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4" documentId="14_{707423A6-7D02-43E2-9F24-C2B4636F5974}" xr6:coauthVersionLast="47" xr6:coauthVersionMax="47" xr10:uidLastSave="{E0CBCA60-44D0-4BE1-95C1-328CDEE10F77}"/>
  <bookViews>
    <workbookView xWindow="-110" yWindow="-110" windowWidth="19420" windowHeight="10300" tabRatio="735" xr2:uid="{00000000-000D-0000-FFFF-FFFF00000000}"/>
  </bookViews>
  <sheets>
    <sheet name="Reportcard" sheetId="23" r:id="rId1"/>
    <sheet name="Home" sheetId="7" r:id="rId2"/>
    <sheet name="Student Profile" sheetId="2" r:id="rId3"/>
    <sheet name="Entry of Marks" sheetId="1" r:id="rId4"/>
    <sheet name="Co-Scholostic" sheetId="3" r:id="rId5"/>
    <sheet name="Consolidated" sheetId="5" r:id="rId6"/>
    <sheet name="Analysis" sheetId="24" r:id="rId7"/>
    <sheet name="Promotion List" sheetId="16" r:id="rId8"/>
  </sheets>
  <definedNames>
    <definedName name="_xlnm.Print_Area" localSheetId="0">Reportcard!$B$2:$Q$36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3" l="1"/>
  <c r="B26" i="16"/>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B90" i="16"/>
  <c r="C90" i="16"/>
  <c r="B91" i="16"/>
  <c r="C91" i="16"/>
  <c r="B92" i="16"/>
  <c r="C92" i="16"/>
  <c r="B93" i="16"/>
  <c r="C93" i="16"/>
  <c r="B94" i="16"/>
  <c r="C94" i="16"/>
  <c r="B95" i="16"/>
  <c r="C95" i="16"/>
  <c r="B96" i="16"/>
  <c r="C96" i="16"/>
  <c r="B97" i="16"/>
  <c r="C97" i="16"/>
  <c r="B98" i="16"/>
  <c r="C98" i="16"/>
  <c r="B99" i="16"/>
  <c r="C99" i="16"/>
  <c r="B100" i="16"/>
  <c r="C100" i="16"/>
  <c r="B101" i="16"/>
  <c r="C101" i="16"/>
  <c r="B102" i="16"/>
  <c r="C102" i="16"/>
  <c r="B103" i="16"/>
  <c r="C103" i="16"/>
  <c r="B104" i="16"/>
  <c r="C104" i="16"/>
  <c r="AY7" i="1"/>
  <c r="AY8" i="1"/>
  <c r="AY9" i="1"/>
  <c r="AY10" i="1"/>
  <c r="AY11" i="1"/>
  <c r="AY12" i="1"/>
  <c r="AY13" i="1"/>
  <c r="AY14" i="1"/>
  <c r="AY15" i="1"/>
  <c r="AY16" i="1"/>
  <c r="AY17" i="1"/>
  <c r="AY18" i="1"/>
  <c r="AY19" i="1"/>
  <c r="AY20" i="1"/>
  <c r="AY21" i="1"/>
  <c r="AY22" i="1"/>
  <c r="AY23" i="1"/>
  <c r="AY24" i="1"/>
  <c r="AY25" i="1"/>
  <c r="AY26" i="1"/>
  <c r="AY27" i="1"/>
  <c r="AY28" i="1"/>
  <c r="AY6" i="1"/>
  <c r="AQ532" i="1" l="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D445" i="1"/>
  <c r="AD449" i="1"/>
  <c r="AD453" i="1"/>
  <c r="AD489" i="1"/>
  <c r="AD497" i="1"/>
  <c r="AD499" i="1"/>
  <c r="W440" i="1"/>
  <c r="W448" i="1"/>
  <c r="W450" i="1"/>
  <c r="W504" i="1"/>
  <c r="W512" i="1"/>
  <c r="W514" i="1"/>
  <c r="I461" i="1"/>
  <c r="J473" i="1"/>
  <c r="I481" i="1"/>
  <c r="J493" i="1"/>
  <c r="I505" i="1"/>
  <c r="J505" i="1"/>
  <c r="I525" i="1"/>
  <c r="B427" i="1"/>
  <c r="W427" i="1" s="1"/>
  <c r="C427" i="1"/>
  <c r="AE427" i="1" s="1"/>
  <c r="B428" i="1"/>
  <c r="C428" i="1"/>
  <c r="J428" i="1" s="1"/>
  <c r="B429" i="1"/>
  <c r="W429" i="1" s="1"/>
  <c r="C429" i="1"/>
  <c r="AE429" i="1" s="1"/>
  <c r="B430" i="1"/>
  <c r="C430" i="1"/>
  <c r="J430" i="1" s="1"/>
  <c r="B431" i="1"/>
  <c r="W431" i="1" s="1"/>
  <c r="C431" i="1"/>
  <c r="AE431" i="1" s="1"/>
  <c r="B432" i="1"/>
  <c r="W432" i="1" s="1"/>
  <c r="C432" i="1"/>
  <c r="J432" i="1" s="1"/>
  <c r="B433" i="1"/>
  <c r="W433" i="1" s="1"/>
  <c r="C433" i="1"/>
  <c r="B434" i="1"/>
  <c r="W434" i="1" s="1"/>
  <c r="C434" i="1"/>
  <c r="J434" i="1" s="1"/>
  <c r="B435" i="1"/>
  <c r="W435" i="1" s="1"/>
  <c r="C435" i="1"/>
  <c r="AE435" i="1" s="1"/>
  <c r="B436" i="1"/>
  <c r="C436" i="1"/>
  <c r="B437" i="1"/>
  <c r="W437" i="1" s="1"/>
  <c r="C437" i="1"/>
  <c r="AE437" i="1" s="1"/>
  <c r="B438" i="1"/>
  <c r="C438" i="1"/>
  <c r="J438" i="1" s="1"/>
  <c r="B439" i="1"/>
  <c r="W439" i="1" s="1"/>
  <c r="C439" i="1"/>
  <c r="AE439" i="1" s="1"/>
  <c r="B440" i="1"/>
  <c r="C440" i="1"/>
  <c r="J440" i="1" s="1"/>
  <c r="B441" i="1"/>
  <c r="W441" i="1" s="1"/>
  <c r="C441" i="1"/>
  <c r="B442" i="1"/>
  <c r="W442" i="1" s="1"/>
  <c r="C442" i="1"/>
  <c r="J442" i="1" s="1"/>
  <c r="B443" i="1"/>
  <c r="W443" i="1" s="1"/>
  <c r="C443" i="1"/>
  <c r="AE443" i="1" s="1"/>
  <c r="B444" i="1"/>
  <c r="C444" i="1"/>
  <c r="B445" i="1"/>
  <c r="W445" i="1" s="1"/>
  <c r="C445" i="1"/>
  <c r="AE445" i="1" s="1"/>
  <c r="B446" i="1"/>
  <c r="W446" i="1" s="1"/>
  <c r="C446" i="1"/>
  <c r="J446" i="1" s="1"/>
  <c r="B447" i="1"/>
  <c r="W447" i="1" s="1"/>
  <c r="C447" i="1"/>
  <c r="AE447" i="1" s="1"/>
  <c r="B448" i="1"/>
  <c r="C448" i="1"/>
  <c r="B449" i="1"/>
  <c r="W449" i="1" s="1"/>
  <c r="C449" i="1"/>
  <c r="B450" i="1"/>
  <c r="C450" i="1"/>
  <c r="J450" i="1" s="1"/>
  <c r="B451" i="1"/>
  <c r="W451" i="1" s="1"/>
  <c r="C451" i="1"/>
  <c r="AE451" i="1" s="1"/>
  <c r="B452" i="1"/>
  <c r="C452" i="1"/>
  <c r="B453" i="1"/>
  <c r="W453" i="1" s="1"/>
  <c r="C453" i="1"/>
  <c r="AE453" i="1" s="1"/>
  <c r="B454" i="1"/>
  <c r="C454" i="1"/>
  <c r="J454" i="1" s="1"/>
  <c r="B455" i="1"/>
  <c r="W455" i="1" s="1"/>
  <c r="C455" i="1"/>
  <c r="AE455" i="1" s="1"/>
  <c r="B456" i="1"/>
  <c r="W456" i="1" s="1"/>
  <c r="C456" i="1"/>
  <c r="J456" i="1" s="1"/>
  <c r="B457" i="1"/>
  <c r="W457" i="1" s="1"/>
  <c r="C457" i="1"/>
  <c r="B458" i="1"/>
  <c r="W458" i="1" s="1"/>
  <c r="C458" i="1"/>
  <c r="J458" i="1" s="1"/>
  <c r="B459" i="1"/>
  <c r="W459" i="1" s="1"/>
  <c r="C459" i="1"/>
  <c r="AE459" i="1" s="1"/>
  <c r="B460" i="1"/>
  <c r="C460" i="1"/>
  <c r="B461" i="1"/>
  <c r="W461" i="1" s="1"/>
  <c r="C461" i="1"/>
  <c r="AE461" i="1" s="1"/>
  <c r="B462" i="1"/>
  <c r="C462" i="1"/>
  <c r="J462" i="1" s="1"/>
  <c r="B463" i="1"/>
  <c r="W463" i="1" s="1"/>
  <c r="C463" i="1"/>
  <c r="AE463" i="1" s="1"/>
  <c r="B464" i="1"/>
  <c r="W464" i="1" s="1"/>
  <c r="C464" i="1"/>
  <c r="J464" i="1" s="1"/>
  <c r="B465" i="1"/>
  <c r="W465" i="1" s="1"/>
  <c r="C465" i="1"/>
  <c r="B466" i="1"/>
  <c r="W466" i="1" s="1"/>
  <c r="C466" i="1"/>
  <c r="J466" i="1" s="1"/>
  <c r="B467" i="1"/>
  <c r="W467" i="1" s="1"/>
  <c r="C467" i="1"/>
  <c r="AE467" i="1" s="1"/>
  <c r="B468" i="1"/>
  <c r="C468" i="1"/>
  <c r="B469" i="1"/>
  <c r="W469" i="1" s="1"/>
  <c r="C469" i="1"/>
  <c r="X469" i="1" s="1"/>
  <c r="B470" i="1"/>
  <c r="AD470" i="1" s="1"/>
  <c r="C470" i="1"/>
  <c r="X470" i="1" s="1"/>
  <c r="B471" i="1"/>
  <c r="W471" i="1" s="1"/>
  <c r="C471" i="1"/>
  <c r="AE471" i="1" s="1"/>
  <c r="B472" i="1"/>
  <c r="AD472" i="1" s="1"/>
  <c r="C472" i="1"/>
  <c r="B473" i="1"/>
  <c r="W473" i="1" s="1"/>
  <c r="C473" i="1"/>
  <c r="X473" i="1" s="1"/>
  <c r="B474" i="1"/>
  <c r="AD474" i="1" s="1"/>
  <c r="C474" i="1"/>
  <c r="AE474" i="1" s="1"/>
  <c r="B475" i="1"/>
  <c r="W475" i="1" s="1"/>
  <c r="C475" i="1"/>
  <c r="AE475" i="1" s="1"/>
  <c r="B476" i="1"/>
  <c r="AD476" i="1" s="1"/>
  <c r="C476" i="1"/>
  <c r="J476" i="1" s="1"/>
  <c r="B477" i="1"/>
  <c r="W477" i="1" s="1"/>
  <c r="C477" i="1"/>
  <c r="X477" i="1" s="1"/>
  <c r="B478" i="1"/>
  <c r="AD478" i="1" s="1"/>
  <c r="C478" i="1"/>
  <c r="X478" i="1" s="1"/>
  <c r="B479" i="1"/>
  <c r="W479" i="1" s="1"/>
  <c r="C479" i="1"/>
  <c r="AE479" i="1" s="1"/>
  <c r="B480" i="1"/>
  <c r="AD480" i="1" s="1"/>
  <c r="C480" i="1"/>
  <c r="J480" i="1" s="1"/>
  <c r="B481" i="1"/>
  <c r="W481" i="1" s="1"/>
  <c r="C481" i="1"/>
  <c r="X481" i="1" s="1"/>
  <c r="B482" i="1"/>
  <c r="AD482" i="1" s="1"/>
  <c r="C482" i="1"/>
  <c r="AE482" i="1" s="1"/>
  <c r="B483" i="1"/>
  <c r="W483" i="1" s="1"/>
  <c r="C483" i="1"/>
  <c r="AE483" i="1" s="1"/>
  <c r="B484" i="1"/>
  <c r="AD484" i="1" s="1"/>
  <c r="C484" i="1"/>
  <c r="B485" i="1"/>
  <c r="W485" i="1" s="1"/>
  <c r="C485" i="1"/>
  <c r="X485" i="1" s="1"/>
  <c r="B486" i="1"/>
  <c r="AD486" i="1" s="1"/>
  <c r="C486" i="1"/>
  <c r="X486" i="1" s="1"/>
  <c r="B487" i="1"/>
  <c r="W487" i="1" s="1"/>
  <c r="C487" i="1"/>
  <c r="AE487" i="1" s="1"/>
  <c r="B488" i="1"/>
  <c r="AD488" i="1" s="1"/>
  <c r="C488" i="1"/>
  <c r="B489" i="1"/>
  <c r="W489" i="1" s="1"/>
  <c r="C489" i="1"/>
  <c r="X489" i="1" s="1"/>
  <c r="B490" i="1"/>
  <c r="AD490" i="1" s="1"/>
  <c r="C490" i="1"/>
  <c r="AE490" i="1" s="1"/>
  <c r="B491" i="1"/>
  <c r="W491" i="1" s="1"/>
  <c r="C491" i="1"/>
  <c r="AE491" i="1" s="1"/>
  <c r="B492" i="1"/>
  <c r="AD492" i="1" s="1"/>
  <c r="C492" i="1"/>
  <c r="J492" i="1" s="1"/>
  <c r="B493" i="1"/>
  <c r="W493" i="1" s="1"/>
  <c r="C493" i="1"/>
  <c r="X493" i="1" s="1"/>
  <c r="B494" i="1"/>
  <c r="AD494" i="1" s="1"/>
  <c r="C494" i="1"/>
  <c r="X494" i="1" s="1"/>
  <c r="B495" i="1"/>
  <c r="W495" i="1" s="1"/>
  <c r="C495" i="1"/>
  <c r="AE495" i="1" s="1"/>
  <c r="B496" i="1"/>
  <c r="AD496" i="1" s="1"/>
  <c r="C496" i="1"/>
  <c r="B497" i="1"/>
  <c r="W497" i="1" s="1"/>
  <c r="C497" i="1"/>
  <c r="X497" i="1" s="1"/>
  <c r="B498" i="1"/>
  <c r="AD498" i="1" s="1"/>
  <c r="C498" i="1"/>
  <c r="AE498" i="1" s="1"/>
  <c r="B499" i="1"/>
  <c r="W499" i="1" s="1"/>
  <c r="C499" i="1"/>
  <c r="AE499" i="1" s="1"/>
  <c r="B500" i="1"/>
  <c r="AD500" i="1" s="1"/>
  <c r="C500" i="1"/>
  <c r="J500" i="1" s="1"/>
  <c r="B501" i="1"/>
  <c r="W501" i="1" s="1"/>
  <c r="C501" i="1"/>
  <c r="X501" i="1" s="1"/>
  <c r="B502" i="1"/>
  <c r="AD502" i="1" s="1"/>
  <c r="C502" i="1"/>
  <c r="X502" i="1" s="1"/>
  <c r="B503" i="1"/>
  <c r="W503" i="1" s="1"/>
  <c r="C503" i="1"/>
  <c r="AE503" i="1" s="1"/>
  <c r="B504" i="1"/>
  <c r="AD504" i="1" s="1"/>
  <c r="C504" i="1"/>
  <c r="B505" i="1"/>
  <c r="W505" i="1" s="1"/>
  <c r="C505" i="1"/>
  <c r="X505" i="1" s="1"/>
  <c r="B506" i="1"/>
  <c r="AD506" i="1" s="1"/>
  <c r="C506" i="1"/>
  <c r="AE506" i="1" s="1"/>
  <c r="B507" i="1"/>
  <c r="W507" i="1" s="1"/>
  <c r="C507" i="1"/>
  <c r="AE507" i="1" s="1"/>
  <c r="B508" i="1"/>
  <c r="AD508" i="1" s="1"/>
  <c r="C508" i="1"/>
  <c r="J508" i="1" s="1"/>
  <c r="B509" i="1"/>
  <c r="W509" i="1" s="1"/>
  <c r="C509" i="1"/>
  <c r="X509" i="1" s="1"/>
  <c r="B510" i="1"/>
  <c r="AD510" i="1" s="1"/>
  <c r="C510" i="1"/>
  <c r="X510" i="1" s="1"/>
  <c r="B511" i="1"/>
  <c r="W511" i="1" s="1"/>
  <c r="C511" i="1"/>
  <c r="AE511" i="1" s="1"/>
  <c r="B512" i="1"/>
  <c r="AD512" i="1" s="1"/>
  <c r="C512" i="1"/>
  <c r="B513" i="1"/>
  <c r="W513" i="1" s="1"/>
  <c r="C513" i="1"/>
  <c r="X513" i="1" s="1"/>
  <c r="B514" i="1"/>
  <c r="AD514" i="1" s="1"/>
  <c r="C514" i="1"/>
  <c r="AE514" i="1" s="1"/>
  <c r="B515" i="1"/>
  <c r="W515" i="1" s="1"/>
  <c r="C515" i="1"/>
  <c r="AE515" i="1" s="1"/>
  <c r="B516" i="1"/>
  <c r="AD516" i="1" s="1"/>
  <c r="C516" i="1"/>
  <c r="B517" i="1"/>
  <c r="W517" i="1" s="1"/>
  <c r="C517" i="1"/>
  <c r="X517" i="1" s="1"/>
  <c r="B518" i="1"/>
  <c r="AD518" i="1" s="1"/>
  <c r="C518" i="1"/>
  <c r="X518" i="1" s="1"/>
  <c r="B519" i="1"/>
  <c r="W519" i="1" s="1"/>
  <c r="C519" i="1"/>
  <c r="AE519" i="1" s="1"/>
  <c r="B520" i="1"/>
  <c r="AD520" i="1" s="1"/>
  <c r="C520" i="1"/>
  <c r="J520" i="1" s="1"/>
  <c r="B521" i="1"/>
  <c r="W521" i="1" s="1"/>
  <c r="C521" i="1"/>
  <c r="X521" i="1" s="1"/>
  <c r="B522" i="1"/>
  <c r="AD522" i="1" s="1"/>
  <c r="C522" i="1"/>
  <c r="AE522" i="1" s="1"/>
  <c r="B523" i="1"/>
  <c r="W523" i="1" s="1"/>
  <c r="C523" i="1"/>
  <c r="AE523" i="1" s="1"/>
  <c r="B524" i="1"/>
  <c r="AD524" i="1" s="1"/>
  <c r="C524" i="1"/>
  <c r="J524" i="1" s="1"/>
  <c r="B525" i="1"/>
  <c r="W525" i="1" s="1"/>
  <c r="C525" i="1"/>
  <c r="X525" i="1" s="1"/>
  <c r="B865" i="1"/>
  <c r="C865" i="1"/>
  <c r="B866" i="1"/>
  <c r="C866" i="1"/>
  <c r="B867" i="1"/>
  <c r="C867" i="1"/>
  <c r="B868" i="1"/>
  <c r="C868" i="1"/>
  <c r="B869" i="1"/>
  <c r="C869" i="1"/>
  <c r="B870" i="1"/>
  <c r="C870" i="1"/>
  <c r="B871" i="1"/>
  <c r="C871" i="1"/>
  <c r="B872" i="1"/>
  <c r="C872" i="1"/>
  <c r="B873" i="1"/>
  <c r="C873" i="1"/>
  <c r="B874" i="1"/>
  <c r="C874" i="1"/>
  <c r="B761" i="1"/>
  <c r="C761" i="1"/>
  <c r="B762" i="1"/>
  <c r="C762" i="1"/>
  <c r="B763" i="1"/>
  <c r="C763" i="1"/>
  <c r="B764" i="1"/>
  <c r="C764" i="1"/>
  <c r="B765" i="1"/>
  <c r="C765" i="1"/>
  <c r="B766" i="1"/>
  <c r="C766" i="1"/>
  <c r="B767" i="1"/>
  <c r="C767" i="1"/>
  <c r="B768" i="1"/>
  <c r="C768" i="1"/>
  <c r="B656" i="1"/>
  <c r="C656" i="1"/>
  <c r="B657" i="1"/>
  <c r="C657" i="1"/>
  <c r="B658" i="1"/>
  <c r="C658" i="1"/>
  <c r="B659" i="1"/>
  <c r="C659" i="1"/>
  <c r="B660" i="1"/>
  <c r="C660" i="1"/>
  <c r="B661" i="1"/>
  <c r="C661" i="1"/>
  <c r="B662" i="1"/>
  <c r="C662" i="1"/>
  <c r="B663" i="1"/>
  <c r="C663" i="1"/>
  <c r="B664" i="1"/>
  <c r="C664" i="1"/>
  <c r="B665" i="1"/>
  <c r="C665" i="1"/>
  <c r="B550" i="1"/>
  <c r="C550" i="1"/>
  <c r="B551" i="1"/>
  <c r="C551" i="1"/>
  <c r="B552" i="1"/>
  <c r="C552" i="1"/>
  <c r="B553" i="1"/>
  <c r="C553" i="1"/>
  <c r="B554" i="1"/>
  <c r="C554" i="1"/>
  <c r="B555" i="1"/>
  <c r="C555" i="1"/>
  <c r="B556" i="1"/>
  <c r="C556" i="1"/>
  <c r="B557" i="1"/>
  <c r="C557" i="1"/>
  <c r="B558" i="1"/>
  <c r="C558" i="1"/>
  <c r="B559" i="1"/>
  <c r="C559" i="1"/>
  <c r="B340" i="1"/>
  <c r="C340" i="1"/>
  <c r="B341" i="1"/>
  <c r="C341" i="1"/>
  <c r="B342" i="1"/>
  <c r="C342" i="1"/>
  <c r="B343" i="1"/>
  <c r="C343" i="1"/>
  <c r="B344" i="1"/>
  <c r="C344" i="1"/>
  <c r="B345" i="1"/>
  <c r="C345" i="1"/>
  <c r="B346" i="1"/>
  <c r="C346" i="1"/>
  <c r="B347" i="1"/>
  <c r="C347" i="1"/>
  <c r="B235" i="1"/>
  <c r="AK235" i="1" s="1"/>
  <c r="C235" i="1"/>
  <c r="AL235" i="1" s="1"/>
  <c r="B236" i="1"/>
  <c r="AK236" i="1" s="1"/>
  <c r="C236" i="1"/>
  <c r="AL236" i="1" s="1"/>
  <c r="B237" i="1"/>
  <c r="AK237" i="1" s="1"/>
  <c r="C237" i="1"/>
  <c r="AL237" i="1" s="1"/>
  <c r="B238" i="1"/>
  <c r="AK238" i="1" s="1"/>
  <c r="C238" i="1"/>
  <c r="AL238" i="1" s="1"/>
  <c r="B239" i="1"/>
  <c r="AK239" i="1" s="1"/>
  <c r="C239" i="1"/>
  <c r="AL239" i="1" s="1"/>
  <c r="B240" i="1"/>
  <c r="AK240" i="1" s="1"/>
  <c r="C240" i="1"/>
  <c r="AL240" i="1" s="1"/>
  <c r="B241" i="1"/>
  <c r="AK241" i="1" s="1"/>
  <c r="C241" i="1"/>
  <c r="AL241" i="1" s="1"/>
  <c r="B242" i="1"/>
  <c r="AK242" i="1" s="1"/>
  <c r="C242" i="1"/>
  <c r="AL242" i="1" s="1"/>
  <c r="B243" i="1"/>
  <c r="AK243" i="1" s="1"/>
  <c r="C243" i="1"/>
  <c r="AL243" i="1" s="1"/>
  <c r="B244" i="1"/>
  <c r="AK244" i="1" s="1"/>
  <c r="C244" i="1"/>
  <c r="AL244" i="1" s="1"/>
  <c r="B131" i="1"/>
  <c r="C131" i="1"/>
  <c r="B132" i="1"/>
  <c r="C132" i="1"/>
  <c r="B133" i="1"/>
  <c r="C133" i="1"/>
  <c r="B134" i="1"/>
  <c r="C134" i="1"/>
  <c r="B135" i="1"/>
  <c r="C135" i="1"/>
  <c r="B136" i="1"/>
  <c r="C136" i="1"/>
  <c r="B137" i="1"/>
  <c r="C137" i="1"/>
  <c r="B138" i="1"/>
  <c r="C138" i="1"/>
  <c r="B139" i="1"/>
  <c r="C139" i="1"/>
  <c r="B140" i="1"/>
  <c r="C140" i="1"/>
  <c r="B141" i="1"/>
  <c r="C141" i="1"/>
  <c r="C22" i="1"/>
  <c r="C23" i="1"/>
  <c r="C24" i="1"/>
  <c r="C25" i="1"/>
  <c r="C26" i="1"/>
  <c r="C27" i="1"/>
  <c r="C28" i="1"/>
  <c r="C29" i="1"/>
  <c r="C30" i="1"/>
  <c r="B29" i="1"/>
  <c r="B30" i="1"/>
  <c r="B26" i="1"/>
  <c r="B27" i="1"/>
  <c r="B28" i="1"/>
  <c r="J525" i="1" l="1"/>
  <c r="I497" i="1"/>
  <c r="I473" i="1"/>
  <c r="W506" i="1"/>
  <c r="AD493" i="1"/>
  <c r="J517" i="1"/>
  <c r="I493" i="1"/>
  <c r="I453" i="1"/>
  <c r="W482" i="1"/>
  <c r="AD521" i="1"/>
  <c r="AD477" i="1"/>
  <c r="AD433" i="1"/>
  <c r="I517" i="1"/>
  <c r="J485" i="1"/>
  <c r="I439" i="1"/>
  <c r="W480" i="1"/>
  <c r="AD517" i="1"/>
  <c r="AD473" i="1"/>
  <c r="AD429" i="1"/>
  <c r="J513" i="1"/>
  <c r="I485" i="1"/>
  <c r="I437" i="1"/>
  <c r="W474" i="1"/>
  <c r="AD513" i="1"/>
  <c r="AD469" i="1"/>
  <c r="AD435" i="1"/>
  <c r="I513" i="1"/>
  <c r="J481" i="1"/>
  <c r="I429" i="1"/>
  <c r="W472" i="1"/>
  <c r="AD509" i="1"/>
  <c r="AD457" i="1"/>
  <c r="J475" i="1"/>
  <c r="I459" i="1"/>
  <c r="J515" i="1"/>
  <c r="I435" i="1"/>
  <c r="AD515" i="1"/>
  <c r="J503" i="1"/>
  <c r="J471" i="1"/>
  <c r="J501" i="1"/>
  <c r="J469" i="1"/>
  <c r="W498" i="1"/>
  <c r="J521" i="1"/>
  <c r="J511" i="1"/>
  <c r="I501" i="1"/>
  <c r="J489" i="1"/>
  <c r="J479" i="1"/>
  <c r="I469" i="1"/>
  <c r="I447" i="1"/>
  <c r="I427" i="1"/>
  <c r="W496" i="1"/>
  <c r="AD507" i="1"/>
  <c r="AD485" i="1"/>
  <c r="AD465" i="1"/>
  <c r="AD443" i="1"/>
  <c r="I455" i="1"/>
  <c r="AD451" i="1"/>
  <c r="AD427" i="1"/>
  <c r="J523" i="1"/>
  <c r="J491" i="1"/>
  <c r="I451" i="1"/>
  <c r="I521" i="1"/>
  <c r="J509" i="1"/>
  <c r="J499" i="1"/>
  <c r="I489" i="1"/>
  <c r="J477" i="1"/>
  <c r="I467" i="1"/>
  <c r="I445" i="1"/>
  <c r="W522" i="1"/>
  <c r="W490" i="1"/>
  <c r="AD525" i="1"/>
  <c r="AD505" i="1"/>
  <c r="AD483" i="1"/>
  <c r="AD461" i="1"/>
  <c r="AD441" i="1"/>
  <c r="J507" i="1"/>
  <c r="J495" i="1"/>
  <c r="AD475" i="1"/>
  <c r="J483" i="1"/>
  <c r="I431" i="1"/>
  <c r="AD491" i="1"/>
  <c r="AD467" i="1"/>
  <c r="J519" i="1"/>
  <c r="I509" i="1"/>
  <c r="J497" i="1"/>
  <c r="J487" i="1"/>
  <c r="I477" i="1"/>
  <c r="I463" i="1"/>
  <c r="I443" i="1"/>
  <c r="W520" i="1"/>
  <c r="W488" i="1"/>
  <c r="AD523" i="1"/>
  <c r="AD501" i="1"/>
  <c r="AD481" i="1"/>
  <c r="AD459" i="1"/>
  <c r="AD437" i="1"/>
  <c r="I458" i="1"/>
  <c r="AD458" i="1"/>
  <c r="I438" i="1"/>
  <c r="AD438" i="1"/>
  <c r="X512" i="1"/>
  <c r="AE512" i="1"/>
  <c r="X496" i="1"/>
  <c r="AE496" i="1"/>
  <c r="X484" i="1"/>
  <c r="AE484" i="1"/>
  <c r="X468" i="1"/>
  <c r="AE468" i="1"/>
  <c r="X460" i="1"/>
  <c r="AE460" i="1"/>
  <c r="X452" i="1"/>
  <c r="AE452" i="1"/>
  <c r="X448" i="1"/>
  <c r="AE448" i="1"/>
  <c r="X436" i="1"/>
  <c r="AE436" i="1"/>
  <c r="J522" i="1"/>
  <c r="J518" i="1"/>
  <c r="J514" i="1"/>
  <c r="J510" i="1"/>
  <c r="J506" i="1"/>
  <c r="J502" i="1"/>
  <c r="J498" i="1"/>
  <c r="J494" i="1"/>
  <c r="J490" i="1"/>
  <c r="J486" i="1"/>
  <c r="J482" i="1"/>
  <c r="J478" i="1"/>
  <c r="J474" i="1"/>
  <c r="J470" i="1"/>
  <c r="J448" i="1"/>
  <c r="X523" i="1"/>
  <c r="X515" i="1"/>
  <c r="X507" i="1"/>
  <c r="X499" i="1"/>
  <c r="X491" i="1"/>
  <c r="X483" i="1"/>
  <c r="X475" i="1"/>
  <c r="X467" i="1"/>
  <c r="X459" i="1"/>
  <c r="X451" i="1"/>
  <c r="X443" i="1"/>
  <c r="X435" i="1"/>
  <c r="X427" i="1"/>
  <c r="AE518" i="1"/>
  <c r="AE510" i="1"/>
  <c r="AE502" i="1"/>
  <c r="AE494" i="1"/>
  <c r="AE486" i="1"/>
  <c r="AE478" i="1"/>
  <c r="AE470" i="1"/>
  <c r="AE462" i="1"/>
  <c r="AE454" i="1"/>
  <c r="AE446" i="1"/>
  <c r="AE438" i="1"/>
  <c r="AE430" i="1"/>
  <c r="I454" i="1"/>
  <c r="AD454" i="1"/>
  <c r="I430" i="1"/>
  <c r="AD430" i="1"/>
  <c r="X516" i="1"/>
  <c r="AE516" i="1"/>
  <c r="X504" i="1"/>
  <c r="AE504" i="1"/>
  <c r="X488" i="1"/>
  <c r="AE488" i="1"/>
  <c r="X472" i="1"/>
  <c r="AE472" i="1"/>
  <c r="X456" i="1"/>
  <c r="AE456" i="1"/>
  <c r="X444" i="1"/>
  <c r="AE444" i="1"/>
  <c r="X432" i="1"/>
  <c r="AE432" i="1"/>
  <c r="I522" i="1"/>
  <c r="I518" i="1"/>
  <c r="I514" i="1"/>
  <c r="I510" i="1"/>
  <c r="I506" i="1"/>
  <c r="I502" i="1"/>
  <c r="I498" i="1"/>
  <c r="I494" i="1"/>
  <c r="I490" i="1"/>
  <c r="I486" i="1"/>
  <c r="I482" i="1"/>
  <c r="I478" i="1"/>
  <c r="I474" i="1"/>
  <c r="I470" i="1"/>
  <c r="J463" i="1"/>
  <c r="J455" i="1"/>
  <c r="J447" i="1"/>
  <c r="J439" i="1"/>
  <c r="J431" i="1"/>
  <c r="X522" i="1"/>
  <c r="X514" i="1"/>
  <c r="X506" i="1"/>
  <c r="X498" i="1"/>
  <c r="X490" i="1"/>
  <c r="X482" i="1"/>
  <c r="X474" i="1"/>
  <c r="X466" i="1"/>
  <c r="X458" i="1"/>
  <c r="X450" i="1"/>
  <c r="X442" i="1"/>
  <c r="X434" i="1"/>
  <c r="AE525" i="1"/>
  <c r="AE517" i="1"/>
  <c r="AE509" i="1"/>
  <c r="AE501" i="1"/>
  <c r="AE493" i="1"/>
  <c r="AE485" i="1"/>
  <c r="AE477" i="1"/>
  <c r="AE469" i="1"/>
  <c r="I466" i="1"/>
  <c r="AD466" i="1"/>
  <c r="I450" i="1"/>
  <c r="AD450" i="1"/>
  <c r="J465" i="1"/>
  <c r="X465" i="1"/>
  <c r="J461" i="1"/>
  <c r="X461" i="1"/>
  <c r="J457" i="1"/>
  <c r="X457" i="1"/>
  <c r="J453" i="1"/>
  <c r="X453" i="1"/>
  <c r="J449" i="1"/>
  <c r="X449" i="1"/>
  <c r="J445" i="1"/>
  <c r="X445" i="1"/>
  <c r="J441" i="1"/>
  <c r="X441" i="1"/>
  <c r="J437" i="1"/>
  <c r="X437" i="1"/>
  <c r="J433" i="1"/>
  <c r="X433" i="1"/>
  <c r="J429" i="1"/>
  <c r="X429" i="1"/>
  <c r="J516" i="1"/>
  <c r="J512" i="1"/>
  <c r="J504" i="1"/>
  <c r="J496" i="1"/>
  <c r="J488" i="1"/>
  <c r="J484" i="1"/>
  <c r="J472" i="1"/>
  <c r="J468" i="1"/>
  <c r="J460" i="1"/>
  <c r="J452" i="1"/>
  <c r="J444" i="1"/>
  <c r="J436" i="1"/>
  <c r="X519" i="1"/>
  <c r="X511" i="1"/>
  <c r="X503" i="1"/>
  <c r="X495" i="1"/>
  <c r="X487" i="1"/>
  <c r="X479" i="1"/>
  <c r="X471" i="1"/>
  <c r="X463" i="1"/>
  <c r="X455" i="1"/>
  <c r="X447" i="1"/>
  <c r="X439" i="1"/>
  <c r="X431" i="1"/>
  <c r="AE466" i="1"/>
  <c r="AE458" i="1"/>
  <c r="AE450" i="1"/>
  <c r="AE442" i="1"/>
  <c r="AE434" i="1"/>
  <c r="I462" i="1"/>
  <c r="AD462" i="1"/>
  <c r="I434" i="1"/>
  <c r="AD434" i="1"/>
  <c r="I524" i="1"/>
  <c r="I520" i="1"/>
  <c r="I516" i="1"/>
  <c r="I512" i="1"/>
  <c r="I508" i="1"/>
  <c r="I504" i="1"/>
  <c r="I500" i="1"/>
  <c r="I496" i="1"/>
  <c r="I492" i="1"/>
  <c r="I488" i="1"/>
  <c r="I484" i="1"/>
  <c r="I480" i="1"/>
  <c r="I476" i="1"/>
  <c r="I472" i="1"/>
  <c r="J467" i="1"/>
  <c r="J459" i="1"/>
  <c r="J451" i="1"/>
  <c r="J443" i="1"/>
  <c r="J435" i="1"/>
  <c r="J427" i="1"/>
  <c r="X462" i="1"/>
  <c r="X454" i="1"/>
  <c r="X446" i="1"/>
  <c r="X438" i="1"/>
  <c r="X430" i="1"/>
  <c r="AE521" i="1"/>
  <c r="AE513" i="1"/>
  <c r="AE505" i="1"/>
  <c r="AE497" i="1"/>
  <c r="AE489" i="1"/>
  <c r="AE481" i="1"/>
  <c r="AE473" i="1"/>
  <c r="AE465" i="1"/>
  <c r="AE457" i="1"/>
  <c r="AE449" i="1"/>
  <c r="AE441" i="1"/>
  <c r="AE433" i="1"/>
  <c r="I442" i="1"/>
  <c r="AD442" i="1"/>
  <c r="X520" i="1"/>
  <c r="AE520" i="1"/>
  <c r="X476" i="1"/>
  <c r="AE476" i="1"/>
  <c r="X428" i="1"/>
  <c r="AE428" i="1"/>
  <c r="W518" i="1"/>
  <c r="W510" i="1"/>
  <c r="W502" i="1"/>
  <c r="W494" i="1"/>
  <c r="W486" i="1"/>
  <c r="W478" i="1"/>
  <c r="W470" i="1"/>
  <c r="W462" i="1"/>
  <c r="W454" i="1"/>
  <c r="W438" i="1"/>
  <c r="W430" i="1"/>
  <c r="I446" i="1"/>
  <c r="AD446" i="1"/>
  <c r="X524" i="1"/>
  <c r="AE524" i="1"/>
  <c r="X508" i="1"/>
  <c r="AE508" i="1"/>
  <c r="X500" i="1"/>
  <c r="AE500" i="1"/>
  <c r="X492" i="1"/>
  <c r="AE492" i="1"/>
  <c r="X480" i="1"/>
  <c r="AE480" i="1"/>
  <c r="X464" i="1"/>
  <c r="AE464" i="1"/>
  <c r="X440" i="1"/>
  <c r="AE440" i="1"/>
  <c r="AD468" i="1"/>
  <c r="I468" i="1"/>
  <c r="AD464" i="1"/>
  <c r="I464" i="1"/>
  <c r="AD460" i="1"/>
  <c r="I460" i="1"/>
  <c r="AD456" i="1"/>
  <c r="I456" i="1"/>
  <c r="AD452" i="1"/>
  <c r="I452" i="1"/>
  <c r="AD448" i="1"/>
  <c r="I448" i="1"/>
  <c r="AD444" i="1"/>
  <c r="I444" i="1"/>
  <c r="AD440" i="1"/>
  <c r="I440" i="1"/>
  <c r="AD436" i="1"/>
  <c r="I436" i="1"/>
  <c r="AD432" i="1"/>
  <c r="I432" i="1"/>
  <c r="AD428" i="1"/>
  <c r="I428" i="1"/>
  <c r="I523" i="1"/>
  <c r="I519" i="1"/>
  <c r="I515" i="1"/>
  <c r="I511" i="1"/>
  <c r="I507" i="1"/>
  <c r="I503" i="1"/>
  <c r="I499" i="1"/>
  <c r="I495" i="1"/>
  <c r="I491" i="1"/>
  <c r="I487" i="1"/>
  <c r="I483" i="1"/>
  <c r="I479" i="1"/>
  <c r="I475" i="1"/>
  <c r="I471" i="1"/>
  <c r="I465" i="1"/>
  <c r="I457" i="1"/>
  <c r="I449" i="1"/>
  <c r="I441" i="1"/>
  <c r="I433" i="1"/>
  <c r="W524" i="1"/>
  <c r="W516" i="1"/>
  <c r="W508" i="1"/>
  <c r="W500" i="1"/>
  <c r="W492" i="1"/>
  <c r="W484" i="1"/>
  <c r="W476" i="1"/>
  <c r="W468" i="1"/>
  <c r="W460" i="1"/>
  <c r="W452" i="1"/>
  <c r="W444" i="1"/>
  <c r="W436" i="1"/>
  <c r="W428" i="1"/>
  <c r="AD519" i="1"/>
  <c r="AD511" i="1"/>
  <c r="AD503" i="1"/>
  <c r="AD495" i="1"/>
  <c r="AD487" i="1"/>
  <c r="AD479" i="1"/>
  <c r="AD471" i="1"/>
  <c r="AD463" i="1"/>
  <c r="AD455" i="1"/>
  <c r="AD447" i="1"/>
  <c r="AD439" i="1"/>
  <c r="AD431" i="1"/>
  <c r="AO847" i="1"/>
  <c r="AO848" i="1"/>
  <c r="AO849" i="1"/>
  <c r="AO850" i="1"/>
  <c r="AO851" i="1"/>
  <c r="AO852" i="1"/>
  <c r="CR10" i="5" s="1"/>
  <c r="AO853" i="1"/>
  <c r="AO854" i="1"/>
  <c r="CR12" i="5" s="1"/>
  <c r="AO855" i="1"/>
  <c r="AO856" i="1"/>
  <c r="AO857" i="1"/>
  <c r="AO858" i="1"/>
  <c r="AO859" i="1"/>
  <c r="AO860" i="1"/>
  <c r="CR18" i="5" s="1"/>
  <c r="AO861" i="1"/>
  <c r="CR19" i="5" s="1"/>
  <c r="AO862" i="1"/>
  <c r="CR20" i="5" s="1"/>
  <c r="AO863" i="1"/>
  <c r="AO864" i="1"/>
  <c r="AO865" i="1"/>
  <c r="AO866" i="1"/>
  <c r="AO867" i="1"/>
  <c r="AO868" i="1"/>
  <c r="CR26" i="5" s="1"/>
  <c r="AO869" i="1"/>
  <c r="AO870" i="1"/>
  <c r="CR28" i="5" s="1"/>
  <c r="AO871" i="1"/>
  <c r="AO872" i="1"/>
  <c r="AO873" i="1"/>
  <c r="AO874" i="1"/>
  <c r="AO875" i="1"/>
  <c r="AO876" i="1"/>
  <c r="CR34" i="5" s="1"/>
  <c r="AO877" i="1"/>
  <c r="CR35" i="5" s="1"/>
  <c r="AO878" i="1"/>
  <c r="CR36" i="5" s="1"/>
  <c r="AO879" i="1"/>
  <c r="AO880" i="1"/>
  <c r="AO881" i="1"/>
  <c r="AO882" i="1"/>
  <c r="AO883" i="1"/>
  <c r="AO884" i="1"/>
  <c r="CR42" i="5" s="1"/>
  <c r="AO885" i="1"/>
  <c r="CR43" i="5" s="1"/>
  <c r="AO886" i="1"/>
  <c r="CR44" i="5" s="1"/>
  <c r="AO887" i="1"/>
  <c r="AO888" i="1"/>
  <c r="AO889" i="1"/>
  <c r="AO890" i="1"/>
  <c r="AO891" i="1"/>
  <c r="AO892" i="1"/>
  <c r="CR50" i="5" s="1"/>
  <c r="AO893" i="1"/>
  <c r="CR51" i="5" s="1"/>
  <c r="AO894" i="1"/>
  <c r="CR52" i="5" s="1"/>
  <c r="AO895" i="1"/>
  <c r="AO896" i="1"/>
  <c r="AO897" i="1"/>
  <c r="AO898" i="1"/>
  <c r="AO899" i="1"/>
  <c r="AO900" i="1"/>
  <c r="CR58" i="5" s="1"/>
  <c r="AO901" i="1"/>
  <c r="AO902" i="1"/>
  <c r="CR60" i="5" s="1"/>
  <c r="AO903" i="1"/>
  <c r="AO904" i="1"/>
  <c r="AO905" i="1"/>
  <c r="AO906" i="1"/>
  <c r="AO907" i="1"/>
  <c r="AO908" i="1"/>
  <c r="CR66" i="5" s="1"/>
  <c r="AO909" i="1"/>
  <c r="AO910" i="1"/>
  <c r="CR68" i="5" s="1"/>
  <c r="AO911" i="1"/>
  <c r="AO912" i="1"/>
  <c r="AO913" i="1"/>
  <c r="AO914" i="1"/>
  <c r="AO915" i="1"/>
  <c r="AO916" i="1"/>
  <c r="CR74" i="5" s="1"/>
  <c r="AO917" i="1"/>
  <c r="CR75" i="5" s="1"/>
  <c r="AO918" i="1"/>
  <c r="CR76" i="5" s="1"/>
  <c r="AO919" i="1"/>
  <c r="AO920" i="1"/>
  <c r="AO921" i="1"/>
  <c r="AO922" i="1"/>
  <c r="AO923" i="1"/>
  <c r="AO924" i="1"/>
  <c r="CR82" i="5" s="1"/>
  <c r="AO925" i="1"/>
  <c r="CR83" i="5" s="1"/>
  <c r="AO926" i="1"/>
  <c r="CR84" i="5" s="1"/>
  <c r="AO927" i="1"/>
  <c r="AO928" i="1"/>
  <c r="AO929" i="1"/>
  <c r="AO930" i="1"/>
  <c r="AO931" i="1"/>
  <c r="AO932" i="1"/>
  <c r="CR90" i="5" s="1"/>
  <c r="AO933" i="1"/>
  <c r="AO934" i="1"/>
  <c r="CR92" i="5" s="1"/>
  <c r="AO935" i="1"/>
  <c r="AO936" i="1"/>
  <c r="AO937" i="1"/>
  <c r="AO938" i="1"/>
  <c r="AO939" i="1"/>
  <c r="AO940" i="1"/>
  <c r="CR98" i="5" s="1"/>
  <c r="AO941" i="1"/>
  <c r="AO942" i="1"/>
  <c r="CR100" i="5" s="1"/>
  <c r="AO943" i="1"/>
  <c r="AO944" i="1"/>
  <c r="AO945" i="1"/>
  <c r="AO846" i="1"/>
  <c r="AH847" i="1"/>
  <c r="AH848" i="1"/>
  <c r="CP6" i="5" s="1"/>
  <c r="AH849" i="1"/>
  <c r="CP7" i="5" s="1"/>
  <c r="AH850" i="1"/>
  <c r="CP8" i="5" s="1"/>
  <c r="AH851" i="1"/>
  <c r="AH852" i="1"/>
  <c r="AH853" i="1"/>
  <c r="AH854" i="1"/>
  <c r="AH855" i="1"/>
  <c r="AH856" i="1"/>
  <c r="CP14" i="5" s="1"/>
  <c r="AH857" i="1"/>
  <c r="CP15" i="5" s="1"/>
  <c r="AH858" i="1"/>
  <c r="CP16" i="5" s="1"/>
  <c r="AH859" i="1"/>
  <c r="AH860" i="1"/>
  <c r="AH861" i="1"/>
  <c r="AH862" i="1"/>
  <c r="AH863" i="1"/>
  <c r="AH864" i="1"/>
  <c r="CP22" i="5" s="1"/>
  <c r="AH865" i="1"/>
  <c r="CP23" i="5" s="1"/>
  <c r="AH866" i="1"/>
  <c r="CP24" i="5" s="1"/>
  <c r="AH867" i="1"/>
  <c r="AH868" i="1"/>
  <c r="AH869" i="1"/>
  <c r="AH870" i="1"/>
  <c r="AH871" i="1"/>
  <c r="AH872" i="1"/>
  <c r="CP30" i="5" s="1"/>
  <c r="AH873" i="1"/>
  <c r="CP31" i="5" s="1"/>
  <c r="AH874" i="1"/>
  <c r="CP32" i="5" s="1"/>
  <c r="AH875" i="1"/>
  <c r="AH876" i="1"/>
  <c r="AH877" i="1"/>
  <c r="AH878" i="1"/>
  <c r="AH879" i="1"/>
  <c r="AH880" i="1"/>
  <c r="CP38" i="5" s="1"/>
  <c r="AH881" i="1"/>
  <c r="CP39" i="5" s="1"/>
  <c r="AH882" i="1"/>
  <c r="CP40" i="5" s="1"/>
  <c r="AH883" i="1"/>
  <c r="AH884" i="1"/>
  <c r="AH885" i="1"/>
  <c r="AH886" i="1"/>
  <c r="AH887" i="1"/>
  <c r="AH888" i="1"/>
  <c r="CP46" i="5" s="1"/>
  <c r="AH889" i="1"/>
  <c r="CP47" i="5" s="1"/>
  <c r="AH890" i="1"/>
  <c r="CP48" i="5" s="1"/>
  <c r="AH891" i="1"/>
  <c r="AH892" i="1"/>
  <c r="AH893" i="1"/>
  <c r="AH894" i="1"/>
  <c r="AH895" i="1"/>
  <c r="AH896" i="1"/>
  <c r="CP54" i="5" s="1"/>
  <c r="AH897" i="1"/>
  <c r="AH898" i="1"/>
  <c r="CP56" i="5" s="1"/>
  <c r="AH899" i="1"/>
  <c r="AH900" i="1"/>
  <c r="AH901" i="1"/>
  <c r="AH902" i="1"/>
  <c r="AH903" i="1"/>
  <c r="AH904" i="1"/>
  <c r="CP62" i="5" s="1"/>
  <c r="AH905" i="1"/>
  <c r="CP63" i="5" s="1"/>
  <c r="AH906" i="1"/>
  <c r="CP64" i="5" s="1"/>
  <c r="AH907" i="1"/>
  <c r="AH908" i="1"/>
  <c r="AH909" i="1"/>
  <c r="AH910" i="1"/>
  <c r="AH911" i="1"/>
  <c r="AH912" i="1"/>
  <c r="CP70" i="5" s="1"/>
  <c r="AH913" i="1"/>
  <c r="AH914" i="1"/>
  <c r="CP72" i="5" s="1"/>
  <c r="AH915" i="1"/>
  <c r="AH916" i="1"/>
  <c r="AH917" i="1"/>
  <c r="AH918" i="1"/>
  <c r="AH919" i="1"/>
  <c r="AH920" i="1"/>
  <c r="CP78" i="5" s="1"/>
  <c r="AH921" i="1"/>
  <c r="AH922" i="1"/>
  <c r="CP80" i="5" s="1"/>
  <c r="AH923" i="1"/>
  <c r="AH924" i="1"/>
  <c r="AH925" i="1"/>
  <c r="AH926" i="1"/>
  <c r="AH927" i="1"/>
  <c r="AH928" i="1"/>
  <c r="CP86" i="5" s="1"/>
  <c r="AH929" i="1"/>
  <c r="CP87" i="5" s="1"/>
  <c r="AH930" i="1"/>
  <c r="CP88" i="5" s="1"/>
  <c r="AH931" i="1"/>
  <c r="AH932" i="1"/>
  <c r="AH933" i="1"/>
  <c r="AH934" i="1"/>
  <c r="AH935" i="1"/>
  <c r="AH936" i="1"/>
  <c r="CP94" i="5" s="1"/>
  <c r="AH937" i="1"/>
  <c r="CP95" i="5" s="1"/>
  <c r="AH938" i="1"/>
  <c r="CP96" i="5" s="1"/>
  <c r="AH939" i="1"/>
  <c r="AH940" i="1"/>
  <c r="AH941" i="1"/>
  <c r="AH942" i="1"/>
  <c r="AH943" i="1"/>
  <c r="AH944" i="1"/>
  <c r="CP102" i="5" s="1"/>
  <c r="AH945" i="1"/>
  <c r="AH846" i="1"/>
  <c r="CP4" i="5" s="1"/>
  <c r="AA847" i="1"/>
  <c r="AA848" i="1"/>
  <c r="AA849" i="1"/>
  <c r="AA850" i="1"/>
  <c r="AA851" i="1"/>
  <c r="AA852" i="1"/>
  <c r="CN10" i="5" s="1"/>
  <c r="AA853" i="1"/>
  <c r="CN11" i="5" s="1"/>
  <c r="AA854" i="1"/>
  <c r="CN12" i="5" s="1"/>
  <c r="AA855" i="1"/>
  <c r="AA856" i="1"/>
  <c r="AA857" i="1"/>
  <c r="AA858" i="1"/>
  <c r="AA859" i="1"/>
  <c r="AA860" i="1"/>
  <c r="CN18" i="5" s="1"/>
  <c r="AA861" i="1"/>
  <c r="AA862" i="1"/>
  <c r="CN20" i="5" s="1"/>
  <c r="AA863" i="1"/>
  <c r="AA864" i="1"/>
  <c r="AA865" i="1"/>
  <c r="AA866" i="1"/>
  <c r="AA867" i="1"/>
  <c r="AA868" i="1"/>
  <c r="CN26" i="5" s="1"/>
  <c r="AA869" i="1"/>
  <c r="CN27" i="5" s="1"/>
  <c r="AA870" i="1"/>
  <c r="CN28" i="5" s="1"/>
  <c r="AA871" i="1"/>
  <c r="AA872" i="1"/>
  <c r="AA873" i="1"/>
  <c r="AA874" i="1"/>
  <c r="AA875" i="1"/>
  <c r="AA876" i="1"/>
  <c r="CN34" i="5" s="1"/>
  <c r="AA877" i="1"/>
  <c r="CN35" i="5" s="1"/>
  <c r="AA878" i="1"/>
  <c r="CN36" i="5" s="1"/>
  <c r="AA879" i="1"/>
  <c r="AA880" i="1"/>
  <c r="AA881" i="1"/>
  <c r="AA882" i="1"/>
  <c r="AA883" i="1"/>
  <c r="AA884" i="1"/>
  <c r="CN42" i="5" s="1"/>
  <c r="AA885" i="1"/>
  <c r="AA886" i="1"/>
  <c r="CN44" i="5" s="1"/>
  <c r="AA887" i="1"/>
  <c r="AA888" i="1"/>
  <c r="AA889" i="1"/>
  <c r="AA890" i="1"/>
  <c r="AA891" i="1"/>
  <c r="AA892" i="1"/>
  <c r="CN50" i="5" s="1"/>
  <c r="AA893" i="1"/>
  <c r="AA894" i="1"/>
  <c r="CN52" i="5" s="1"/>
  <c r="AA895" i="1"/>
  <c r="AA896" i="1"/>
  <c r="AA897" i="1"/>
  <c r="AA898" i="1"/>
  <c r="AA899" i="1"/>
  <c r="AA900" i="1"/>
  <c r="CN58" i="5" s="1"/>
  <c r="AA901" i="1"/>
  <c r="CN59" i="5" s="1"/>
  <c r="AA902" i="1"/>
  <c r="CN60" i="5" s="1"/>
  <c r="AA903" i="1"/>
  <c r="AA904" i="1"/>
  <c r="AA905" i="1"/>
  <c r="AA906" i="1"/>
  <c r="AA907" i="1"/>
  <c r="AA908" i="1"/>
  <c r="CN66" i="5" s="1"/>
  <c r="AA909" i="1"/>
  <c r="CN67" i="5" s="1"/>
  <c r="AA910" i="1"/>
  <c r="CN68" i="5" s="1"/>
  <c r="AA911" i="1"/>
  <c r="AA912" i="1"/>
  <c r="AA913" i="1"/>
  <c r="AA914" i="1"/>
  <c r="AA915" i="1"/>
  <c r="AA916" i="1"/>
  <c r="CN74" i="5" s="1"/>
  <c r="AA917" i="1"/>
  <c r="CN75" i="5" s="1"/>
  <c r="AA918" i="1"/>
  <c r="CN76" i="5" s="1"/>
  <c r="AA919" i="1"/>
  <c r="AA920" i="1"/>
  <c r="AA921" i="1"/>
  <c r="AA922" i="1"/>
  <c r="AA923" i="1"/>
  <c r="AA924" i="1"/>
  <c r="CN82" i="5" s="1"/>
  <c r="AA925" i="1"/>
  <c r="CN83" i="5" s="1"/>
  <c r="AA926" i="1"/>
  <c r="CN84" i="5" s="1"/>
  <c r="AA927" i="1"/>
  <c r="AA928" i="1"/>
  <c r="AA929" i="1"/>
  <c r="AA930" i="1"/>
  <c r="AA931" i="1"/>
  <c r="AA932" i="1"/>
  <c r="CN90" i="5" s="1"/>
  <c r="AA933" i="1"/>
  <c r="CN91" i="5" s="1"/>
  <c r="AA934" i="1"/>
  <c r="CN92" i="5" s="1"/>
  <c r="AA935" i="1"/>
  <c r="AA936" i="1"/>
  <c r="AA937" i="1"/>
  <c r="AA938" i="1"/>
  <c r="AA939" i="1"/>
  <c r="AA940" i="1"/>
  <c r="CN98" i="5" s="1"/>
  <c r="AA941" i="1"/>
  <c r="CN99" i="5" s="1"/>
  <c r="AA942" i="1"/>
  <c r="CN100" i="5" s="1"/>
  <c r="AA943" i="1"/>
  <c r="AA944" i="1"/>
  <c r="AA945" i="1"/>
  <c r="AA846" i="1"/>
  <c r="M847" i="1"/>
  <c r="M848" i="1"/>
  <c r="CO6" i="5" s="1"/>
  <c r="M849" i="1"/>
  <c r="CO7" i="5" s="1"/>
  <c r="M850" i="1"/>
  <c r="CO8" i="5" s="1"/>
  <c r="M851" i="1"/>
  <c r="M852" i="1"/>
  <c r="M853" i="1"/>
  <c r="M854" i="1"/>
  <c r="M855" i="1"/>
  <c r="M856" i="1"/>
  <c r="CO14" i="5" s="1"/>
  <c r="M857" i="1"/>
  <c r="CO15" i="5" s="1"/>
  <c r="M858" i="1"/>
  <c r="CO16" i="5" s="1"/>
  <c r="M859" i="1"/>
  <c r="M860" i="1"/>
  <c r="M861" i="1"/>
  <c r="M862" i="1"/>
  <c r="M863" i="1"/>
  <c r="M864" i="1"/>
  <c r="CO22" i="5" s="1"/>
  <c r="M865" i="1"/>
  <c r="CO23" i="5" s="1"/>
  <c r="M866" i="1"/>
  <c r="CO24" i="5" s="1"/>
  <c r="M867" i="1"/>
  <c r="M868" i="1"/>
  <c r="M869" i="1"/>
  <c r="M870" i="1"/>
  <c r="M871" i="1"/>
  <c r="M872" i="1"/>
  <c r="CO30" i="5" s="1"/>
  <c r="M873" i="1"/>
  <c r="CO31" i="5" s="1"/>
  <c r="M874" i="1"/>
  <c r="CO32" i="5" s="1"/>
  <c r="M875" i="1"/>
  <c r="M876" i="1"/>
  <c r="M877" i="1"/>
  <c r="M878" i="1"/>
  <c r="M879" i="1"/>
  <c r="M880" i="1"/>
  <c r="CO38" i="5" s="1"/>
  <c r="M881" i="1"/>
  <c r="CO39" i="5" s="1"/>
  <c r="M882" i="1"/>
  <c r="CO40" i="5" s="1"/>
  <c r="M883" i="1"/>
  <c r="M884" i="1"/>
  <c r="M885" i="1"/>
  <c r="M886" i="1"/>
  <c r="M887" i="1"/>
  <c r="M888" i="1"/>
  <c r="CO46" i="5" s="1"/>
  <c r="CQ46" i="5" s="1"/>
  <c r="CS46" i="5" s="1"/>
  <c r="M889" i="1"/>
  <c r="CO47" i="5" s="1"/>
  <c r="M890" i="1"/>
  <c r="CO48" i="5" s="1"/>
  <c r="M891" i="1"/>
  <c r="M892" i="1"/>
  <c r="M893" i="1"/>
  <c r="M894" i="1"/>
  <c r="M895" i="1"/>
  <c r="M896" i="1"/>
  <c r="CO54" i="5" s="1"/>
  <c r="M897" i="1"/>
  <c r="CO55" i="5" s="1"/>
  <c r="M898" i="1"/>
  <c r="CO56" i="5" s="1"/>
  <c r="M899" i="1"/>
  <c r="M900" i="1"/>
  <c r="M901" i="1"/>
  <c r="M902" i="1"/>
  <c r="M903" i="1"/>
  <c r="M904" i="1"/>
  <c r="CO62" i="5" s="1"/>
  <c r="M905" i="1"/>
  <c r="CO63" i="5" s="1"/>
  <c r="M906" i="1"/>
  <c r="CO64" i="5" s="1"/>
  <c r="M907" i="1"/>
  <c r="M908" i="1"/>
  <c r="M909" i="1"/>
  <c r="M910" i="1"/>
  <c r="M911" i="1"/>
  <c r="M912" i="1"/>
  <c r="CO70" i="5" s="1"/>
  <c r="M913" i="1"/>
  <c r="CO71" i="5" s="1"/>
  <c r="CQ71" i="5" s="1"/>
  <c r="CS71" i="5" s="1"/>
  <c r="M914" i="1"/>
  <c r="CO72" i="5" s="1"/>
  <c r="M915" i="1"/>
  <c r="M916" i="1"/>
  <c r="M917" i="1"/>
  <c r="M918" i="1"/>
  <c r="M919" i="1"/>
  <c r="M920" i="1"/>
  <c r="CO78" i="5" s="1"/>
  <c r="M921" i="1"/>
  <c r="CO79" i="5" s="1"/>
  <c r="M922" i="1"/>
  <c r="CO80" i="5" s="1"/>
  <c r="M923" i="1"/>
  <c r="M924" i="1"/>
  <c r="M925" i="1"/>
  <c r="M926" i="1"/>
  <c r="M927" i="1"/>
  <c r="M928" i="1"/>
  <c r="CO86" i="5" s="1"/>
  <c r="M929" i="1"/>
  <c r="CO87" i="5" s="1"/>
  <c r="M930" i="1"/>
  <c r="CO88" i="5" s="1"/>
  <c r="M931" i="1"/>
  <c r="M932" i="1"/>
  <c r="M933" i="1"/>
  <c r="M934" i="1"/>
  <c r="M935" i="1"/>
  <c r="M936" i="1"/>
  <c r="CO94" i="5" s="1"/>
  <c r="M937" i="1"/>
  <c r="M938" i="1"/>
  <c r="CO96" i="5" s="1"/>
  <c r="M939" i="1"/>
  <c r="M940" i="1"/>
  <c r="M941" i="1"/>
  <c r="M942" i="1"/>
  <c r="M943" i="1"/>
  <c r="M944" i="1"/>
  <c r="CO102" i="5" s="1"/>
  <c r="M945" i="1"/>
  <c r="CO103" i="5" s="1"/>
  <c r="M846" i="1"/>
  <c r="CO4" i="5" s="1"/>
  <c r="F847" i="1"/>
  <c r="F848" i="1"/>
  <c r="F849" i="1"/>
  <c r="F850" i="1"/>
  <c r="F851" i="1"/>
  <c r="F852" i="1"/>
  <c r="CM10" i="5" s="1"/>
  <c r="F853" i="1"/>
  <c r="CM11" i="5" s="1"/>
  <c r="F854" i="1"/>
  <c r="CM12" i="5" s="1"/>
  <c r="F855" i="1"/>
  <c r="F856" i="1"/>
  <c r="F857" i="1"/>
  <c r="F858" i="1"/>
  <c r="F859" i="1"/>
  <c r="F860" i="1"/>
  <c r="CM18" i="5" s="1"/>
  <c r="F861" i="1"/>
  <c r="F862" i="1"/>
  <c r="CM20" i="5" s="1"/>
  <c r="F863" i="1"/>
  <c r="F864" i="1"/>
  <c r="F865" i="1"/>
  <c r="F866" i="1"/>
  <c r="F867" i="1"/>
  <c r="F868" i="1"/>
  <c r="CM26" i="5" s="1"/>
  <c r="F869" i="1"/>
  <c r="CM27" i="5" s="1"/>
  <c r="F870" i="1"/>
  <c r="CM28" i="5" s="1"/>
  <c r="F871" i="1"/>
  <c r="F872" i="1"/>
  <c r="F873" i="1"/>
  <c r="F874" i="1"/>
  <c r="F875" i="1"/>
  <c r="F876" i="1"/>
  <c r="CM34" i="5" s="1"/>
  <c r="CQ34" i="5" s="1"/>
  <c r="CS34" i="5" s="1"/>
  <c r="F877" i="1"/>
  <c r="F878" i="1"/>
  <c r="CM36" i="5" s="1"/>
  <c r="F879" i="1"/>
  <c r="F880" i="1"/>
  <c r="F881" i="1"/>
  <c r="F882" i="1"/>
  <c r="F883" i="1"/>
  <c r="F884" i="1"/>
  <c r="CM42" i="5" s="1"/>
  <c r="CQ42" i="5" s="1"/>
  <c r="CS42" i="5" s="1"/>
  <c r="F885" i="1"/>
  <c r="CM43" i="5" s="1"/>
  <c r="F886" i="1"/>
  <c r="CM44" i="5" s="1"/>
  <c r="F887" i="1"/>
  <c r="F888" i="1"/>
  <c r="F889" i="1"/>
  <c r="F890" i="1"/>
  <c r="F891" i="1"/>
  <c r="F892" i="1"/>
  <c r="CM50" i="5" s="1"/>
  <c r="F893" i="1"/>
  <c r="CM51" i="5" s="1"/>
  <c r="F894" i="1"/>
  <c r="CM52" i="5" s="1"/>
  <c r="F895" i="1"/>
  <c r="F896" i="1"/>
  <c r="F897" i="1"/>
  <c r="F898" i="1"/>
  <c r="F899" i="1"/>
  <c r="F900" i="1"/>
  <c r="CM58" i="5" s="1"/>
  <c r="F901" i="1"/>
  <c r="CM59" i="5" s="1"/>
  <c r="F902" i="1"/>
  <c r="CM60" i="5" s="1"/>
  <c r="F903" i="1"/>
  <c r="F904" i="1"/>
  <c r="F905" i="1"/>
  <c r="F906" i="1"/>
  <c r="F907" i="1"/>
  <c r="F908" i="1"/>
  <c r="CM66" i="5" s="1"/>
  <c r="F909" i="1"/>
  <c r="CM67" i="5" s="1"/>
  <c r="CQ67" i="5" s="1"/>
  <c r="CS67" i="5" s="1"/>
  <c r="F910" i="1"/>
  <c r="CM68" i="5" s="1"/>
  <c r="F911" i="1"/>
  <c r="F912" i="1"/>
  <c r="F913" i="1"/>
  <c r="F914" i="1"/>
  <c r="F915" i="1"/>
  <c r="F916" i="1"/>
  <c r="CM74" i="5" s="1"/>
  <c r="CQ74" i="5" s="1"/>
  <c r="CS74" i="5" s="1"/>
  <c r="F917" i="1"/>
  <c r="CM75" i="5" s="1"/>
  <c r="F918" i="1"/>
  <c r="CM76" i="5" s="1"/>
  <c r="F919" i="1"/>
  <c r="F920" i="1"/>
  <c r="F921" i="1"/>
  <c r="F922" i="1"/>
  <c r="F923" i="1"/>
  <c r="F924" i="1"/>
  <c r="CM82" i="5" s="1"/>
  <c r="F925" i="1"/>
  <c r="CM83" i="5" s="1"/>
  <c r="F926" i="1"/>
  <c r="CM84" i="5" s="1"/>
  <c r="F927" i="1"/>
  <c r="F928" i="1"/>
  <c r="F929" i="1"/>
  <c r="F930" i="1"/>
  <c r="F931" i="1"/>
  <c r="F932" i="1"/>
  <c r="CM90" i="5" s="1"/>
  <c r="F933" i="1"/>
  <c r="CM91" i="5" s="1"/>
  <c r="CQ91" i="5" s="1"/>
  <c r="CS91" i="5" s="1"/>
  <c r="F934" i="1"/>
  <c r="CM92" i="5" s="1"/>
  <c r="F935" i="1"/>
  <c r="F936" i="1"/>
  <c r="F937" i="1"/>
  <c r="F938" i="1"/>
  <c r="F939" i="1"/>
  <c r="F940" i="1"/>
  <c r="CM98" i="5" s="1"/>
  <c r="F941" i="1"/>
  <c r="CM99" i="5" s="1"/>
  <c r="F942" i="1"/>
  <c r="CM100" i="5" s="1"/>
  <c r="F943" i="1"/>
  <c r="F944" i="1"/>
  <c r="F945" i="1"/>
  <c r="F846" i="1"/>
  <c r="AO764" i="1"/>
  <c r="AO765" i="1"/>
  <c r="CG28" i="5" s="1"/>
  <c r="AO766" i="1"/>
  <c r="CG29" i="5" s="1"/>
  <c r="AO767" i="1"/>
  <c r="CG30" i="5" s="1"/>
  <c r="AO768" i="1"/>
  <c r="AO769" i="1"/>
  <c r="AO770" i="1"/>
  <c r="AO771" i="1"/>
  <c r="AO772" i="1"/>
  <c r="AO773" i="1"/>
  <c r="CG36" i="5" s="1"/>
  <c r="AO774" i="1"/>
  <c r="CG37" i="5" s="1"/>
  <c r="AO775" i="1"/>
  <c r="CG38" i="5" s="1"/>
  <c r="AO776" i="1"/>
  <c r="AO777" i="1"/>
  <c r="AO778" i="1"/>
  <c r="AO779" i="1"/>
  <c r="AO780" i="1"/>
  <c r="AO781" i="1"/>
  <c r="CG44" i="5" s="1"/>
  <c r="AO782" i="1"/>
  <c r="CG45" i="5" s="1"/>
  <c r="AO783" i="1"/>
  <c r="CG46" i="5" s="1"/>
  <c r="AO784" i="1"/>
  <c r="AO785" i="1"/>
  <c r="AO786" i="1"/>
  <c r="AO787" i="1"/>
  <c r="AO788" i="1"/>
  <c r="AO789" i="1"/>
  <c r="CG52" i="5" s="1"/>
  <c r="AO790" i="1"/>
  <c r="CG53" i="5" s="1"/>
  <c r="AO791" i="1"/>
  <c r="CG54" i="5" s="1"/>
  <c r="AO792" i="1"/>
  <c r="AO793" i="1"/>
  <c r="AO794" i="1"/>
  <c r="AO795" i="1"/>
  <c r="AO796" i="1"/>
  <c r="AO797" i="1"/>
  <c r="CG60" i="5" s="1"/>
  <c r="AO798" i="1"/>
  <c r="CG61" i="5" s="1"/>
  <c r="AO799" i="1"/>
  <c r="CG62" i="5" s="1"/>
  <c r="AO800" i="1"/>
  <c r="AO801" i="1"/>
  <c r="AO802" i="1"/>
  <c r="AO803" i="1"/>
  <c r="AO804" i="1"/>
  <c r="AO805" i="1"/>
  <c r="CG68" i="5" s="1"/>
  <c r="AO806" i="1"/>
  <c r="CG69" i="5" s="1"/>
  <c r="AO807" i="1"/>
  <c r="CG70" i="5" s="1"/>
  <c r="AO808" i="1"/>
  <c r="AO809" i="1"/>
  <c r="AO810" i="1"/>
  <c r="AO811" i="1"/>
  <c r="AO812" i="1"/>
  <c r="AO813" i="1"/>
  <c r="CG76" i="5" s="1"/>
  <c r="AO814" i="1"/>
  <c r="CG77" i="5" s="1"/>
  <c r="AO815" i="1"/>
  <c r="CG78" i="5" s="1"/>
  <c r="AO816" i="1"/>
  <c r="AO817" i="1"/>
  <c r="AO818" i="1"/>
  <c r="AO819" i="1"/>
  <c r="AO820" i="1"/>
  <c r="AO821" i="1"/>
  <c r="CG84" i="5" s="1"/>
  <c r="AO822" i="1"/>
  <c r="CG85" i="5" s="1"/>
  <c r="AO823" i="1"/>
  <c r="CG86" i="5" s="1"/>
  <c r="AO824" i="1"/>
  <c r="AO825" i="1"/>
  <c r="AO826" i="1"/>
  <c r="AO827" i="1"/>
  <c r="AO828" i="1"/>
  <c r="AO829" i="1"/>
  <c r="CG92" i="5" s="1"/>
  <c r="AO830" i="1"/>
  <c r="AO831" i="1"/>
  <c r="CG94" i="5" s="1"/>
  <c r="AO832" i="1"/>
  <c r="AO833" i="1"/>
  <c r="AO834" i="1"/>
  <c r="AO835" i="1"/>
  <c r="AO836" i="1"/>
  <c r="AO837" i="1"/>
  <c r="CG100" i="5" s="1"/>
  <c r="AO838" i="1"/>
  <c r="CG101" i="5" s="1"/>
  <c r="AO839" i="1"/>
  <c r="CG102" i="5" s="1"/>
  <c r="AO840" i="1"/>
  <c r="AH764" i="1"/>
  <c r="AH765" i="1"/>
  <c r="CE28" i="5" s="1"/>
  <c r="AH766" i="1"/>
  <c r="AH767" i="1"/>
  <c r="CE30" i="5" s="1"/>
  <c r="AH768" i="1"/>
  <c r="AH769" i="1"/>
  <c r="AH770" i="1"/>
  <c r="CE33" i="5" s="1"/>
  <c r="AH771" i="1"/>
  <c r="AH772" i="1"/>
  <c r="AH773" i="1"/>
  <c r="CE36" i="5" s="1"/>
  <c r="AH774" i="1"/>
  <c r="CE37" i="5" s="1"/>
  <c r="AH775" i="1"/>
  <c r="CE38" i="5" s="1"/>
  <c r="AH776" i="1"/>
  <c r="AH777" i="1"/>
  <c r="AH778" i="1"/>
  <c r="CE41" i="5" s="1"/>
  <c r="AH779" i="1"/>
  <c r="AH780" i="1"/>
  <c r="AH781" i="1"/>
  <c r="CE44" i="5" s="1"/>
  <c r="AH782" i="1"/>
  <c r="CE45" i="5" s="1"/>
  <c r="AH783" i="1"/>
  <c r="CE46" i="5" s="1"/>
  <c r="AH784" i="1"/>
  <c r="AH785" i="1"/>
  <c r="AH786" i="1"/>
  <c r="CE49" i="5" s="1"/>
  <c r="AH787" i="1"/>
  <c r="AH788" i="1"/>
  <c r="AH789" i="1"/>
  <c r="CE52" i="5" s="1"/>
  <c r="AH790" i="1"/>
  <c r="CE53" i="5" s="1"/>
  <c r="AH791" i="1"/>
  <c r="CE54" i="5" s="1"/>
  <c r="AH792" i="1"/>
  <c r="AH793" i="1"/>
  <c r="AH794" i="1"/>
  <c r="CE57" i="5" s="1"/>
  <c r="AH795" i="1"/>
  <c r="AH796" i="1"/>
  <c r="AH797" i="1"/>
  <c r="AH798" i="1"/>
  <c r="AH799" i="1"/>
  <c r="AH800" i="1"/>
  <c r="AH801" i="1"/>
  <c r="AH802" i="1"/>
  <c r="CE65" i="5" s="1"/>
  <c r="AH803" i="1"/>
  <c r="AH804" i="1"/>
  <c r="AH805" i="1"/>
  <c r="CE68" i="5" s="1"/>
  <c r="AH806" i="1"/>
  <c r="AH807" i="1"/>
  <c r="CE70" i="5" s="1"/>
  <c r="AH808" i="1"/>
  <c r="AH809" i="1"/>
  <c r="AH810" i="1"/>
  <c r="CE73" i="5" s="1"/>
  <c r="AH811" i="1"/>
  <c r="AH812" i="1"/>
  <c r="AH813" i="1"/>
  <c r="AH814" i="1"/>
  <c r="CE77" i="5" s="1"/>
  <c r="AH815" i="1"/>
  <c r="CE78" i="5" s="1"/>
  <c r="AH816" i="1"/>
  <c r="AH817" i="1"/>
  <c r="AH818" i="1"/>
  <c r="CE81" i="5" s="1"/>
  <c r="AH819" i="1"/>
  <c r="AH820" i="1"/>
  <c r="AH821" i="1"/>
  <c r="CE84" i="5" s="1"/>
  <c r="AH822" i="1"/>
  <c r="CE85" i="5" s="1"/>
  <c r="AH823" i="1"/>
  <c r="CE86" i="5" s="1"/>
  <c r="AH824" i="1"/>
  <c r="AH825" i="1"/>
  <c r="AH826" i="1"/>
  <c r="CE89" i="5" s="1"/>
  <c r="AH827" i="1"/>
  <c r="AH828" i="1"/>
  <c r="AH829" i="1"/>
  <c r="AH830" i="1"/>
  <c r="AH831" i="1"/>
  <c r="AH832" i="1"/>
  <c r="AH833" i="1"/>
  <c r="AH834" i="1"/>
  <c r="AH835" i="1"/>
  <c r="AH836" i="1"/>
  <c r="AH837" i="1"/>
  <c r="CE100" i="5" s="1"/>
  <c r="AH838" i="1"/>
  <c r="AH839" i="1"/>
  <c r="CE102" i="5" s="1"/>
  <c r="AH840" i="1"/>
  <c r="AA749" i="1"/>
  <c r="CC12" i="5" s="1"/>
  <c r="AA750" i="1"/>
  <c r="CC13" i="5" s="1"/>
  <c r="AA751" i="1"/>
  <c r="AA764" i="1"/>
  <c r="AA765" i="1"/>
  <c r="CC28" i="5" s="1"/>
  <c r="AA766" i="1"/>
  <c r="CC29" i="5" s="1"/>
  <c r="AA767" i="1"/>
  <c r="AA768" i="1"/>
  <c r="AA769" i="1"/>
  <c r="AA770" i="1"/>
  <c r="AA771" i="1"/>
  <c r="AA772" i="1"/>
  <c r="AA773" i="1"/>
  <c r="CC36" i="5" s="1"/>
  <c r="AA774" i="1"/>
  <c r="CC37" i="5" s="1"/>
  <c r="AA775" i="1"/>
  <c r="AA776" i="1"/>
  <c r="AA777" i="1"/>
  <c r="AA778" i="1"/>
  <c r="AA779" i="1"/>
  <c r="AA780" i="1"/>
  <c r="AA781" i="1"/>
  <c r="CC44" i="5" s="1"/>
  <c r="AA782" i="1"/>
  <c r="CC45" i="5" s="1"/>
  <c r="AA783" i="1"/>
  <c r="AA784" i="1"/>
  <c r="AA785" i="1"/>
  <c r="AA786" i="1"/>
  <c r="AA787" i="1"/>
  <c r="AA788" i="1"/>
  <c r="AA789" i="1"/>
  <c r="CC52" i="5" s="1"/>
  <c r="AA790" i="1"/>
  <c r="CC53" i="5" s="1"/>
  <c r="CF53" i="5" s="1"/>
  <c r="CH53" i="5" s="1"/>
  <c r="CJ53" i="5" s="1"/>
  <c r="AA791" i="1"/>
  <c r="AA792" i="1"/>
  <c r="AA793" i="1"/>
  <c r="AA794" i="1"/>
  <c r="AA795" i="1"/>
  <c r="AA796" i="1"/>
  <c r="AA797" i="1"/>
  <c r="CC60" i="5" s="1"/>
  <c r="AA798" i="1"/>
  <c r="CC61" i="5" s="1"/>
  <c r="AA799" i="1"/>
  <c r="AA800" i="1"/>
  <c r="AA801" i="1"/>
  <c r="AA802" i="1"/>
  <c r="AA803" i="1"/>
  <c r="AA804" i="1"/>
  <c r="AA805" i="1"/>
  <c r="CC68" i="5" s="1"/>
  <c r="AA806" i="1"/>
  <c r="CC69" i="5" s="1"/>
  <c r="AA807" i="1"/>
  <c r="AA808" i="1"/>
  <c r="AA809" i="1"/>
  <c r="AA810" i="1"/>
  <c r="AA811" i="1"/>
  <c r="AA812" i="1"/>
  <c r="AA813" i="1"/>
  <c r="CC76" i="5" s="1"/>
  <c r="AA814" i="1"/>
  <c r="CC77" i="5" s="1"/>
  <c r="AA815" i="1"/>
  <c r="AA816" i="1"/>
  <c r="AA817" i="1"/>
  <c r="AA818" i="1"/>
  <c r="AA819" i="1"/>
  <c r="AA820" i="1"/>
  <c r="AA821" i="1"/>
  <c r="CC84" i="5" s="1"/>
  <c r="AA822" i="1"/>
  <c r="CC85" i="5" s="1"/>
  <c r="AA823" i="1"/>
  <c r="AA824" i="1"/>
  <c r="AA825" i="1"/>
  <c r="AA826" i="1"/>
  <c r="AA827" i="1"/>
  <c r="AA828" i="1"/>
  <c r="AA829" i="1"/>
  <c r="CC92" i="5" s="1"/>
  <c r="AA830" i="1"/>
  <c r="CC93" i="5" s="1"/>
  <c r="AA831" i="1"/>
  <c r="AA832" i="1"/>
  <c r="AA833" i="1"/>
  <c r="AA834" i="1"/>
  <c r="AA835" i="1"/>
  <c r="AA836" i="1"/>
  <c r="AA837" i="1"/>
  <c r="CC100" i="5" s="1"/>
  <c r="AA838" i="1"/>
  <c r="CC101" i="5" s="1"/>
  <c r="AA839" i="1"/>
  <c r="AA840" i="1"/>
  <c r="M764" i="1"/>
  <c r="M765" i="1"/>
  <c r="M766" i="1"/>
  <c r="M767" i="1"/>
  <c r="CD30" i="5" s="1"/>
  <c r="M768" i="1"/>
  <c r="CD31" i="5" s="1"/>
  <c r="M769" i="1"/>
  <c r="M770" i="1"/>
  <c r="M771" i="1"/>
  <c r="M772" i="1"/>
  <c r="M773" i="1"/>
  <c r="M774" i="1"/>
  <c r="M775" i="1"/>
  <c r="CD38" i="5" s="1"/>
  <c r="M776" i="1"/>
  <c r="CD39" i="5" s="1"/>
  <c r="M777" i="1"/>
  <c r="CD40" i="5" s="1"/>
  <c r="M778" i="1"/>
  <c r="M779" i="1"/>
  <c r="M780" i="1"/>
  <c r="M781" i="1"/>
  <c r="M782" i="1"/>
  <c r="M783" i="1"/>
  <c r="CD46" i="5" s="1"/>
  <c r="M784" i="1"/>
  <c r="CD47" i="5" s="1"/>
  <c r="M785" i="1"/>
  <c r="CD48" i="5" s="1"/>
  <c r="M786" i="1"/>
  <c r="M787" i="1"/>
  <c r="M788" i="1"/>
  <c r="M789" i="1"/>
  <c r="M790" i="1"/>
  <c r="M791" i="1"/>
  <c r="CD54" i="5" s="1"/>
  <c r="M792" i="1"/>
  <c r="CD55" i="5" s="1"/>
  <c r="M793" i="1"/>
  <c r="CD56" i="5" s="1"/>
  <c r="M794" i="1"/>
  <c r="M795" i="1"/>
  <c r="M796" i="1"/>
  <c r="M797" i="1"/>
  <c r="M798" i="1"/>
  <c r="M799" i="1"/>
  <c r="CD62" i="5" s="1"/>
  <c r="M800" i="1"/>
  <c r="CD63" i="5" s="1"/>
  <c r="M801" i="1"/>
  <c r="CD64" i="5" s="1"/>
  <c r="M802" i="1"/>
  <c r="M803" i="1"/>
  <c r="M804" i="1"/>
  <c r="M805" i="1"/>
  <c r="M806" i="1"/>
  <c r="M807" i="1"/>
  <c r="CD70" i="5" s="1"/>
  <c r="M808" i="1"/>
  <c r="CD71" i="5" s="1"/>
  <c r="M809" i="1"/>
  <c r="CD72" i="5" s="1"/>
  <c r="M810" i="1"/>
  <c r="M811" i="1"/>
  <c r="M812" i="1"/>
  <c r="M813" i="1"/>
  <c r="M814" i="1"/>
  <c r="M815" i="1"/>
  <c r="CD78" i="5" s="1"/>
  <c r="M816" i="1"/>
  <c r="CD79" i="5" s="1"/>
  <c r="M817" i="1"/>
  <c r="M818" i="1"/>
  <c r="M819" i="1"/>
  <c r="M820" i="1"/>
  <c r="M821" i="1"/>
  <c r="M822" i="1"/>
  <c r="M823" i="1"/>
  <c r="CD86" i="5" s="1"/>
  <c r="M824" i="1"/>
  <c r="CD87" i="5" s="1"/>
  <c r="M825" i="1"/>
  <c r="CD88" i="5" s="1"/>
  <c r="M826" i="1"/>
  <c r="M827" i="1"/>
  <c r="M828" i="1"/>
  <c r="M829" i="1"/>
  <c r="M830" i="1"/>
  <c r="M831" i="1"/>
  <c r="CD94" i="5" s="1"/>
  <c r="M832" i="1"/>
  <c r="CD95" i="5" s="1"/>
  <c r="M833" i="1"/>
  <c r="CD96" i="5" s="1"/>
  <c r="M834" i="1"/>
  <c r="M835" i="1"/>
  <c r="M836" i="1"/>
  <c r="M837" i="1"/>
  <c r="M838" i="1"/>
  <c r="M839" i="1"/>
  <c r="CD102" i="5" s="1"/>
  <c r="M840" i="1"/>
  <c r="CD103" i="5" s="1"/>
  <c r="F764" i="1"/>
  <c r="CB27" i="5" s="1"/>
  <c r="F765" i="1"/>
  <c r="F766" i="1"/>
  <c r="F767" i="1"/>
  <c r="F768" i="1"/>
  <c r="F769" i="1"/>
  <c r="F770" i="1"/>
  <c r="CB33" i="5" s="1"/>
  <c r="F771" i="1"/>
  <c r="CB34" i="5" s="1"/>
  <c r="F772" i="1"/>
  <c r="CB35" i="5" s="1"/>
  <c r="F773" i="1"/>
  <c r="F774" i="1"/>
  <c r="F775" i="1"/>
  <c r="F776" i="1"/>
  <c r="F777" i="1"/>
  <c r="F778" i="1"/>
  <c r="CB41" i="5" s="1"/>
  <c r="F779" i="1"/>
  <c r="CB42" i="5" s="1"/>
  <c r="F780" i="1"/>
  <c r="CB43" i="5" s="1"/>
  <c r="F781" i="1"/>
  <c r="F782" i="1"/>
  <c r="F783" i="1"/>
  <c r="F784" i="1"/>
  <c r="F785" i="1"/>
  <c r="F786" i="1"/>
  <c r="CB49" i="5" s="1"/>
  <c r="F787" i="1"/>
  <c r="CB50" i="5" s="1"/>
  <c r="F788" i="1"/>
  <c r="CB51" i="5" s="1"/>
  <c r="F789" i="1"/>
  <c r="F790" i="1"/>
  <c r="F791" i="1"/>
  <c r="F792" i="1"/>
  <c r="F793" i="1"/>
  <c r="F794" i="1"/>
  <c r="CB57" i="5" s="1"/>
  <c r="F795" i="1"/>
  <c r="CB58" i="5" s="1"/>
  <c r="F796" i="1"/>
  <c r="CB59" i="5" s="1"/>
  <c r="F797" i="1"/>
  <c r="F798" i="1"/>
  <c r="F799" i="1"/>
  <c r="F800" i="1"/>
  <c r="F801" i="1"/>
  <c r="F802" i="1"/>
  <c r="CB65" i="5" s="1"/>
  <c r="F803" i="1"/>
  <c r="CB66" i="5" s="1"/>
  <c r="F804" i="1"/>
  <c r="CB67" i="5" s="1"/>
  <c r="F805" i="1"/>
  <c r="F806" i="1"/>
  <c r="F807" i="1"/>
  <c r="F808" i="1"/>
  <c r="F809" i="1"/>
  <c r="F810" i="1"/>
  <c r="CB73" i="5" s="1"/>
  <c r="F811" i="1"/>
  <c r="CB74" i="5" s="1"/>
  <c r="F812" i="1"/>
  <c r="CB75" i="5" s="1"/>
  <c r="CF75" i="5" s="1"/>
  <c r="CH75" i="5" s="1"/>
  <c r="F813" i="1"/>
  <c r="F814" i="1"/>
  <c r="F815" i="1"/>
  <c r="F816" i="1"/>
  <c r="F817" i="1"/>
  <c r="F818" i="1"/>
  <c r="F819" i="1"/>
  <c r="CB82" i="5" s="1"/>
  <c r="F820" i="1"/>
  <c r="CB83" i="5" s="1"/>
  <c r="F821" i="1"/>
  <c r="F822" i="1"/>
  <c r="F823" i="1"/>
  <c r="F824" i="1"/>
  <c r="F825" i="1"/>
  <c r="F826" i="1"/>
  <c r="F827" i="1"/>
  <c r="CB90" i="5" s="1"/>
  <c r="F828" i="1"/>
  <c r="CB91" i="5" s="1"/>
  <c r="F829" i="1"/>
  <c r="F830" i="1"/>
  <c r="F831" i="1"/>
  <c r="F832" i="1"/>
  <c r="F833" i="1"/>
  <c r="F834" i="1"/>
  <c r="CB97" i="5" s="1"/>
  <c r="F835" i="1"/>
  <c r="CB98" i="5" s="1"/>
  <c r="F836" i="1"/>
  <c r="CB99" i="5" s="1"/>
  <c r="F837" i="1"/>
  <c r="F838" i="1"/>
  <c r="F839" i="1"/>
  <c r="F840" i="1"/>
  <c r="AO637" i="1"/>
  <c r="AO638" i="1"/>
  <c r="BV6" i="5" s="1"/>
  <c r="AO639" i="1"/>
  <c r="BV7" i="5" s="1"/>
  <c r="AO640" i="1"/>
  <c r="BV8" i="5" s="1"/>
  <c r="AO641" i="1"/>
  <c r="BV9" i="5" s="1"/>
  <c r="AO642" i="1"/>
  <c r="AO643" i="1"/>
  <c r="AO644" i="1"/>
  <c r="AO645" i="1"/>
  <c r="AO646" i="1"/>
  <c r="BV14" i="5" s="1"/>
  <c r="AO647" i="1"/>
  <c r="BV15" i="5" s="1"/>
  <c r="AO648" i="1"/>
  <c r="BV16" i="5" s="1"/>
  <c r="AO649" i="1"/>
  <c r="BV17" i="5" s="1"/>
  <c r="AO650" i="1"/>
  <c r="AO651" i="1"/>
  <c r="AO652" i="1"/>
  <c r="AO653" i="1"/>
  <c r="AO654" i="1"/>
  <c r="BV22" i="5" s="1"/>
  <c r="AO655" i="1"/>
  <c r="BV23" i="5" s="1"/>
  <c r="AO656" i="1"/>
  <c r="BV24" i="5" s="1"/>
  <c r="AO657" i="1"/>
  <c r="AO658" i="1"/>
  <c r="AO659" i="1"/>
  <c r="AO660" i="1"/>
  <c r="AO661" i="1"/>
  <c r="AO662" i="1"/>
  <c r="BV30" i="5" s="1"/>
  <c r="AO663" i="1"/>
  <c r="BV31" i="5" s="1"/>
  <c r="AO664" i="1"/>
  <c r="BV32" i="5" s="1"/>
  <c r="AO665" i="1"/>
  <c r="BV33" i="5" s="1"/>
  <c r="AO666" i="1"/>
  <c r="AO667" i="1"/>
  <c r="AO668" i="1"/>
  <c r="AO669" i="1"/>
  <c r="AO670" i="1"/>
  <c r="BV38" i="5" s="1"/>
  <c r="AO671" i="1"/>
  <c r="BV39" i="5" s="1"/>
  <c r="AO672" i="1"/>
  <c r="BV40" i="5" s="1"/>
  <c r="AO673" i="1"/>
  <c r="AO674" i="1"/>
  <c r="AO675" i="1"/>
  <c r="AO676" i="1"/>
  <c r="AO677" i="1"/>
  <c r="AO678" i="1"/>
  <c r="BV46" i="5" s="1"/>
  <c r="AO679" i="1"/>
  <c r="BV47" i="5" s="1"/>
  <c r="AO680" i="1"/>
  <c r="BV48" i="5" s="1"/>
  <c r="AO681" i="1"/>
  <c r="AO682" i="1"/>
  <c r="AO683" i="1"/>
  <c r="AO684" i="1"/>
  <c r="AO685" i="1"/>
  <c r="AO686" i="1"/>
  <c r="BV54" i="5" s="1"/>
  <c r="AO687" i="1"/>
  <c r="BV55" i="5" s="1"/>
  <c r="AO688" i="1"/>
  <c r="BV56" i="5" s="1"/>
  <c r="AO689" i="1"/>
  <c r="AO690" i="1"/>
  <c r="AO691" i="1"/>
  <c r="AO692" i="1"/>
  <c r="AO693" i="1"/>
  <c r="AO694" i="1"/>
  <c r="BV62" i="5" s="1"/>
  <c r="AO695" i="1"/>
  <c r="BV63" i="5" s="1"/>
  <c r="AO696" i="1"/>
  <c r="BV64" i="5" s="1"/>
  <c r="AO697" i="1"/>
  <c r="AO698" i="1"/>
  <c r="AO699" i="1"/>
  <c r="AO700" i="1"/>
  <c r="AO701" i="1"/>
  <c r="AO702" i="1"/>
  <c r="BV70" i="5" s="1"/>
  <c r="AO703" i="1"/>
  <c r="BV71" i="5" s="1"/>
  <c r="AO704" i="1"/>
  <c r="BV72" i="5" s="1"/>
  <c r="AO705" i="1"/>
  <c r="AO706" i="1"/>
  <c r="AO707" i="1"/>
  <c r="AO708" i="1"/>
  <c r="AO709" i="1"/>
  <c r="AO710" i="1"/>
  <c r="BV78" i="5" s="1"/>
  <c r="AO711" i="1"/>
  <c r="BV79" i="5" s="1"/>
  <c r="AO712" i="1"/>
  <c r="BV80" i="5" s="1"/>
  <c r="AO713" i="1"/>
  <c r="AO714" i="1"/>
  <c r="AO715" i="1"/>
  <c r="AO716" i="1"/>
  <c r="AO717" i="1"/>
  <c r="AO718" i="1"/>
  <c r="BV86" i="5" s="1"/>
  <c r="AO719" i="1"/>
  <c r="BV87" i="5" s="1"/>
  <c r="AO720" i="1"/>
  <c r="BV88" i="5" s="1"/>
  <c r="AO721" i="1"/>
  <c r="AO722" i="1"/>
  <c r="AO723" i="1"/>
  <c r="AO724" i="1"/>
  <c r="AO725" i="1"/>
  <c r="AO726" i="1"/>
  <c r="BV94" i="5" s="1"/>
  <c r="AO727" i="1"/>
  <c r="BV95" i="5" s="1"/>
  <c r="AO728" i="1"/>
  <c r="BV96" i="5" s="1"/>
  <c r="AO729" i="1"/>
  <c r="AO730" i="1"/>
  <c r="AO731" i="1"/>
  <c r="AO732" i="1"/>
  <c r="AO733" i="1"/>
  <c r="AO734" i="1"/>
  <c r="BV102" i="5" s="1"/>
  <c r="AO735" i="1"/>
  <c r="BV103" i="5" s="1"/>
  <c r="AO636" i="1"/>
  <c r="BV4" i="5" s="1"/>
  <c r="AH637" i="1"/>
  <c r="AH638" i="1"/>
  <c r="AH639" i="1"/>
  <c r="AH640" i="1"/>
  <c r="AH641" i="1"/>
  <c r="AH642" i="1"/>
  <c r="BT10" i="5" s="1"/>
  <c r="AH643" i="1"/>
  <c r="BT11" i="5" s="1"/>
  <c r="AH644" i="1"/>
  <c r="BT12" i="5" s="1"/>
  <c r="AH645" i="1"/>
  <c r="BT13" i="5" s="1"/>
  <c r="AH646" i="1"/>
  <c r="AH647" i="1"/>
  <c r="AH648" i="1"/>
  <c r="AH649" i="1"/>
  <c r="AH650" i="1"/>
  <c r="BT18" i="5" s="1"/>
  <c r="AH651" i="1"/>
  <c r="BT19" i="5" s="1"/>
  <c r="AH652" i="1"/>
  <c r="BT20" i="5" s="1"/>
  <c r="AH653" i="1"/>
  <c r="AH654" i="1"/>
  <c r="AH655" i="1"/>
  <c r="AH656" i="1"/>
  <c r="AH657" i="1"/>
  <c r="AH658" i="1"/>
  <c r="BT26" i="5" s="1"/>
  <c r="AH659" i="1"/>
  <c r="BT27" i="5" s="1"/>
  <c r="AH660" i="1"/>
  <c r="BT28" i="5" s="1"/>
  <c r="AH661" i="1"/>
  <c r="AH662" i="1"/>
  <c r="AH663" i="1"/>
  <c r="AH664" i="1"/>
  <c r="AH665" i="1"/>
  <c r="AH666" i="1"/>
  <c r="BT34" i="5" s="1"/>
  <c r="AH667" i="1"/>
  <c r="BT35" i="5" s="1"/>
  <c r="AH668" i="1"/>
  <c r="BT36" i="5" s="1"/>
  <c r="AH669" i="1"/>
  <c r="AH670" i="1"/>
  <c r="AH671" i="1"/>
  <c r="AH672" i="1"/>
  <c r="AH673" i="1"/>
  <c r="AH674" i="1"/>
  <c r="BT42" i="5" s="1"/>
  <c r="AH675" i="1"/>
  <c r="BT43" i="5" s="1"/>
  <c r="AH676" i="1"/>
  <c r="BT44" i="5" s="1"/>
  <c r="AH677" i="1"/>
  <c r="AH678" i="1"/>
  <c r="AH679" i="1"/>
  <c r="AH680" i="1"/>
  <c r="AH681" i="1"/>
  <c r="AH682" i="1"/>
  <c r="BT50" i="5" s="1"/>
  <c r="AH683" i="1"/>
  <c r="BT51" i="5" s="1"/>
  <c r="AH684" i="1"/>
  <c r="BT52" i="5" s="1"/>
  <c r="AH685" i="1"/>
  <c r="AH686" i="1"/>
  <c r="AH687" i="1"/>
  <c r="AH688" i="1"/>
  <c r="AH689" i="1"/>
  <c r="AH690" i="1"/>
  <c r="BT58" i="5" s="1"/>
  <c r="AH691" i="1"/>
  <c r="BT59" i="5" s="1"/>
  <c r="AH692" i="1"/>
  <c r="BT60" i="5" s="1"/>
  <c r="AH693" i="1"/>
  <c r="AH694" i="1"/>
  <c r="AH695" i="1"/>
  <c r="AH696" i="1"/>
  <c r="AH697" i="1"/>
  <c r="AH698" i="1"/>
  <c r="BT66" i="5" s="1"/>
  <c r="AH699" i="1"/>
  <c r="BT67" i="5" s="1"/>
  <c r="AH700" i="1"/>
  <c r="BT68" i="5" s="1"/>
  <c r="AH701" i="1"/>
  <c r="AH702" i="1"/>
  <c r="AH703" i="1"/>
  <c r="AH704" i="1"/>
  <c r="AH705" i="1"/>
  <c r="AH706" i="1"/>
  <c r="BT74" i="5" s="1"/>
  <c r="AH707" i="1"/>
  <c r="BT75" i="5" s="1"/>
  <c r="AH708" i="1"/>
  <c r="BT76" i="5" s="1"/>
  <c r="AH709" i="1"/>
  <c r="AH710" i="1"/>
  <c r="AH711" i="1"/>
  <c r="AH712" i="1"/>
  <c r="AH713" i="1"/>
  <c r="AH714" i="1"/>
  <c r="BT82" i="5" s="1"/>
  <c r="AH715" i="1"/>
  <c r="BT83" i="5" s="1"/>
  <c r="AH716" i="1"/>
  <c r="BT84" i="5" s="1"/>
  <c r="AH717" i="1"/>
  <c r="AH718" i="1"/>
  <c r="AH719" i="1"/>
  <c r="AH720" i="1"/>
  <c r="AH721" i="1"/>
  <c r="AH722" i="1"/>
  <c r="BT90" i="5" s="1"/>
  <c r="AH723" i="1"/>
  <c r="BT91" i="5" s="1"/>
  <c r="AH724" i="1"/>
  <c r="BT92" i="5" s="1"/>
  <c r="AH725" i="1"/>
  <c r="AH726" i="1"/>
  <c r="AH727" i="1"/>
  <c r="AH728" i="1"/>
  <c r="AH729" i="1"/>
  <c r="AH730" i="1"/>
  <c r="BT98" i="5" s="1"/>
  <c r="AH731" i="1"/>
  <c r="BT99" i="5" s="1"/>
  <c r="AH732" i="1"/>
  <c r="BT100" i="5" s="1"/>
  <c r="AH733" i="1"/>
  <c r="AH734" i="1"/>
  <c r="AH735" i="1"/>
  <c r="AH636" i="1"/>
  <c r="AA735" i="1"/>
  <c r="AA637" i="1"/>
  <c r="BR5" i="5" s="1"/>
  <c r="AA638" i="1"/>
  <c r="BR6" i="5" s="1"/>
  <c r="AA639" i="1"/>
  <c r="BR7" i="5" s="1"/>
  <c r="AA640" i="1"/>
  <c r="AA641" i="1"/>
  <c r="AA642" i="1"/>
  <c r="AA643" i="1"/>
  <c r="AA644" i="1"/>
  <c r="AA645" i="1"/>
  <c r="BR13" i="5" s="1"/>
  <c r="AA646" i="1"/>
  <c r="BR14" i="5" s="1"/>
  <c r="AA647" i="1"/>
  <c r="BR15" i="5" s="1"/>
  <c r="AA648" i="1"/>
  <c r="AA649" i="1"/>
  <c r="AA650" i="1"/>
  <c r="AA651" i="1"/>
  <c r="AA652" i="1"/>
  <c r="AA653" i="1"/>
  <c r="BR21" i="5" s="1"/>
  <c r="AA654" i="1"/>
  <c r="BR22" i="5" s="1"/>
  <c r="AA655" i="1"/>
  <c r="BR23" i="5" s="1"/>
  <c r="AA656" i="1"/>
  <c r="AA657" i="1"/>
  <c r="AA658" i="1"/>
  <c r="AA659" i="1"/>
  <c r="AA660" i="1"/>
  <c r="AA661" i="1"/>
  <c r="BR29" i="5" s="1"/>
  <c r="AA662" i="1"/>
  <c r="BR30" i="5" s="1"/>
  <c r="AA663" i="1"/>
  <c r="BR31" i="5" s="1"/>
  <c r="AA664" i="1"/>
  <c r="AA665" i="1"/>
  <c r="AA666" i="1"/>
  <c r="AA667" i="1"/>
  <c r="AA668" i="1"/>
  <c r="AA669" i="1"/>
  <c r="BR37" i="5" s="1"/>
  <c r="AA670" i="1"/>
  <c r="BR38" i="5" s="1"/>
  <c r="AA671" i="1"/>
  <c r="BR39" i="5" s="1"/>
  <c r="AA672" i="1"/>
  <c r="AA673" i="1"/>
  <c r="AA674" i="1"/>
  <c r="AA675" i="1"/>
  <c r="AA676" i="1"/>
  <c r="AA677" i="1"/>
  <c r="BR45" i="5" s="1"/>
  <c r="AA678" i="1"/>
  <c r="BR46" i="5" s="1"/>
  <c r="AA679" i="1"/>
  <c r="BR47" i="5" s="1"/>
  <c r="AA680" i="1"/>
  <c r="AA681" i="1"/>
  <c r="AA682" i="1"/>
  <c r="AA683" i="1"/>
  <c r="AA684" i="1"/>
  <c r="AA685" i="1"/>
  <c r="BR53" i="5" s="1"/>
  <c r="AA686" i="1"/>
  <c r="BR54" i="5" s="1"/>
  <c r="AA687" i="1"/>
  <c r="BR55" i="5" s="1"/>
  <c r="AA688" i="1"/>
  <c r="AA689" i="1"/>
  <c r="AA690" i="1"/>
  <c r="AA691" i="1"/>
  <c r="AA692" i="1"/>
  <c r="AA693" i="1"/>
  <c r="BR61" i="5" s="1"/>
  <c r="AA694" i="1"/>
  <c r="BR62" i="5" s="1"/>
  <c r="AA695" i="1"/>
  <c r="BR63" i="5" s="1"/>
  <c r="AA696" i="1"/>
  <c r="AA697" i="1"/>
  <c r="AA698" i="1"/>
  <c r="AA699" i="1"/>
  <c r="AA700" i="1"/>
  <c r="AA701" i="1"/>
  <c r="BR69" i="5" s="1"/>
  <c r="AA702" i="1"/>
  <c r="BR70" i="5" s="1"/>
  <c r="AA703" i="1"/>
  <c r="BR71" i="5" s="1"/>
  <c r="AA704" i="1"/>
  <c r="AA705" i="1"/>
  <c r="AA706" i="1"/>
  <c r="AA707" i="1"/>
  <c r="AA708" i="1"/>
  <c r="AA709" i="1"/>
  <c r="BR77" i="5" s="1"/>
  <c r="AA710" i="1"/>
  <c r="BR78" i="5" s="1"/>
  <c r="AA711" i="1"/>
  <c r="BR79" i="5" s="1"/>
  <c r="AA712" i="1"/>
  <c r="AA713" i="1"/>
  <c r="AA714" i="1"/>
  <c r="AA715" i="1"/>
  <c r="AA716" i="1"/>
  <c r="AA717" i="1"/>
  <c r="BR85" i="5" s="1"/>
  <c r="AA718" i="1"/>
  <c r="BR86" i="5" s="1"/>
  <c r="AA719" i="1"/>
  <c r="BR87" i="5" s="1"/>
  <c r="AA720" i="1"/>
  <c r="AA721" i="1"/>
  <c r="AA722" i="1"/>
  <c r="AA723" i="1"/>
  <c r="AA724" i="1"/>
  <c r="AA725" i="1"/>
  <c r="BR93" i="5" s="1"/>
  <c r="AA726" i="1"/>
  <c r="BR94" i="5" s="1"/>
  <c r="AA727" i="1"/>
  <c r="BR95" i="5" s="1"/>
  <c r="AA728" i="1"/>
  <c r="AA729" i="1"/>
  <c r="AA730" i="1"/>
  <c r="AA731" i="1"/>
  <c r="AA732" i="1"/>
  <c r="AA733" i="1"/>
  <c r="BR101" i="5" s="1"/>
  <c r="AA734" i="1"/>
  <c r="BR102" i="5" s="1"/>
  <c r="AA636" i="1"/>
  <c r="BR4" i="5" s="1"/>
  <c r="M637" i="1"/>
  <c r="M638" i="1"/>
  <c r="M639" i="1"/>
  <c r="M640" i="1"/>
  <c r="M641" i="1"/>
  <c r="M642" i="1"/>
  <c r="BS10" i="5" s="1"/>
  <c r="M643" i="1"/>
  <c r="BS11" i="5" s="1"/>
  <c r="M644" i="1"/>
  <c r="BS12" i="5" s="1"/>
  <c r="M645" i="1"/>
  <c r="BS13" i="5" s="1"/>
  <c r="M646" i="1"/>
  <c r="M647" i="1"/>
  <c r="M648" i="1"/>
  <c r="M649" i="1"/>
  <c r="M650" i="1"/>
  <c r="BS18" i="5" s="1"/>
  <c r="M651" i="1"/>
  <c r="BS19" i="5" s="1"/>
  <c r="M652" i="1"/>
  <c r="BS20" i="5" s="1"/>
  <c r="BU20" i="5" s="1"/>
  <c r="BW20" i="5" s="1"/>
  <c r="M653" i="1"/>
  <c r="BS21" i="5" s="1"/>
  <c r="M654" i="1"/>
  <c r="M655" i="1"/>
  <c r="M656" i="1"/>
  <c r="M657" i="1"/>
  <c r="M658" i="1"/>
  <c r="BS26" i="5" s="1"/>
  <c r="M659" i="1"/>
  <c r="BS27" i="5" s="1"/>
  <c r="M660" i="1"/>
  <c r="BS28" i="5" s="1"/>
  <c r="M661" i="1"/>
  <c r="BS29" i="5" s="1"/>
  <c r="M662" i="1"/>
  <c r="M663" i="1"/>
  <c r="M664" i="1"/>
  <c r="M665" i="1"/>
  <c r="M666" i="1"/>
  <c r="BS34" i="5" s="1"/>
  <c r="M667" i="1"/>
  <c r="BS35" i="5" s="1"/>
  <c r="M668" i="1"/>
  <c r="BS36" i="5" s="1"/>
  <c r="M669" i="1"/>
  <c r="M670" i="1"/>
  <c r="M671" i="1"/>
  <c r="M672" i="1"/>
  <c r="M673" i="1"/>
  <c r="M674" i="1"/>
  <c r="BS42" i="5" s="1"/>
  <c r="M675" i="1"/>
  <c r="BS43" i="5" s="1"/>
  <c r="M676" i="1"/>
  <c r="BS44" i="5" s="1"/>
  <c r="M677" i="1"/>
  <c r="M678" i="1"/>
  <c r="M679" i="1"/>
  <c r="M680" i="1"/>
  <c r="M681" i="1"/>
  <c r="M682" i="1"/>
  <c r="BS50" i="5" s="1"/>
  <c r="M683" i="1"/>
  <c r="BS51" i="5" s="1"/>
  <c r="M684" i="1"/>
  <c r="BS52" i="5" s="1"/>
  <c r="M685" i="1"/>
  <c r="M686" i="1"/>
  <c r="M687" i="1"/>
  <c r="M688" i="1"/>
  <c r="M689" i="1"/>
  <c r="M690" i="1"/>
  <c r="BS58" i="5" s="1"/>
  <c r="M691" i="1"/>
  <c r="BS59" i="5" s="1"/>
  <c r="M692" i="1"/>
  <c r="BS60" i="5" s="1"/>
  <c r="M693" i="1"/>
  <c r="M694" i="1"/>
  <c r="M695" i="1"/>
  <c r="M696" i="1"/>
  <c r="M697" i="1"/>
  <c r="M698" i="1"/>
  <c r="BS66" i="5" s="1"/>
  <c r="M699" i="1"/>
  <c r="BS67" i="5" s="1"/>
  <c r="M700" i="1"/>
  <c r="BS68" i="5" s="1"/>
  <c r="M701" i="1"/>
  <c r="M702" i="1"/>
  <c r="M703" i="1"/>
  <c r="M704" i="1"/>
  <c r="M705" i="1"/>
  <c r="M706" i="1"/>
  <c r="BS74" i="5" s="1"/>
  <c r="M707" i="1"/>
  <c r="BS75" i="5" s="1"/>
  <c r="M708" i="1"/>
  <c r="BS76" i="5" s="1"/>
  <c r="M709" i="1"/>
  <c r="M710" i="1"/>
  <c r="M711" i="1"/>
  <c r="M712" i="1"/>
  <c r="M713" i="1"/>
  <c r="M714" i="1"/>
  <c r="BS82" i="5" s="1"/>
  <c r="M715" i="1"/>
  <c r="BS83" i="5" s="1"/>
  <c r="M716" i="1"/>
  <c r="BS84" i="5" s="1"/>
  <c r="M717" i="1"/>
  <c r="M718" i="1"/>
  <c r="M719" i="1"/>
  <c r="M720" i="1"/>
  <c r="M721" i="1"/>
  <c r="M722" i="1"/>
  <c r="BS90" i="5" s="1"/>
  <c r="M723" i="1"/>
  <c r="BS91" i="5" s="1"/>
  <c r="M724" i="1"/>
  <c r="BS92" i="5" s="1"/>
  <c r="M725" i="1"/>
  <c r="M726" i="1"/>
  <c r="M727" i="1"/>
  <c r="M728" i="1"/>
  <c r="M729" i="1"/>
  <c r="M730" i="1"/>
  <c r="BS98" i="5" s="1"/>
  <c r="M731" i="1"/>
  <c r="BS99" i="5" s="1"/>
  <c r="M732" i="1"/>
  <c r="BS100" i="5" s="1"/>
  <c r="M733" i="1"/>
  <c r="M734" i="1"/>
  <c r="M735" i="1"/>
  <c r="M636" i="1"/>
  <c r="F735" i="1"/>
  <c r="F637" i="1"/>
  <c r="BQ5" i="5" s="1"/>
  <c r="F638" i="1"/>
  <c r="BQ6" i="5" s="1"/>
  <c r="F639" i="1"/>
  <c r="BQ7" i="5" s="1"/>
  <c r="F640" i="1"/>
  <c r="BQ8" i="5" s="1"/>
  <c r="F641" i="1"/>
  <c r="F642" i="1"/>
  <c r="F643" i="1"/>
  <c r="F644" i="1"/>
  <c r="F645" i="1"/>
  <c r="BQ13" i="5" s="1"/>
  <c r="F646" i="1"/>
  <c r="BQ14" i="5" s="1"/>
  <c r="BU14" i="5" s="1"/>
  <c r="BW14" i="5" s="1"/>
  <c r="F647" i="1"/>
  <c r="BQ15" i="5" s="1"/>
  <c r="F648" i="1"/>
  <c r="BQ16" i="5" s="1"/>
  <c r="F649" i="1"/>
  <c r="F650" i="1"/>
  <c r="F651" i="1"/>
  <c r="F652" i="1"/>
  <c r="F653" i="1"/>
  <c r="BQ21" i="5" s="1"/>
  <c r="F654" i="1"/>
  <c r="BQ22" i="5" s="1"/>
  <c r="BU22" i="5" s="1"/>
  <c r="BW22" i="5" s="1"/>
  <c r="F655" i="1"/>
  <c r="BQ23" i="5" s="1"/>
  <c r="BU23" i="5" s="1"/>
  <c r="BW23" i="5" s="1"/>
  <c r="BY23" i="5" s="1"/>
  <c r="F656" i="1"/>
  <c r="BQ24" i="5" s="1"/>
  <c r="F657" i="1"/>
  <c r="F658" i="1"/>
  <c r="F659" i="1"/>
  <c r="F660" i="1"/>
  <c r="F661" i="1"/>
  <c r="BQ29" i="5" s="1"/>
  <c r="F662" i="1"/>
  <c r="BQ30" i="5" s="1"/>
  <c r="BU30" i="5" s="1"/>
  <c r="BW30" i="5" s="1"/>
  <c r="BX30" i="5" s="1"/>
  <c r="F663" i="1"/>
  <c r="BQ31" i="5" s="1"/>
  <c r="F664" i="1"/>
  <c r="BQ32" i="5" s="1"/>
  <c r="F665" i="1"/>
  <c r="F666" i="1"/>
  <c r="F667" i="1"/>
  <c r="F668" i="1"/>
  <c r="F669" i="1"/>
  <c r="BQ37" i="5" s="1"/>
  <c r="F670" i="1"/>
  <c r="BQ38" i="5" s="1"/>
  <c r="BU38" i="5" s="1"/>
  <c r="BW38" i="5" s="1"/>
  <c r="F671" i="1"/>
  <c r="BQ39" i="5" s="1"/>
  <c r="F672" i="1"/>
  <c r="BQ40" i="5" s="1"/>
  <c r="F673" i="1"/>
  <c r="F674" i="1"/>
  <c r="F675" i="1"/>
  <c r="F676" i="1"/>
  <c r="F677" i="1"/>
  <c r="BQ45" i="5" s="1"/>
  <c r="BU45" i="5" s="1"/>
  <c r="BW45" i="5" s="1"/>
  <c r="BY45" i="5" s="1"/>
  <c r="F678" i="1"/>
  <c r="BQ46" i="5" s="1"/>
  <c r="BU46" i="5" s="1"/>
  <c r="BW46" i="5" s="1"/>
  <c r="F679" i="1"/>
  <c r="BQ47" i="5" s="1"/>
  <c r="F680" i="1"/>
  <c r="F681" i="1"/>
  <c r="F682" i="1"/>
  <c r="F683" i="1"/>
  <c r="F684" i="1"/>
  <c r="F685" i="1"/>
  <c r="BQ53" i="5" s="1"/>
  <c r="F686" i="1"/>
  <c r="BQ54" i="5" s="1"/>
  <c r="F687" i="1"/>
  <c r="BQ55" i="5" s="1"/>
  <c r="F688" i="1"/>
  <c r="F689" i="1"/>
  <c r="F690" i="1"/>
  <c r="F691" i="1"/>
  <c r="F692" i="1"/>
  <c r="F693" i="1"/>
  <c r="BQ61" i="5" s="1"/>
  <c r="F694" i="1"/>
  <c r="BQ62" i="5" s="1"/>
  <c r="F695" i="1"/>
  <c r="BQ63" i="5" s="1"/>
  <c r="F696" i="1"/>
  <c r="F697" i="1"/>
  <c r="F698" i="1"/>
  <c r="F699" i="1"/>
  <c r="F700" i="1"/>
  <c r="F701" i="1"/>
  <c r="BQ69" i="5" s="1"/>
  <c r="F702" i="1"/>
  <c r="BQ70" i="5" s="1"/>
  <c r="BU70" i="5" s="1"/>
  <c r="BW70" i="5" s="1"/>
  <c r="BX70" i="5" s="1"/>
  <c r="F703" i="1"/>
  <c r="BQ71" i="5" s="1"/>
  <c r="F704" i="1"/>
  <c r="F705" i="1"/>
  <c r="F706" i="1"/>
  <c r="F707" i="1"/>
  <c r="F708" i="1"/>
  <c r="F709" i="1"/>
  <c r="BQ77" i="5" s="1"/>
  <c r="F710" i="1"/>
  <c r="BQ78" i="5" s="1"/>
  <c r="F711" i="1"/>
  <c r="BQ79" i="5" s="1"/>
  <c r="F712" i="1"/>
  <c r="F713" i="1"/>
  <c r="F714" i="1"/>
  <c r="F715" i="1"/>
  <c r="F716" i="1"/>
  <c r="F717" i="1"/>
  <c r="BQ85" i="5" s="1"/>
  <c r="F718" i="1"/>
  <c r="BQ86" i="5" s="1"/>
  <c r="BU86" i="5" s="1"/>
  <c r="BW86" i="5" s="1"/>
  <c r="F719" i="1"/>
  <c r="BQ87" i="5" s="1"/>
  <c r="F720" i="1"/>
  <c r="F721" i="1"/>
  <c r="F722" i="1"/>
  <c r="F723" i="1"/>
  <c r="F724" i="1"/>
  <c r="F725" i="1"/>
  <c r="BQ93" i="5" s="1"/>
  <c r="F726" i="1"/>
  <c r="BQ94" i="5" s="1"/>
  <c r="F727" i="1"/>
  <c r="BQ95" i="5" s="1"/>
  <c r="F728" i="1"/>
  <c r="F729" i="1"/>
  <c r="F730" i="1"/>
  <c r="F731" i="1"/>
  <c r="F732" i="1"/>
  <c r="F733" i="1"/>
  <c r="BQ101" i="5" s="1"/>
  <c r="F734" i="1"/>
  <c r="BQ102" i="5" s="1"/>
  <c r="F636" i="1"/>
  <c r="BQ4" i="5" s="1"/>
  <c r="AO534" i="1"/>
  <c r="AO535" i="1"/>
  <c r="AO543" i="1"/>
  <c r="AO549" i="1"/>
  <c r="AO550" i="1"/>
  <c r="AO551" i="1"/>
  <c r="BK24" i="5" s="1"/>
  <c r="AO552" i="1"/>
  <c r="BK25" i="5" s="1"/>
  <c r="AO554" i="1"/>
  <c r="BK27" i="5" s="1"/>
  <c r="AO555" i="1"/>
  <c r="BK28" i="5" s="1"/>
  <c r="AO556" i="1"/>
  <c r="AO557" i="1"/>
  <c r="AO558" i="1"/>
  <c r="AO559" i="1"/>
  <c r="AO560" i="1"/>
  <c r="BK33" i="5" s="1"/>
  <c r="AO561" i="1"/>
  <c r="BK34" i="5" s="1"/>
  <c r="AO562" i="1"/>
  <c r="BK35" i="5" s="1"/>
  <c r="AO563" i="1"/>
  <c r="BK36" i="5" s="1"/>
  <c r="AO564" i="1"/>
  <c r="AO565" i="1"/>
  <c r="AO566" i="1"/>
  <c r="AO567" i="1"/>
  <c r="AO568" i="1"/>
  <c r="BK41" i="5" s="1"/>
  <c r="AO569" i="1"/>
  <c r="BK42" i="5" s="1"/>
  <c r="AO570" i="1"/>
  <c r="BK43" i="5" s="1"/>
  <c r="AO571" i="1"/>
  <c r="AO572" i="1"/>
  <c r="AO573" i="1"/>
  <c r="AO574" i="1"/>
  <c r="AO575" i="1"/>
  <c r="AO576" i="1"/>
  <c r="BK49" i="5" s="1"/>
  <c r="AO577" i="1"/>
  <c r="BK50" i="5" s="1"/>
  <c r="AO578" i="1"/>
  <c r="BK51" i="5" s="1"/>
  <c r="AO579" i="1"/>
  <c r="AO580" i="1"/>
  <c r="AO581" i="1"/>
  <c r="AO582" i="1"/>
  <c r="AO583" i="1"/>
  <c r="AO584" i="1"/>
  <c r="BK57" i="5" s="1"/>
  <c r="AO585" i="1"/>
  <c r="BK58" i="5" s="1"/>
  <c r="AO586" i="1"/>
  <c r="BK59" i="5" s="1"/>
  <c r="AO587" i="1"/>
  <c r="AO588" i="1"/>
  <c r="AO589" i="1"/>
  <c r="AO590" i="1"/>
  <c r="AO591" i="1"/>
  <c r="AO592" i="1"/>
  <c r="BK65" i="5" s="1"/>
  <c r="AO593" i="1"/>
  <c r="BK66" i="5" s="1"/>
  <c r="AO594" i="1"/>
  <c r="BK67" i="5" s="1"/>
  <c r="AO595" i="1"/>
  <c r="AO596" i="1"/>
  <c r="AO597" i="1"/>
  <c r="AO598" i="1"/>
  <c r="AO599" i="1"/>
  <c r="AO600" i="1"/>
  <c r="BK73" i="5" s="1"/>
  <c r="AO601" i="1"/>
  <c r="BK74" i="5" s="1"/>
  <c r="AO602" i="1"/>
  <c r="BK75" i="5" s="1"/>
  <c r="AO603" i="1"/>
  <c r="AO604" i="1"/>
  <c r="AO605" i="1"/>
  <c r="AO606" i="1"/>
  <c r="AO607" i="1"/>
  <c r="AO608" i="1"/>
  <c r="BK81" i="5" s="1"/>
  <c r="AO609" i="1"/>
  <c r="BK82" i="5" s="1"/>
  <c r="AO610" i="1"/>
  <c r="BK83" i="5" s="1"/>
  <c r="AO611" i="1"/>
  <c r="AO612" i="1"/>
  <c r="AO613" i="1"/>
  <c r="AO614" i="1"/>
  <c r="AO615" i="1"/>
  <c r="AO616" i="1"/>
  <c r="BK89" i="5" s="1"/>
  <c r="AO617" i="1"/>
  <c r="BK90" i="5" s="1"/>
  <c r="AO618" i="1"/>
  <c r="BK91" i="5" s="1"/>
  <c r="AO619" i="1"/>
  <c r="AO620" i="1"/>
  <c r="AO621" i="1"/>
  <c r="AO622" i="1"/>
  <c r="AO623" i="1"/>
  <c r="AO624" i="1"/>
  <c r="BK97" i="5" s="1"/>
  <c r="AO625" i="1"/>
  <c r="BK98" i="5" s="1"/>
  <c r="AO626" i="1"/>
  <c r="BK99" i="5" s="1"/>
  <c r="AO627" i="1"/>
  <c r="AO628" i="1"/>
  <c r="AO629" i="1"/>
  <c r="AO630" i="1"/>
  <c r="AH534" i="1"/>
  <c r="BI7" i="5" s="1"/>
  <c r="AH535" i="1"/>
  <c r="BI8" i="5" s="1"/>
  <c r="AH536" i="1"/>
  <c r="BI9" i="5" s="1"/>
  <c r="AH543" i="1"/>
  <c r="BI16" i="5" s="1"/>
  <c r="AH549" i="1"/>
  <c r="BI22" i="5" s="1"/>
  <c r="AH550" i="1"/>
  <c r="BI23" i="5" s="1"/>
  <c r="AH551" i="1"/>
  <c r="BI24" i="5" s="1"/>
  <c r="AH552" i="1"/>
  <c r="BI25" i="5" s="1"/>
  <c r="AH554" i="1"/>
  <c r="AH555" i="1"/>
  <c r="BI28" i="5" s="1"/>
  <c r="AH556" i="1"/>
  <c r="BI29" i="5" s="1"/>
  <c r="AH557" i="1"/>
  <c r="BI30" i="5" s="1"/>
  <c r="AH558" i="1"/>
  <c r="BI31" i="5" s="1"/>
  <c r="AH559" i="1"/>
  <c r="BI32" i="5" s="1"/>
  <c r="AH560" i="1"/>
  <c r="BI33" i="5" s="1"/>
  <c r="AH561" i="1"/>
  <c r="AH562" i="1"/>
  <c r="AH563" i="1"/>
  <c r="BI36" i="5" s="1"/>
  <c r="AH564" i="1"/>
  <c r="BI37" i="5" s="1"/>
  <c r="AH565" i="1"/>
  <c r="BI38" i="5" s="1"/>
  <c r="AH566" i="1"/>
  <c r="BI39" i="5" s="1"/>
  <c r="AH567" i="1"/>
  <c r="AH568" i="1"/>
  <c r="AH569" i="1"/>
  <c r="AH570" i="1"/>
  <c r="AH571" i="1"/>
  <c r="BI44" i="5" s="1"/>
  <c r="AH572" i="1"/>
  <c r="AH573" i="1"/>
  <c r="AH574" i="1"/>
  <c r="BI47" i="5" s="1"/>
  <c r="AH575" i="1"/>
  <c r="AH576" i="1"/>
  <c r="BI49" i="5" s="1"/>
  <c r="AH577" i="1"/>
  <c r="AH578" i="1"/>
  <c r="AH579" i="1"/>
  <c r="BI52" i="5" s="1"/>
  <c r="AH580" i="1"/>
  <c r="AH581" i="1"/>
  <c r="BI54" i="5" s="1"/>
  <c r="AH582" i="1"/>
  <c r="BI55" i="5" s="1"/>
  <c r="AH583" i="1"/>
  <c r="AH584" i="1"/>
  <c r="BI57" i="5" s="1"/>
  <c r="AH585" i="1"/>
  <c r="AH586" i="1"/>
  <c r="AH587" i="1"/>
  <c r="AH588" i="1"/>
  <c r="BI61" i="5" s="1"/>
  <c r="AH589" i="1"/>
  <c r="BI62" i="5" s="1"/>
  <c r="AH590" i="1"/>
  <c r="BI63" i="5" s="1"/>
  <c r="AH591" i="1"/>
  <c r="BI64" i="5" s="1"/>
  <c r="AH592" i="1"/>
  <c r="AH593" i="1"/>
  <c r="AH594" i="1"/>
  <c r="AH595" i="1"/>
  <c r="AH596" i="1"/>
  <c r="AH597" i="1"/>
  <c r="BI70" i="5" s="1"/>
  <c r="AH598" i="1"/>
  <c r="BI71" i="5" s="1"/>
  <c r="AH599" i="1"/>
  <c r="AH600" i="1"/>
  <c r="BI73" i="5" s="1"/>
  <c r="AH601" i="1"/>
  <c r="AH602" i="1"/>
  <c r="AH603" i="1"/>
  <c r="BI76" i="5" s="1"/>
  <c r="AH604" i="1"/>
  <c r="BI77" i="5" s="1"/>
  <c r="AH605" i="1"/>
  <c r="BI78" i="5" s="1"/>
  <c r="AH606" i="1"/>
  <c r="BI79" i="5" s="1"/>
  <c r="AH607" i="1"/>
  <c r="AH608" i="1"/>
  <c r="BI81" i="5" s="1"/>
  <c r="AH609" i="1"/>
  <c r="AH610" i="1"/>
  <c r="AH611" i="1"/>
  <c r="AH612" i="1"/>
  <c r="BI85" i="5" s="1"/>
  <c r="AH613" i="1"/>
  <c r="BI86" i="5" s="1"/>
  <c r="AH614" i="1"/>
  <c r="BI87" i="5" s="1"/>
  <c r="AH615" i="1"/>
  <c r="AH616" i="1"/>
  <c r="AH617" i="1"/>
  <c r="AH618" i="1"/>
  <c r="AH619" i="1"/>
  <c r="AH620" i="1"/>
  <c r="AH621" i="1"/>
  <c r="AH622" i="1"/>
  <c r="BI95" i="5" s="1"/>
  <c r="AH623" i="1"/>
  <c r="AH624" i="1"/>
  <c r="BI97" i="5" s="1"/>
  <c r="AH625" i="1"/>
  <c r="AH626" i="1"/>
  <c r="AH627" i="1"/>
  <c r="AH628" i="1"/>
  <c r="BI101" i="5" s="1"/>
  <c r="AH629" i="1"/>
  <c r="BI102" i="5" s="1"/>
  <c r="AH630" i="1"/>
  <c r="BI103" i="5" s="1"/>
  <c r="AA534" i="1"/>
  <c r="BG7" i="5" s="1"/>
  <c r="AA535" i="1"/>
  <c r="AA543" i="1"/>
  <c r="AA549" i="1"/>
  <c r="AA550" i="1"/>
  <c r="BG23" i="5" s="1"/>
  <c r="AA551" i="1"/>
  <c r="BG24" i="5" s="1"/>
  <c r="AA552" i="1"/>
  <c r="BG25" i="5" s="1"/>
  <c r="AA554" i="1"/>
  <c r="AA555" i="1"/>
  <c r="BG28" i="5" s="1"/>
  <c r="AA556" i="1"/>
  <c r="AA557" i="1"/>
  <c r="AA558" i="1"/>
  <c r="AA559" i="1"/>
  <c r="BG32" i="5" s="1"/>
  <c r="AA560" i="1"/>
  <c r="BG33" i="5" s="1"/>
  <c r="AA561" i="1"/>
  <c r="BG34" i="5" s="1"/>
  <c r="AA562" i="1"/>
  <c r="BG35" i="5" s="1"/>
  <c r="AA563" i="1"/>
  <c r="BG36" i="5" s="1"/>
  <c r="AA564" i="1"/>
  <c r="AA565" i="1"/>
  <c r="AA566" i="1"/>
  <c r="AA567" i="1"/>
  <c r="BG40" i="5" s="1"/>
  <c r="AA568" i="1"/>
  <c r="BG41" i="5" s="1"/>
  <c r="AA569" i="1"/>
  <c r="BG42" i="5" s="1"/>
  <c r="AA570" i="1"/>
  <c r="AA571" i="1"/>
  <c r="BG44" i="5" s="1"/>
  <c r="AA572" i="1"/>
  <c r="AA573" i="1"/>
  <c r="AA574" i="1"/>
  <c r="AA575" i="1"/>
  <c r="AA576" i="1"/>
  <c r="BG49" i="5" s="1"/>
  <c r="AA577" i="1"/>
  <c r="BG50" i="5" s="1"/>
  <c r="AA578" i="1"/>
  <c r="AA579" i="1"/>
  <c r="AA580" i="1"/>
  <c r="AA581" i="1"/>
  <c r="AA582" i="1"/>
  <c r="AA583" i="1"/>
  <c r="BG56" i="5" s="1"/>
  <c r="AA584" i="1"/>
  <c r="BG57" i="5" s="1"/>
  <c r="AA585" i="1"/>
  <c r="BG58" i="5" s="1"/>
  <c r="AA586" i="1"/>
  <c r="AA587" i="1"/>
  <c r="BG60" i="5" s="1"/>
  <c r="AA588" i="1"/>
  <c r="AA589" i="1"/>
  <c r="AA590" i="1"/>
  <c r="AA591" i="1"/>
  <c r="BG64" i="5" s="1"/>
  <c r="AA592" i="1"/>
  <c r="BG65" i="5" s="1"/>
  <c r="AA593" i="1"/>
  <c r="BG66" i="5" s="1"/>
  <c r="AA594" i="1"/>
  <c r="BG67" i="5" s="1"/>
  <c r="AA595" i="1"/>
  <c r="AA596" i="1"/>
  <c r="AA597" i="1"/>
  <c r="AA598" i="1"/>
  <c r="AA599" i="1"/>
  <c r="BG72" i="5" s="1"/>
  <c r="AA600" i="1"/>
  <c r="AA601" i="1"/>
  <c r="BG74" i="5" s="1"/>
  <c r="AA602" i="1"/>
  <c r="AA603" i="1"/>
  <c r="BG76" i="5" s="1"/>
  <c r="AA604" i="1"/>
  <c r="AA605" i="1"/>
  <c r="AA606" i="1"/>
  <c r="AA607" i="1"/>
  <c r="BG80" i="5" s="1"/>
  <c r="AA608" i="1"/>
  <c r="BG81" i="5" s="1"/>
  <c r="AA609" i="1"/>
  <c r="BG82" i="5" s="1"/>
  <c r="AA610" i="1"/>
  <c r="AA611" i="1"/>
  <c r="BG84" i="5" s="1"/>
  <c r="AA612" i="1"/>
  <c r="AA613" i="1"/>
  <c r="AA614" i="1"/>
  <c r="AA615" i="1"/>
  <c r="BG88" i="5" s="1"/>
  <c r="AA616" i="1"/>
  <c r="BG89" i="5" s="1"/>
  <c r="AA617" i="1"/>
  <c r="BG90" i="5" s="1"/>
  <c r="AA618" i="1"/>
  <c r="AA619" i="1"/>
  <c r="AA620" i="1"/>
  <c r="AA621" i="1"/>
  <c r="AA622" i="1"/>
  <c r="AA623" i="1"/>
  <c r="AA624" i="1"/>
  <c r="BG97" i="5" s="1"/>
  <c r="AA625" i="1"/>
  <c r="BG98" i="5" s="1"/>
  <c r="AA626" i="1"/>
  <c r="AA627" i="1"/>
  <c r="BG100" i="5" s="1"/>
  <c r="AA628" i="1"/>
  <c r="AA629" i="1"/>
  <c r="AA630" i="1"/>
  <c r="M534" i="1"/>
  <c r="BH7" i="5" s="1"/>
  <c r="M535" i="1"/>
  <c r="BH8" i="5" s="1"/>
  <c r="M543" i="1"/>
  <c r="BH16" i="5" s="1"/>
  <c r="M549" i="1"/>
  <c r="BH22" i="5" s="1"/>
  <c r="M550" i="1"/>
  <c r="M551" i="1"/>
  <c r="M552" i="1"/>
  <c r="M554" i="1"/>
  <c r="M555" i="1"/>
  <c r="BH28" i="5" s="1"/>
  <c r="M556" i="1"/>
  <c r="BH29" i="5" s="1"/>
  <c r="M557" i="1"/>
  <c r="BH30" i="5" s="1"/>
  <c r="M558" i="1"/>
  <c r="M559" i="1"/>
  <c r="BH32" i="5" s="1"/>
  <c r="M560" i="1"/>
  <c r="M561" i="1"/>
  <c r="M562" i="1"/>
  <c r="M563" i="1"/>
  <c r="BH36" i="5" s="1"/>
  <c r="M564" i="1"/>
  <c r="BH37" i="5" s="1"/>
  <c r="M565" i="1"/>
  <c r="BH38" i="5" s="1"/>
  <c r="M566" i="1"/>
  <c r="BH39" i="5" s="1"/>
  <c r="M567" i="1"/>
  <c r="BH40" i="5" s="1"/>
  <c r="M568" i="1"/>
  <c r="M569" i="1"/>
  <c r="M570" i="1"/>
  <c r="M571" i="1"/>
  <c r="BH44" i="5" s="1"/>
  <c r="M572" i="1"/>
  <c r="BH45" i="5" s="1"/>
  <c r="M573" i="1"/>
  <c r="BH46" i="5" s="1"/>
  <c r="M574" i="1"/>
  <c r="M575" i="1"/>
  <c r="M576" i="1"/>
  <c r="M577" i="1"/>
  <c r="M578" i="1"/>
  <c r="M579" i="1"/>
  <c r="M580" i="1"/>
  <c r="BH53" i="5" s="1"/>
  <c r="M581" i="1"/>
  <c r="BH54" i="5" s="1"/>
  <c r="M582" i="1"/>
  <c r="M583" i="1"/>
  <c r="M584" i="1"/>
  <c r="M585" i="1"/>
  <c r="M586" i="1"/>
  <c r="M587" i="1"/>
  <c r="BH60" i="5" s="1"/>
  <c r="M588" i="1"/>
  <c r="BH61" i="5" s="1"/>
  <c r="M589" i="1"/>
  <c r="BH62" i="5" s="1"/>
  <c r="M590" i="1"/>
  <c r="M591" i="1"/>
  <c r="M592" i="1"/>
  <c r="M593" i="1"/>
  <c r="M594" i="1"/>
  <c r="M595" i="1"/>
  <c r="M596" i="1"/>
  <c r="M597" i="1"/>
  <c r="BH70" i="5" s="1"/>
  <c r="M598" i="1"/>
  <c r="BH71" i="5" s="1"/>
  <c r="M599" i="1"/>
  <c r="M600" i="1"/>
  <c r="M601" i="1"/>
  <c r="M602" i="1"/>
  <c r="M603" i="1"/>
  <c r="BH76" i="5" s="1"/>
  <c r="M604" i="1"/>
  <c r="BH77" i="5" s="1"/>
  <c r="M605" i="1"/>
  <c r="BH78" i="5" s="1"/>
  <c r="M606" i="1"/>
  <c r="M607" i="1"/>
  <c r="M608" i="1"/>
  <c r="M609" i="1"/>
  <c r="M610" i="1"/>
  <c r="M611" i="1"/>
  <c r="M612" i="1"/>
  <c r="BH85" i="5" s="1"/>
  <c r="M613" i="1"/>
  <c r="BH86" i="5" s="1"/>
  <c r="M614" i="1"/>
  <c r="M615" i="1"/>
  <c r="M616" i="1"/>
  <c r="M617" i="1"/>
  <c r="M618" i="1"/>
  <c r="M619" i="1"/>
  <c r="BH92" i="5" s="1"/>
  <c r="M620" i="1"/>
  <c r="M621" i="1"/>
  <c r="BH94" i="5" s="1"/>
  <c r="M622" i="1"/>
  <c r="M623" i="1"/>
  <c r="M624" i="1"/>
  <c r="M625" i="1"/>
  <c r="M626" i="1"/>
  <c r="M627" i="1"/>
  <c r="M628" i="1"/>
  <c r="M629" i="1"/>
  <c r="BH102" i="5" s="1"/>
  <c r="M630" i="1"/>
  <c r="F630" i="1"/>
  <c r="F534" i="1"/>
  <c r="F535" i="1"/>
  <c r="F543" i="1"/>
  <c r="F549" i="1"/>
  <c r="F550" i="1"/>
  <c r="BF23" i="5" s="1"/>
  <c r="F551" i="1"/>
  <c r="BF24" i="5" s="1"/>
  <c r="F552" i="1"/>
  <c r="BF25" i="5" s="1"/>
  <c r="F554" i="1"/>
  <c r="BF27" i="5" s="1"/>
  <c r="F555" i="1"/>
  <c r="F556" i="1"/>
  <c r="F557" i="1"/>
  <c r="F558" i="1"/>
  <c r="BF31" i="5" s="1"/>
  <c r="F559" i="1"/>
  <c r="BF32" i="5" s="1"/>
  <c r="F560" i="1"/>
  <c r="BF33" i="5" s="1"/>
  <c r="F561" i="1"/>
  <c r="F562" i="1"/>
  <c r="F563" i="1"/>
  <c r="F564" i="1"/>
  <c r="F565" i="1"/>
  <c r="F566" i="1"/>
  <c r="BF39" i="5" s="1"/>
  <c r="F567" i="1"/>
  <c r="BF40" i="5" s="1"/>
  <c r="F568" i="1"/>
  <c r="BF41" i="5" s="1"/>
  <c r="F569" i="1"/>
  <c r="F570" i="1"/>
  <c r="BF43" i="5" s="1"/>
  <c r="F571" i="1"/>
  <c r="F572" i="1"/>
  <c r="F573" i="1"/>
  <c r="F574" i="1"/>
  <c r="BF47" i="5" s="1"/>
  <c r="F575" i="1"/>
  <c r="BF48" i="5" s="1"/>
  <c r="F576" i="1"/>
  <c r="BF49" i="5" s="1"/>
  <c r="F577" i="1"/>
  <c r="F578" i="1"/>
  <c r="F579" i="1"/>
  <c r="F580" i="1"/>
  <c r="F581" i="1"/>
  <c r="F582" i="1"/>
  <c r="F583" i="1"/>
  <c r="BF56" i="5" s="1"/>
  <c r="F584" i="1"/>
  <c r="BF57" i="5" s="1"/>
  <c r="F585" i="1"/>
  <c r="BF58" i="5" s="1"/>
  <c r="F586" i="1"/>
  <c r="F587" i="1"/>
  <c r="F588" i="1"/>
  <c r="F589" i="1"/>
  <c r="F590" i="1"/>
  <c r="F591" i="1"/>
  <c r="BF64" i="5" s="1"/>
  <c r="F592" i="1"/>
  <c r="BF65" i="5" s="1"/>
  <c r="F593" i="1"/>
  <c r="F594" i="1"/>
  <c r="BF67" i="5" s="1"/>
  <c r="F595" i="1"/>
  <c r="F596" i="1"/>
  <c r="F597" i="1"/>
  <c r="F598" i="1"/>
  <c r="F599" i="1"/>
  <c r="BF72" i="5" s="1"/>
  <c r="F600" i="1"/>
  <c r="BF73" i="5" s="1"/>
  <c r="F601" i="1"/>
  <c r="F602" i="1"/>
  <c r="BF75" i="5" s="1"/>
  <c r="F603" i="1"/>
  <c r="F604" i="1"/>
  <c r="F605" i="1"/>
  <c r="F606" i="1"/>
  <c r="F607" i="1"/>
  <c r="BF80" i="5" s="1"/>
  <c r="F608" i="1"/>
  <c r="BF81" i="5" s="1"/>
  <c r="F609" i="1"/>
  <c r="F610" i="1"/>
  <c r="BF83" i="5" s="1"/>
  <c r="F611" i="1"/>
  <c r="F612" i="1"/>
  <c r="F613" i="1"/>
  <c r="F614" i="1"/>
  <c r="F615" i="1"/>
  <c r="BF88" i="5" s="1"/>
  <c r="F616" i="1"/>
  <c r="BF89" i="5" s="1"/>
  <c r="F617" i="1"/>
  <c r="F618" i="1"/>
  <c r="F619" i="1"/>
  <c r="F620" i="1"/>
  <c r="F621" i="1"/>
  <c r="F622" i="1"/>
  <c r="F623" i="1"/>
  <c r="BF96" i="5" s="1"/>
  <c r="F624" i="1"/>
  <c r="BF97" i="5" s="1"/>
  <c r="F625" i="1"/>
  <c r="F626" i="1"/>
  <c r="BF99" i="5" s="1"/>
  <c r="F627" i="1"/>
  <c r="F628" i="1"/>
  <c r="F629" i="1"/>
  <c r="AO427" i="1"/>
  <c r="AZ5" i="5" s="1"/>
  <c r="AO428" i="1"/>
  <c r="AZ6" i="5" s="1"/>
  <c r="AO431" i="1"/>
  <c r="AZ9" i="5" s="1"/>
  <c r="AO432" i="1"/>
  <c r="AZ10" i="5" s="1"/>
  <c r="AO433" i="1"/>
  <c r="AZ11" i="5" s="1"/>
  <c r="AO434" i="1"/>
  <c r="AO435" i="1"/>
  <c r="AO436" i="1"/>
  <c r="AO437" i="1"/>
  <c r="AZ15" i="5" s="1"/>
  <c r="AO439" i="1"/>
  <c r="AZ17" i="5" s="1"/>
  <c r="AO440" i="1"/>
  <c r="AZ18" i="5" s="1"/>
  <c r="AO441" i="1"/>
  <c r="AZ19" i="5" s="1"/>
  <c r="AO442" i="1"/>
  <c r="AO443" i="1"/>
  <c r="AO448" i="1"/>
  <c r="AO449" i="1"/>
  <c r="AO450" i="1"/>
  <c r="AZ28" i="5" s="1"/>
  <c r="AO451" i="1"/>
  <c r="AZ29" i="5" s="1"/>
  <c r="AO452" i="1"/>
  <c r="AZ30" i="5" s="1"/>
  <c r="AO453" i="1"/>
  <c r="AO454" i="1"/>
  <c r="AZ32" i="5" s="1"/>
  <c r="AO455" i="1"/>
  <c r="AO456" i="1"/>
  <c r="AO457" i="1"/>
  <c r="AO458" i="1"/>
  <c r="AO459" i="1"/>
  <c r="AZ37" i="5" s="1"/>
  <c r="AO460" i="1"/>
  <c r="AZ38" i="5" s="1"/>
  <c r="AO461" i="1"/>
  <c r="AO462" i="1"/>
  <c r="AO463" i="1"/>
  <c r="AO464" i="1"/>
  <c r="AO465" i="1"/>
  <c r="AO466" i="1"/>
  <c r="AZ44" i="5" s="1"/>
  <c r="AO467" i="1"/>
  <c r="AO468" i="1"/>
  <c r="AZ46" i="5" s="1"/>
  <c r="AO469" i="1"/>
  <c r="AO470" i="1"/>
  <c r="AZ48" i="5" s="1"/>
  <c r="AO471" i="1"/>
  <c r="AO472" i="1"/>
  <c r="AO473" i="1"/>
  <c r="AO474" i="1"/>
  <c r="AZ52" i="5" s="1"/>
  <c r="AO475" i="1"/>
  <c r="AZ53" i="5" s="1"/>
  <c r="AO476" i="1"/>
  <c r="AZ54" i="5" s="1"/>
  <c r="AO477" i="1"/>
  <c r="AO478" i="1"/>
  <c r="AZ56" i="5" s="1"/>
  <c r="AO479" i="1"/>
  <c r="AO480" i="1"/>
  <c r="AO481" i="1"/>
  <c r="AO482" i="1"/>
  <c r="AZ60" i="5" s="1"/>
  <c r="AO483" i="1"/>
  <c r="AZ61" i="5" s="1"/>
  <c r="AO484" i="1"/>
  <c r="AZ62" i="5" s="1"/>
  <c r="AO485" i="1"/>
  <c r="AO486" i="1"/>
  <c r="AO487" i="1"/>
  <c r="AO488" i="1"/>
  <c r="AO489" i="1"/>
  <c r="AO490" i="1"/>
  <c r="AZ68" i="5" s="1"/>
  <c r="AO491" i="1"/>
  <c r="AZ69" i="5" s="1"/>
  <c r="AO492" i="1"/>
  <c r="AZ70" i="5" s="1"/>
  <c r="AO493" i="1"/>
  <c r="AO494" i="1"/>
  <c r="AZ72" i="5" s="1"/>
  <c r="AO495" i="1"/>
  <c r="AO496" i="1"/>
  <c r="AO497" i="1"/>
  <c r="AO498" i="1"/>
  <c r="AO499" i="1"/>
  <c r="AO500" i="1"/>
  <c r="AZ78" i="5" s="1"/>
  <c r="AO501" i="1"/>
  <c r="AO502" i="1"/>
  <c r="AO503" i="1"/>
  <c r="AO504" i="1"/>
  <c r="AO505" i="1"/>
  <c r="AO506" i="1"/>
  <c r="AZ84" i="5" s="1"/>
  <c r="AO507" i="1"/>
  <c r="AZ85" i="5" s="1"/>
  <c r="AO508" i="1"/>
  <c r="AZ86" i="5" s="1"/>
  <c r="AO509" i="1"/>
  <c r="AO510" i="1"/>
  <c r="AZ88" i="5" s="1"/>
  <c r="AO511" i="1"/>
  <c r="AO512" i="1"/>
  <c r="AO513" i="1"/>
  <c r="AO514" i="1"/>
  <c r="AO515" i="1"/>
  <c r="AZ93" i="5" s="1"/>
  <c r="AO516" i="1"/>
  <c r="AZ94" i="5" s="1"/>
  <c r="AO517" i="1"/>
  <c r="AO518" i="1"/>
  <c r="AO519" i="1"/>
  <c r="AO520" i="1"/>
  <c r="AO521" i="1"/>
  <c r="AO522" i="1"/>
  <c r="AO523" i="1"/>
  <c r="AZ101" i="5" s="1"/>
  <c r="AO524" i="1"/>
  <c r="AZ102" i="5" s="1"/>
  <c r="AO525" i="1"/>
  <c r="AO426" i="1"/>
  <c r="AZ4" i="5" s="1"/>
  <c r="AH427" i="1"/>
  <c r="AH428" i="1"/>
  <c r="AH431" i="1"/>
  <c r="AH432" i="1"/>
  <c r="AX10" i="5" s="1"/>
  <c r="AH433" i="1"/>
  <c r="AX11" i="5" s="1"/>
  <c r="AH434" i="1"/>
  <c r="AX12" i="5" s="1"/>
  <c r="AH435" i="1"/>
  <c r="AH436" i="1"/>
  <c r="AH437" i="1"/>
  <c r="AH439" i="1"/>
  <c r="AH440" i="1"/>
  <c r="AX18" i="5" s="1"/>
  <c r="AH441" i="1"/>
  <c r="AX19" i="5" s="1"/>
  <c r="AH442" i="1"/>
  <c r="AX20" i="5" s="1"/>
  <c r="AH443" i="1"/>
  <c r="AX21" i="5" s="1"/>
  <c r="AH448" i="1"/>
  <c r="AX26" i="5" s="1"/>
  <c r="AH449" i="1"/>
  <c r="AX27" i="5" s="1"/>
  <c r="AH450" i="1"/>
  <c r="AX28" i="5" s="1"/>
  <c r="AH451" i="1"/>
  <c r="AH452" i="1"/>
  <c r="AH453" i="1"/>
  <c r="AX31" i="5" s="1"/>
  <c r="AH454" i="1"/>
  <c r="AX32" i="5" s="1"/>
  <c r="AH455" i="1"/>
  <c r="AX33" i="5" s="1"/>
  <c r="AH456" i="1"/>
  <c r="AX34" i="5" s="1"/>
  <c r="AH457" i="1"/>
  <c r="AX35" i="5" s="1"/>
  <c r="AH458" i="1"/>
  <c r="AX36" i="5" s="1"/>
  <c r="AH459" i="1"/>
  <c r="AH460" i="1"/>
  <c r="AH461" i="1"/>
  <c r="AH462" i="1"/>
  <c r="AX40" i="5" s="1"/>
  <c r="AH463" i="1"/>
  <c r="AX41" i="5" s="1"/>
  <c r="AH464" i="1"/>
  <c r="AX42" i="5" s="1"/>
  <c r="AH465" i="1"/>
  <c r="AH466" i="1"/>
  <c r="AH467" i="1"/>
  <c r="AH468" i="1"/>
  <c r="AH469" i="1"/>
  <c r="AX47" i="5" s="1"/>
  <c r="AH470" i="1"/>
  <c r="AX48" i="5" s="1"/>
  <c r="AH471" i="1"/>
  <c r="AX49" i="5" s="1"/>
  <c r="AH472" i="1"/>
  <c r="AX50" i="5" s="1"/>
  <c r="AH473" i="1"/>
  <c r="AX51" i="5" s="1"/>
  <c r="AH474" i="1"/>
  <c r="AH475" i="1"/>
  <c r="AH476" i="1"/>
  <c r="AH477" i="1"/>
  <c r="AH478" i="1"/>
  <c r="AX56" i="5" s="1"/>
  <c r="AH479" i="1"/>
  <c r="AX57" i="5" s="1"/>
  <c r="AH480" i="1"/>
  <c r="AX58" i="5" s="1"/>
  <c r="AH481" i="1"/>
  <c r="AH482" i="1"/>
  <c r="AH483" i="1"/>
  <c r="AH484" i="1"/>
  <c r="AH485" i="1"/>
  <c r="AX63" i="5" s="1"/>
  <c r="AH486" i="1"/>
  <c r="AX64" i="5" s="1"/>
  <c r="AH487" i="1"/>
  <c r="AX65" i="5" s="1"/>
  <c r="AH488" i="1"/>
  <c r="AX66" i="5" s="1"/>
  <c r="AH489" i="1"/>
  <c r="AH490" i="1"/>
  <c r="AH491" i="1"/>
  <c r="AH492" i="1"/>
  <c r="AH493" i="1"/>
  <c r="AH494" i="1"/>
  <c r="AX72" i="5" s="1"/>
  <c r="AH495" i="1"/>
  <c r="AX73" i="5" s="1"/>
  <c r="AH496" i="1"/>
  <c r="AX74" i="5" s="1"/>
  <c r="AH497" i="1"/>
  <c r="AH498" i="1"/>
  <c r="AH499" i="1"/>
  <c r="AH500" i="1"/>
  <c r="AH501" i="1"/>
  <c r="AX79" i="5" s="1"/>
  <c r="AH502" i="1"/>
  <c r="AX80" i="5" s="1"/>
  <c r="AH503" i="1"/>
  <c r="AH504" i="1"/>
  <c r="AX82" i="5" s="1"/>
  <c r="AH505" i="1"/>
  <c r="AH506" i="1"/>
  <c r="AH507" i="1"/>
  <c r="AH508" i="1"/>
  <c r="AH509" i="1"/>
  <c r="AX87" i="5" s="1"/>
  <c r="AH510" i="1"/>
  <c r="AX88" i="5" s="1"/>
  <c r="AH511" i="1"/>
  <c r="AH512" i="1"/>
  <c r="AX90" i="5" s="1"/>
  <c r="AH513" i="1"/>
  <c r="AH514" i="1"/>
  <c r="AH515" i="1"/>
  <c r="AH516" i="1"/>
  <c r="AH517" i="1"/>
  <c r="AH518" i="1"/>
  <c r="AX96" i="5" s="1"/>
  <c r="AH519" i="1"/>
  <c r="AX97" i="5" s="1"/>
  <c r="AH520" i="1"/>
  <c r="AX98" i="5" s="1"/>
  <c r="AH521" i="1"/>
  <c r="AH522" i="1"/>
  <c r="AH523" i="1"/>
  <c r="AH524" i="1"/>
  <c r="AH525" i="1"/>
  <c r="AH426" i="1"/>
  <c r="AX4" i="5" s="1"/>
  <c r="AA525" i="1"/>
  <c r="AA427" i="1"/>
  <c r="AV5" i="5" s="1"/>
  <c r="AA428" i="1"/>
  <c r="AV6" i="5" s="1"/>
  <c r="AA431" i="1"/>
  <c r="AV9" i="5" s="1"/>
  <c r="AA432" i="1"/>
  <c r="AA433" i="1"/>
  <c r="AA434" i="1"/>
  <c r="AA435" i="1"/>
  <c r="AV13" i="5" s="1"/>
  <c r="AA436" i="1"/>
  <c r="AV14" i="5" s="1"/>
  <c r="AA437" i="1"/>
  <c r="AV15" i="5" s="1"/>
  <c r="AA439" i="1"/>
  <c r="AA440" i="1"/>
  <c r="AA441" i="1"/>
  <c r="AA442" i="1"/>
  <c r="AA443" i="1"/>
  <c r="AV21" i="5" s="1"/>
  <c r="AA448" i="1"/>
  <c r="AV26" i="5" s="1"/>
  <c r="AA449" i="1"/>
  <c r="AV27" i="5" s="1"/>
  <c r="AA450" i="1"/>
  <c r="AV28" i="5" s="1"/>
  <c r="AA451" i="1"/>
  <c r="AV29" i="5" s="1"/>
  <c r="AA452" i="1"/>
  <c r="AA453" i="1"/>
  <c r="AA454" i="1"/>
  <c r="AA455" i="1"/>
  <c r="AV33" i="5" s="1"/>
  <c r="AA456" i="1"/>
  <c r="AV34" i="5" s="1"/>
  <c r="AA457" i="1"/>
  <c r="AV35" i="5" s="1"/>
  <c r="AA458" i="1"/>
  <c r="AV36" i="5" s="1"/>
  <c r="AA459" i="1"/>
  <c r="AV37" i="5" s="1"/>
  <c r="AA460" i="1"/>
  <c r="AA461" i="1"/>
  <c r="AA462" i="1"/>
  <c r="AA463" i="1"/>
  <c r="AA464" i="1"/>
  <c r="AV42" i="5" s="1"/>
  <c r="AA465" i="1"/>
  <c r="AV43" i="5" s="1"/>
  <c r="AA466" i="1"/>
  <c r="AV44" i="5" s="1"/>
  <c r="AA467" i="1"/>
  <c r="AV45" i="5" s="1"/>
  <c r="AA468" i="1"/>
  <c r="AA469" i="1"/>
  <c r="AA470" i="1"/>
  <c r="AA471" i="1"/>
  <c r="AV49" i="5" s="1"/>
  <c r="AA472" i="1"/>
  <c r="AA473" i="1"/>
  <c r="AV51" i="5" s="1"/>
  <c r="AA474" i="1"/>
  <c r="AV52" i="5" s="1"/>
  <c r="AA475" i="1"/>
  <c r="AV53" i="5" s="1"/>
  <c r="AA476" i="1"/>
  <c r="AA477" i="1"/>
  <c r="AA478" i="1"/>
  <c r="AA479" i="1"/>
  <c r="AV57" i="5" s="1"/>
  <c r="AA480" i="1"/>
  <c r="AV58" i="5" s="1"/>
  <c r="AA481" i="1"/>
  <c r="AV59" i="5" s="1"/>
  <c r="AA482" i="1"/>
  <c r="AV60" i="5" s="1"/>
  <c r="AA483" i="1"/>
  <c r="AA484" i="1"/>
  <c r="AA485" i="1"/>
  <c r="AA486" i="1"/>
  <c r="AA487" i="1"/>
  <c r="AA488" i="1"/>
  <c r="AV66" i="5" s="1"/>
  <c r="AA489" i="1"/>
  <c r="AV67" i="5" s="1"/>
  <c r="AA490" i="1"/>
  <c r="AV68" i="5" s="1"/>
  <c r="AA491" i="1"/>
  <c r="AA492" i="1"/>
  <c r="AA493" i="1"/>
  <c r="AA494" i="1"/>
  <c r="AA495" i="1"/>
  <c r="AV73" i="5" s="1"/>
  <c r="AA496" i="1"/>
  <c r="AV74" i="5" s="1"/>
  <c r="AA497" i="1"/>
  <c r="AV75" i="5" s="1"/>
  <c r="AA498" i="1"/>
  <c r="AV76" i="5" s="1"/>
  <c r="AA499" i="1"/>
  <c r="AA500" i="1"/>
  <c r="AA501" i="1"/>
  <c r="AA502" i="1"/>
  <c r="AA503" i="1"/>
  <c r="AA504" i="1"/>
  <c r="AV82" i="5" s="1"/>
  <c r="AA505" i="1"/>
  <c r="AV83" i="5" s="1"/>
  <c r="AA506" i="1"/>
  <c r="AV84" i="5" s="1"/>
  <c r="AA507" i="1"/>
  <c r="AA508" i="1"/>
  <c r="AA509" i="1"/>
  <c r="AA510" i="1"/>
  <c r="AA511" i="1"/>
  <c r="AA512" i="1"/>
  <c r="AA513" i="1"/>
  <c r="AV91" i="5" s="1"/>
  <c r="AA514" i="1"/>
  <c r="AV92" i="5" s="1"/>
  <c r="AA515" i="1"/>
  <c r="AA516" i="1"/>
  <c r="AA517" i="1"/>
  <c r="AA518" i="1"/>
  <c r="AA519" i="1"/>
  <c r="AA520" i="1"/>
  <c r="AA521" i="1"/>
  <c r="AV99" i="5" s="1"/>
  <c r="AA522" i="1"/>
  <c r="AV100" i="5" s="1"/>
  <c r="AA523" i="1"/>
  <c r="AA524" i="1"/>
  <c r="AA426" i="1"/>
  <c r="M525" i="1"/>
  <c r="M427" i="1"/>
  <c r="AW5" i="5" s="1"/>
  <c r="M428" i="1"/>
  <c r="AW6" i="5" s="1"/>
  <c r="M431" i="1"/>
  <c r="AW9" i="5" s="1"/>
  <c r="M432" i="1"/>
  <c r="AW10" i="5" s="1"/>
  <c r="M433" i="1"/>
  <c r="AW11" i="5" s="1"/>
  <c r="M434" i="1"/>
  <c r="AW12" i="5" s="1"/>
  <c r="M435" i="1"/>
  <c r="M436" i="1"/>
  <c r="M437" i="1"/>
  <c r="M439" i="1"/>
  <c r="AW17" i="5" s="1"/>
  <c r="M440" i="1"/>
  <c r="AW18" i="5" s="1"/>
  <c r="M441" i="1"/>
  <c r="AW19" i="5" s="1"/>
  <c r="M442" i="1"/>
  <c r="AW20" i="5" s="1"/>
  <c r="M443" i="1"/>
  <c r="AW21" i="5" s="1"/>
  <c r="M448" i="1"/>
  <c r="M449" i="1"/>
  <c r="M450" i="1"/>
  <c r="AW28" i="5" s="1"/>
  <c r="M451" i="1"/>
  <c r="AW29" i="5" s="1"/>
  <c r="M452" i="1"/>
  <c r="AW30" i="5" s="1"/>
  <c r="M453" i="1"/>
  <c r="AW31" i="5" s="1"/>
  <c r="M454" i="1"/>
  <c r="AW32" i="5" s="1"/>
  <c r="M455" i="1"/>
  <c r="AW33" i="5" s="1"/>
  <c r="M456" i="1"/>
  <c r="M457" i="1"/>
  <c r="M458" i="1"/>
  <c r="AW36" i="5" s="1"/>
  <c r="M459" i="1"/>
  <c r="AW37" i="5" s="1"/>
  <c r="M460" i="1"/>
  <c r="AW38" i="5" s="1"/>
  <c r="M461" i="1"/>
  <c r="AW39" i="5" s="1"/>
  <c r="M462" i="1"/>
  <c r="AW40" i="5" s="1"/>
  <c r="M463" i="1"/>
  <c r="M464" i="1"/>
  <c r="M465" i="1"/>
  <c r="M466" i="1"/>
  <c r="M467" i="1"/>
  <c r="AW45" i="5" s="1"/>
  <c r="M468" i="1"/>
  <c r="AW46" i="5" s="1"/>
  <c r="M469" i="1"/>
  <c r="AW47" i="5" s="1"/>
  <c r="M470" i="1"/>
  <c r="AW48" i="5" s="1"/>
  <c r="M471" i="1"/>
  <c r="AW49" i="5" s="1"/>
  <c r="M472" i="1"/>
  <c r="M473" i="1"/>
  <c r="M474" i="1"/>
  <c r="AW52" i="5" s="1"/>
  <c r="M475" i="1"/>
  <c r="AW53" i="5" s="1"/>
  <c r="M476" i="1"/>
  <c r="M477" i="1"/>
  <c r="AW55" i="5" s="1"/>
  <c r="M478" i="1"/>
  <c r="M479" i="1"/>
  <c r="M480" i="1"/>
  <c r="M481" i="1"/>
  <c r="M482" i="1"/>
  <c r="AW60" i="5" s="1"/>
  <c r="M483" i="1"/>
  <c r="AW61" i="5" s="1"/>
  <c r="M484" i="1"/>
  <c r="AW62" i="5" s="1"/>
  <c r="M485" i="1"/>
  <c r="AW63" i="5" s="1"/>
  <c r="M486" i="1"/>
  <c r="AW64" i="5" s="1"/>
  <c r="M487" i="1"/>
  <c r="M488" i="1"/>
  <c r="M489" i="1"/>
  <c r="M490" i="1"/>
  <c r="AW68" i="5" s="1"/>
  <c r="M491" i="1"/>
  <c r="AW69" i="5" s="1"/>
  <c r="M492" i="1"/>
  <c r="AW70" i="5" s="1"/>
  <c r="M493" i="1"/>
  <c r="AW71" i="5" s="1"/>
  <c r="M494" i="1"/>
  <c r="AW72" i="5" s="1"/>
  <c r="M495" i="1"/>
  <c r="M496" i="1"/>
  <c r="M497" i="1"/>
  <c r="M498" i="1"/>
  <c r="M499" i="1"/>
  <c r="AW77" i="5" s="1"/>
  <c r="M500" i="1"/>
  <c r="AW78" i="5" s="1"/>
  <c r="M501" i="1"/>
  <c r="AW79" i="5" s="1"/>
  <c r="M502" i="1"/>
  <c r="M503" i="1"/>
  <c r="M504" i="1"/>
  <c r="M505" i="1"/>
  <c r="M506" i="1"/>
  <c r="AW84" i="5" s="1"/>
  <c r="M507" i="1"/>
  <c r="M508" i="1"/>
  <c r="M509" i="1"/>
  <c r="AW87" i="5" s="1"/>
  <c r="M510" i="1"/>
  <c r="M511" i="1"/>
  <c r="M512" i="1"/>
  <c r="M513" i="1"/>
  <c r="M514" i="1"/>
  <c r="M515" i="1"/>
  <c r="AW93" i="5" s="1"/>
  <c r="M516" i="1"/>
  <c r="AW94" i="5" s="1"/>
  <c r="M517" i="1"/>
  <c r="AW95" i="5" s="1"/>
  <c r="M518" i="1"/>
  <c r="M519" i="1"/>
  <c r="M520" i="1"/>
  <c r="M521" i="1"/>
  <c r="M522" i="1"/>
  <c r="M523" i="1"/>
  <c r="AW101" i="5" s="1"/>
  <c r="M524" i="1"/>
  <c r="AW102" i="5" s="1"/>
  <c r="M426" i="1"/>
  <c r="AW4" i="5" s="1"/>
  <c r="F427" i="1"/>
  <c r="AU5" i="5" s="1"/>
  <c r="F428" i="1"/>
  <c r="F431" i="1"/>
  <c r="F432" i="1"/>
  <c r="F433" i="1"/>
  <c r="AU11" i="5" s="1"/>
  <c r="F434" i="1"/>
  <c r="F435" i="1"/>
  <c r="AU13" i="5" s="1"/>
  <c r="F436" i="1"/>
  <c r="AU14" i="5" s="1"/>
  <c r="F437" i="1"/>
  <c r="AU15" i="5" s="1"/>
  <c r="F439" i="1"/>
  <c r="AU17" i="5" s="1"/>
  <c r="F440" i="1"/>
  <c r="F441" i="1"/>
  <c r="F442" i="1"/>
  <c r="AU20" i="5" s="1"/>
  <c r="F443" i="1"/>
  <c r="AU21" i="5" s="1"/>
  <c r="F448" i="1"/>
  <c r="AU26" i="5" s="1"/>
  <c r="F449" i="1"/>
  <c r="AU27" i="5" s="1"/>
  <c r="F450" i="1"/>
  <c r="F451" i="1"/>
  <c r="F452" i="1"/>
  <c r="F453" i="1"/>
  <c r="F454" i="1"/>
  <c r="AU32" i="5" s="1"/>
  <c r="F455" i="1"/>
  <c r="AU33" i="5" s="1"/>
  <c r="F456" i="1"/>
  <c r="AU34" i="5" s="1"/>
  <c r="F457" i="1"/>
  <c r="AU35" i="5" s="1"/>
  <c r="F458" i="1"/>
  <c r="AU36" i="5" s="1"/>
  <c r="F459" i="1"/>
  <c r="F460" i="1"/>
  <c r="F461" i="1"/>
  <c r="F462" i="1"/>
  <c r="AU40" i="5" s="1"/>
  <c r="F463" i="1"/>
  <c r="F464" i="1"/>
  <c r="AU42" i="5" s="1"/>
  <c r="F465" i="1"/>
  <c r="AU43" i="5" s="1"/>
  <c r="F466" i="1"/>
  <c r="AU44" i="5" s="1"/>
  <c r="F467" i="1"/>
  <c r="F468" i="1"/>
  <c r="F469" i="1"/>
  <c r="F470" i="1"/>
  <c r="F471" i="1"/>
  <c r="AU49" i="5" s="1"/>
  <c r="AY49" i="5" s="1"/>
  <c r="BA49" i="5" s="1"/>
  <c r="BC49" i="5" s="1"/>
  <c r="F472" i="1"/>
  <c r="F473" i="1"/>
  <c r="AU51" i="5" s="1"/>
  <c r="F474" i="1"/>
  <c r="F475" i="1"/>
  <c r="F476" i="1"/>
  <c r="F477" i="1"/>
  <c r="F478" i="1"/>
  <c r="AU56" i="5" s="1"/>
  <c r="F479" i="1"/>
  <c r="F480" i="1"/>
  <c r="AU58" i="5" s="1"/>
  <c r="F481" i="1"/>
  <c r="AU59" i="5" s="1"/>
  <c r="F482" i="1"/>
  <c r="F483" i="1"/>
  <c r="F484" i="1"/>
  <c r="F485" i="1"/>
  <c r="F486" i="1"/>
  <c r="F487" i="1"/>
  <c r="AU65" i="5" s="1"/>
  <c r="F488" i="1"/>
  <c r="F489" i="1"/>
  <c r="AU67" i="5" s="1"/>
  <c r="F490" i="1"/>
  <c r="AU68" i="5" s="1"/>
  <c r="F491" i="1"/>
  <c r="F492" i="1"/>
  <c r="F493" i="1"/>
  <c r="F494" i="1"/>
  <c r="F495" i="1"/>
  <c r="AU73" i="5" s="1"/>
  <c r="F496" i="1"/>
  <c r="AU74" i="5" s="1"/>
  <c r="F497" i="1"/>
  <c r="AU75" i="5" s="1"/>
  <c r="F498" i="1"/>
  <c r="F499" i="1"/>
  <c r="F500" i="1"/>
  <c r="F501" i="1"/>
  <c r="F502" i="1"/>
  <c r="AU80" i="5" s="1"/>
  <c r="F503" i="1"/>
  <c r="F504" i="1"/>
  <c r="AU82" i="5" s="1"/>
  <c r="F505" i="1"/>
  <c r="AU83" i="5" s="1"/>
  <c r="F506" i="1"/>
  <c r="F507" i="1"/>
  <c r="F508" i="1"/>
  <c r="F509" i="1"/>
  <c r="F510" i="1"/>
  <c r="F511" i="1"/>
  <c r="AU89" i="5" s="1"/>
  <c r="F512" i="1"/>
  <c r="AU90" i="5" s="1"/>
  <c r="F513" i="1"/>
  <c r="AU91" i="5" s="1"/>
  <c r="F514" i="1"/>
  <c r="AU92" i="5" s="1"/>
  <c r="F515" i="1"/>
  <c r="F516" i="1"/>
  <c r="F517" i="1"/>
  <c r="F518" i="1"/>
  <c r="F519" i="1"/>
  <c r="F520" i="1"/>
  <c r="AU98" i="5" s="1"/>
  <c r="F521" i="1"/>
  <c r="AU99" i="5" s="1"/>
  <c r="F522" i="1"/>
  <c r="F523" i="1"/>
  <c r="F524" i="1"/>
  <c r="F525" i="1"/>
  <c r="F426" i="1"/>
  <c r="AU4" i="5" s="1"/>
  <c r="AO344" i="1"/>
  <c r="AO27" i="5" s="1"/>
  <c r="AO345" i="1"/>
  <c r="AO28" i="5" s="1"/>
  <c r="AO346" i="1"/>
  <c r="AO29" i="5" s="1"/>
  <c r="AO347" i="1"/>
  <c r="AO30" i="5" s="1"/>
  <c r="AO348" i="1"/>
  <c r="AO31" i="5" s="1"/>
  <c r="AO349" i="1"/>
  <c r="AO350" i="1"/>
  <c r="AO351" i="1"/>
  <c r="AO34" i="5" s="1"/>
  <c r="AO352" i="1"/>
  <c r="AO353" i="1"/>
  <c r="AO36" i="5" s="1"/>
  <c r="AO354" i="1"/>
  <c r="AO37" i="5" s="1"/>
  <c r="AO355" i="1"/>
  <c r="AO38" i="5" s="1"/>
  <c r="AO356" i="1"/>
  <c r="AO39" i="5" s="1"/>
  <c r="AO357" i="1"/>
  <c r="AO358" i="1"/>
  <c r="AO359" i="1"/>
  <c r="AO42" i="5" s="1"/>
  <c r="AO360" i="1"/>
  <c r="AO43" i="5" s="1"/>
  <c r="AO361" i="1"/>
  <c r="AO362" i="1"/>
  <c r="AO45" i="5" s="1"/>
  <c r="AO363" i="1"/>
  <c r="AO46" i="5" s="1"/>
  <c r="AO364" i="1"/>
  <c r="AO47" i="5" s="1"/>
  <c r="AO365" i="1"/>
  <c r="AO366" i="1"/>
  <c r="AO367" i="1"/>
  <c r="AO50" i="5" s="1"/>
  <c r="AO368" i="1"/>
  <c r="AO51" i="5" s="1"/>
  <c r="AO369" i="1"/>
  <c r="AO52" i="5" s="1"/>
  <c r="AO370" i="1"/>
  <c r="AO53" i="5" s="1"/>
  <c r="AO371" i="1"/>
  <c r="AO54" i="5" s="1"/>
  <c r="AO372" i="1"/>
  <c r="AO373" i="1"/>
  <c r="AO374" i="1"/>
  <c r="AO375" i="1"/>
  <c r="AO58" i="5" s="1"/>
  <c r="AO376" i="1"/>
  <c r="AO59" i="5" s="1"/>
  <c r="AO377" i="1"/>
  <c r="AO60" i="5" s="1"/>
  <c r="AO378" i="1"/>
  <c r="AO61" i="5" s="1"/>
  <c r="AO379" i="1"/>
  <c r="AO62" i="5" s="1"/>
  <c r="AO380" i="1"/>
  <c r="AO381" i="1"/>
  <c r="AO382" i="1"/>
  <c r="AO383" i="1"/>
  <c r="AO384" i="1"/>
  <c r="AO67" i="5" s="1"/>
  <c r="AO385" i="1"/>
  <c r="AO68" i="5" s="1"/>
  <c r="AO386" i="1"/>
  <c r="AO69" i="5" s="1"/>
  <c r="AO387" i="1"/>
  <c r="AO70" i="5" s="1"/>
  <c r="AO388" i="1"/>
  <c r="AO389" i="1"/>
  <c r="AO390" i="1"/>
  <c r="AO391" i="1"/>
  <c r="AO74" i="5" s="1"/>
  <c r="AO392" i="1"/>
  <c r="AO75" i="5" s="1"/>
  <c r="AO393" i="1"/>
  <c r="AO76" i="5" s="1"/>
  <c r="AO394" i="1"/>
  <c r="AO77" i="5" s="1"/>
  <c r="AO395" i="1"/>
  <c r="AO78" i="5" s="1"/>
  <c r="AO396" i="1"/>
  <c r="AO397" i="1"/>
  <c r="AO398" i="1"/>
  <c r="AO399" i="1"/>
  <c r="AO82" i="5" s="1"/>
  <c r="AO400" i="1"/>
  <c r="AO83" i="5" s="1"/>
  <c r="AO401" i="1"/>
  <c r="AO402" i="1"/>
  <c r="AO85" i="5" s="1"/>
  <c r="AO403" i="1"/>
  <c r="AO404" i="1"/>
  <c r="AO405" i="1"/>
  <c r="AO406" i="1"/>
  <c r="AO407" i="1"/>
  <c r="AO90" i="5" s="1"/>
  <c r="AO408" i="1"/>
  <c r="AO409" i="1"/>
  <c r="AO92" i="5" s="1"/>
  <c r="AO410" i="1"/>
  <c r="AO93" i="5" s="1"/>
  <c r="AO411" i="1"/>
  <c r="AO412" i="1"/>
  <c r="AO413" i="1"/>
  <c r="AO414" i="1"/>
  <c r="AO415" i="1"/>
  <c r="AO416" i="1"/>
  <c r="AO99" i="5" s="1"/>
  <c r="AO417" i="1"/>
  <c r="AO100" i="5" s="1"/>
  <c r="AO418" i="1"/>
  <c r="AO101" i="5" s="1"/>
  <c r="AO419" i="1"/>
  <c r="AO420" i="1"/>
  <c r="AH420" i="1"/>
  <c r="AH333" i="1"/>
  <c r="AM16" i="5" s="1"/>
  <c r="AH334" i="1"/>
  <c r="AM17" i="5" s="1"/>
  <c r="AH344" i="1"/>
  <c r="AM27" i="5" s="1"/>
  <c r="AH345" i="1"/>
  <c r="AH346" i="1"/>
  <c r="AH347" i="1"/>
  <c r="AH348" i="1"/>
  <c r="AH349" i="1"/>
  <c r="AM32" i="5" s="1"/>
  <c r="AH350" i="1"/>
  <c r="AM33" i="5" s="1"/>
  <c r="AH351" i="1"/>
  <c r="AM34" i="5" s="1"/>
  <c r="AH352" i="1"/>
  <c r="AM35" i="5" s="1"/>
  <c r="AH353" i="1"/>
  <c r="AH354" i="1"/>
  <c r="AH355" i="1"/>
  <c r="AM38" i="5" s="1"/>
  <c r="AH356" i="1"/>
  <c r="AM39" i="5" s="1"/>
  <c r="AH357" i="1"/>
  <c r="AM40" i="5" s="1"/>
  <c r="AH358" i="1"/>
  <c r="AM41" i="5" s="1"/>
  <c r="AH359" i="1"/>
  <c r="AH360" i="1"/>
  <c r="AH361" i="1"/>
  <c r="AH362" i="1"/>
  <c r="AH363" i="1"/>
  <c r="AM46" i="5" s="1"/>
  <c r="AH364" i="1"/>
  <c r="AH365" i="1"/>
  <c r="AH366" i="1"/>
  <c r="AM49" i="5" s="1"/>
  <c r="AH367" i="1"/>
  <c r="AM50" i="5" s="1"/>
  <c r="AH368" i="1"/>
  <c r="AH369" i="1"/>
  <c r="AH370" i="1"/>
  <c r="AH371" i="1"/>
  <c r="AM54" i="5" s="1"/>
  <c r="AH372" i="1"/>
  <c r="AH373" i="1"/>
  <c r="AM56" i="5" s="1"/>
  <c r="AH374" i="1"/>
  <c r="AM57" i="5" s="1"/>
  <c r="AH375" i="1"/>
  <c r="AH376" i="1"/>
  <c r="AM59" i="5" s="1"/>
  <c r="AH377" i="1"/>
  <c r="AH378" i="1"/>
  <c r="AH379" i="1"/>
  <c r="AH380" i="1"/>
  <c r="AH381" i="1"/>
  <c r="AH382" i="1"/>
  <c r="AM65" i="5" s="1"/>
  <c r="AH383" i="1"/>
  <c r="AH384" i="1"/>
  <c r="AH385" i="1"/>
  <c r="AH386" i="1"/>
  <c r="AH387" i="1"/>
  <c r="AM70" i="5" s="1"/>
  <c r="AH388" i="1"/>
  <c r="AH389" i="1"/>
  <c r="AM72" i="5" s="1"/>
  <c r="AH390" i="1"/>
  <c r="AM73" i="5" s="1"/>
  <c r="AH391" i="1"/>
  <c r="AM74" i="5" s="1"/>
  <c r="AH392" i="1"/>
  <c r="AH393" i="1"/>
  <c r="AH394" i="1"/>
  <c r="AH395" i="1"/>
  <c r="AM78" i="5" s="1"/>
  <c r="AH396" i="1"/>
  <c r="AH397" i="1"/>
  <c r="AH398" i="1"/>
  <c r="AM81" i="5" s="1"/>
  <c r="AH399" i="1"/>
  <c r="AH400" i="1"/>
  <c r="AM83" i="5" s="1"/>
  <c r="AH401" i="1"/>
  <c r="AH402" i="1"/>
  <c r="AH403" i="1"/>
  <c r="AH404" i="1"/>
  <c r="AH405" i="1"/>
  <c r="AH406" i="1"/>
  <c r="AM89" i="5" s="1"/>
  <c r="AH407" i="1"/>
  <c r="AH408" i="1"/>
  <c r="AH409" i="1"/>
  <c r="AH410" i="1"/>
  <c r="AH411" i="1"/>
  <c r="AH412" i="1"/>
  <c r="AH413" i="1"/>
  <c r="AH414" i="1"/>
  <c r="AM97" i="5" s="1"/>
  <c r="AH415" i="1"/>
  <c r="AH416" i="1"/>
  <c r="AH417" i="1"/>
  <c r="AH418" i="1"/>
  <c r="AH419" i="1"/>
  <c r="AM4" i="5"/>
  <c r="AA333" i="1"/>
  <c r="AK16" i="5" s="1"/>
  <c r="AA344" i="1"/>
  <c r="AA345" i="1"/>
  <c r="AK28" i="5" s="1"/>
  <c r="AA346" i="1"/>
  <c r="AK29" i="5" s="1"/>
  <c r="AA347" i="1"/>
  <c r="AA348" i="1"/>
  <c r="AA349" i="1"/>
  <c r="AK32" i="5" s="1"/>
  <c r="AA350" i="1"/>
  <c r="AK33" i="5" s="1"/>
  <c r="AA351" i="1"/>
  <c r="AK34" i="5" s="1"/>
  <c r="AA352" i="1"/>
  <c r="AA353" i="1"/>
  <c r="AK36" i="5" s="1"/>
  <c r="AA354" i="1"/>
  <c r="AA355" i="1"/>
  <c r="AA356" i="1"/>
  <c r="AA357" i="1"/>
  <c r="AK40" i="5" s="1"/>
  <c r="AA358" i="1"/>
  <c r="AK41" i="5" s="1"/>
  <c r="AA359" i="1"/>
  <c r="AA360" i="1"/>
  <c r="AA361" i="1"/>
  <c r="AA362" i="1"/>
  <c r="AK45" i="5" s="1"/>
  <c r="AA363" i="1"/>
  <c r="AA364" i="1"/>
  <c r="AA365" i="1"/>
  <c r="AA366" i="1"/>
  <c r="AK49" i="5" s="1"/>
  <c r="AA367" i="1"/>
  <c r="AK50" i="5" s="1"/>
  <c r="AA368" i="1"/>
  <c r="AA369" i="1"/>
  <c r="AA370" i="1"/>
  <c r="AA371" i="1"/>
  <c r="AA372" i="1"/>
  <c r="AA373" i="1"/>
  <c r="AK56" i="5" s="1"/>
  <c r="AA374" i="1"/>
  <c r="AK57" i="5" s="1"/>
  <c r="AA375" i="1"/>
  <c r="AA376" i="1"/>
  <c r="AA377" i="1"/>
  <c r="AK60" i="5" s="1"/>
  <c r="AA378" i="1"/>
  <c r="AA379" i="1"/>
  <c r="AA380" i="1"/>
  <c r="AA381" i="1"/>
  <c r="AA382" i="1"/>
  <c r="AK65" i="5" s="1"/>
  <c r="AA383" i="1"/>
  <c r="AA384" i="1"/>
  <c r="AA385" i="1"/>
  <c r="AA386" i="1"/>
  <c r="AA387" i="1"/>
  <c r="AA388" i="1"/>
  <c r="AA389" i="1"/>
  <c r="AK72" i="5" s="1"/>
  <c r="AA390" i="1"/>
  <c r="AA391" i="1"/>
  <c r="AK74" i="5" s="1"/>
  <c r="AA392" i="1"/>
  <c r="AA393" i="1"/>
  <c r="AK76" i="5" s="1"/>
  <c r="AA394" i="1"/>
  <c r="AK77" i="5" s="1"/>
  <c r="AA395" i="1"/>
  <c r="AA396" i="1"/>
  <c r="AA397" i="1"/>
  <c r="AK80" i="5" s="1"/>
  <c r="AA398" i="1"/>
  <c r="AA399" i="1"/>
  <c r="AA400" i="1"/>
  <c r="AA401" i="1"/>
  <c r="AK84" i="5" s="1"/>
  <c r="AA402" i="1"/>
  <c r="AK85" i="5" s="1"/>
  <c r="AA403" i="1"/>
  <c r="AA404" i="1"/>
  <c r="AA405" i="1"/>
  <c r="AA406" i="1"/>
  <c r="AA407" i="1"/>
  <c r="AA408" i="1"/>
  <c r="AA409" i="1"/>
  <c r="AA410" i="1"/>
  <c r="AA411" i="1"/>
  <c r="AA412" i="1"/>
  <c r="AA413" i="1"/>
  <c r="AA414" i="1"/>
  <c r="AA415" i="1"/>
  <c r="AA416" i="1"/>
  <c r="AA417" i="1"/>
  <c r="AK100" i="5" s="1"/>
  <c r="AA418" i="1"/>
  <c r="AK101" i="5" s="1"/>
  <c r="AA419" i="1"/>
  <c r="AA420" i="1"/>
  <c r="M344" i="1"/>
  <c r="AL27" i="5" s="1"/>
  <c r="M345" i="1"/>
  <c r="AL28" i="5" s="1"/>
  <c r="M346" i="1"/>
  <c r="M347" i="1"/>
  <c r="AL30" i="5" s="1"/>
  <c r="M348" i="1"/>
  <c r="AL31" i="5" s="1"/>
  <c r="M349" i="1"/>
  <c r="M350" i="1"/>
  <c r="M351" i="1"/>
  <c r="M352" i="1"/>
  <c r="AL35" i="5" s="1"/>
  <c r="M353" i="1"/>
  <c r="AL36" i="5" s="1"/>
  <c r="M354" i="1"/>
  <c r="M355" i="1"/>
  <c r="M356" i="1"/>
  <c r="AL39" i="5" s="1"/>
  <c r="M357" i="1"/>
  <c r="M358" i="1"/>
  <c r="M359" i="1"/>
  <c r="M360" i="1"/>
  <c r="AL43" i="5" s="1"/>
  <c r="M361" i="1"/>
  <c r="AL44" i="5" s="1"/>
  <c r="M362" i="1"/>
  <c r="AL45" i="5" s="1"/>
  <c r="M363" i="1"/>
  <c r="M364" i="1"/>
  <c r="AL47" i="5" s="1"/>
  <c r="M365" i="1"/>
  <c r="M366" i="1"/>
  <c r="M367" i="1"/>
  <c r="AL50" i="5" s="1"/>
  <c r="M368" i="1"/>
  <c r="M369" i="1"/>
  <c r="M370" i="1"/>
  <c r="AL53" i="5" s="1"/>
  <c r="M371" i="1"/>
  <c r="M372" i="1"/>
  <c r="AL55" i="5" s="1"/>
  <c r="M373" i="1"/>
  <c r="M374" i="1"/>
  <c r="M375" i="1"/>
  <c r="AL58" i="5" s="1"/>
  <c r="M376" i="1"/>
  <c r="M377" i="1"/>
  <c r="M378" i="1"/>
  <c r="AL61" i="5" s="1"/>
  <c r="M379" i="1"/>
  <c r="M380" i="1"/>
  <c r="AL63" i="5" s="1"/>
  <c r="M381" i="1"/>
  <c r="M382" i="1"/>
  <c r="M383" i="1"/>
  <c r="AL66" i="5" s="1"/>
  <c r="M384" i="1"/>
  <c r="M385" i="1"/>
  <c r="M386" i="1"/>
  <c r="M387" i="1"/>
  <c r="M388" i="1"/>
  <c r="AL71" i="5" s="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F344" i="1"/>
  <c r="F345" i="1"/>
  <c r="AJ28" i="5" s="1"/>
  <c r="F346" i="1"/>
  <c r="F347" i="1"/>
  <c r="F348" i="1"/>
  <c r="F349" i="1"/>
  <c r="AJ32" i="5" s="1"/>
  <c r="F350" i="1"/>
  <c r="F351" i="1"/>
  <c r="F352" i="1"/>
  <c r="F353" i="1"/>
  <c r="AJ36" i="5" s="1"/>
  <c r="F354" i="1"/>
  <c r="F355" i="1"/>
  <c r="F356" i="1"/>
  <c r="AJ39" i="5" s="1"/>
  <c r="F357" i="1"/>
  <c r="F358" i="1"/>
  <c r="F359" i="1"/>
  <c r="AJ42" i="5" s="1"/>
  <c r="F360" i="1"/>
  <c r="F361" i="1"/>
  <c r="AJ44" i="5" s="1"/>
  <c r="F362" i="1"/>
  <c r="F363" i="1"/>
  <c r="F364" i="1"/>
  <c r="F365" i="1"/>
  <c r="AJ48" i="5" s="1"/>
  <c r="F366" i="1"/>
  <c r="F367" i="1"/>
  <c r="F368" i="1"/>
  <c r="F369" i="1"/>
  <c r="AJ52" i="5" s="1"/>
  <c r="F370" i="1"/>
  <c r="F371" i="1"/>
  <c r="AJ54" i="5" s="1"/>
  <c r="F372" i="1"/>
  <c r="F373" i="1"/>
  <c r="F374" i="1"/>
  <c r="F375" i="1"/>
  <c r="AJ58" i="5" s="1"/>
  <c r="F376" i="1"/>
  <c r="F377" i="1"/>
  <c r="AJ60" i="5" s="1"/>
  <c r="F378" i="1"/>
  <c r="F379" i="1"/>
  <c r="AJ62" i="5" s="1"/>
  <c r="F380" i="1"/>
  <c r="F381" i="1"/>
  <c r="AJ64" i="5" s="1"/>
  <c r="F382" i="1"/>
  <c r="F383" i="1"/>
  <c r="AJ66" i="5" s="1"/>
  <c r="F384" i="1"/>
  <c r="F385" i="1"/>
  <c r="F386" i="1"/>
  <c r="F387" i="1"/>
  <c r="F388" i="1"/>
  <c r="F389" i="1"/>
  <c r="F390" i="1"/>
  <c r="F391" i="1"/>
  <c r="AJ74" i="5" s="1"/>
  <c r="F392" i="1"/>
  <c r="F393" i="1"/>
  <c r="F394" i="1"/>
  <c r="F395" i="1"/>
  <c r="F396" i="1"/>
  <c r="AJ79" i="5" s="1"/>
  <c r="F397" i="1"/>
  <c r="F398" i="1"/>
  <c r="F399" i="1"/>
  <c r="F400" i="1"/>
  <c r="F401" i="1"/>
  <c r="F402" i="1"/>
  <c r="F403" i="1"/>
  <c r="F404" i="1"/>
  <c r="F405" i="1"/>
  <c r="F406" i="1"/>
  <c r="F407" i="1"/>
  <c r="F408" i="1"/>
  <c r="F409" i="1"/>
  <c r="F410" i="1"/>
  <c r="F411" i="1"/>
  <c r="F412" i="1"/>
  <c r="F413" i="1"/>
  <c r="F414" i="1"/>
  <c r="F415" i="1"/>
  <c r="F416" i="1"/>
  <c r="F417" i="1"/>
  <c r="F418" i="1"/>
  <c r="F419" i="1"/>
  <c r="F420" i="1"/>
  <c r="AO239" i="1"/>
  <c r="AD27" i="5" s="1"/>
  <c r="AO240" i="1"/>
  <c r="AO241" i="1"/>
  <c r="AO242" i="1"/>
  <c r="AO243" i="1"/>
  <c r="AO244" i="1"/>
  <c r="AO245" i="1"/>
  <c r="AD33" i="5" s="1"/>
  <c r="AO246" i="1"/>
  <c r="AD34" i="5" s="1"/>
  <c r="AO247" i="1"/>
  <c r="AD35" i="5" s="1"/>
  <c r="AO248" i="1"/>
  <c r="AO249" i="1"/>
  <c r="AO250" i="1"/>
  <c r="AD38" i="5" s="1"/>
  <c r="AO251" i="1"/>
  <c r="AO252" i="1"/>
  <c r="AO253" i="1"/>
  <c r="AD41" i="5" s="1"/>
  <c r="AO254" i="1"/>
  <c r="AO255" i="1"/>
  <c r="AD43" i="5" s="1"/>
  <c r="AO256" i="1"/>
  <c r="AO257" i="1"/>
  <c r="AO258" i="1"/>
  <c r="AO259" i="1"/>
  <c r="AO260" i="1"/>
  <c r="AO261" i="1"/>
  <c r="AD49" i="5" s="1"/>
  <c r="AO262" i="1"/>
  <c r="AO263" i="1"/>
  <c r="AD51" i="5" s="1"/>
  <c r="AO264" i="1"/>
  <c r="AO265" i="1"/>
  <c r="AO266" i="1"/>
  <c r="AD54" i="5" s="1"/>
  <c r="AO267" i="1"/>
  <c r="AO268" i="1"/>
  <c r="AO269" i="1"/>
  <c r="AD57" i="5" s="1"/>
  <c r="AO270" i="1"/>
  <c r="AO271" i="1"/>
  <c r="AD59" i="5" s="1"/>
  <c r="AO272" i="1"/>
  <c r="AO273" i="1"/>
  <c r="AD61" i="5" s="1"/>
  <c r="AO274" i="1"/>
  <c r="AO275" i="1"/>
  <c r="AO276" i="1"/>
  <c r="AO277" i="1"/>
  <c r="AO278" i="1"/>
  <c r="AD66" i="5" s="1"/>
  <c r="AO279" i="1"/>
  <c r="AD67" i="5" s="1"/>
  <c r="AO280" i="1"/>
  <c r="AO281" i="1"/>
  <c r="AD69" i="5" s="1"/>
  <c r="AO282" i="1"/>
  <c r="AO283" i="1"/>
  <c r="AO284" i="1"/>
  <c r="AO285" i="1"/>
  <c r="AO286" i="1"/>
  <c r="AO287" i="1"/>
  <c r="AO288" i="1"/>
  <c r="AO289" i="1"/>
  <c r="AD77" i="5" s="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H220" i="1"/>
  <c r="AB8" i="5" s="1"/>
  <c r="AH221" i="1"/>
  <c r="AB9" i="5" s="1"/>
  <c r="AH222" i="1"/>
  <c r="AH236" i="1"/>
  <c r="AB24" i="5" s="1"/>
  <c r="AH237" i="1"/>
  <c r="AB25" i="5" s="1"/>
  <c r="AH238" i="1"/>
  <c r="AB26" i="5" s="1"/>
  <c r="AH239" i="1"/>
  <c r="AB27" i="5" s="1"/>
  <c r="AH240" i="1"/>
  <c r="AH241" i="1"/>
  <c r="AH242" i="1"/>
  <c r="AH243" i="1"/>
  <c r="AB31" i="5" s="1"/>
  <c r="AH244" i="1"/>
  <c r="AB32" i="5" s="1"/>
  <c r="AH245" i="1"/>
  <c r="AB33" i="5" s="1"/>
  <c r="AH246" i="1"/>
  <c r="AB34" i="5" s="1"/>
  <c r="AH247" i="1"/>
  <c r="AB35" i="5" s="1"/>
  <c r="AH248" i="1"/>
  <c r="AH249" i="1"/>
  <c r="AH250" i="1"/>
  <c r="AH251" i="1"/>
  <c r="AH252" i="1"/>
  <c r="AH253" i="1"/>
  <c r="AB41" i="5" s="1"/>
  <c r="AH254" i="1"/>
  <c r="AB42" i="5" s="1"/>
  <c r="AH255" i="1"/>
  <c r="AH256" i="1"/>
  <c r="AH257" i="1"/>
  <c r="AH258" i="1"/>
  <c r="AH259" i="1"/>
  <c r="AH260" i="1"/>
  <c r="AB48" i="5" s="1"/>
  <c r="AH261" i="1"/>
  <c r="AH262" i="1"/>
  <c r="AB50" i="5" s="1"/>
  <c r="AH263" i="1"/>
  <c r="AH264" i="1"/>
  <c r="AH265" i="1"/>
  <c r="AH266" i="1"/>
  <c r="AH267" i="1"/>
  <c r="AB55" i="5" s="1"/>
  <c r="AH268" i="1"/>
  <c r="AH269" i="1"/>
  <c r="AB57" i="5" s="1"/>
  <c r="AH270" i="1"/>
  <c r="AH271" i="1"/>
  <c r="AH272" i="1"/>
  <c r="AH273" i="1"/>
  <c r="AH274" i="1"/>
  <c r="AH275" i="1"/>
  <c r="AH276" i="1"/>
  <c r="AB64" i="5" s="1"/>
  <c r="AH277" i="1"/>
  <c r="AB65" i="5" s="1"/>
  <c r="AH278" i="1"/>
  <c r="AB66" i="5" s="1"/>
  <c r="AH279" i="1"/>
  <c r="AB67" i="5" s="1"/>
  <c r="AH280" i="1"/>
  <c r="AH281" i="1"/>
  <c r="AH282" i="1"/>
  <c r="AH283" i="1"/>
  <c r="AH284" i="1"/>
  <c r="AB72" i="5" s="1"/>
  <c r="AH285" i="1"/>
  <c r="AH286" i="1"/>
  <c r="AB74" i="5" s="1"/>
  <c r="AH287" i="1"/>
  <c r="AH288" i="1"/>
  <c r="AH289" i="1"/>
  <c r="AH290" i="1"/>
  <c r="AH291" i="1"/>
  <c r="AB79" i="5" s="1"/>
  <c r="AH292" i="1"/>
  <c r="AH293" i="1"/>
  <c r="AH294" i="1"/>
  <c r="AB82" i="5" s="1"/>
  <c r="AH295" i="1"/>
  <c r="AH296" i="1"/>
  <c r="AH297" i="1"/>
  <c r="AH298" i="1"/>
  <c r="AH299" i="1"/>
  <c r="AH300" i="1"/>
  <c r="AH301" i="1"/>
  <c r="AH302" i="1"/>
  <c r="AH303" i="1"/>
  <c r="AH304" i="1"/>
  <c r="AH305" i="1"/>
  <c r="AH306" i="1"/>
  <c r="AH307" i="1"/>
  <c r="AH308" i="1"/>
  <c r="AH309" i="1"/>
  <c r="AB97" i="5" s="1"/>
  <c r="AH310" i="1"/>
  <c r="AH311" i="1"/>
  <c r="AH312" i="1"/>
  <c r="AH313" i="1"/>
  <c r="AH314" i="1"/>
  <c r="AH315" i="1"/>
  <c r="AH216" i="1"/>
  <c r="AB4" i="5" s="1"/>
  <c r="AA217" i="1"/>
  <c r="AA218" i="1"/>
  <c r="Z6" i="5" s="1"/>
  <c r="AA232" i="1"/>
  <c r="Z20" i="5" s="1"/>
  <c r="AA233" i="1"/>
  <c r="Z21" i="5" s="1"/>
  <c r="AA234" i="1"/>
  <c r="Z22" i="5" s="1"/>
  <c r="AA239" i="1"/>
  <c r="Z27" i="5" s="1"/>
  <c r="AA240" i="1"/>
  <c r="Z28" i="5" s="1"/>
  <c r="AA241" i="1"/>
  <c r="AA242" i="1"/>
  <c r="AA243" i="1"/>
  <c r="Z31" i="5" s="1"/>
  <c r="AA244" i="1"/>
  <c r="Z32" i="5" s="1"/>
  <c r="AA245" i="1"/>
  <c r="Z33" i="5" s="1"/>
  <c r="AA246" i="1"/>
  <c r="Z34" i="5" s="1"/>
  <c r="AA247" i="1"/>
  <c r="AA248" i="1"/>
  <c r="Z36" i="5" s="1"/>
  <c r="AA249" i="1"/>
  <c r="Z37" i="5" s="1"/>
  <c r="AA250" i="1"/>
  <c r="Z38" i="5" s="1"/>
  <c r="AA251" i="1"/>
  <c r="Z39" i="5" s="1"/>
  <c r="AA252" i="1"/>
  <c r="Z40" i="5" s="1"/>
  <c r="AC40" i="5" s="1"/>
  <c r="AE40" i="5" s="1"/>
  <c r="AF40" i="5" s="1"/>
  <c r="AA253" i="1"/>
  <c r="AA254" i="1"/>
  <c r="Z42" i="5" s="1"/>
  <c r="AA255" i="1"/>
  <c r="AA256" i="1"/>
  <c r="Z44" i="5" s="1"/>
  <c r="AA257" i="1"/>
  <c r="Z45" i="5" s="1"/>
  <c r="AA258" i="1"/>
  <c r="Z46" i="5" s="1"/>
  <c r="AA259" i="1"/>
  <c r="Z47" i="5" s="1"/>
  <c r="AA260" i="1"/>
  <c r="Z48" i="5" s="1"/>
  <c r="AA261" i="1"/>
  <c r="Z49" i="5" s="1"/>
  <c r="AA262" i="1"/>
  <c r="AA263" i="1"/>
  <c r="AA264" i="1"/>
  <c r="AA265" i="1"/>
  <c r="Z53" i="5" s="1"/>
  <c r="AA266" i="1"/>
  <c r="Z54" i="5" s="1"/>
  <c r="AA267" i="1"/>
  <c r="Z55" i="5" s="1"/>
  <c r="AA268" i="1"/>
  <c r="Z56" i="5" s="1"/>
  <c r="AA269" i="1"/>
  <c r="Z57" i="5" s="1"/>
  <c r="AA270" i="1"/>
  <c r="Z58" i="5" s="1"/>
  <c r="AA271" i="1"/>
  <c r="AA272" i="1"/>
  <c r="AA273" i="1"/>
  <c r="AA274" i="1"/>
  <c r="Z62" i="5" s="1"/>
  <c r="AA275" i="1"/>
  <c r="Z63" i="5" s="1"/>
  <c r="AA276" i="1"/>
  <c r="Z64" i="5" s="1"/>
  <c r="AA277" i="1"/>
  <c r="Z65" i="5" s="1"/>
  <c r="AA278" i="1"/>
  <c r="AA279" i="1"/>
  <c r="AA280" i="1"/>
  <c r="Z68" i="5" s="1"/>
  <c r="AA281" i="1"/>
  <c r="AA282" i="1"/>
  <c r="Z70" i="5" s="1"/>
  <c r="AA283" i="1"/>
  <c r="AA284" i="1"/>
  <c r="Z72" i="5" s="1"/>
  <c r="AA285" i="1"/>
  <c r="Z73" i="5" s="1"/>
  <c r="AA286" i="1"/>
  <c r="AA287" i="1"/>
  <c r="AA288" i="1"/>
  <c r="AA289" i="1"/>
  <c r="AA290" i="1"/>
  <c r="AA291" i="1"/>
  <c r="AA292" i="1"/>
  <c r="Z80" i="5" s="1"/>
  <c r="AA293" i="1"/>
  <c r="AA294" i="1"/>
  <c r="AA295" i="1"/>
  <c r="AA296" i="1"/>
  <c r="AA297" i="1"/>
  <c r="AA298" i="1"/>
  <c r="AA299" i="1"/>
  <c r="AA300" i="1"/>
  <c r="Z88" i="5" s="1"/>
  <c r="AA301" i="1"/>
  <c r="Z89" i="5" s="1"/>
  <c r="AA302" i="1"/>
  <c r="AA303" i="1"/>
  <c r="AA304" i="1"/>
  <c r="AA305" i="1"/>
  <c r="Z93" i="5" s="1"/>
  <c r="AA306" i="1"/>
  <c r="AA307" i="1"/>
  <c r="AA308" i="1"/>
  <c r="Z96" i="5" s="1"/>
  <c r="AA309" i="1"/>
  <c r="AA310" i="1"/>
  <c r="AA311" i="1"/>
  <c r="AA312" i="1"/>
  <c r="AA313" i="1"/>
  <c r="AA314" i="1"/>
  <c r="AA315" i="1"/>
  <c r="M315" i="1"/>
  <c r="M239" i="1"/>
  <c r="AA27" i="5" s="1"/>
  <c r="M240" i="1"/>
  <c r="M241" i="1"/>
  <c r="AA29" i="5" s="1"/>
  <c r="M242" i="1"/>
  <c r="AA30" i="5" s="1"/>
  <c r="M243" i="1"/>
  <c r="M244" i="1"/>
  <c r="M245" i="1"/>
  <c r="M246" i="1"/>
  <c r="AA34" i="5" s="1"/>
  <c r="M247" i="1"/>
  <c r="AA35" i="5" s="1"/>
  <c r="M248" i="1"/>
  <c r="AA36" i="5" s="1"/>
  <c r="M249" i="1"/>
  <c r="AA37" i="5" s="1"/>
  <c r="M250" i="1"/>
  <c r="M251" i="1"/>
  <c r="AA39" i="5" s="1"/>
  <c r="M252" i="1"/>
  <c r="M253" i="1"/>
  <c r="M254" i="1"/>
  <c r="AA42" i="5" s="1"/>
  <c r="M255" i="1"/>
  <c r="AA43" i="5" s="1"/>
  <c r="M256" i="1"/>
  <c r="M257" i="1"/>
  <c r="AA45" i="5" s="1"/>
  <c r="M258" i="1"/>
  <c r="AA46" i="5" s="1"/>
  <c r="M259" i="1"/>
  <c r="AA47" i="5" s="1"/>
  <c r="M260" i="1"/>
  <c r="M261" i="1"/>
  <c r="M262" i="1"/>
  <c r="AA50" i="5" s="1"/>
  <c r="M263" i="1"/>
  <c r="M264" i="1"/>
  <c r="AA52" i="5" s="1"/>
  <c r="M265" i="1"/>
  <c r="AA53" i="5" s="1"/>
  <c r="M266" i="1"/>
  <c r="AA54" i="5" s="1"/>
  <c r="M267" i="1"/>
  <c r="AA55" i="5" s="1"/>
  <c r="M268" i="1"/>
  <c r="M269" i="1"/>
  <c r="M270" i="1"/>
  <c r="AA58" i="5" s="1"/>
  <c r="M271" i="1"/>
  <c r="AA59" i="5" s="1"/>
  <c r="M272" i="1"/>
  <c r="AA60" i="5" s="1"/>
  <c r="M273" i="1"/>
  <c r="AA61" i="5" s="1"/>
  <c r="M274" i="1"/>
  <c r="AA62" i="5" s="1"/>
  <c r="M275" i="1"/>
  <c r="M276" i="1"/>
  <c r="M277" i="1"/>
  <c r="M278" i="1"/>
  <c r="AA66" i="5" s="1"/>
  <c r="M279" i="1"/>
  <c r="AA67" i="5" s="1"/>
  <c r="M280" i="1"/>
  <c r="M281" i="1"/>
  <c r="AA69" i="5" s="1"/>
  <c r="M282" i="1"/>
  <c r="AA70" i="5" s="1"/>
  <c r="M283" i="1"/>
  <c r="M284" i="1"/>
  <c r="M285" i="1"/>
  <c r="M286" i="1"/>
  <c r="AA74" i="5" s="1"/>
  <c r="M287" i="1"/>
  <c r="AA75" i="5" s="1"/>
  <c r="M288" i="1"/>
  <c r="M289" i="1"/>
  <c r="AA77" i="5" s="1"/>
  <c r="M290" i="1"/>
  <c r="AA78" i="5" s="1"/>
  <c r="M291" i="1"/>
  <c r="M292" i="1"/>
  <c r="M293" i="1"/>
  <c r="M294" i="1"/>
  <c r="AA82" i="5" s="1"/>
  <c r="M295" i="1"/>
  <c r="M296" i="1"/>
  <c r="M297" i="1"/>
  <c r="AA85" i="5" s="1"/>
  <c r="M298" i="1"/>
  <c r="M299" i="1"/>
  <c r="M300" i="1"/>
  <c r="M301" i="1"/>
  <c r="M302" i="1"/>
  <c r="AA90" i="5" s="1"/>
  <c r="M303" i="1"/>
  <c r="AA91" i="5" s="1"/>
  <c r="M304" i="1"/>
  <c r="M305" i="1"/>
  <c r="AA93" i="5" s="1"/>
  <c r="M306" i="1"/>
  <c r="M307" i="1"/>
  <c r="AA95" i="5" s="1"/>
  <c r="M308" i="1"/>
  <c r="M309" i="1"/>
  <c r="M310" i="1"/>
  <c r="AA98" i="5" s="1"/>
  <c r="M311" i="1"/>
  <c r="AA99" i="5" s="1"/>
  <c r="M312" i="1"/>
  <c r="M313" i="1"/>
  <c r="AA101" i="5" s="1"/>
  <c r="M314" i="1"/>
  <c r="F239" i="1"/>
  <c r="F240" i="1"/>
  <c r="F241" i="1"/>
  <c r="F242" i="1"/>
  <c r="Y30" i="5" s="1"/>
  <c r="AC30" i="5" s="1"/>
  <c r="AE30" i="5" s="1"/>
  <c r="AG30" i="5" s="1"/>
  <c r="F243" i="1"/>
  <c r="Y31" i="5" s="1"/>
  <c r="F244" i="1"/>
  <c r="F245" i="1"/>
  <c r="F246" i="1"/>
  <c r="Y34" i="5" s="1"/>
  <c r="F247" i="1"/>
  <c r="F248" i="1"/>
  <c r="F249" i="1"/>
  <c r="F250" i="1"/>
  <c r="Y38" i="5" s="1"/>
  <c r="F251" i="1"/>
  <c r="Y39" i="5" s="1"/>
  <c r="F252" i="1"/>
  <c r="Y40" i="5" s="1"/>
  <c r="F253" i="1"/>
  <c r="F254" i="1"/>
  <c r="F255" i="1"/>
  <c r="F256" i="1"/>
  <c r="F257" i="1"/>
  <c r="F258" i="1"/>
  <c r="Y46" i="5" s="1"/>
  <c r="F259" i="1"/>
  <c r="Y47" i="5" s="1"/>
  <c r="F260" i="1"/>
  <c r="F261" i="1"/>
  <c r="F262" i="1"/>
  <c r="Y50" i="5" s="1"/>
  <c r="F263" i="1"/>
  <c r="F264" i="1"/>
  <c r="F265" i="1"/>
  <c r="F266" i="1"/>
  <c r="Y54" i="5" s="1"/>
  <c r="F267" i="1"/>
  <c r="Y55" i="5" s="1"/>
  <c r="F268" i="1"/>
  <c r="Y56" i="5" s="1"/>
  <c r="F269" i="1"/>
  <c r="F270" i="1"/>
  <c r="F271" i="1"/>
  <c r="Y59" i="5" s="1"/>
  <c r="F272" i="1"/>
  <c r="F273" i="1"/>
  <c r="F274" i="1"/>
  <c r="Y62" i="5" s="1"/>
  <c r="F275" i="1"/>
  <c r="Y63" i="5" s="1"/>
  <c r="F276" i="1"/>
  <c r="F277" i="1"/>
  <c r="F278" i="1"/>
  <c r="F279" i="1"/>
  <c r="F280" i="1"/>
  <c r="F281" i="1"/>
  <c r="F282" i="1"/>
  <c r="Y70" i="5" s="1"/>
  <c r="F283" i="1"/>
  <c r="Y71" i="5" s="1"/>
  <c r="F284" i="1"/>
  <c r="F285" i="1"/>
  <c r="F286" i="1"/>
  <c r="Y74" i="5" s="1"/>
  <c r="F287" i="1"/>
  <c r="F288" i="1"/>
  <c r="F289" i="1"/>
  <c r="F290" i="1"/>
  <c r="Y78" i="5" s="1"/>
  <c r="F291" i="1"/>
  <c r="Y79" i="5" s="1"/>
  <c r="F292" i="1"/>
  <c r="Y80" i="5" s="1"/>
  <c r="F293" i="1"/>
  <c r="F294" i="1"/>
  <c r="Y82" i="5" s="1"/>
  <c r="F295" i="1"/>
  <c r="Y83" i="5" s="1"/>
  <c r="F296" i="1"/>
  <c r="F297" i="1"/>
  <c r="F298" i="1"/>
  <c r="Y86" i="5" s="1"/>
  <c r="AC86" i="5" s="1"/>
  <c r="AE86" i="5" s="1"/>
  <c r="F299" i="1"/>
  <c r="Y87" i="5" s="1"/>
  <c r="F300" i="1"/>
  <c r="F301" i="1"/>
  <c r="F302" i="1"/>
  <c r="F303" i="1"/>
  <c r="F304" i="1"/>
  <c r="F305" i="1"/>
  <c r="F306" i="1"/>
  <c r="F307" i="1"/>
  <c r="Y95" i="5" s="1"/>
  <c r="F308" i="1"/>
  <c r="F309" i="1"/>
  <c r="F310" i="1"/>
  <c r="F311" i="1"/>
  <c r="F312" i="1"/>
  <c r="F313" i="1"/>
  <c r="F314" i="1"/>
  <c r="F315" i="1"/>
  <c r="Y103" i="5" s="1"/>
  <c r="AO112" i="1"/>
  <c r="S5" i="5" s="1"/>
  <c r="AO122" i="1"/>
  <c r="S15" i="5" s="1"/>
  <c r="AO123" i="1"/>
  <c r="S16" i="5" s="1"/>
  <c r="AO128" i="1"/>
  <c r="S21" i="5" s="1"/>
  <c r="AO134" i="1"/>
  <c r="AO135" i="1"/>
  <c r="S28" i="5" s="1"/>
  <c r="AO136" i="1"/>
  <c r="S29" i="5" s="1"/>
  <c r="AO137" i="1"/>
  <c r="S30" i="5" s="1"/>
  <c r="AO138" i="1"/>
  <c r="S31" i="5" s="1"/>
  <c r="AO139" i="1"/>
  <c r="AO140" i="1"/>
  <c r="AO141" i="1"/>
  <c r="AO142" i="1"/>
  <c r="AO143" i="1"/>
  <c r="S36" i="5" s="1"/>
  <c r="AO144" i="1"/>
  <c r="S37" i="5" s="1"/>
  <c r="AO145" i="1"/>
  <c r="S38" i="5" s="1"/>
  <c r="AO146" i="1"/>
  <c r="AO147" i="1"/>
  <c r="AO148" i="1"/>
  <c r="AO149" i="1"/>
  <c r="AO150" i="1"/>
  <c r="AO151" i="1"/>
  <c r="AO152" i="1"/>
  <c r="S45" i="5" s="1"/>
  <c r="AO153" i="1"/>
  <c r="S46" i="5" s="1"/>
  <c r="AO154" i="1"/>
  <c r="S47" i="5" s="1"/>
  <c r="AO155" i="1"/>
  <c r="AO156" i="1"/>
  <c r="AO157" i="1"/>
  <c r="AO158" i="1"/>
  <c r="AO159" i="1"/>
  <c r="S52" i="5" s="1"/>
  <c r="AO160" i="1"/>
  <c r="S53" i="5" s="1"/>
  <c r="AO161" i="1"/>
  <c r="S54" i="5" s="1"/>
  <c r="AO162" i="1"/>
  <c r="AO163" i="1"/>
  <c r="AO164" i="1"/>
  <c r="AO165" i="1"/>
  <c r="AO166" i="1"/>
  <c r="AO167" i="1"/>
  <c r="S60" i="5" s="1"/>
  <c r="AO168" i="1"/>
  <c r="S61" i="5" s="1"/>
  <c r="AO169" i="1"/>
  <c r="S62" i="5" s="1"/>
  <c r="AO170" i="1"/>
  <c r="S63" i="5" s="1"/>
  <c r="AO171" i="1"/>
  <c r="AO172" i="1"/>
  <c r="AO173" i="1"/>
  <c r="AO174" i="1"/>
  <c r="AO175" i="1"/>
  <c r="S68" i="5" s="1"/>
  <c r="AO176" i="1"/>
  <c r="S69" i="5" s="1"/>
  <c r="AO177" i="1"/>
  <c r="S70" i="5" s="1"/>
  <c r="AO178" i="1"/>
  <c r="AO179" i="1"/>
  <c r="AO180" i="1"/>
  <c r="AO181" i="1"/>
  <c r="AO182" i="1"/>
  <c r="AO183" i="1"/>
  <c r="AO184" i="1"/>
  <c r="S77" i="5" s="1"/>
  <c r="AO185" i="1"/>
  <c r="S78" i="5" s="1"/>
  <c r="AO186" i="1"/>
  <c r="AO187" i="1"/>
  <c r="AO188" i="1"/>
  <c r="AO189" i="1"/>
  <c r="AO190" i="1"/>
  <c r="AO191" i="1"/>
  <c r="AO192" i="1"/>
  <c r="S85" i="5" s="1"/>
  <c r="AO193" i="1"/>
  <c r="S86" i="5" s="1"/>
  <c r="AO194" i="1"/>
  <c r="AO195" i="1"/>
  <c r="AO196" i="1"/>
  <c r="AO197" i="1"/>
  <c r="AO198" i="1"/>
  <c r="AO199" i="1"/>
  <c r="AO200" i="1"/>
  <c r="S93" i="5" s="1"/>
  <c r="AO201" i="1"/>
  <c r="S94" i="5" s="1"/>
  <c r="AO202" i="1"/>
  <c r="AO203" i="1"/>
  <c r="AO204" i="1"/>
  <c r="AO205" i="1"/>
  <c r="AO206" i="1"/>
  <c r="AO207" i="1"/>
  <c r="AO208" i="1"/>
  <c r="AO209" i="1"/>
  <c r="S102" i="5" s="1"/>
  <c r="AO210" i="1"/>
  <c r="AH134" i="1"/>
  <c r="Q27" i="5" s="1"/>
  <c r="AH135" i="1"/>
  <c r="Q28" i="5" s="1"/>
  <c r="AH136" i="1"/>
  <c r="AH137" i="1"/>
  <c r="AH138" i="1"/>
  <c r="Q31" i="5" s="1"/>
  <c r="AH139" i="1"/>
  <c r="Q32" i="5" s="1"/>
  <c r="AH140" i="1"/>
  <c r="Q33" i="5" s="1"/>
  <c r="AH141" i="1"/>
  <c r="AH142" i="1"/>
  <c r="Q35" i="5" s="1"/>
  <c r="AH143" i="1"/>
  <c r="Q36" i="5" s="1"/>
  <c r="AH144" i="1"/>
  <c r="AH145" i="1"/>
  <c r="AH146" i="1"/>
  <c r="AH147" i="1"/>
  <c r="Q40" i="5" s="1"/>
  <c r="AH148" i="1"/>
  <c r="Q41" i="5" s="1"/>
  <c r="AH149" i="1"/>
  <c r="AH150" i="1"/>
  <c r="Q43" i="5" s="1"/>
  <c r="AH151" i="1"/>
  <c r="Q44" i="5" s="1"/>
  <c r="AH152" i="1"/>
  <c r="AH153" i="1"/>
  <c r="AH154" i="1"/>
  <c r="AH155" i="1"/>
  <c r="Q48" i="5" s="1"/>
  <c r="AH156" i="1"/>
  <c r="Q49" i="5" s="1"/>
  <c r="AH157" i="1"/>
  <c r="AH158" i="1"/>
  <c r="AH159" i="1"/>
  <c r="Q52" i="5" s="1"/>
  <c r="AH160" i="1"/>
  <c r="AH161" i="1"/>
  <c r="AH162" i="1"/>
  <c r="Q55" i="5" s="1"/>
  <c r="AH163" i="1"/>
  <c r="Q56" i="5" s="1"/>
  <c r="AH164" i="1"/>
  <c r="Q57" i="5" s="1"/>
  <c r="AH165" i="1"/>
  <c r="Q58" i="5" s="1"/>
  <c r="AH166" i="1"/>
  <c r="Q59" i="5" s="1"/>
  <c r="AH167" i="1"/>
  <c r="Q60" i="5" s="1"/>
  <c r="AH168" i="1"/>
  <c r="AH169" i="1"/>
  <c r="AH170" i="1"/>
  <c r="Q63" i="5" s="1"/>
  <c r="AH171" i="1"/>
  <c r="Q64" i="5" s="1"/>
  <c r="AH172" i="1"/>
  <c r="Q65" i="5" s="1"/>
  <c r="AH173" i="1"/>
  <c r="AH174" i="1"/>
  <c r="Q67" i="5" s="1"/>
  <c r="AH175" i="1"/>
  <c r="Q68" i="5" s="1"/>
  <c r="AH176" i="1"/>
  <c r="AH177" i="1"/>
  <c r="AH178" i="1"/>
  <c r="Q71" i="5" s="1"/>
  <c r="AH179" i="1"/>
  <c r="AH180" i="1"/>
  <c r="Q73" i="5" s="1"/>
  <c r="AH181" i="1"/>
  <c r="AH182" i="1"/>
  <c r="Q75" i="5" s="1"/>
  <c r="AH183" i="1"/>
  <c r="Q76" i="5" s="1"/>
  <c r="AH184" i="1"/>
  <c r="AH185" i="1"/>
  <c r="AH186" i="1"/>
  <c r="AH187" i="1"/>
  <c r="Q80" i="5" s="1"/>
  <c r="AH188" i="1"/>
  <c r="Q81" i="5" s="1"/>
  <c r="AH189" i="1"/>
  <c r="AH190" i="1"/>
  <c r="Q83" i="5" s="1"/>
  <c r="AH191" i="1"/>
  <c r="Q84" i="5" s="1"/>
  <c r="AH192" i="1"/>
  <c r="AH193" i="1"/>
  <c r="AH194" i="1"/>
  <c r="AH195" i="1"/>
  <c r="Q88" i="5" s="1"/>
  <c r="AH196" i="1"/>
  <c r="Q89" i="5" s="1"/>
  <c r="AH197" i="1"/>
  <c r="AH198" i="1"/>
  <c r="Q91" i="5" s="1"/>
  <c r="AH199" i="1"/>
  <c r="Q92" i="5" s="1"/>
  <c r="AH200" i="1"/>
  <c r="AH201" i="1"/>
  <c r="AH202" i="1"/>
  <c r="AH203" i="1"/>
  <c r="Q96" i="5" s="1"/>
  <c r="AH204" i="1"/>
  <c r="Q97" i="5" s="1"/>
  <c r="AH205" i="1"/>
  <c r="AH206" i="1"/>
  <c r="Q99" i="5" s="1"/>
  <c r="AH207" i="1"/>
  <c r="Q100" i="5" s="1"/>
  <c r="AH208" i="1"/>
  <c r="AH209" i="1"/>
  <c r="AH210" i="1"/>
  <c r="Q103" i="5" s="1"/>
  <c r="AA113" i="1"/>
  <c r="O6" i="5" s="1"/>
  <c r="AA114" i="1"/>
  <c r="O7" i="5" s="1"/>
  <c r="AA134" i="1"/>
  <c r="AA135" i="1"/>
  <c r="O28" i="5" s="1"/>
  <c r="AA136" i="1"/>
  <c r="AA137" i="1"/>
  <c r="AA138" i="1"/>
  <c r="AA139" i="1"/>
  <c r="O32" i="5" s="1"/>
  <c r="AA140" i="1"/>
  <c r="AA141" i="1"/>
  <c r="O34" i="5" s="1"/>
  <c r="AA142" i="1"/>
  <c r="O35" i="5" s="1"/>
  <c r="AA143" i="1"/>
  <c r="AA144" i="1"/>
  <c r="AA145" i="1"/>
  <c r="AA146" i="1"/>
  <c r="AA147" i="1"/>
  <c r="O40" i="5" s="1"/>
  <c r="AA148" i="1"/>
  <c r="AA149" i="1"/>
  <c r="AA150" i="1"/>
  <c r="AA151" i="1"/>
  <c r="O44" i="5" s="1"/>
  <c r="AA152" i="1"/>
  <c r="AA153" i="1"/>
  <c r="AA154" i="1"/>
  <c r="AA155" i="1"/>
  <c r="O48" i="5" s="1"/>
  <c r="AA156" i="1"/>
  <c r="AA157" i="1"/>
  <c r="O50" i="5" s="1"/>
  <c r="AA158" i="1"/>
  <c r="O51" i="5" s="1"/>
  <c r="AA159" i="1"/>
  <c r="O52" i="5" s="1"/>
  <c r="AA160" i="1"/>
  <c r="AA161" i="1"/>
  <c r="AA162" i="1"/>
  <c r="AA163" i="1"/>
  <c r="O56" i="5" s="1"/>
  <c r="AA164" i="1"/>
  <c r="AA165" i="1"/>
  <c r="AA166" i="1"/>
  <c r="AA167" i="1"/>
  <c r="O60" i="5" s="1"/>
  <c r="AA168" i="1"/>
  <c r="AA169" i="1"/>
  <c r="AA170" i="1"/>
  <c r="AA171" i="1"/>
  <c r="O64" i="5" s="1"/>
  <c r="AA172" i="1"/>
  <c r="AA173" i="1"/>
  <c r="O66" i="5" s="1"/>
  <c r="AA174" i="1"/>
  <c r="AA175" i="1"/>
  <c r="O68" i="5" s="1"/>
  <c r="AA176" i="1"/>
  <c r="AA177" i="1"/>
  <c r="AA178" i="1"/>
  <c r="AA179" i="1"/>
  <c r="O72" i="5" s="1"/>
  <c r="AA180" i="1"/>
  <c r="AA181" i="1"/>
  <c r="O74" i="5" s="1"/>
  <c r="AA182" i="1"/>
  <c r="AA183" i="1"/>
  <c r="O76" i="5" s="1"/>
  <c r="AA184" i="1"/>
  <c r="AA185" i="1"/>
  <c r="AA186" i="1"/>
  <c r="AA187" i="1"/>
  <c r="O80" i="5" s="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M210" i="1"/>
  <c r="M134" i="1"/>
  <c r="P27" i="5" s="1"/>
  <c r="M135" i="1"/>
  <c r="P28" i="5" s="1"/>
  <c r="M136" i="1"/>
  <c r="M137" i="1"/>
  <c r="M138" i="1"/>
  <c r="M139" i="1"/>
  <c r="M140" i="1"/>
  <c r="P33" i="5" s="1"/>
  <c r="M141" i="1"/>
  <c r="M142" i="1"/>
  <c r="P35" i="5" s="1"/>
  <c r="M143" i="1"/>
  <c r="P36" i="5" s="1"/>
  <c r="M144" i="1"/>
  <c r="P37" i="5" s="1"/>
  <c r="M145" i="1"/>
  <c r="M146" i="1"/>
  <c r="M147" i="1"/>
  <c r="M148" i="1"/>
  <c r="P41" i="5" s="1"/>
  <c r="M149" i="1"/>
  <c r="M150" i="1"/>
  <c r="P43" i="5" s="1"/>
  <c r="M151" i="1"/>
  <c r="P44" i="5" s="1"/>
  <c r="M152" i="1"/>
  <c r="M153" i="1"/>
  <c r="M154" i="1"/>
  <c r="M155" i="1"/>
  <c r="M156" i="1"/>
  <c r="P49" i="5" s="1"/>
  <c r="M157" i="1"/>
  <c r="M158" i="1"/>
  <c r="P51" i="5" s="1"/>
  <c r="M159" i="1"/>
  <c r="P52" i="5" s="1"/>
  <c r="M160" i="1"/>
  <c r="M161" i="1"/>
  <c r="M162" i="1"/>
  <c r="M163" i="1"/>
  <c r="M164" i="1"/>
  <c r="P57" i="5" s="1"/>
  <c r="M165" i="1"/>
  <c r="M166" i="1"/>
  <c r="P59" i="5" s="1"/>
  <c r="M167" i="1"/>
  <c r="P60" i="5" s="1"/>
  <c r="M168" i="1"/>
  <c r="P61" i="5" s="1"/>
  <c r="M169" i="1"/>
  <c r="M170" i="1"/>
  <c r="M171" i="1"/>
  <c r="M172" i="1"/>
  <c r="P65" i="5" s="1"/>
  <c r="M173" i="1"/>
  <c r="M174" i="1"/>
  <c r="P67" i="5" s="1"/>
  <c r="M175" i="1"/>
  <c r="M176" i="1"/>
  <c r="M177" i="1"/>
  <c r="M178" i="1"/>
  <c r="M179" i="1"/>
  <c r="M180" i="1"/>
  <c r="P73" i="5" s="1"/>
  <c r="M181" i="1"/>
  <c r="M182" i="1"/>
  <c r="M183" i="1"/>
  <c r="M184" i="1"/>
  <c r="M185" i="1"/>
  <c r="M186" i="1"/>
  <c r="M187" i="1"/>
  <c r="M188" i="1"/>
  <c r="M189" i="1"/>
  <c r="M190" i="1"/>
  <c r="P83" i="5" s="1"/>
  <c r="M191" i="1"/>
  <c r="M192" i="1"/>
  <c r="M193" i="1"/>
  <c r="M194" i="1"/>
  <c r="M195" i="1"/>
  <c r="M196" i="1"/>
  <c r="P89" i="5" s="1"/>
  <c r="M197" i="1"/>
  <c r="M198" i="1"/>
  <c r="P91" i="5" s="1"/>
  <c r="M199" i="1"/>
  <c r="M200" i="1"/>
  <c r="M201" i="1"/>
  <c r="M202" i="1"/>
  <c r="M203" i="1"/>
  <c r="M204" i="1"/>
  <c r="P97" i="5" s="1"/>
  <c r="M205" i="1"/>
  <c r="M206" i="1"/>
  <c r="P99" i="5" s="1"/>
  <c r="M207" i="1"/>
  <c r="M208" i="1"/>
  <c r="M209" i="1"/>
  <c r="F134" i="1"/>
  <c r="F135" i="1"/>
  <c r="F136" i="1"/>
  <c r="N29" i="5" s="1"/>
  <c r="F137" i="1"/>
  <c r="F138" i="1"/>
  <c r="N31" i="5" s="1"/>
  <c r="F139" i="1"/>
  <c r="N32" i="5" s="1"/>
  <c r="F140" i="1"/>
  <c r="N33" i="5" s="1"/>
  <c r="F141" i="1"/>
  <c r="F142" i="1"/>
  <c r="N35" i="5" s="1"/>
  <c r="F143" i="1"/>
  <c r="N36" i="5" s="1"/>
  <c r="F144" i="1"/>
  <c r="N37" i="5" s="1"/>
  <c r="F145" i="1"/>
  <c r="F146" i="1"/>
  <c r="N39" i="5" s="1"/>
  <c r="F147" i="1"/>
  <c r="N40" i="5" s="1"/>
  <c r="F148" i="1"/>
  <c r="N41" i="5" s="1"/>
  <c r="F149" i="1"/>
  <c r="F150" i="1"/>
  <c r="F151" i="1"/>
  <c r="F152" i="1"/>
  <c r="N45" i="5" s="1"/>
  <c r="F153" i="1"/>
  <c r="F154" i="1"/>
  <c r="N47" i="5" s="1"/>
  <c r="F155" i="1"/>
  <c r="N48" i="5" s="1"/>
  <c r="F156" i="1"/>
  <c r="N49" i="5" s="1"/>
  <c r="F157" i="1"/>
  <c r="F158" i="1"/>
  <c r="F159" i="1"/>
  <c r="F160" i="1"/>
  <c r="N53" i="5" s="1"/>
  <c r="F161" i="1"/>
  <c r="F162" i="1"/>
  <c r="N55" i="5" s="1"/>
  <c r="F163" i="1"/>
  <c r="N56" i="5" s="1"/>
  <c r="F164" i="1"/>
  <c r="N57" i="5" s="1"/>
  <c r="F165" i="1"/>
  <c r="F166" i="1"/>
  <c r="F167" i="1"/>
  <c r="F168" i="1"/>
  <c r="N61" i="5" s="1"/>
  <c r="F169" i="1"/>
  <c r="F170" i="1"/>
  <c r="N63" i="5" s="1"/>
  <c r="F171" i="1"/>
  <c r="N64" i="5" s="1"/>
  <c r="F172" i="1"/>
  <c r="F173" i="1"/>
  <c r="F174" i="1"/>
  <c r="F175" i="1"/>
  <c r="F176" i="1"/>
  <c r="N69" i="5" s="1"/>
  <c r="F177" i="1"/>
  <c r="F178" i="1"/>
  <c r="N71" i="5" s="1"/>
  <c r="F179" i="1"/>
  <c r="N72" i="5" s="1"/>
  <c r="F180" i="1"/>
  <c r="F181" i="1"/>
  <c r="F182" i="1"/>
  <c r="F183" i="1"/>
  <c r="F184" i="1"/>
  <c r="N77" i="5" s="1"/>
  <c r="F185" i="1"/>
  <c r="F186" i="1"/>
  <c r="N79" i="5" s="1"/>
  <c r="F187" i="1"/>
  <c r="F188" i="1"/>
  <c r="F189" i="1"/>
  <c r="F190" i="1"/>
  <c r="F191" i="1"/>
  <c r="F192" i="1"/>
  <c r="N85" i="5" s="1"/>
  <c r="F193" i="1"/>
  <c r="F194" i="1"/>
  <c r="N87" i="5" s="1"/>
  <c r="F195" i="1"/>
  <c r="F196" i="1"/>
  <c r="F197" i="1"/>
  <c r="F198" i="1"/>
  <c r="F199" i="1"/>
  <c r="F200" i="1"/>
  <c r="F201" i="1"/>
  <c r="F202" i="1"/>
  <c r="N95" i="5" s="1"/>
  <c r="F203" i="1"/>
  <c r="F204" i="1"/>
  <c r="F205" i="1"/>
  <c r="F206" i="1"/>
  <c r="F207" i="1"/>
  <c r="F208" i="1"/>
  <c r="N101" i="5" s="1"/>
  <c r="F209" i="1"/>
  <c r="F210" i="1"/>
  <c r="N103" i="5" s="1"/>
  <c r="AO29" i="1"/>
  <c r="H27" i="5" s="1"/>
  <c r="AO30" i="1"/>
  <c r="H28" i="5" s="1"/>
  <c r="AO31" i="1"/>
  <c r="H29" i="5" s="1"/>
  <c r="AO32" i="1"/>
  <c r="H30" i="5" s="1"/>
  <c r="AO33" i="1"/>
  <c r="H31" i="5" s="1"/>
  <c r="AO34" i="1"/>
  <c r="H32" i="5" s="1"/>
  <c r="AO35" i="1"/>
  <c r="H33" i="5" s="1"/>
  <c r="AO36" i="1"/>
  <c r="H34" i="5" s="1"/>
  <c r="AO37" i="1"/>
  <c r="H35" i="5" s="1"/>
  <c r="AO38" i="1"/>
  <c r="AO39" i="1"/>
  <c r="AO40" i="1"/>
  <c r="AO41" i="1"/>
  <c r="AO42" i="1"/>
  <c r="H40" i="5" s="1"/>
  <c r="AO43" i="1"/>
  <c r="AO44" i="1"/>
  <c r="H42" i="5" s="1"/>
  <c r="AO45" i="1"/>
  <c r="H43" i="5" s="1"/>
  <c r="AO46" i="1"/>
  <c r="H44" i="5" s="1"/>
  <c r="AO47" i="1"/>
  <c r="AO48" i="1"/>
  <c r="AO49" i="1"/>
  <c r="AO50" i="1"/>
  <c r="H48" i="5" s="1"/>
  <c r="AO51" i="1"/>
  <c r="H49" i="5" s="1"/>
  <c r="AO52" i="1"/>
  <c r="H50" i="5" s="1"/>
  <c r="AO53" i="1"/>
  <c r="H51" i="5" s="1"/>
  <c r="AO54" i="1"/>
  <c r="AO55" i="1"/>
  <c r="AO56" i="1"/>
  <c r="AO57" i="1"/>
  <c r="AO58" i="1"/>
  <c r="AO59" i="1"/>
  <c r="H57" i="5" s="1"/>
  <c r="AO60" i="1"/>
  <c r="H58" i="5" s="1"/>
  <c r="AO61" i="1"/>
  <c r="H59" i="5" s="1"/>
  <c r="AO62" i="1"/>
  <c r="AO63" i="1"/>
  <c r="AO64" i="1"/>
  <c r="AO65" i="1"/>
  <c r="AO66" i="1"/>
  <c r="H64" i="5" s="1"/>
  <c r="AO67" i="1"/>
  <c r="H65" i="5" s="1"/>
  <c r="AO68" i="1"/>
  <c r="H66" i="5" s="1"/>
  <c r="AO69" i="1"/>
  <c r="H67" i="5" s="1"/>
  <c r="AO70" i="1"/>
  <c r="AO71" i="1"/>
  <c r="AO72" i="1"/>
  <c r="AO73" i="1"/>
  <c r="AO74" i="1"/>
  <c r="H72" i="5" s="1"/>
  <c r="AO75" i="1"/>
  <c r="AO76" i="1"/>
  <c r="H74" i="5" s="1"/>
  <c r="AO77" i="1"/>
  <c r="H75" i="5" s="1"/>
  <c r="AO78" i="1"/>
  <c r="AO79" i="1"/>
  <c r="AO80" i="1"/>
  <c r="AO81" i="1"/>
  <c r="AO82" i="1"/>
  <c r="AO83" i="1"/>
  <c r="AO84" i="1"/>
  <c r="H82" i="5" s="1"/>
  <c r="AO85" i="1"/>
  <c r="AO86" i="1"/>
  <c r="AO87" i="1"/>
  <c r="AO88" i="1"/>
  <c r="AO89" i="1"/>
  <c r="AO90" i="1"/>
  <c r="AO91" i="1"/>
  <c r="AO92" i="1"/>
  <c r="H90" i="5" s="1"/>
  <c r="AO93" i="1"/>
  <c r="AO94" i="1"/>
  <c r="AO95" i="1"/>
  <c r="AO96" i="1"/>
  <c r="AO97" i="1"/>
  <c r="AO98" i="1"/>
  <c r="H96" i="5" s="1"/>
  <c r="AO99" i="1"/>
  <c r="AO100" i="1"/>
  <c r="H98" i="5" s="1"/>
  <c r="AO101" i="1"/>
  <c r="AO102" i="1"/>
  <c r="AO103" i="1"/>
  <c r="AO104" i="1"/>
  <c r="AO105" i="1"/>
  <c r="AH13" i="1"/>
  <c r="F11" i="5" s="1"/>
  <c r="AH14" i="1"/>
  <c r="F12" i="5" s="1"/>
  <c r="AH15" i="1"/>
  <c r="F13" i="5" s="1"/>
  <c r="AH29" i="1"/>
  <c r="F27" i="5" s="1"/>
  <c r="AH30" i="1"/>
  <c r="F28" i="5" s="1"/>
  <c r="AH31" i="1"/>
  <c r="AH32" i="1"/>
  <c r="F30" i="5" s="1"/>
  <c r="AH33" i="1"/>
  <c r="F31" i="5" s="1"/>
  <c r="AH34" i="1"/>
  <c r="F32" i="5" s="1"/>
  <c r="AH35" i="1"/>
  <c r="AH36" i="1"/>
  <c r="F34" i="5" s="1"/>
  <c r="AH37" i="1"/>
  <c r="F35" i="5" s="1"/>
  <c r="AH38" i="1"/>
  <c r="F36" i="5" s="1"/>
  <c r="AH39" i="1"/>
  <c r="F37" i="5" s="1"/>
  <c r="AH40" i="1"/>
  <c r="AH41" i="1"/>
  <c r="F39" i="5" s="1"/>
  <c r="AH42" i="1"/>
  <c r="F40" i="5" s="1"/>
  <c r="AH43" i="1"/>
  <c r="AH44" i="1"/>
  <c r="F42" i="5" s="1"/>
  <c r="AH45" i="1"/>
  <c r="AH46" i="1"/>
  <c r="F44" i="5" s="1"/>
  <c r="AH47" i="1"/>
  <c r="F45" i="5" s="1"/>
  <c r="AH48" i="1"/>
  <c r="F46" i="5" s="1"/>
  <c r="AH49" i="1"/>
  <c r="F47" i="5" s="1"/>
  <c r="AH50" i="1"/>
  <c r="F48" i="5" s="1"/>
  <c r="AH51" i="1"/>
  <c r="AH52" i="1"/>
  <c r="F50" i="5" s="1"/>
  <c r="AH53" i="1"/>
  <c r="F51" i="5" s="1"/>
  <c r="AH54" i="1"/>
  <c r="AH55" i="1"/>
  <c r="F53" i="5" s="1"/>
  <c r="AH56" i="1"/>
  <c r="F54" i="5" s="1"/>
  <c r="AH57" i="1"/>
  <c r="AH58" i="1"/>
  <c r="F56" i="5" s="1"/>
  <c r="AH59" i="1"/>
  <c r="AH60" i="1"/>
  <c r="F58" i="5" s="1"/>
  <c r="AH61" i="1"/>
  <c r="F59" i="5" s="1"/>
  <c r="AH62" i="1"/>
  <c r="F60" i="5" s="1"/>
  <c r="AH63" i="1"/>
  <c r="AH64" i="1"/>
  <c r="F62" i="5" s="1"/>
  <c r="AH65" i="1"/>
  <c r="F63" i="5" s="1"/>
  <c r="AH66" i="1"/>
  <c r="F64" i="5" s="1"/>
  <c r="AH67" i="1"/>
  <c r="AH68" i="1"/>
  <c r="F66" i="5" s="1"/>
  <c r="AH69" i="1"/>
  <c r="F67" i="5" s="1"/>
  <c r="AH70" i="1"/>
  <c r="AH71" i="1"/>
  <c r="F69" i="5" s="1"/>
  <c r="AH72" i="1"/>
  <c r="AH73" i="1"/>
  <c r="AH74" i="1"/>
  <c r="F72" i="5" s="1"/>
  <c r="AH75" i="1"/>
  <c r="AH76" i="1"/>
  <c r="F74" i="5" s="1"/>
  <c r="AH77" i="1"/>
  <c r="F75" i="5" s="1"/>
  <c r="AH78" i="1"/>
  <c r="F76" i="5" s="1"/>
  <c r="AH79" i="1"/>
  <c r="AH80" i="1"/>
  <c r="AH81" i="1"/>
  <c r="F79" i="5" s="1"/>
  <c r="AH82" i="1"/>
  <c r="AH83" i="1"/>
  <c r="AH84" i="1"/>
  <c r="F82" i="5" s="1"/>
  <c r="AH85" i="1"/>
  <c r="AH86" i="1"/>
  <c r="F84" i="5" s="1"/>
  <c r="AH87" i="1"/>
  <c r="AH88" i="1"/>
  <c r="AH89" i="1"/>
  <c r="AH90" i="1"/>
  <c r="AH91" i="1"/>
  <c r="AH92" i="1"/>
  <c r="F90" i="5" s="1"/>
  <c r="AH93" i="1"/>
  <c r="F91" i="5" s="1"/>
  <c r="AH94" i="1"/>
  <c r="F92" i="5" s="1"/>
  <c r="AH95" i="1"/>
  <c r="F93" i="5" s="1"/>
  <c r="AH96" i="1"/>
  <c r="AH97" i="1"/>
  <c r="F95" i="5" s="1"/>
  <c r="AH98" i="1"/>
  <c r="AH99" i="1"/>
  <c r="AH100" i="1"/>
  <c r="AH101" i="1"/>
  <c r="AH102" i="1"/>
  <c r="F100" i="5" s="1"/>
  <c r="AH103" i="1"/>
  <c r="AH104" i="1"/>
  <c r="AH105" i="1"/>
  <c r="F103" i="5" s="1"/>
  <c r="AA29" i="1"/>
  <c r="D27" i="5" s="1"/>
  <c r="AA30" i="1"/>
  <c r="AA31" i="1"/>
  <c r="D29" i="5" s="1"/>
  <c r="AA32" i="1"/>
  <c r="D30" i="5" s="1"/>
  <c r="AA33" i="1"/>
  <c r="D31" i="5" s="1"/>
  <c r="AA34" i="1"/>
  <c r="AA35" i="1"/>
  <c r="D33" i="5" s="1"/>
  <c r="AA36" i="1"/>
  <c r="D34" i="5" s="1"/>
  <c r="AA37" i="1"/>
  <c r="AA38" i="1"/>
  <c r="D36" i="5" s="1"/>
  <c r="AA39" i="1"/>
  <c r="D37" i="5" s="1"/>
  <c r="AA40" i="1"/>
  <c r="D38" i="5" s="1"/>
  <c r="AA41" i="1"/>
  <c r="D39" i="5" s="1"/>
  <c r="AA42" i="1"/>
  <c r="AA43" i="1"/>
  <c r="D41" i="5" s="1"/>
  <c r="AA44" i="1"/>
  <c r="D42" i="5" s="1"/>
  <c r="AA45" i="1"/>
  <c r="D43" i="5" s="1"/>
  <c r="AA46" i="1"/>
  <c r="AA47" i="1"/>
  <c r="AA48" i="1"/>
  <c r="D46" i="5" s="1"/>
  <c r="AA49" i="1"/>
  <c r="D47" i="5" s="1"/>
  <c r="AA50" i="1"/>
  <c r="AA51" i="1"/>
  <c r="D49" i="5" s="1"/>
  <c r="AA52" i="1"/>
  <c r="D50" i="5" s="1"/>
  <c r="AA53" i="1"/>
  <c r="D51" i="5" s="1"/>
  <c r="AA54" i="1"/>
  <c r="AA55" i="1"/>
  <c r="D53" i="5" s="1"/>
  <c r="AA56" i="1"/>
  <c r="D54" i="5" s="1"/>
  <c r="AA57" i="1"/>
  <c r="D55" i="5" s="1"/>
  <c r="AA58" i="1"/>
  <c r="AA59" i="1"/>
  <c r="AA60" i="1"/>
  <c r="D58" i="5" s="1"/>
  <c r="AA61" i="1"/>
  <c r="D59" i="5" s="1"/>
  <c r="AA62" i="1"/>
  <c r="AA63" i="1"/>
  <c r="AA64" i="1"/>
  <c r="D62" i="5" s="1"/>
  <c r="AA65" i="1"/>
  <c r="D63" i="5" s="1"/>
  <c r="AA66" i="1"/>
  <c r="AA67" i="1"/>
  <c r="AA68" i="1"/>
  <c r="D66" i="5" s="1"/>
  <c r="AA69" i="1"/>
  <c r="D67" i="5" s="1"/>
  <c r="AA70" i="1"/>
  <c r="D68" i="5" s="1"/>
  <c r="AA71" i="1"/>
  <c r="D69" i="5" s="1"/>
  <c r="AA72" i="1"/>
  <c r="D70" i="5" s="1"/>
  <c r="AA73" i="1"/>
  <c r="D71" i="5" s="1"/>
  <c r="AA74" i="1"/>
  <c r="AA75" i="1"/>
  <c r="AA76" i="1"/>
  <c r="AA77" i="1"/>
  <c r="D75" i="5" s="1"/>
  <c r="AA78" i="1"/>
  <c r="AA79" i="1"/>
  <c r="D77" i="5" s="1"/>
  <c r="AA80" i="1"/>
  <c r="D78" i="5" s="1"/>
  <c r="AA81" i="1"/>
  <c r="D79" i="5" s="1"/>
  <c r="AA82" i="1"/>
  <c r="AA83" i="1"/>
  <c r="AA84" i="1"/>
  <c r="D82" i="5" s="1"/>
  <c r="AA85" i="1"/>
  <c r="AA86" i="1"/>
  <c r="AA87" i="1"/>
  <c r="AA88" i="1"/>
  <c r="AA89" i="1"/>
  <c r="D87" i="5" s="1"/>
  <c r="AA90" i="1"/>
  <c r="AA91" i="1"/>
  <c r="AA92" i="1"/>
  <c r="D90" i="5" s="1"/>
  <c r="AA93" i="1"/>
  <c r="AA94" i="1"/>
  <c r="AA95" i="1"/>
  <c r="D93" i="5" s="1"/>
  <c r="AA96" i="1"/>
  <c r="D94" i="5" s="1"/>
  <c r="AA97" i="1"/>
  <c r="D95" i="5" s="1"/>
  <c r="AA98" i="1"/>
  <c r="AA99" i="1"/>
  <c r="AA100" i="1"/>
  <c r="D98" i="5" s="1"/>
  <c r="AA101" i="1"/>
  <c r="D99" i="5" s="1"/>
  <c r="AA102" i="1"/>
  <c r="AA103" i="1"/>
  <c r="D101" i="5" s="1"/>
  <c r="AA104" i="1"/>
  <c r="D102" i="5" s="1"/>
  <c r="AA105" i="1"/>
  <c r="D103" i="5" s="1"/>
  <c r="M29" i="1"/>
  <c r="M30" i="1"/>
  <c r="E28" i="5" s="1"/>
  <c r="M31" i="1"/>
  <c r="E29" i="5" s="1"/>
  <c r="M32" i="1"/>
  <c r="E30" i="5" s="1"/>
  <c r="M33" i="1"/>
  <c r="E31" i="5" s="1"/>
  <c r="M34" i="1"/>
  <c r="E32" i="5" s="1"/>
  <c r="M35" i="1"/>
  <c r="M36" i="1"/>
  <c r="E34" i="5" s="1"/>
  <c r="M37" i="1"/>
  <c r="M38" i="1"/>
  <c r="E36" i="5" s="1"/>
  <c r="M39" i="1"/>
  <c r="M40" i="1"/>
  <c r="E38" i="5" s="1"/>
  <c r="M41" i="1"/>
  <c r="E39" i="5" s="1"/>
  <c r="M42" i="1"/>
  <c r="E40" i="5" s="1"/>
  <c r="M43" i="1"/>
  <c r="M44" i="1"/>
  <c r="E42" i="5" s="1"/>
  <c r="M45" i="1"/>
  <c r="M46" i="1"/>
  <c r="E44" i="5" s="1"/>
  <c r="M47" i="1"/>
  <c r="E45" i="5" s="1"/>
  <c r="M48" i="1"/>
  <c r="E46" i="5" s="1"/>
  <c r="M49" i="1"/>
  <c r="E47" i="5" s="1"/>
  <c r="M50" i="1"/>
  <c r="E48" i="5" s="1"/>
  <c r="M51" i="1"/>
  <c r="M52" i="1"/>
  <c r="E50" i="5" s="1"/>
  <c r="M53" i="1"/>
  <c r="M54" i="1"/>
  <c r="M55" i="1"/>
  <c r="M56" i="1"/>
  <c r="E54" i="5" s="1"/>
  <c r="M57" i="1"/>
  <c r="E55" i="5" s="1"/>
  <c r="M58" i="1"/>
  <c r="E56" i="5" s="1"/>
  <c r="M59" i="1"/>
  <c r="M60" i="1"/>
  <c r="M61" i="1"/>
  <c r="M62" i="1"/>
  <c r="M63" i="1"/>
  <c r="E61" i="5" s="1"/>
  <c r="M64" i="1"/>
  <c r="E62" i="5" s="1"/>
  <c r="M65" i="1"/>
  <c r="M66" i="1"/>
  <c r="E64" i="5" s="1"/>
  <c r="M67" i="1"/>
  <c r="M68" i="1"/>
  <c r="E66" i="5" s="1"/>
  <c r="M69" i="1"/>
  <c r="M70" i="1"/>
  <c r="E68" i="5" s="1"/>
  <c r="M71" i="1"/>
  <c r="E69" i="5" s="1"/>
  <c r="M72" i="1"/>
  <c r="E70" i="5" s="1"/>
  <c r="M73" i="1"/>
  <c r="E71" i="5" s="1"/>
  <c r="M74" i="1"/>
  <c r="E72" i="5" s="1"/>
  <c r="M75" i="1"/>
  <c r="M76" i="1"/>
  <c r="M77" i="1"/>
  <c r="M78" i="1"/>
  <c r="M79" i="1"/>
  <c r="E77" i="5" s="1"/>
  <c r="M80" i="1"/>
  <c r="E78" i="5" s="1"/>
  <c r="M81" i="1"/>
  <c r="M82" i="1"/>
  <c r="M83" i="1"/>
  <c r="M84" i="1"/>
  <c r="M85" i="1"/>
  <c r="M86" i="1"/>
  <c r="M87" i="1"/>
  <c r="M88" i="1"/>
  <c r="E86" i="5" s="1"/>
  <c r="M89" i="1"/>
  <c r="M90" i="1"/>
  <c r="E88" i="5" s="1"/>
  <c r="M91" i="1"/>
  <c r="M92" i="1"/>
  <c r="M93" i="1"/>
  <c r="M94" i="1"/>
  <c r="M95" i="1"/>
  <c r="E93" i="5" s="1"/>
  <c r="M96" i="1"/>
  <c r="M97" i="1"/>
  <c r="M98" i="1"/>
  <c r="E96" i="5" s="1"/>
  <c r="M99" i="1"/>
  <c r="M100" i="1"/>
  <c r="M101" i="1"/>
  <c r="M102" i="1"/>
  <c r="M103" i="1"/>
  <c r="E101" i="5" s="1"/>
  <c r="M104" i="1"/>
  <c r="M105" i="1"/>
  <c r="F29" i="1"/>
  <c r="F30" i="1"/>
  <c r="F31" i="1"/>
  <c r="F32" i="1"/>
  <c r="C30" i="5" s="1"/>
  <c r="F33" i="1"/>
  <c r="C31" i="5" s="1"/>
  <c r="F34" i="1"/>
  <c r="C32" i="5" s="1"/>
  <c r="F35" i="1"/>
  <c r="F36" i="1"/>
  <c r="C34" i="5" s="1"/>
  <c r="F37" i="1"/>
  <c r="C35" i="5" s="1"/>
  <c r="F38" i="1"/>
  <c r="F39" i="1"/>
  <c r="F40" i="1"/>
  <c r="F41" i="1"/>
  <c r="F42" i="1"/>
  <c r="F43" i="1"/>
  <c r="C41" i="5" s="1"/>
  <c r="F44" i="1"/>
  <c r="C42" i="5" s="1"/>
  <c r="F45" i="1"/>
  <c r="F46" i="1"/>
  <c r="F47" i="1"/>
  <c r="F48" i="1"/>
  <c r="C46" i="5" s="1"/>
  <c r="F49" i="1"/>
  <c r="C47" i="5" s="1"/>
  <c r="F50" i="1"/>
  <c r="C48" i="5" s="1"/>
  <c r="F51" i="1"/>
  <c r="F52" i="1"/>
  <c r="C50" i="5" s="1"/>
  <c r="F53" i="1"/>
  <c r="F54" i="1"/>
  <c r="F55" i="1"/>
  <c r="F56" i="1"/>
  <c r="F57" i="1"/>
  <c r="F58" i="1"/>
  <c r="F59" i="1"/>
  <c r="C57" i="5" s="1"/>
  <c r="F60" i="1"/>
  <c r="C58" i="5" s="1"/>
  <c r="F61" i="1"/>
  <c r="C59" i="5" s="1"/>
  <c r="F62" i="1"/>
  <c r="F63" i="1"/>
  <c r="F64" i="1"/>
  <c r="F65" i="1"/>
  <c r="C63" i="5" s="1"/>
  <c r="F66" i="1"/>
  <c r="C64" i="5" s="1"/>
  <c r="F67" i="1"/>
  <c r="C65" i="5" s="1"/>
  <c r="F68" i="1"/>
  <c r="C66" i="5" s="1"/>
  <c r="F69" i="1"/>
  <c r="C67" i="5" s="1"/>
  <c r="F70" i="1"/>
  <c r="F71" i="1"/>
  <c r="F72" i="1"/>
  <c r="F73" i="1"/>
  <c r="F74" i="1"/>
  <c r="C72" i="5" s="1"/>
  <c r="F75" i="1"/>
  <c r="F76" i="1"/>
  <c r="C74" i="5" s="1"/>
  <c r="F77" i="1"/>
  <c r="F78" i="1"/>
  <c r="F79" i="1"/>
  <c r="F80" i="1"/>
  <c r="C78" i="5" s="1"/>
  <c r="F81" i="1"/>
  <c r="F82" i="1"/>
  <c r="C80" i="5" s="1"/>
  <c r="F83" i="1"/>
  <c r="F84" i="1"/>
  <c r="C82" i="5" s="1"/>
  <c r="F85" i="1"/>
  <c r="F86" i="1"/>
  <c r="F87" i="1"/>
  <c r="F88" i="1"/>
  <c r="F89" i="1"/>
  <c r="F90" i="1"/>
  <c r="C88" i="5" s="1"/>
  <c r="F91" i="1"/>
  <c r="F92" i="1"/>
  <c r="C90" i="5" s="1"/>
  <c r="F93" i="1"/>
  <c r="F94" i="1"/>
  <c r="F95" i="1"/>
  <c r="F96" i="1"/>
  <c r="F97" i="1"/>
  <c r="F98" i="1"/>
  <c r="F99" i="1"/>
  <c r="F100" i="1"/>
  <c r="C98" i="5" s="1"/>
  <c r="F101" i="1"/>
  <c r="F102" i="1"/>
  <c r="F103" i="1"/>
  <c r="F104" i="1"/>
  <c r="F105" i="1"/>
  <c r="O10" i="23"/>
  <c r="O9" i="23"/>
  <c r="K10" i="23"/>
  <c r="K9" i="23"/>
  <c r="K8" i="23"/>
  <c r="D10" i="23"/>
  <c r="A7" i="5"/>
  <c r="A4" i="5"/>
  <c r="A5" i="5"/>
  <c r="A6" i="5"/>
  <c r="A8" i="5"/>
  <c r="B4" i="5"/>
  <c r="D5" i="1"/>
  <c r="F22" i="1" s="1"/>
  <c r="C20" i="5" s="1"/>
  <c r="Y5" i="1"/>
  <c r="AA22" i="1" s="1"/>
  <c r="D20" i="5" s="1"/>
  <c r="K5" i="1"/>
  <c r="M6" i="1" s="1"/>
  <c r="E4" i="5" s="1"/>
  <c r="AF5" i="1"/>
  <c r="AM5" i="1"/>
  <c r="F3" i="5"/>
  <c r="C3" i="5"/>
  <c r="D3" i="5"/>
  <c r="E3" i="5"/>
  <c r="M3" i="5"/>
  <c r="D110" i="1"/>
  <c r="F123" i="1" s="1"/>
  <c r="N16" i="5" s="1"/>
  <c r="Y110" i="1"/>
  <c r="K110" i="1"/>
  <c r="M118" i="1" s="1"/>
  <c r="P11" i="5" s="1"/>
  <c r="AF110" i="1"/>
  <c r="AM110" i="1"/>
  <c r="AO110" i="1" s="1"/>
  <c r="S3" i="5" s="1"/>
  <c r="Q3" i="5"/>
  <c r="N3" i="5"/>
  <c r="O3" i="5"/>
  <c r="P3" i="5"/>
  <c r="X3" i="5"/>
  <c r="D215" i="1"/>
  <c r="F224" i="1" s="1"/>
  <c r="Y12" i="5" s="1"/>
  <c r="Y215" i="1"/>
  <c r="AA219" i="1" s="1"/>
  <c r="K215" i="1"/>
  <c r="AF215" i="1"/>
  <c r="AH223" i="1" s="1"/>
  <c r="AB11" i="5" s="1"/>
  <c r="AM215" i="1"/>
  <c r="AO215" i="1" s="1"/>
  <c r="AD3" i="5" s="1"/>
  <c r="AB3" i="5"/>
  <c r="Y3" i="5"/>
  <c r="Z3" i="5"/>
  <c r="AA3" i="5"/>
  <c r="AI3" i="5"/>
  <c r="D320" i="1"/>
  <c r="F333" i="1" s="1"/>
  <c r="AJ16" i="5" s="1"/>
  <c r="Y320" i="1"/>
  <c r="AA326" i="1" s="1"/>
  <c r="K320" i="1"/>
  <c r="AF320" i="1"/>
  <c r="AH328" i="1" s="1"/>
  <c r="AM11" i="5" s="1"/>
  <c r="AM320" i="1"/>
  <c r="AM3" i="5"/>
  <c r="AJ3" i="5"/>
  <c r="AK3" i="5"/>
  <c r="AL3" i="5"/>
  <c r="AT3" i="5"/>
  <c r="D425" i="1"/>
  <c r="Y425" i="1"/>
  <c r="AV4" i="5"/>
  <c r="K425" i="1"/>
  <c r="AF425" i="1"/>
  <c r="AM425" i="1"/>
  <c r="AO425" i="1" s="1"/>
  <c r="AZ3" i="5" s="1"/>
  <c r="AX3" i="5"/>
  <c r="AU3" i="5"/>
  <c r="AV3" i="5"/>
  <c r="AW3" i="5"/>
  <c r="BE3" i="5"/>
  <c r="BS4" i="5"/>
  <c r="BT4" i="5"/>
  <c r="D740" i="1"/>
  <c r="Y740" i="1"/>
  <c r="AA745" i="1" s="1"/>
  <c r="K740" i="1"/>
  <c r="AF740" i="1"/>
  <c r="AH755" i="1" s="1"/>
  <c r="CE3" i="5"/>
  <c r="CB3" i="5"/>
  <c r="CC3" i="5"/>
  <c r="CD3" i="5"/>
  <c r="AM740" i="1"/>
  <c r="AO740" i="1" s="1"/>
  <c r="CG3" i="5" s="1"/>
  <c r="CK3" i="5"/>
  <c r="CM4" i="5"/>
  <c r="CN4" i="5"/>
  <c r="CR4" i="5"/>
  <c r="CX4" i="5"/>
  <c r="CY4" i="5"/>
  <c r="CZ4" i="5"/>
  <c r="DA4" i="5"/>
  <c r="BI3" i="5"/>
  <c r="BF3" i="5"/>
  <c r="BG3" i="5"/>
  <c r="BH3" i="5"/>
  <c r="AM530" i="1"/>
  <c r="AO530" i="1" s="1"/>
  <c r="BK3" i="5" s="1"/>
  <c r="BT3" i="5"/>
  <c r="BQ3" i="5"/>
  <c r="BR3" i="5"/>
  <c r="BS3" i="5"/>
  <c r="AM635" i="1"/>
  <c r="AO635" i="1" s="1"/>
  <c r="BV3" i="5" s="1"/>
  <c r="CP3" i="5"/>
  <c r="CS3" i="5" s="1"/>
  <c r="AX5" i="5"/>
  <c r="Z5" i="5"/>
  <c r="BS5" i="5"/>
  <c r="BT5" i="5"/>
  <c r="BV5" i="5"/>
  <c r="AU6" i="5"/>
  <c r="AX6" i="5"/>
  <c r="BS6" i="5"/>
  <c r="BT6" i="5"/>
  <c r="Z7" i="5"/>
  <c r="BF7" i="5"/>
  <c r="BK7" i="5"/>
  <c r="BS7" i="5"/>
  <c r="BT7" i="5"/>
  <c r="BF8" i="5"/>
  <c r="BG8" i="5"/>
  <c r="BK8" i="5"/>
  <c r="BS8" i="5"/>
  <c r="BR8" i="5"/>
  <c r="BT8" i="5"/>
  <c r="AK9" i="5"/>
  <c r="AU9" i="5"/>
  <c r="AX9" i="5"/>
  <c r="BQ9" i="5"/>
  <c r="BS9" i="5"/>
  <c r="BR9" i="5"/>
  <c r="BT9" i="5"/>
  <c r="AB10" i="5"/>
  <c r="AU10" i="5"/>
  <c r="AV10" i="5"/>
  <c r="BQ10" i="5"/>
  <c r="BR10" i="5"/>
  <c r="BV10" i="5"/>
  <c r="AV11" i="5"/>
  <c r="BQ11" i="5"/>
  <c r="BR11" i="5"/>
  <c r="BV11" i="5"/>
  <c r="AU12" i="5"/>
  <c r="AV12" i="5"/>
  <c r="AZ12" i="5"/>
  <c r="BQ12" i="5"/>
  <c r="BR12" i="5"/>
  <c r="BV12" i="5"/>
  <c r="AW13" i="5"/>
  <c r="AX13" i="5"/>
  <c r="AZ13" i="5"/>
  <c r="BV13" i="5"/>
  <c r="AW14" i="5"/>
  <c r="AX14" i="5"/>
  <c r="AZ14" i="5"/>
  <c r="BS14" i="5"/>
  <c r="BT14" i="5"/>
  <c r="AW15" i="5"/>
  <c r="AX15" i="5"/>
  <c r="BS15" i="5"/>
  <c r="BT15" i="5"/>
  <c r="BF16" i="5"/>
  <c r="BG16" i="5"/>
  <c r="BK16" i="5"/>
  <c r="BS16" i="5"/>
  <c r="BR16" i="5"/>
  <c r="BT16" i="5"/>
  <c r="AV17" i="5"/>
  <c r="AX17" i="5"/>
  <c r="BQ17" i="5"/>
  <c r="BS17" i="5"/>
  <c r="BR17" i="5"/>
  <c r="BT17" i="5"/>
  <c r="AU18" i="5"/>
  <c r="AV18" i="5"/>
  <c r="BQ18" i="5"/>
  <c r="BR18" i="5"/>
  <c r="BV18" i="5"/>
  <c r="AU19" i="5"/>
  <c r="AV19" i="5"/>
  <c r="BQ19" i="5"/>
  <c r="BR19" i="5"/>
  <c r="BV19" i="5"/>
  <c r="AV20" i="5"/>
  <c r="AZ20" i="5"/>
  <c r="BQ20" i="5"/>
  <c r="BR20" i="5"/>
  <c r="BV20" i="5"/>
  <c r="AZ21" i="5"/>
  <c r="BT21" i="5"/>
  <c r="BV21" i="5"/>
  <c r="BF22" i="5"/>
  <c r="BG22" i="5"/>
  <c r="BK22" i="5"/>
  <c r="BS22" i="5"/>
  <c r="BT22" i="5"/>
  <c r="BH23" i="5"/>
  <c r="BK23" i="5"/>
  <c r="BS23" i="5"/>
  <c r="BT23" i="5"/>
  <c r="BH24" i="5"/>
  <c r="BS24" i="5"/>
  <c r="BR24" i="5"/>
  <c r="BT24" i="5"/>
  <c r="BH25" i="5"/>
  <c r="BQ25" i="5"/>
  <c r="BS25" i="5"/>
  <c r="BR25" i="5"/>
  <c r="BT25" i="5"/>
  <c r="BV25" i="5"/>
  <c r="AW26" i="5"/>
  <c r="AZ26" i="5"/>
  <c r="BQ26" i="5"/>
  <c r="BR26" i="5"/>
  <c r="BV26" i="5"/>
  <c r="AJ27" i="5"/>
  <c r="AK27" i="5"/>
  <c r="BH27" i="5"/>
  <c r="BG27" i="5"/>
  <c r="BI27" i="5"/>
  <c r="C27" i="5"/>
  <c r="E27" i="5"/>
  <c r="N27" i="5"/>
  <c r="O27" i="5"/>
  <c r="S27" i="5"/>
  <c r="Y27" i="5"/>
  <c r="AW27" i="5"/>
  <c r="AZ27" i="5"/>
  <c r="BQ27" i="5"/>
  <c r="BR27" i="5"/>
  <c r="BV27" i="5"/>
  <c r="AM28" i="5"/>
  <c r="BF28" i="5"/>
  <c r="C28" i="5"/>
  <c r="D28" i="5"/>
  <c r="N28" i="5"/>
  <c r="Y28" i="5"/>
  <c r="AA28" i="5"/>
  <c r="AB28" i="5"/>
  <c r="AD28" i="5"/>
  <c r="AU28" i="5"/>
  <c r="BQ28" i="5"/>
  <c r="BR28" i="5"/>
  <c r="BV28" i="5"/>
  <c r="AJ29" i="5"/>
  <c r="AN29" i="5" s="1"/>
  <c r="AP29" i="5" s="1"/>
  <c r="AR29" i="5" s="1"/>
  <c r="AL29" i="5"/>
  <c r="AM29" i="5"/>
  <c r="AU29" i="5"/>
  <c r="AX29" i="5"/>
  <c r="C29" i="5"/>
  <c r="F29" i="5"/>
  <c r="P29" i="5"/>
  <c r="O29" i="5"/>
  <c r="Q29" i="5"/>
  <c r="Y29" i="5"/>
  <c r="Z29" i="5"/>
  <c r="AB29" i="5"/>
  <c r="AD29" i="5"/>
  <c r="BF29" i="5"/>
  <c r="BG29" i="5"/>
  <c r="BK29" i="5"/>
  <c r="BT29" i="5"/>
  <c r="BV29" i="5"/>
  <c r="AJ30" i="5"/>
  <c r="AK30" i="5"/>
  <c r="AM30" i="5"/>
  <c r="BF30" i="5"/>
  <c r="BG30" i="5"/>
  <c r="BK30" i="5"/>
  <c r="N30" i="5"/>
  <c r="P30" i="5"/>
  <c r="O30" i="5"/>
  <c r="Q30" i="5"/>
  <c r="Z30" i="5"/>
  <c r="AB30" i="5"/>
  <c r="AD30" i="5"/>
  <c r="AU30" i="5"/>
  <c r="AV30" i="5"/>
  <c r="AX30" i="5"/>
  <c r="BS30" i="5"/>
  <c r="BT30" i="5"/>
  <c r="AJ31" i="5"/>
  <c r="AK31" i="5"/>
  <c r="AM31" i="5"/>
  <c r="BH31" i="5"/>
  <c r="BG31" i="5"/>
  <c r="BK31" i="5"/>
  <c r="P31" i="5"/>
  <c r="O31" i="5"/>
  <c r="AA31" i="5"/>
  <c r="AD31" i="5"/>
  <c r="AU31" i="5"/>
  <c r="AV31" i="5"/>
  <c r="AZ31" i="5"/>
  <c r="BS31" i="5"/>
  <c r="BT31" i="5"/>
  <c r="AL32" i="5"/>
  <c r="AO32" i="5"/>
  <c r="BK32" i="5"/>
  <c r="D32" i="5"/>
  <c r="P32" i="5"/>
  <c r="S32" i="5"/>
  <c r="Y32" i="5"/>
  <c r="AA32" i="5"/>
  <c r="AD32" i="5"/>
  <c r="AV32" i="5"/>
  <c r="BS32" i="5"/>
  <c r="BR32" i="5"/>
  <c r="BT32" i="5"/>
  <c r="AJ33" i="5"/>
  <c r="AL33" i="5"/>
  <c r="AO33" i="5"/>
  <c r="BH33" i="5"/>
  <c r="C33" i="5"/>
  <c r="E33" i="5"/>
  <c r="F33" i="5"/>
  <c r="O33" i="5"/>
  <c r="S33" i="5"/>
  <c r="Y33" i="5"/>
  <c r="AA33" i="5"/>
  <c r="AZ33" i="5"/>
  <c r="BQ33" i="5"/>
  <c r="BS33" i="5"/>
  <c r="BR33" i="5"/>
  <c r="BT33" i="5"/>
  <c r="AJ34" i="5"/>
  <c r="AL34" i="5"/>
  <c r="AW34" i="5"/>
  <c r="AZ34" i="5"/>
  <c r="N34" i="5"/>
  <c r="P34" i="5"/>
  <c r="Q34" i="5"/>
  <c r="S34" i="5"/>
  <c r="BF34" i="5"/>
  <c r="BH34" i="5"/>
  <c r="BI34" i="5"/>
  <c r="BQ34" i="5"/>
  <c r="BR34" i="5"/>
  <c r="BV34" i="5"/>
  <c r="A2" i="1"/>
  <c r="C1" i="5" s="1"/>
  <c r="DB2" i="5" s="1"/>
  <c r="A317" i="1"/>
  <c r="AJ1" i="5" s="1"/>
  <c r="DE2" i="5" s="1"/>
  <c r="EW1" i="5"/>
  <c r="EX2" i="5"/>
  <c r="EY2" i="5"/>
  <c r="FW2" i="5"/>
  <c r="FX2" i="5"/>
  <c r="FY1" i="5"/>
  <c r="FZ2" i="5"/>
  <c r="GA2" i="5"/>
  <c r="B5" i="5"/>
  <c r="CM5" i="5"/>
  <c r="CN5" i="5"/>
  <c r="CO5" i="5"/>
  <c r="CP5" i="5"/>
  <c r="CR5" i="5"/>
  <c r="CX5" i="5"/>
  <c r="CY5" i="5"/>
  <c r="CZ5" i="5"/>
  <c r="DA5" i="5"/>
  <c r="D530" i="1"/>
  <c r="K530" i="1"/>
  <c r="D35" i="5"/>
  <c r="E35" i="5"/>
  <c r="S35" i="5"/>
  <c r="Y35" i="5"/>
  <c r="Z35" i="5"/>
  <c r="AJ35" i="5"/>
  <c r="AK35" i="5"/>
  <c r="AO35" i="5"/>
  <c r="AW35" i="5"/>
  <c r="AZ35" i="5"/>
  <c r="BF35" i="5"/>
  <c r="BH35" i="5"/>
  <c r="BI35" i="5"/>
  <c r="BQ35" i="5"/>
  <c r="BR35" i="5"/>
  <c r="BV35" i="5"/>
  <c r="C36" i="5"/>
  <c r="H36" i="5"/>
  <c r="O36" i="5"/>
  <c r="Y36" i="5"/>
  <c r="AB36" i="5"/>
  <c r="AD36" i="5"/>
  <c r="AM36" i="5"/>
  <c r="AZ36" i="5"/>
  <c r="BF36" i="5"/>
  <c r="BQ36" i="5"/>
  <c r="BR36" i="5"/>
  <c r="BV36" i="5"/>
  <c r="C37" i="5"/>
  <c r="E37" i="5"/>
  <c r="H37" i="5"/>
  <c r="O37" i="5"/>
  <c r="Q37" i="5"/>
  <c r="Y37" i="5"/>
  <c r="AB37" i="5"/>
  <c r="AD37" i="5"/>
  <c r="AJ37" i="5"/>
  <c r="AK37" i="5"/>
  <c r="AL37" i="5"/>
  <c r="AM37" i="5"/>
  <c r="AU37" i="5"/>
  <c r="AX37" i="5"/>
  <c r="BF37" i="5"/>
  <c r="BG37" i="5"/>
  <c r="BK37" i="5"/>
  <c r="BS37" i="5"/>
  <c r="BT37" i="5"/>
  <c r="BV37" i="5"/>
  <c r="C38" i="5"/>
  <c r="F38" i="5"/>
  <c r="H38" i="5"/>
  <c r="N38" i="5"/>
  <c r="O38" i="5"/>
  <c r="P38" i="5"/>
  <c r="Q38" i="5"/>
  <c r="AA38" i="5"/>
  <c r="AB38" i="5"/>
  <c r="AJ38" i="5"/>
  <c r="AK38" i="5"/>
  <c r="AL38" i="5"/>
  <c r="AU38" i="5"/>
  <c r="AV38" i="5"/>
  <c r="AX38" i="5"/>
  <c r="BF38" i="5"/>
  <c r="BG38" i="5"/>
  <c r="BK38" i="5"/>
  <c r="BS38" i="5"/>
  <c r="BT38" i="5"/>
  <c r="C39" i="5"/>
  <c r="H39" i="5"/>
  <c r="O39" i="5"/>
  <c r="P39" i="5"/>
  <c r="Q39" i="5"/>
  <c r="S39" i="5"/>
  <c r="AB39" i="5"/>
  <c r="AD39" i="5"/>
  <c r="AK39" i="5"/>
  <c r="AU39" i="5"/>
  <c r="AV39" i="5"/>
  <c r="AX39" i="5"/>
  <c r="AZ39" i="5"/>
  <c r="BG39" i="5"/>
  <c r="BK39" i="5"/>
  <c r="BS39" i="5"/>
  <c r="BT39" i="5"/>
  <c r="C40" i="5"/>
  <c r="D40" i="5"/>
  <c r="P40" i="5"/>
  <c r="S40" i="5"/>
  <c r="AA40" i="5"/>
  <c r="AB40" i="5"/>
  <c r="AD40" i="5"/>
  <c r="AJ40" i="5"/>
  <c r="AL40" i="5"/>
  <c r="AO40" i="5"/>
  <c r="AV40" i="5"/>
  <c r="AZ40" i="5"/>
  <c r="BI40" i="5"/>
  <c r="BK40" i="5"/>
  <c r="BR40" i="5"/>
  <c r="BS40" i="5"/>
  <c r="BT40" i="5"/>
  <c r="E41" i="5"/>
  <c r="F41" i="5"/>
  <c r="H41" i="5"/>
  <c r="O41" i="5"/>
  <c r="S41" i="5"/>
  <c r="Y41" i="5"/>
  <c r="Z41" i="5"/>
  <c r="AA41" i="5"/>
  <c r="AJ41" i="5"/>
  <c r="AL41" i="5"/>
  <c r="AO41" i="5"/>
  <c r="AU41" i="5"/>
  <c r="AV41" i="5"/>
  <c r="AW41" i="5"/>
  <c r="AZ41" i="5"/>
  <c r="BH41" i="5"/>
  <c r="BI41" i="5"/>
  <c r="BQ41" i="5"/>
  <c r="BR41" i="5"/>
  <c r="BS41" i="5"/>
  <c r="BT41" i="5"/>
  <c r="BV41" i="5"/>
  <c r="N42" i="5"/>
  <c r="O42" i="5"/>
  <c r="P42" i="5"/>
  <c r="Q42" i="5"/>
  <c r="S42" i="5"/>
  <c r="Y42" i="5"/>
  <c r="AD42" i="5"/>
  <c r="AK42" i="5"/>
  <c r="AL42" i="5"/>
  <c r="AM42" i="5"/>
  <c r="AW42" i="5"/>
  <c r="AZ42" i="5"/>
  <c r="BF42" i="5"/>
  <c r="BH42" i="5"/>
  <c r="BI42" i="5"/>
  <c r="BQ42" i="5"/>
  <c r="BR42" i="5"/>
  <c r="BV42" i="5"/>
  <c r="C43" i="5"/>
  <c r="E43" i="5"/>
  <c r="F43" i="5"/>
  <c r="N43" i="5"/>
  <c r="O43" i="5"/>
  <c r="S43" i="5"/>
  <c r="Y43" i="5"/>
  <c r="Z43" i="5"/>
  <c r="AB43" i="5"/>
  <c r="AJ43" i="5"/>
  <c r="AK43" i="5"/>
  <c r="AM43" i="5"/>
  <c r="AW43" i="5"/>
  <c r="AX43" i="5"/>
  <c r="AZ43" i="5"/>
  <c r="BG43" i="5"/>
  <c r="BH43" i="5"/>
  <c r="BI43" i="5"/>
  <c r="BQ43" i="5"/>
  <c r="BR43" i="5"/>
  <c r="BV43" i="5"/>
  <c r="C44" i="5"/>
  <c r="D44" i="5"/>
  <c r="N44" i="5"/>
  <c r="S44" i="5"/>
  <c r="Y44" i="5"/>
  <c r="AA44" i="5"/>
  <c r="AB44" i="5"/>
  <c r="AD44" i="5"/>
  <c r="AK44" i="5"/>
  <c r="AM44" i="5"/>
  <c r="AO44" i="5"/>
  <c r="AW44" i="5"/>
  <c r="AX44" i="5"/>
  <c r="BF44" i="5"/>
  <c r="BK44" i="5"/>
  <c r="BQ44" i="5"/>
  <c r="BR44" i="5"/>
  <c r="BV44" i="5"/>
  <c r="C45" i="5"/>
  <c r="D45" i="5"/>
  <c r="H45" i="5"/>
  <c r="O45" i="5"/>
  <c r="P45" i="5"/>
  <c r="Q45" i="5"/>
  <c r="Y45" i="5"/>
  <c r="AB45" i="5"/>
  <c r="AD45" i="5"/>
  <c r="AJ45" i="5"/>
  <c r="AM45" i="5"/>
  <c r="AU45" i="5"/>
  <c r="AX45" i="5"/>
  <c r="AZ45" i="5"/>
  <c r="BF45" i="5"/>
  <c r="BG45" i="5"/>
  <c r="BI45" i="5"/>
  <c r="BK45" i="5"/>
  <c r="BS45" i="5"/>
  <c r="BT45" i="5"/>
  <c r="BV45" i="5"/>
  <c r="H46" i="5"/>
  <c r="N46" i="5"/>
  <c r="O46" i="5"/>
  <c r="P46" i="5"/>
  <c r="Q46" i="5"/>
  <c r="AB46" i="5"/>
  <c r="AD46" i="5"/>
  <c r="AJ46" i="5"/>
  <c r="AK46" i="5"/>
  <c r="AL46" i="5"/>
  <c r="AU46" i="5"/>
  <c r="AV46" i="5"/>
  <c r="AX46" i="5"/>
  <c r="BF46" i="5"/>
  <c r="BG46" i="5"/>
  <c r="BI46" i="5"/>
  <c r="BK46" i="5"/>
  <c r="BS46" i="5"/>
  <c r="BT46" i="5"/>
  <c r="H47" i="5"/>
  <c r="O47" i="5"/>
  <c r="P47" i="5"/>
  <c r="Q47" i="5"/>
  <c r="AB47" i="5"/>
  <c r="AD47" i="5"/>
  <c r="AJ47" i="5"/>
  <c r="AK47" i="5"/>
  <c r="AM47" i="5"/>
  <c r="AU47" i="5"/>
  <c r="AV47" i="5"/>
  <c r="AZ47" i="5"/>
  <c r="BG47" i="5"/>
  <c r="BH47" i="5"/>
  <c r="BK47" i="5"/>
  <c r="BS47" i="5"/>
  <c r="BT47" i="5"/>
  <c r="D48" i="5"/>
  <c r="P48" i="5"/>
  <c r="S48" i="5"/>
  <c r="Y48" i="5"/>
  <c r="AA48" i="5"/>
  <c r="AD48" i="5"/>
  <c r="AK48" i="5"/>
  <c r="AL48" i="5"/>
  <c r="AM48" i="5"/>
  <c r="AO48" i="5"/>
  <c r="AU48" i="5"/>
  <c r="AV48" i="5"/>
  <c r="BG48" i="5"/>
  <c r="BH48" i="5"/>
  <c r="BI48" i="5"/>
  <c r="BK48" i="5"/>
  <c r="BQ48" i="5"/>
  <c r="BR48" i="5"/>
  <c r="BS48" i="5"/>
  <c r="BT48" i="5"/>
  <c r="C49" i="5"/>
  <c r="G49" i="5" s="1"/>
  <c r="I49" i="5" s="1"/>
  <c r="E49" i="5"/>
  <c r="F49" i="5"/>
  <c r="O49" i="5"/>
  <c r="S49" i="5"/>
  <c r="Y49" i="5"/>
  <c r="AA49" i="5"/>
  <c r="AB49" i="5"/>
  <c r="AJ49" i="5"/>
  <c r="AL49" i="5"/>
  <c r="AO49" i="5"/>
  <c r="AZ49" i="5"/>
  <c r="BH49" i="5"/>
  <c r="BQ49" i="5"/>
  <c r="BR49" i="5"/>
  <c r="BS49" i="5"/>
  <c r="BT49" i="5"/>
  <c r="BV49" i="5"/>
  <c r="N50" i="5"/>
  <c r="P50" i="5"/>
  <c r="Q50" i="5"/>
  <c r="S50" i="5"/>
  <c r="Z50" i="5"/>
  <c r="AD50" i="5"/>
  <c r="AJ50" i="5"/>
  <c r="AU50" i="5"/>
  <c r="AV50" i="5"/>
  <c r="AW50" i="5"/>
  <c r="AZ50" i="5"/>
  <c r="BF50" i="5"/>
  <c r="BH50" i="5"/>
  <c r="BI50" i="5"/>
  <c r="BQ50" i="5"/>
  <c r="BR50" i="5"/>
  <c r="BV50" i="5"/>
  <c r="C51" i="5"/>
  <c r="E51" i="5"/>
  <c r="N51" i="5"/>
  <c r="Q51" i="5"/>
  <c r="S51" i="5"/>
  <c r="Y51" i="5"/>
  <c r="Z51" i="5"/>
  <c r="AA51" i="5"/>
  <c r="AB51" i="5"/>
  <c r="AJ51" i="5"/>
  <c r="AK51" i="5"/>
  <c r="AL51" i="5"/>
  <c r="AM51" i="5"/>
  <c r="AW51" i="5"/>
  <c r="AZ51" i="5"/>
  <c r="BF51" i="5"/>
  <c r="BG51" i="5"/>
  <c r="BH51" i="5"/>
  <c r="BI51" i="5"/>
  <c r="BQ51" i="5"/>
  <c r="BR51" i="5"/>
  <c r="BV51" i="5"/>
  <c r="C52" i="5"/>
  <c r="D52" i="5"/>
  <c r="E52" i="5"/>
  <c r="F52" i="5"/>
  <c r="H52" i="5"/>
  <c r="N52" i="5"/>
  <c r="Y52" i="5"/>
  <c r="Z52" i="5"/>
  <c r="AB52" i="5"/>
  <c r="AD52" i="5"/>
  <c r="AK52" i="5"/>
  <c r="AL52" i="5"/>
  <c r="AM52" i="5"/>
  <c r="AU52" i="5"/>
  <c r="AX52" i="5"/>
  <c r="BF52" i="5"/>
  <c r="BG52" i="5"/>
  <c r="BH52" i="5"/>
  <c r="BK52" i="5"/>
  <c r="BQ52" i="5"/>
  <c r="BR52" i="5"/>
  <c r="BV52" i="5"/>
  <c r="C53" i="5"/>
  <c r="E53" i="5"/>
  <c r="H53" i="5"/>
  <c r="O53" i="5"/>
  <c r="P53" i="5"/>
  <c r="Q53" i="5"/>
  <c r="Y53" i="5"/>
  <c r="AB53" i="5"/>
  <c r="AD53" i="5"/>
  <c r="AJ53" i="5"/>
  <c r="AK53" i="5"/>
  <c r="AM53" i="5"/>
  <c r="AU53" i="5"/>
  <c r="AX53" i="5"/>
  <c r="BF53" i="5"/>
  <c r="BG53" i="5"/>
  <c r="BI53" i="5"/>
  <c r="BK53" i="5"/>
  <c r="BS53" i="5"/>
  <c r="BT53" i="5"/>
  <c r="BV53" i="5"/>
  <c r="C54" i="5"/>
  <c r="H54" i="5"/>
  <c r="N54" i="5"/>
  <c r="R54" i="5" s="1"/>
  <c r="T54" i="5" s="1"/>
  <c r="O54" i="5"/>
  <c r="P54" i="5"/>
  <c r="Q54" i="5"/>
  <c r="AB54" i="5"/>
  <c r="AK54" i="5"/>
  <c r="AL54" i="5"/>
  <c r="AU54" i="5"/>
  <c r="AV54" i="5"/>
  <c r="AW54" i="5"/>
  <c r="AX54" i="5"/>
  <c r="BF54" i="5"/>
  <c r="BG54" i="5"/>
  <c r="BK54" i="5"/>
  <c r="BS54" i="5"/>
  <c r="BT54" i="5"/>
  <c r="C55" i="5"/>
  <c r="F55" i="5"/>
  <c r="H55" i="5"/>
  <c r="O55" i="5"/>
  <c r="P55" i="5"/>
  <c r="S55" i="5"/>
  <c r="AD55" i="5"/>
  <c r="AJ55" i="5"/>
  <c r="AN55" i="5" s="1"/>
  <c r="AP55" i="5" s="1"/>
  <c r="AK55" i="5"/>
  <c r="AM55" i="5"/>
  <c r="AO55" i="5"/>
  <c r="AU55" i="5"/>
  <c r="AV55" i="5"/>
  <c r="AX55" i="5"/>
  <c r="AZ55" i="5"/>
  <c r="BF55" i="5"/>
  <c r="BG55" i="5"/>
  <c r="BH55" i="5"/>
  <c r="BK55" i="5"/>
  <c r="BS55" i="5"/>
  <c r="BT55" i="5"/>
  <c r="C56" i="5"/>
  <c r="D56" i="5"/>
  <c r="H56" i="5"/>
  <c r="P56" i="5"/>
  <c r="S56" i="5"/>
  <c r="AA56" i="5"/>
  <c r="AB56" i="5"/>
  <c r="AD56" i="5"/>
  <c r="AJ56" i="5"/>
  <c r="AL56" i="5"/>
  <c r="AO56" i="5"/>
  <c r="AV56" i="5"/>
  <c r="AW56" i="5"/>
  <c r="BH56" i="5"/>
  <c r="BI56" i="5"/>
  <c r="BK56" i="5"/>
  <c r="BQ56" i="5"/>
  <c r="BR56" i="5"/>
  <c r="BS56" i="5"/>
  <c r="BT56" i="5"/>
  <c r="D57" i="5"/>
  <c r="E57" i="5"/>
  <c r="F57" i="5"/>
  <c r="O57" i="5"/>
  <c r="S57" i="5"/>
  <c r="Y57" i="5"/>
  <c r="AA57" i="5"/>
  <c r="AJ57" i="5"/>
  <c r="AL57" i="5"/>
  <c r="AO57" i="5"/>
  <c r="AU57" i="5"/>
  <c r="AW57" i="5"/>
  <c r="AZ57" i="5"/>
  <c r="BH57" i="5"/>
  <c r="BQ57" i="5"/>
  <c r="BR57" i="5"/>
  <c r="BS57" i="5"/>
  <c r="BT57" i="5"/>
  <c r="BV57" i="5"/>
  <c r="E58" i="5"/>
  <c r="N58" i="5"/>
  <c r="O58" i="5"/>
  <c r="P58" i="5"/>
  <c r="S58" i="5"/>
  <c r="Y58" i="5"/>
  <c r="AB58" i="5"/>
  <c r="AD58" i="5"/>
  <c r="AK58" i="5"/>
  <c r="AM58" i="5"/>
  <c r="AW58" i="5"/>
  <c r="AZ58" i="5"/>
  <c r="BH58" i="5"/>
  <c r="BI58" i="5"/>
  <c r="BQ58" i="5"/>
  <c r="BR58" i="5"/>
  <c r="BV58" i="5"/>
  <c r="E59" i="5"/>
  <c r="N59" i="5"/>
  <c r="O59" i="5"/>
  <c r="S59" i="5"/>
  <c r="Z59" i="5"/>
  <c r="AB59" i="5"/>
  <c r="AJ59" i="5"/>
  <c r="AK59" i="5"/>
  <c r="AL59" i="5"/>
  <c r="AW59" i="5"/>
  <c r="AX59" i="5"/>
  <c r="AZ59" i="5"/>
  <c r="BF59" i="5"/>
  <c r="BG59" i="5"/>
  <c r="BH59" i="5"/>
  <c r="BI59" i="5"/>
  <c r="BQ59" i="5"/>
  <c r="BR59" i="5"/>
  <c r="BV59" i="5"/>
  <c r="C60" i="5"/>
  <c r="D60" i="5"/>
  <c r="E60" i="5"/>
  <c r="H60" i="5"/>
  <c r="N60" i="5"/>
  <c r="Y60" i="5"/>
  <c r="Z60" i="5"/>
  <c r="AB60" i="5"/>
  <c r="AD60" i="5"/>
  <c r="AL60" i="5"/>
  <c r="AM60" i="5"/>
  <c r="AU60" i="5"/>
  <c r="AX60" i="5"/>
  <c r="BF60" i="5"/>
  <c r="BI60" i="5"/>
  <c r="BK60" i="5"/>
  <c r="BQ60" i="5"/>
  <c r="BR60" i="5"/>
  <c r="BV60" i="5"/>
  <c r="C61" i="5"/>
  <c r="D61" i="5"/>
  <c r="F61" i="5"/>
  <c r="H61" i="5"/>
  <c r="O61" i="5"/>
  <c r="Q61" i="5"/>
  <c r="Y61" i="5"/>
  <c r="Z61" i="5"/>
  <c r="AB61" i="5"/>
  <c r="AJ61" i="5"/>
  <c r="AK61" i="5"/>
  <c r="AM61" i="5"/>
  <c r="AU61" i="5"/>
  <c r="AV61" i="5"/>
  <c r="AX61" i="5"/>
  <c r="BF61" i="5"/>
  <c r="BG61" i="5"/>
  <c r="BK61" i="5"/>
  <c r="BS61" i="5"/>
  <c r="BT61" i="5"/>
  <c r="BV61" i="5"/>
  <c r="C62" i="5"/>
  <c r="H62" i="5"/>
  <c r="N62" i="5"/>
  <c r="O62" i="5"/>
  <c r="P62" i="5"/>
  <c r="Q62" i="5"/>
  <c r="AB62" i="5"/>
  <c r="AD62" i="5"/>
  <c r="AK62" i="5"/>
  <c r="AL62" i="5"/>
  <c r="AM62" i="5"/>
  <c r="AU62" i="5"/>
  <c r="AV62" i="5"/>
  <c r="AX62" i="5"/>
  <c r="BF62" i="5"/>
  <c r="BG62" i="5"/>
  <c r="BK62" i="5"/>
  <c r="BS62" i="5"/>
  <c r="BT62" i="5"/>
  <c r="E63" i="5"/>
  <c r="H63" i="5"/>
  <c r="O63" i="5"/>
  <c r="P63" i="5"/>
  <c r="AA63" i="5"/>
  <c r="AB63" i="5"/>
  <c r="AD63" i="5"/>
  <c r="AJ63" i="5"/>
  <c r="AK63" i="5"/>
  <c r="AM63" i="5"/>
  <c r="AO63" i="5"/>
  <c r="AU63" i="5"/>
  <c r="AV63" i="5"/>
  <c r="AZ63" i="5"/>
  <c r="BF63" i="5"/>
  <c r="BG63" i="5"/>
  <c r="BH63" i="5"/>
  <c r="BK63" i="5"/>
  <c r="BS63" i="5"/>
  <c r="BT63" i="5"/>
  <c r="D64" i="5"/>
  <c r="P64" i="5"/>
  <c r="S64" i="5"/>
  <c r="Y64" i="5"/>
  <c r="AA64" i="5"/>
  <c r="AD64" i="5"/>
  <c r="AK64" i="5"/>
  <c r="AL64" i="5"/>
  <c r="AM64" i="5"/>
  <c r="AO64" i="5"/>
  <c r="AU64" i="5"/>
  <c r="AV64" i="5"/>
  <c r="AZ64" i="5"/>
  <c r="BH64" i="5"/>
  <c r="BK64" i="5"/>
  <c r="BQ64" i="5"/>
  <c r="BR64" i="5"/>
  <c r="BS64" i="5"/>
  <c r="BT64" i="5"/>
  <c r="D65" i="5"/>
  <c r="E65" i="5"/>
  <c r="F65" i="5"/>
  <c r="N65" i="5"/>
  <c r="O65" i="5"/>
  <c r="S65" i="5"/>
  <c r="Y65" i="5"/>
  <c r="AA65" i="5"/>
  <c r="AD65" i="5"/>
  <c r="AJ65" i="5"/>
  <c r="AL65" i="5"/>
  <c r="AO65" i="5"/>
  <c r="AV65" i="5"/>
  <c r="AW65" i="5"/>
  <c r="AZ65" i="5"/>
  <c r="BH65" i="5"/>
  <c r="BI65" i="5"/>
  <c r="BQ65" i="5"/>
  <c r="BR65" i="5"/>
  <c r="BS65" i="5"/>
  <c r="BT65" i="5"/>
  <c r="BV65" i="5"/>
  <c r="N66" i="5"/>
  <c r="P66" i="5"/>
  <c r="Q66" i="5"/>
  <c r="S66" i="5"/>
  <c r="Y66" i="5"/>
  <c r="Z66" i="5"/>
  <c r="AK66" i="5"/>
  <c r="AM66" i="5"/>
  <c r="AO66" i="5"/>
  <c r="AU66" i="5"/>
  <c r="AW66" i="5"/>
  <c r="AZ66" i="5"/>
  <c r="BF66" i="5"/>
  <c r="BH66" i="5"/>
  <c r="BI66" i="5"/>
  <c r="BQ66" i="5"/>
  <c r="BR66" i="5"/>
  <c r="BV66" i="5"/>
  <c r="E67" i="5"/>
  <c r="N67" i="5"/>
  <c r="O67" i="5"/>
  <c r="S67" i="5"/>
  <c r="Y67" i="5"/>
  <c r="Z67" i="5"/>
  <c r="AJ67" i="5"/>
  <c r="AK67" i="5"/>
  <c r="AL67" i="5"/>
  <c r="AM67" i="5"/>
  <c r="AW67" i="5"/>
  <c r="AX67" i="5"/>
  <c r="AZ67" i="5"/>
  <c r="BH67" i="5"/>
  <c r="BI67" i="5"/>
  <c r="BQ67" i="5"/>
  <c r="BR67" i="5"/>
  <c r="BV67" i="5"/>
  <c r="C68" i="5"/>
  <c r="F68" i="5"/>
  <c r="H68" i="5"/>
  <c r="N68" i="5"/>
  <c r="P68" i="5"/>
  <c r="Y68" i="5"/>
  <c r="AA68" i="5"/>
  <c r="AB68" i="5"/>
  <c r="AD68" i="5"/>
  <c r="AJ68" i="5"/>
  <c r="AK68" i="5"/>
  <c r="AL68" i="5"/>
  <c r="AM68" i="5"/>
  <c r="AX68" i="5"/>
  <c r="BF68" i="5"/>
  <c r="BG68" i="5"/>
  <c r="BH68" i="5"/>
  <c r="BI68" i="5"/>
  <c r="BK68" i="5"/>
  <c r="BQ68" i="5"/>
  <c r="BR68" i="5"/>
  <c r="BV68" i="5"/>
  <c r="C69" i="5"/>
  <c r="H69" i="5"/>
  <c r="O69" i="5"/>
  <c r="P69" i="5"/>
  <c r="Q69" i="5"/>
  <c r="Y69" i="5"/>
  <c r="Z69" i="5"/>
  <c r="AB69" i="5"/>
  <c r="AJ69" i="5"/>
  <c r="AK69" i="5"/>
  <c r="AL69" i="5"/>
  <c r="AM69" i="5"/>
  <c r="AU69" i="5"/>
  <c r="AV69" i="5"/>
  <c r="AX69" i="5"/>
  <c r="BF69" i="5"/>
  <c r="BG69" i="5"/>
  <c r="BH69" i="5"/>
  <c r="BI69" i="5"/>
  <c r="BK69" i="5"/>
  <c r="BS69" i="5"/>
  <c r="BT69" i="5"/>
  <c r="BV69" i="5"/>
  <c r="C70" i="5"/>
  <c r="F70" i="5"/>
  <c r="H70" i="5"/>
  <c r="N70" i="5"/>
  <c r="O70" i="5"/>
  <c r="P70" i="5"/>
  <c r="Q70" i="5"/>
  <c r="AB70" i="5"/>
  <c r="AD70" i="5"/>
  <c r="AJ70" i="5"/>
  <c r="AK70" i="5"/>
  <c r="AL70" i="5"/>
  <c r="AU70" i="5"/>
  <c r="AV70" i="5"/>
  <c r="AX70" i="5"/>
  <c r="BF70" i="5"/>
  <c r="BG70" i="5"/>
  <c r="BK70" i="5"/>
  <c r="BS70" i="5"/>
  <c r="BT70" i="5"/>
  <c r="C71" i="5"/>
  <c r="F71" i="5"/>
  <c r="H71" i="5"/>
  <c r="O71" i="5"/>
  <c r="P71" i="5"/>
  <c r="S71" i="5"/>
  <c r="Z71" i="5"/>
  <c r="AA71" i="5"/>
  <c r="AB71" i="5"/>
  <c r="AD71" i="5"/>
  <c r="AJ71" i="5"/>
  <c r="AK71" i="5"/>
  <c r="AM71" i="5"/>
  <c r="AO71" i="5"/>
  <c r="AU71" i="5"/>
  <c r="AV71" i="5"/>
  <c r="AX71" i="5"/>
  <c r="AZ71" i="5"/>
  <c r="BF71" i="5"/>
  <c r="BG71" i="5"/>
  <c r="BK71" i="5"/>
  <c r="BS71" i="5"/>
  <c r="BT71" i="5"/>
  <c r="D72" i="5"/>
  <c r="P72" i="5"/>
  <c r="Q72" i="5"/>
  <c r="S72" i="5"/>
  <c r="Y72" i="5"/>
  <c r="AA72" i="5"/>
  <c r="AD72" i="5"/>
  <c r="AJ72" i="5"/>
  <c r="AL72" i="5"/>
  <c r="AO72" i="5"/>
  <c r="AU72" i="5"/>
  <c r="AV72" i="5"/>
  <c r="BH72" i="5"/>
  <c r="BI72" i="5"/>
  <c r="BK72" i="5"/>
  <c r="BQ72" i="5"/>
  <c r="BR72" i="5"/>
  <c r="BS72" i="5"/>
  <c r="BT72" i="5"/>
  <c r="C73" i="5"/>
  <c r="D73" i="5"/>
  <c r="E73" i="5"/>
  <c r="F73" i="5"/>
  <c r="H73" i="5"/>
  <c r="N73" i="5"/>
  <c r="O73" i="5"/>
  <c r="S73" i="5"/>
  <c r="Y73" i="5"/>
  <c r="AA73" i="5"/>
  <c r="AB73" i="5"/>
  <c r="AD73" i="5"/>
  <c r="AJ73" i="5"/>
  <c r="AK73" i="5"/>
  <c r="AL73" i="5"/>
  <c r="AO73" i="5"/>
  <c r="AW73" i="5"/>
  <c r="AZ73" i="5"/>
  <c r="BG73" i="5"/>
  <c r="BH73" i="5"/>
  <c r="BQ73" i="5"/>
  <c r="BR73" i="5"/>
  <c r="BS73" i="5"/>
  <c r="BT73" i="5"/>
  <c r="BV73" i="5"/>
  <c r="D74" i="5"/>
  <c r="E74" i="5"/>
  <c r="N74" i="5"/>
  <c r="P74" i="5"/>
  <c r="Q74" i="5"/>
  <c r="S74" i="5"/>
  <c r="Z74" i="5"/>
  <c r="AD74" i="5"/>
  <c r="AL74" i="5"/>
  <c r="AW74" i="5"/>
  <c r="AZ74" i="5"/>
  <c r="BF74" i="5"/>
  <c r="BH74" i="5"/>
  <c r="BI74" i="5"/>
  <c r="BQ74" i="5"/>
  <c r="BR74" i="5"/>
  <c r="BV74" i="5"/>
  <c r="C75" i="5"/>
  <c r="E75" i="5"/>
  <c r="N75" i="5"/>
  <c r="O75" i="5"/>
  <c r="P75" i="5"/>
  <c r="S75" i="5"/>
  <c r="Y75" i="5"/>
  <c r="Z75" i="5"/>
  <c r="AB75" i="5"/>
  <c r="AD75" i="5"/>
  <c r="AJ75" i="5"/>
  <c r="AK75" i="5"/>
  <c r="AL75" i="5"/>
  <c r="AM75" i="5"/>
  <c r="AW75" i="5"/>
  <c r="AX75" i="5"/>
  <c r="AZ75" i="5"/>
  <c r="BG75" i="5"/>
  <c r="BH75" i="5"/>
  <c r="BI75" i="5"/>
  <c r="BQ75" i="5"/>
  <c r="BR75" i="5"/>
  <c r="BV75" i="5"/>
  <c r="C76" i="5"/>
  <c r="D76" i="5"/>
  <c r="E76" i="5"/>
  <c r="H76" i="5"/>
  <c r="N76" i="5"/>
  <c r="P76" i="5"/>
  <c r="S76" i="5"/>
  <c r="Y76" i="5"/>
  <c r="Z76" i="5"/>
  <c r="AA76" i="5"/>
  <c r="AB76" i="5"/>
  <c r="AD76" i="5"/>
  <c r="AJ76" i="5"/>
  <c r="AL76" i="5"/>
  <c r="AM76" i="5"/>
  <c r="AU76" i="5"/>
  <c r="AW76" i="5"/>
  <c r="AX76" i="5"/>
  <c r="AZ76" i="5"/>
  <c r="BF76" i="5"/>
  <c r="BK76" i="5"/>
  <c r="BQ76" i="5"/>
  <c r="BR76" i="5"/>
  <c r="BV76" i="5"/>
  <c r="C77" i="5"/>
  <c r="F77" i="5"/>
  <c r="H77" i="5"/>
  <c r="O77" i="5"/>
  <c r="P77" i="5"/>
  <c r="Q77" i="5"/>
  <c r="Y77" i="5"/>
  <c r="Z77" i="5"/>
  <c r="AB77" i="5"/>
  <c r="AJ77" i="5"/>
  <c r="AL77" i="5"/>
  <c r="AM77" i="5"/>
  <c r="AU77" i="5"/>
  <c r="AV77" i="5"/>
  <c r="AX77" i="5"/>
  <c r="AZ77" i="5"/>
  <c r="BF77" i="5"/>
  <c r="BG77" i="5"/>
  <c r="BK77" i="5"/>
  <c r="BS77" i="5"/>
  <c r="BT77" i="5"/>
  <c r="BV77" i="5"/>
  <c r="F78" i="5"/>
  <c r="H78" i="5"/>
  <c r="N78" i="5"/>
  <c r="O78" i="5"/>
  <c r="P78" i="5"/>
  <c r="Q78" i="5"/>
  <c r="Z78" i="5"/>
  <c r="AB78" i="5"/>
  <c r="AD78" i="5"/>
  <c r="AJ78" i="5"/>
  <c r="AK78" i="5"/>
  <c r="AL78" i="5"/>
  <c r="AU78" i="5"/>
  <c r="AV78" i="5"/>
  <c r="AX78" i="5"/>
  <c r="BF78" i="5"/>
  <c r="BG78" i="5"/>
  <c r="BK78" i="5"/>
  <c r="BS78" i="5"/>
  <c r="BT78" i="5"/>
  <c r="C79" i="5"/>
  <c r="E79" i="5"/>
  <c r="H79" i="5"/>
  <c r="O79" i="5"/>
  <c r="P79" i="5"/>
  <c r="Q79" i="5"/>
  <c r="S79" i="5"/>
  <c r="Z79" i="5"/>
  <c r="AA79" i="5"/>
  <c r="AD79" i="5"/>
  <c r="AK79" i="5"/>
  <c r="AL79" i="5"/>
  <c r="AM79" i="5"/>
  <c r="AO79" i="5"/>
  <c r="AU79" i="5"/>
  <c r="AV79" i="5"/>
  <c r="AZ79" i="5"/>
  <c r="BF79" i="5"/>
  <c r="BG79" i="5"/>
  <c r="BH79" i="5"/>
  <c r="BK79" i="5"/>
  <c r="BS79" i="5"/>
  <c r="BT79" i="5"/>
  <c r="D80" i="5"/>
  <c r="E80" i="5"/>
  <c r="F80" i="5"/>
  <c r="H80" i="5"/>
  <c r="N80" i="5"/>
  <c r="P80" i="5"/>
  <c r="S80" i="5"/>
  <c r="AA80" i="5"/>
  <c r="AB80" i="5"/>
  <c r="AD80" i="5"/>
  <c r="AJ80" i="5"/>
  <c r="AL80" i="5"/>
  <c r="AM80" i="5"/>
  <c r="AO80" i="5"/>
  <c r="AV80" i="5"/>
  <c r="AW80" i="5"/>
  <c r="AZ80" i="5"/>
  <c r="BH80" i="5"/>
  <c r="BI80" i="5"/>
  <c r="BK80" i="5"/>
  <c r="BQ80" i="5"/>
  <c r="BR80" i="5"/>
  <c r="BS80" i="5"/>
  <c r="BT80" i="5"/>
  <c r="C81" i="5"/>
  <c r="D81" i="5"/>
  <c r="E81" i="5"/>
  <c r="F81" i="5"/>
  <c r="H81" i="5"/>
  <c r="N81" i="5"/>
  <c r="O81" i="5"/>
  <c r="P81" i="5"/>
  <c r="S81" i="5"/>
  <c r="Y81" i="5"/>
  <c r="Z81" i="5"/>
  <c r="AA81" i="5"/>
  <c r="AB81" i="5"/>
  <c r="AD81" i="5"/>
  <c r="AJ81" i="5"/>
  <c r="AK81" i="5"/>
  <c r="AL81" i="5"/>
  <c r="AO81" i="5"/>
  <c r="AU81" i="5"/>
  <c r="AV81" i="5"/>
  <c r="AW81" i="5"/>
  <c r="AX81" i="5"/>
  <c r="AZ81" i="5"/>
  <c r="BH81" i="5"/>
  <c r="BQ81" i="5"/>
  <c r="BR81" i="5"/>
  <c r="BS81" i="5"/>
  <c r="BT81" i="5"/>
  <c r="BV81" i="5"/>
  <c r="E82" i="5"/>
  <c r="N82" i="5"/>
  <c r="O82" i="5"/>
  <c r="P82" i="5"/>
  <c r="Q82" i="5"/>
  <c r="S82" i="5"/>
  <c r="Z82" i="5"/>
  <c r="AD82" i="5"/>
  <c r="AJ82" i="5"/>
  <c r="AK82" i="5"/>
  <c r="AL82" i="5"/>
  <c r="AM82" i="5"/>
  <c r="AW82" i="5"/>
  <c r="AZ82" i="5"/>
  <c r="BF82" i="5"/>
  <c r="BH82" i="5"/>
  <c r="BI82" i="5"/>
  <c r="BQ82" i="5"/>
  <c r="BR82" i="5"/>
  <c r="BV82" i="5"/>
  <c r="C83" i="5"/>
  <c r="D83" i="5"/>
  <c r="E83" i="5"/>
  <c r="F83" i="5"/>
  <c r="H83" i="5"/>
  <c r="N83" i="5"/>
  <c r="O83" i="5"/>
  <c r="S83" i="5"/>
  <c r="Z83" i="5"/>
  <c r="AA83" i="5"/>
  <c r="AB83" i="5"/>
  <c r="AD83" i="5"/>
  <c r="AJ83" i="5"/>
  <c r="AK83" i="5"/>
  <c r="AL83" i="5"/>
  <c r="AW83" i="5"/>
  <c r="AX83" i="5"/>
  <c r="AZ83" i="5"/>
  <c r="BG83" i="5"/>
  <c r="BH83" i="5"/>
  <c r="BI83" i="5"/>
  <c r="BQ83" i="5"/>
  <c r="BR83" i="5"/>
  <c r="BV83" i="5"/>
  <c r="C84" i="5"/>
  <c r="D84" i="5"/>
  <c r="E84" i="5"/>
  <c r="H84" i="5"/>
  <c r="N84" i="5"/>
  <c r="O84" i="5"/>
  <c r="P84" i="5"/>
  <c r="S84" i="5"/>
  <c r="Y84" i="5"/>
  <c r="Z84" i="5"/>
  <c r="AA84" i="5"/>
  <c r="AB84" i="5"/>
  <c r="AD84" i="5"/>
  <c r="AJ84" i="5"/>
  <c r="AL84" i="5"/>
  <c r="AM84" i="5"/>
  <c r="AO84" i="5"/>
  <c r="AU84" i="5"/>
  <c r="AX84" i="5"/>
  <c r="BF84" i="5"/>
  <c r="BH84" i="5"/>
  <c r="BI84" i="5"/>
  <c r="BK84" i="5"/>
  <c r="BQ84" i="5"/>
  <c r="BR84" i="5"/>
  <c r="BV84" i="5"/>
  <c r="C85" i="5"/>
  <c r="D85" i="5"/>
  <c r="E85" i="5"/>
  <c r="F85" i="5"/>
  <c r="H85" i="5"/>
  <c r="O85" i="5"/>
  <c r="P85" i="5"/>
  <c r="Q85" i="5"/>
  <c r="Y85" i="5"/>
  <c r="Z85" i="5"/>
  <c r="AB85" i="5"/>
  <c r="AD85" i="5"/>
  <c r="AJ85" i="5"/>
  <c r="AL85" i="5"/>
  <c r="AM85" i="5"/>
  <c r="AU85" i="5"/>
  <c r="AV85" i="5"/>
  <c r="AW85" i="5"/>
  <c r="AX85" i="5"/>
  <c r="BF85" i="5"/>
  <c r="BG85" i="5"/>
  <c r="BK85" i="5"/>
  <c r="BS85" i="5"/>
  <c r="BT85" i="5"/>
  <c r="BV85" i="5"/>
  <c r="C86" i="5"/>
  <c r="D86" i="5"/>
  <c r="F86" i="5"/>
  <c r="H86" i="5"/>
  <c r="N86" i="5"/>
  <c r="O86" i="5"/>
  <c r="P86" i="5"/>
  <c r="Q86" i="5"/>
  <c r="Z86" i="5"/>
  <c r="AA86" i="5"/>
  <c r="AB86" i="5"/>
  <c r="AD86" i="5"/>
  <c r="AJ86" i="5"/>
  <c r="AK86" i="5"/>
  <c r="AL86" i="5"/>
  <c r="AM86" i="5"/>
  <c r="AO86" i="5"/>
  <c r="AU86" i="5"/>
  <c r="AV86" i="5"/>
  <c r="AW86" i="5"/>
  <c r="AX86" i="5"/>
  <c r="BF86" i="5"/>
  <c r="BG86" i="5"/>
  <c r="BK86" i="5"/>
  <c r="BS86" i="5"/>
  <c r="BT86" i="5"/>
  <c r="C87" i="5"/>
  <c r="E87" i="5"/>
  <c r="F87" i="5"/>
  <c r="H87" i="5"/>
  <c r="O87" i="5"/>
  <c r="P87" i="5"/>
  <c r="Q87" i="5"/>
  <c r="S87" i="5"/>
  <c r="Z87" i="5"/>
  <c r="AA87" i="5"/>
  <c r="AB87" i="5"/>
  <c r="AD87" i="5"/>
  <c r="AJ87" i="5"/>
  <c r="AK87" i="5"/>
  <c r="AL87" i="5"/>
  <c r="AM87" i="5"/>
  <c r="AO87" i="5"/>
  <c r="AU87" i="5"/>
  <c r="AV87" i="5"/>
  <c r="AZ87" i="5"/>
  <c r="BF87" i="5"/>
  <c r="BG87" i="5"/>
  <c r="BH87" i="5"/>
  <c r="BK87" i="5"/>
  <c r="BS87" i="5"/>
  <c r="BT87" i="5"/>
  <c r="D88" i="5"/>
  <c r="F88" i="5"/>
  <c r="H88" i="5"/>
  <c r="N88" i="5"/>
  <c r="O88" i="5"/>
  <c r="P88" i="5"/>
  <c r="S88" i="5"/>
  <c r="Y88" i="5"/>
  <c r="AA88" i="5"/>
  <c r="AB88" i="5"/>
  <c r="AC88" i="5" s="1"/>
  <c r="AE88" i="5" s="1"/>
  <c r="AD88" i="5"/>
  <c r="AJ88" i="5"/>
  <c r="AK88" i="5"/>
  <c r="AL88" i="5"/>
  <c r="AM88" i="5"/>
  <c r="AO88" i="5"/>
  <c r="AU88" i="5"/>
  <c r="AV88" i="5"/>
  <c r="AW88" i="5"/>
  <c r="BH88" i="5"/>
  <c r="BI88" i="5"/>
  <c r="BK88" i="5"/>
  <c r="BQ88" i="5"/>
  <c r="BR88" i="5"/>
  <c r="BS88" i="5"/>
  <c r="BT88" i="5"/>
  <c r="C89" i="5"/>
  <c r="D89" i="5"/>
  <c r="E89" i="5"/>
  <c r="F89" i="5"/>
  <c r="H89" i="5"/>
  <c r="N89" i="5"/>
  <c r="O89" i="5"/>
  <c r="S89" i="5"/>
  <c r="Y89" i="5"/>
  <c r="AA89" i="5"/>
  <c r="AB89" i="5"/>
  <c r="AD89" i="5"/>
  <c r="AJ89" i="5"/>
  <c r="AK89" i="5"/>
  <c r="AL89" i="5"/>
  <c r="AO89" i="5"/>
  <c r="AV89" i="5"/>
  <c r="AW89" i="5"/>
  <c r="AX89" i="5"/>
  <c r="AZ89" i="5"/>
  <c r="BH89" i="5"/>
  <c r="BI89" i="5"/>
  <c r="BQ89" i="5"/>
  <c r="BR89" i="5"/>
  <c r="BS89" i="5"/>
  <c r="BT89" i="5"/>
  <c r="BV89" i="5"/>
  <c r="E90" i="5"/>
  <c r="N90" i="5"/>
  <c r="O90" i="5"/>
  <c r="P90" i="5"/>
  <c r="Q90" i="5"/>
  <c r="S90" i="5"/>
  <c r="Y90" i="5"/>
  <c r="Z90" i="5"/>
  <c r="AB90" i="5"/>
  <c r="AD90" i="5"/>
  <c r="AJ90" i="5"/>
  <c r="AN90" i="5" s="1"/>
  <c r="AP90" i="5" s="1"/>
  <c r="AR90" i="5" s="1"/>
  <c r="AK90" i="5"/>
  <c r="AL90" i="5"/>
  <c r="AM90" i="5"/>
  <c r="AV90" i="5"/>
  <c r="AW90" i="5"/>
  <c r="AZ90" i="5"/>
  <c r="BF90" i="5"/>
  <c r="BH90" i="5"/>
  <c r="BI90" i="5"/>
  <c r="BQ90" i="5"/>
  <c r="BR90" i="5"/>
  <c r="BV90" i="5"/>
  <c r="C91" i="5"/>
  <c r="D91" i="5"/>
  <c r="E91" i="5"/>
  <c r="H91" i="5"/>
  <c r="N91" i="5"/>
  <c r="O91" i="5"/>
  <c r="S91" i="5"/>
  <c r="Y91" i="5"/>
  <c r="Z91" i="5"/>
  <c r="AB91" i="5"/>
  <c r="AD91" i="5"/>
  <c r="AJ91" i="5"/>
  <c r="AK91" i="5"/>
  <c r="AL91" i="5"/>
  <c r="AM91" i="5"/>
  <c r="AO91" i="5"/>
  <c r="AW91" i="5"/>
  <c r="AX91" i="5"/>
  <c r="AZ91" i="5"/>
  <c r="BF91" i="5"/>
  <c r="BG91" i="5"/>
  <c r="BH91" i="5"/>
  <c r="BI91" i="5"/>
  <c r="BQ91" i="5"/>
  <c r="BR91" i="5"/>
  <c r="BV91" i="5"/>
  <c r="C92" i="5"/>
  <c r="D92" i="5"/>
  <c r="E92" i="5"/>
  <c r="H92" i="5"/>
  <c r="N92" i="5"/>
  <c r="O92" i="5"/>
  <c r="P92" i="5"/>
  <c r="S92" i="5"/>
  <c r="Y92" i="5"/>
  <c r="Z92" i="5"/>
  <c r="AA92" i="5"/>
  <c r="AB92" i="5"/>
  <c r="AD92" i="5"/>
  <c r="AJ92" i="5"/>
  <c r="AK92" i="5"/>
  <c r="AL92" i="5"/>
  <c r="AM92" i="5"/>
  <c r="AW92" i="5"/>
  <c r="AX92" i="5"/>
  <c r="AZ92" i="5"/>
  <c r="BF92" i="5"/>
  <c r="BG92" i="5"/>
  <c r="BI92" i="5"/>
  <c r="BK92" i="5"/>
  <c r="BQ92" i="5"/>
  <c r="BR92" i="5"/>
  <c r="BV92" i="5"/>
  <c r="C93" i="5"/>
  <c r="H93" i="5"/>
  <c r="N93" i="5"/>
  <c r="O93" i="5"/>
  <c r="P93" i="5"/>
  <c r="Q93" i="5"/>
  <c r="Y93" i="5"/>
  <c r="AB93" i="5"/>
  <c r="AD93" i="5"/>
  <c r="AJ93" i="5"/>
  <c r="AK93" i="5"/>
  <c r="AL93" i="5"/>
  <c r="AM93" i="5"/>
  <c r="AU93" i="5"/>
  <c r="AV93" i="5"/>
  <c r="AX93" i="5"/>
  <c r="BF93" i="5"/>
  <c r="BG93" i="5"/>
  <c r="BH93" i="5"/>
  <c r="BI93" i="5"/>
  <c r="BK93" i="5"/>
  <c r="BS93" i="5"/>
  <c r="BT93" i="5"/>
  <c r="BV93" i="5"/>
  <c r="C94" i="5"/>
  <c r="E94" i="5"/>
  <c r="F94" i="5"/>
  <c r="H94" i="5"/>
  <c r="N94" i="5"/>
  <c r="O94" i="5"/>
  <c r="P94" i="5"/>
  <c r="Q94" i="5"/>
  <c r="Y94" i="5"/>
  <c r="Z94" i="5"/>
  <c r="AA94" i="5"/>
  <c r="AB94" i="5"/>
  <c r="AD94" i="5"/>
  <c r="AJ94" i="5"/>
  <c r="AK94" i="5"/>
  <c r="AL94" i="5"/>
  <c r="AM94" i="5"/>
  <c r="AO94" i="5"/>
  <c r="AU94" i="5"/>
  <c r="AV94" i="5"/>
  <c r="AX94" i="5"/>
  <c r="BF94" i="5"/>
  <c r="BG94" i="5"/>
  <c r="BI94" i="5"/>
  <c r="BK94" i="5"/>
  <c r="BS94" i="5"/>
  <c r="BT94" i="5"/>
  <c r="C95" i="5"/>
  <c r="E95" i="5"/>
  <c r="H95" i="5"/>
  <c r="O95" i="5"/>
  <c r="P95" i="5"/>
  <c r="Q95" i="5"/>
  <c r="S95" i="5"/>
  <c r="Z95" i="5"/>
  <c r="AB95" i="5"/>
  <c r="AD95" i="5"/>
  <c r="AJ95" i="5"/>
  <c r="AK95" i="5"/>
  <c r="AL95" i="5"/>
  <c r="AM95" i="5"/>
  <c r="AO95" i="5"/>
  <c r="AU95" i="5"/>
  <c r="AV95" i="5"/>
  <c r="AX95" i="5"/>
  <c r="AZ95" i="5"/>
  <c r="BF95" i="5"/>
  <c r="BG95" i="5"/>
  <c r="BH95" i="5"/>
  <c r="BK95" i="5"/>
  <c r="BS95" i="5"/>
  <c r="BT95" i="5"/>
  <c r="C96" i="5"/>
  <c r="D96" i="5"/>
  <c r="F96" i="5"/>
  <c r="N96" i="5"/>
  <c r="O96" i="5"/>
  <c r="P96" i="5"/>
  <c r="S96" i="5"/>
  <c r="Y96" i="5"/>
  <c r="AA96" i="5"/>
  <c r="AB96" i="5"/>
  <c r="AD96" i="5"/>
  <c r="AJ96" i="5"/>
  <c r="AK96" i="5"/>
  <c r="AL96" i="5"/>
  <c r="AM96" i="5"/>
  <c r="AO96" i="5"/>
  <c r="AU96" i="5"/>
  <c r="AV96" i="5"/>
  <c r="AW96" i="5"/>
  <c r="AZ96" i="5"/>
  <c r="BG96" i="5"/>
  <c r="BH96" i="5"/>
  <c r="BI96" i="5"/>
  <c r="BK96" i="5"/>
  <c r="BQ96" i="5"/>
  <c r="BR96" i="5"/>
  <c r="BS96" i="5"/>
  <c r="BT96" i="5"/>
  <c r="C97" i="5"/>
  <c r="D97" i="5"/>
  <c r="E97" i="5"/>
  <c r="F97" i="5"/>
  <c r="H97" i="5"/>
  <c r="N97" i="5"/>
  <c r="O97" i="5"/>
  <c r="S97" i="5"/>
  <c r="Y97" i="5"/>
  <c r="Z97" i="5"/>
  <c r="AA97" i="5"/>
  <c r="AD97" i="5"/>
  <c r="AJ97" i="5"/>
  <c r="AK97" i="5"/>
  <c r="AL97" i="5"/>
  <c r="AO97" i="5"/>
  <c r="AU97" i="5"/>
  <c r="AV97" i="5"/>
  <c r="AW97" i="5"/>
  <c r="AZ97" i="5"/>
  <c r="BH97" i="5"/>
  <c r="BQ97" i="5"/>
  <c r="BR97" i="5"/>
  <c r="BS97" i="5"/>
  <c r="BT97" i="5"/>
  <c r="BV97" i="5"/>
  <c r="E98" i="5"/>
  <c r="F98" i="5"/>
  <c r="N98" i="5"/>
  <c r="O98" i="5"/>
  <c r="P98" i="5"/>
  <c r="Q98" i="5"/>
  <c r="S98" i="5"/>
  <c r="Y98" i="5"/>
  <c r="Z98" i="5"/>
  <c r="AB98" i="5"/>
  <c r="AD98" i="5"/>
  <c r="AJ98" i="5"/>
  <c r="AK98" i="5"/>
  <c r="AL98" i="5"/>
  <c r="AM98" i="5"/>
  <c r="AO98" i="5"/>
  <c r="AV98" i="5"/>
  <c r="AW98" i="5"/>
  <c r="AZ98" i="5"/>
  <c r="BF98" i="5"/>
  <c r="BH98" i="5"/>
  <c r="BI98" i="5"/>
  <c r="BQ98" i="5"/>
  <c r="BR98" i="5"/>
  <c r="BV98" i="5"/>
  <c r="C99" i="5"/>
  <c r="E99" i="5"/>
  <c r="F99" i="5"/>
  <c r="H99" i="5"/>
  <c r="N99" i="5"/>
  <c r="O99" i="5"/>
  <c r="S99" i="5"/>
  <c r="Y99" i="5"/>
  <c r="Z99" i="5"/>
  <c r="AB99" i="5"/>
  <c r="AD99" i="5"/>
  <c r="AJ99" i="5"/>
  <c r="AK99" i="5"/>
  <c r="AL99" i="5"/>
  <c r="AM99" i="5"/>
  <c r="AW99" i="5"/>
  <c r="AX99" i="5"/>
  <c r="AZ99" i="5"/>
  <c r="BG99" i="5"/>
  <c r="BH99" i="5"/>
  <c r="BI99" i="5"/>
  <c r="BQ99" i="5"/>
  <c r="BR99" i="5"/>
  <c r="BV99" i="5"/>
  <c r="C100" i="5"/>
  <c r="D100" i="5"/>
  <c r="E100" i="5"/>
  <c r="H100" i="5"/>
  <c r="N100" i="5"/>
  <c r="O100" i="5"/>
  <c r="P100" i="5"/>
  <c r="S100" i="5"/>
  <c r="Y100" i="5"/>
  <c r="Z100" i="5"/>
  <c r="AA100" i="5"/>
  <c r="AB100" i="5"/>
  <c r="AD100" i="5"/>
  <c r="AJ100" i="5"/>
  <c r="AL100" i="5"/>
  <c r="AM100" i="5"/>
  <c r="AU100" i="5"/>
  <c r="AW100" i="5"/>
  <c r="AX100" i="5"/>
  <c r="AZ100" i="5"/>
  <c r="BF100" i="5"/>
  <c r="BH100" i="5"/>
  <c r="BI100" i="5"/>
  <c r="BK100" i="5"/>
  <c r="BQ100" i="5"/>
  <c r="BR100" i="5"/>
  <c r="BV100" i="5"/>
  <c r="C101" i="5"/>
  <c r="F101" i="5"/>
  <c r="H101" i="5"/>
  <c r="O101" i="5"/>
  <c r="P101" i="5"/>
  <c r="Q101" i="5"/>
  <c r="S101" i="5"/>
  <c r="Y101" i="5"/>
  <c r="Z101" i="5"/>
  <c r="AB101" i="5"/>
  <c r="AD101" i="5"/>
  <c r="AJ101" i="5"/>
  <c r="AL101" i="5"/>
  <c r="AM101" i="5"/>
  <c r="AU101" i="5"/>
  <c r="AV101" i="5"/>
  <c r="AX101" i="5"/>
  <c r="BF101" i="5"/>
  <c r="BG101" i="5"/>
  <c r="BH101" i="5"/>
  <c r="BK101" i="5"/>
  <c r="BS101" i="5"/>
  <c r="BT101" i="5"/>
  <c r="BV101" i="5"/>
  <c r="C102" i="5"/>
  <c r="E102" i="5"/>
  <c r="F102" i="5"/>
  <c r="H102" i="5"/>
  <c r="N102" i="5"/>
  <c r="O102" i="5"/>
  <c r="P102" i="5"/>
  <c r="Q102" i="5"/>
  <c r="Y102" i="5"/>
  <c r="AC102" i="5" s="1"/>
  <c r="AE102" i="5" s="1"/>
  <c r="Z102" i="5"/>
  <c r="AA102" i="5"/>
  <c r="AB102" i="5"/>
  <c r="AD102" i="5"/>
  <c r="AJ102" i="5"/>
  <c r="AK102" i="5"/>
  <c r="AL102" i="5"/>
  <c r="AM102" i="5"/>
  <c r="AO102" i="5"/>
  <c r="AU102" i="5"/>
  <c r="AV102" i="5"/>
  <c r="AX102" i="5"/>
  <c r="BF102" i="5"/>
  <c r="BG102" i="5"/>
  <c r="BK102" i="5"/>
  <c r="BS102" i="5"/>
  <c r="BT102" i="5"/>
  <c r="C103" i="5"/>
  <c r="E103" i="5"/>
  <c r="H103" i="5"/>
  <c r="O103" i="5"/>
  <c r="P103" i="5"/>
  <c r="S103" i="5"/>
  <c r="Z103" i="5"/>
  <c r="AA103" i="5"/>
  <c r="AB103" i="5"/>
  <c r="AD103" i="5"/>
  <c r="AJ103" i="5"/>
  <c r="AK103" i="5"/>
  <c r="AL103" i="5"/>
  <c r="AM103" i="5"/>
  <c r="AO103" i="5"/>
  <c r="AU103" i="5"/>
  <c r="AV103" i="5"/>
  <c r="AW103" i="5"/>
  <c r="AX103" i="5"/>
  <c r="AZ103" i="5"/>
  <c r="BF103" i="5"/>
  <c r="BG103" i="5"/>
  <c r="BH103" i="5"/>
  <c r="BK103" i="5"/>
  <c r="BQ103" i="5"/>
  <c r="BR103" i="5"/>
  <c r="BS103" i="5"/>
  <c r="BT103" i="5"/>
  <c r="FZ5" i="5"/>
  <c r="B6" i="5"/>
  <c r="CM6" i="5"/>
  <c r="CN6" i="5"/>
  <c r="CR6" i="5"/>
  <c r="CX6" i="5"/>
  <c r="CY6" i="5"/>
  <c r="CZ6" i="5"/>
  <c r="DA6" i="5"/>
  <c r="FZ6" i="5"/>
  <c r="B7" i="5"/>
  <c r="CM7" i="5"/>
  <c r="CN7" i="5"/>
  <c r="CR7" i="5"/>
  <c r="CX7" i="5"/>
  <c r="CY7" i="5"/>
  <c r="CZ7" i="5"/>
  <c r="DA7" i="5"/>
  <c r="FZ7" i="5"/>
  <c r="B8" i="5"/>
  <c r="CC8" i="5"/>
  <c r="CM8" i="5"/>
  <c r="CN8" i="5"/>
  <c r="CR8" i="5"/>
  <c r="CX8" i="5"/>
  <c r="CY8" i="5"/>
  <c r="CZ8" i="5"/>
  <c r="DA8" i="5"/>
  <c r="FZ8" i="5"/>
  <c r="A9" i="5"/>
  <c r="B9" i="5"/>
  <c r="CM9" i="5"/>
  <c r="CN9" i="5"/>
  <c r="CO9" i="5"/>
  <c r="CP9" i="5"/>
  <c r="CR9" i="5"/>
  <c r="CX9" i="5"/>
  <c r="CY9" i="5"/>
  <c r="CZ9" i="5"/>
  <c r="DA9" i="5"/>
  <c r="FZ9" i="5"/>
  <c r="A10" i="5"/>
  <c r="B10" i="5"/>
  <c r="BP3" i="5"/>
  <c r="CO10" i="5"/>
  <c r="CP10" i="5"/>
  <c r="CX10" i="5"/>
  <c r="CY10" i="5"/>
  <c r="CZ10" i="5"/>
  <c r="DA10" i="5"/>
  <c r="A527" i="1"/>
  <c r="BF1" i="5" s="1"/>
  <c r="DG2" i="5" s="1"/>
  <c r="DP2" i="5" s="1"/>
  <c r="FV1" i="5"/>
  <c r="FZ10" i="5"/>
  <c r="A11" i="5"/>
  <c r="B11" i="5"/>
  <c r="CO11" i="5"/>
  <c r="CP11" i="5"/>
  <c r="CR11" i="5"/>
  <c r="CX11" i="5"/>
  <c r="CY11" i="5"/>
  <c r="CZ11" i="5"/>
  <c r="DA11" i="5"/>
  <c r="FZ11" i="5"/>
  <c r="A12" i="5"/>
  <c r="B12" i="5"/>
  <c r="CO12" i="5"/>
  <c r="CP12" i="5"/>
  <c r="CX12" i="5"/>
  <c r="CY12" i="5"/>
  <c r="CZ12" i="5"/>
  <c r="DA12" i="5"/>
  <c r="FZ12" i="5"/>
  <c r="A13" i="5"/>
  <c r="B13" i="5"/>
  <c r="CM13" i="5"/>
  <c r="CN13" i="5"/>
  <c r="CO13" i="5"/>
  <c r="CP13" i="5"/>
  <c r="CR13" i="5"/>
  <c r="CX13" i="5"/>
  <c r="CY13" i="5"/>
  <c r="CZ13" i="5"/>
  <c r="DA13" i="5"/>
  <c r="FZ13" i="5"/>
  <c r="A14" i="5"/>
  <c r="B14" i="5"/>
  <c r="CC14" i="5"/>
  <c r="CM14" i="5"/>
  <c r="CN14" i="5"/>
  <c r="CR14" i="5"/>
  <c r="CX14" i="5"/>
  <c r="CY14" i="5"/>
  <c r="CZ14" i="5"/>
  <c r="DA14" i="5"/>
  <c r="FZ14" i="5"/>
  <c r="A15" i="5"/>
  <c r="B15" i="5"/>
  <c r="CM15" i="5"/>
  <c r="CN15" i="5"/>
  <c r="CR15" i="5"/>
  <c r="CX15" i="5"/>
  <c r="CY15" i="5"/>
  <c r="CZ15" i="5"/>
  <c r="DA15" i="5"/>
  <c r="FZ15" i="5"/>
  <c r="A16" i="5"/>
  <c r="B16" i="5"/>
  <c r="CM16" i="5"/>
  <c r="CN16" i="5"/>
  <c r="CR16" i="5"/>
  <c r="CX16" i="5"/>
  <c r="CY16" i="5"/>
  <c r="CZ16" i="5"/>
  <c r="DA16" i="5"/>
  <c r="A422" i="1"/>
  <c r="AU1" i="5" s="1"/>
  <c r="DF2" i="5" s="1"/>
  <c r="DO2" i="5" s="1"/>
  <c r="FZ16" i="5"/>
  <c r="A17" i="5"/>
  <c r="B17" i="5"/>
  <c r="CM17" i="5"/>
  <c r="CN17" i="5"/>
  <c r="CO17" i="5"/>
  <c r="CP17" i="5"/>
  <c r="CR17" i="5"/>
  <c r="CX17" i="5"/>
  <c r="CY17" i="5"/>
  <c r="CZ17" i="5"/>
  <c r="DA17" i="5"/>
  <c r="FZ17" i="5"/>
  <c r="A18" i="5"/>
  <c r="B18" i="5"/>
  <c r="CE18" i="5"/>
  <c r="CO18" i="5"/>
  <c r="CP18" i="5"/>
  <c r="CX18" i="5"/>
  <c r="CY18" i="5"/>
  <c r="CZ18" i="5"/>
  <c r="DA18" i="5"/>
  <c r="FZ18" i="5"/>
  <c r="A19" i="5"/>
  <c r="B19" i="5"/>
  <c r="CM19" i="5"/>
  <c r="CN19" i="5"/>
  <c r="CO19" i="5"/>
  <c r="CP19" i="5"/>
  <c r="CX19" i="5"/>
  <c r="CY19" i="5"/>
  <c r="CZ19" i="5"/>
  <c r="DA19" i="5"/>
  <c r="FZ19" i="5"/>
  <c r="A20" i="5"/>
  <c r="B20" i="5"/>
  <c r="CO20" i="5"/>
  <c r="CP20" i="5"/>
  <c r="CX20" i="5"/>
  <c r="CY20" i="5"/>
  <c r="CZ20" i="5"/>
  <c r="DA20" i="5"/>
  <c r="FZ20" i="5"/>
  <c r="A21" i="5"/>
  <c r="B21" i="5"/>
  <c r="CM21" i="5"/>
  <c r="CN21" i="5"/>
  <c r="CO21" i="5"/>
  <c r="CP21" i="5"/>
  <c r="CR21" i="5"/>
  <c r="CX21" i="5"/>
  <c r="CY21" i="5"/>
  <c r="CZ21" i="5"/>
  <c r="DA21" i="5"/>
  <c r="FZ21" i="5"/>
  <c r="A22" i="5"/>
  <c r="B22" i="5"/>
  <c r="CM22" i="5"/>
  <c r="CN22" i="5"/>
  <c r="CR22" i="5"/>
  <c r="CX22" i="5"/>
  <c r="CY22" i="5"/>
  <c r="CZ22" i="5"/>
  <c r="DA22" i="5"/>
  <c r="FZ22" i="5"/>
  <c r="A23" i="5"/>
  <c r="B23" i="5"/>
  <c r="CM23" i="5"/>
  <c r="CN23" i="5"/>
  <c r="CR23" i="5"/>
  <c r="CX23" i="5"/>
  <c r="CY23" i="5"/>
  <c r="CZ23" i="5"/>
  <c r="DA23" i="5"/>
  <c r="FZ23" i="5"/>
  <c r="A24" i="5"/>
  <c r="B24" i="5"/>
  <c r="CM24" i="5"/>
  <c r="CN24" i="5"/>
  <c r="CR24" i="5"/>
  <c r="CX24" i="5"/>
  <c r="CY24" i="5"/>
  <c r="CZ24" i="5"/>
  <c r="DA24" i="5"/>
  <c r="FZ24" i="5"/>
  <c r="A25" i="5"/>
  <c r="B25" i="5"/>
  <c r="CM25" i="5"/>
  <c r="CN25" i="5"/>
  <c r="CO25" i="5"/>
  <c r="CP25" i="5"/>
  <c r="CR25" i="5"/>
  <c r="CX25" i="5"/>
  <c r="CY25" i="5"/>
  <c r="CZ25" i="5"/>
  <c r="DA25" i="5"/>
  <c r="FZ25" i="5"/>
  <c r="A26" i="5"/>
  <c r="B26" i="5"/>
  <c r="CO26" i="5"/>
  <c r="CP26" i="5"/>
  <c r="CX26" i="5"/>
  <c r="CY26" i="5"/>
  <c r="CZ26" i="5"/>
  <c r="DA26" i="5"/>
  <c r="FZ26" i="5"/>
  <c r="A27" i="5"/>
  <c r="B27" i="5"/>
  <c r="CC27" i="5"/>
  <c r="CD27" i="5"/>
  <c r="CE27" i="5"/>
  <c r="CG27" i="5"/>
  <c r="CO27" i="5"/>
  <c r="CP27" i="5"/>
  <c r="CR27" i="5"/>
  <c r="CX27" i="5"/>
  <c r="CY27" i="5"/>
  <c r="CZ27" i="5"/>
  <c r="DA27" i="5"/>
  <c r="FZ27" i="5"/>
  <c r="A28" i="5"/>
  <c r="B28" i="5"/>
  <c r="CB28" i="5"/>
  <c r="CD28" i="5"/>
  <c r="CO28" i="5"/>
  <c r="CP28" i="5"/>
  <c r="CX28" i="5"/>
  <c r="CY28" i="5"/>
  <c r="CZ28" i="5"/>
  <c r="DA28" i="5"/>
  <c r="FZ28" i="5"/>
  <c r="A29" i="5"/>
  <c r="B29" i="5"/>
  <c r="CB29" i="5"/>
  <c r="CD29" i="5"/>
  <c r="CE29" i="5"/>
  <c r="CM29" i="5"/>
  <c r="CN29" i="5"/>
  <c r="CO29" i="5"/>
  <c r="CP29" i="5"/>
  <c r="CR29" i="5"/>
  <c r="CX29" i="5"/>
  <c r="CY29" i="5"/>
  <c r="CZ29" i="5"/>
  <c r="DA29" i="5"/>
  <c r="FZ29" i="5"/>
  <c r="A30" i="5"/>
  <c r="B30" i="5"/>
  <c r="CB30" i="5"/>
  <c r="CC30" i="5"/>
  <c r="CM30" i="5"/>
  <c r="CN30" i="5"/>
  <c r="CR30" i="5"/>
  <c r="CX30" i="5"/>
  <c r="CY30" i="5"/>
  <c r="CZ30" i="5"/>
  <c r="DA30" i="5"/>
  <c r="FZ30" i="5"/>
  <c r="A31" i="5"/>
  <c r="B31" i="5"/>
  <c r="CB31" i="5"/>
  <c r="CC31" i="5"/>
  <c r="CE31" i="5"/>
  <c r="CG31" i="5"/>
  <c r="CM31" i="5"/>
  <c r="CN31" i="5"/>
  <c r="CR31" i="5"/>
  <c r="CX31" i="5"/>
  <c r="CY31" i="5"/>
  <c r="CZ31" i="5"/>
  <c r="DA31" i="5"/>
  <c r="FZ31" i="5"/>
  <c r="A32" i="5"/>
  <c r="B32" i="5"/>
  <c r="CB32" i="5"/>
  <c r="CF32" i="5" s="1"/>
  <c r="CH32" i="5" s="1"/>
  <c r="CI32" i="5" s="1"/>
  <c r="CC32" i="5"/>
  <c r="CD32" i="5"/>
  <c r="CE32" i="5"/>
  <c r="CG32" i="5"/>
  <c r="CM32" i="5"/>
  <c r="CN32" i="5"/>
  <c r="CR32" i="5"/>
  <c r="CX32" i="5"/>
  <c r="CY32" i="5"/>
  <c r="CZ32" i="5"/>
  <c r="DA32" i="5"/>
  <c r="FZ32" i="5"/>
  <c r="A33" i="5"/>
  <c r="B33" i="5"/>
  <c r="CC33" i="5"/>
  <c r="CD33" i="5"/>
  <c r="CG33" i="5"/>
  <c r="CM33" i="5"/>
  <c r="CN33" i="5"/>
  <c r="CO33" i="5"/>
  <c r="CP33" i="5"/>
  <c r="CR33" i="5"/>
  <c r="CX33" i="5"/>
  <c r="CY33" i="5"/>
  <c r="CZ33" i="5"/>
  <c r="DA33" i="5"/>
  <c r="FZ33" i="5"/>
  <c r="A34" i="5"/>
  <c r="B34" i="5"/>
  <c r="CC34" i="5"/>
  <c r="CD34" i="5"/>
  <c r="CE34" i="5"/>
  <c r="CG34" i="5"/>
  <c r="CO34" i="5"/>
  <c r="CP34" i="5"/>
  <c r="CX34" i="5"/>
  <c r="CY34" i="5"/>
  <c r="CZ34" i="5"/>
  <c r="DA34" i="5"/>
  <c r="FZ34" i="5"/>
  <c r="A35" i="5"/>
  <c r="B35" i="5"/>
  <c r="CC35" i="5"/>
  <c r="CD35" i="5"/>
  <c r="CE35" i="5"/>
  <c r="CG35" i="5"/>
  <c r="CM35" i="5"/>
  <c r="CO35" i="5"/>
  <c r="CP35" i="5"/>
  <c r="CX35" i="5"/>
  <c r="CY35" i="5"/>
  <c r="CZ35" i="5"/>
  <c r="DA35" i="5"/>
  <c r="FZ35" i="5"/>
  <c r="A36" i="5"/>
  <c r="B36" i="5"/>
  <c r="CB36" i="5"/>
  <c r="CD36" i="5"/>
  <c r="CO36" i="5"/>
  <c r="CP36" i="5"/>
  <c r="CX36" i="5"/>
  <c r="CY36" i="5"/>
  <c r="CZ36" i="5"/>
  <c r="DA36" i="5"/>
  <c r="FZ36" i="5"/>
  <c r="A37" i="5"/>
  <c r="B37" i="5"/>
  <c r="CB37" i="5"/>
  <c r="CD37" i="5"/>
  <c r="CM37" i="5"/>
  <c r="CN37" i="5"/>
  <c r="CO37" i="5"/>
  <c r="CP37" i="5"/>
  <c r="CR37" i="5"/>
  <c r="CX37" i="5"/>
  <c r="CY37" i="5"/>
  <c r="CZ37" i="5"/>
  <c r="DA37" i="5"/>
  <c r="FZ37" i="5"/>
  <c r="A38" i="5"/>
  <c r="B38" i="5"/>
  <c r="CB38" i="5"/>
  <c r="CC38" i="5"/>
  <c r="CM38" i="5"/>
  <c r="CN38" i="5"/>
  <c r="CR38" i="5"/>
  <c r="CX38" i="5"/>
  <c r="CY38" i="5"/>
  <c r="CZ38" i="5"/>
  <c r="DA38" i="5"/>
  <c r="FZ38" i="5"/>
  <c r="A39" i="5"/>
  <c r="B39" i="5"/>
  <c r="CB39" i="5"/>
  <c r="CC39" i="5"/>
  <c r="CE39" i="5"/>
  <c r="CG39" i="5"/>
  <c r="CM39" i="5"/>
  <c r="CN39" i="5"/>
  <c r="CR39" i="5"/>
  <c r="CX39" i="5"/>
  <c r="CY39" i="5"/>
  <c r="CZ39" i="5"/>
  <c r="DA39" i="5"/>
  <c r="FZ39" i="5"/>
  <c r="A40" i="5"/>
  <c r="B40" i="5"/>
  <c r="AG40" i="5"/>
  <c r="AH40" i="5"/>
  <c r="CB40" i="5"/>
  <c r="CC40" i="5"/>
  <c r="CE40" i="5"/>
  <c r="CG40" i="5"/>
  <c r="CM40" i="5"/>
  <c r="CN40" i="5"/>
  <c r="CR40" i="5"/>
  <c r="CX40" i="5"/>
  <c r="CY40" i="5"/>
  <c r="CZ40" i="5"/>
  <c r="DA40" i="5"/>
  <c r="FZ40" i="5"/>
  <c r="A41" i="5"/>
  <c r="B41" i="5"/>
  <c r="CC41" i="5"/>
  <c r="CD41" i="5"/>
  <c r="CG41" i="5"/>
  <c r="CM41" i="5"/>
  <c r="CN41" i="5"/>
  <c r="CO41" i="5"/>
  <c r="CP41" i="5"/>
  <c r="CR41" i="5"/>
  <c r="CX41" i="5"/>
  <c r="CY41" i="5"/>
  <c r="CZ41" i="5"/>
  <c r="DA41" i="5"/>
  <c r="FZ41" i="5"/>
  <c r="A42" i="5"/>
  <c r="B42" i="5"/>
  <c r="CC42" i="5"/>
  <c r="CD42" i="5"/>
  <c r="CE42" i="5"/>
  <c r="CG42" i="5"/>
  <c r="CO42" i="5"/>
  <c r="CP42" i="5"/>
  <c r="CX42" i="5"/>
  <c r="CY42" i="5"/>
  <c r="CZ42" i="5"/>
  <c r="DA42" i="5"/>
  <c r="FZ42" i="5"/>
  <c r="A43" i="5"/>
  <c r="B43" i="5"/>
  <c r="CC43" i="5"/>
  <c r="CD43" i="5"/>
  <c r="CE43" i="5"/>
  <c r="CG43" i="5"/>
  <c r="CN43" i="5"/>
  <c r="CO43" i="5"/>
  <c r="CP43" i="5"/>
  <c r="CX43" i="5"/>
  <c r="CY43" i="5"/>
  <c r="CZ43" i="5"/>
  <c r="DA43" i="5"/>
  <c r="FZ43" i="5"/>
  <c r="A44" i="5"/>
  <c r="B44" i="5"/>
  <c r="CB44" i="5"/>
  <c r="CD44" i="5"/>
  <c r="CO44" i="5"/>
  <c r="CP44" i="5"/>
  <c r="CX44" i="5"/>
  <c r="CY44" i="5"/>
  <c r="CZ44" i="5"/>
  <c r="DA44" i="5"/>
  <c r="FZ44" i="5"/>
  <c r="A45" i="5"/>
  <c r="B45" i="5"/>
  <c r="CB45" i="5"/>
  <c r="CD45" i="5"/>
  <c r="CM45" i="5"/>
  <c r="CN45" i="5"/>
  <c r="CO45" i="5"/>
  <c r="CP45" i="5"/>
  <c r="CR45" i="5"/>
  <c r="CX45" i="5"/>
  <c r="CY45" i="5"/>
  <c r="CZ45" i="5"/>
  <c r="DA45" i="5"/>
  <c r="FZ45" i="5"/>
  <c r="A46" i="5"/>
  <c r="B46" i="5"/>
  <c r="CB46" i="5"/>
  <c r="CC46" i="5"/>
  <c r="CM46" i="5"/>
  <c r="CN46" i="5"/>
  <c r="CR46" i="5"/>
  <c r="CX46" i="5"/>
  <c r="CY46" i="5"/>
  <c r="CZ46" i="5"/>
  <c r="DA46" i="5"/>
  <c r="FZ46" i="5"/>
  <c r="A47" i="5"/>
  <c r="B47" i="5"/>
  <c r="CB47" i="5"/>
  <c r="CC47" i="5"/>
  <c r="CE47" i="5"/>
  <c r="CG47" i="5"/>
  <c r="CM47" i="5"/>
  <c r="CN47" i="5"/>
  <c r="CR47" i="5"/>
  <c r="CX47" i="5"/>
  <c r="CY47" i="5"/>
  <c r="CZ47" i="5"/>
  <c r="DA47" i="5"/>
  <c r="FZ47" i="5"/>
  <c r="A48" i="5"/>
  <c r="B48" i="5"/>
  <c r="CB48" i="5"/>
  <c r="CC48" i="5"/>
  <c r="CE48" i="5"/>
  <c r="CG48" i="5"/>
  <c r="CM48" i="5"/>
  <c r="CN48" i="5"/>
  <c r="CR48" i="5"/>
  <c r="CX48" i="5"/>
  <c r="CY48" i="5"/>
  <c r="CZ48" i="5"/>
  <c r="DA48" i="5"/>
  <c r="FZ48" i="5"/>
  <c r="A49" i="5"/>
  <c r="B49" i="5"/>
  <c r="CC49" i="5"/>
  <c r="CD49" i="5"/>
  <c r="CG49" i="5"/>
  <c r="CM49" i="5"/>
  <c r="CN49" i="5"/>
  <c r="CO49" i="5"/>
  <c r="CP49" i="5"/>
  <c r="CR49" i="5"/>
  <c r="CX49" i="5"/>
  <c r="CY49" i="5"/>
  <c r="CZ49" i="5"/>
  <c r="DA49" i="5"/>
  <c r="FZ49" i="5"/>
  <c r="A50" i="5"/>
  <c r="B50" i="5"/>
  <c r="CC50" i="5"/>
  <c r="CD50" i="5"/>
  <c r="CE50" i="5"/>
  <c r="CG50" i="5"/>
  <c r="CO50" i="5"/>
  <c r="CP50" i="5"/>
  <c r="CX50" i="5"/>
  <c r="CY50" i="5"/>
  <c r="CZ50" i="5"/>
  <c r="DA50" i="5"/>
  <c r="FZ50" i="5"/>
  <c r="A51" i="5"/>
  <c r="B51" i="5"/>
  <c r="CC51" i="5"/>
  <c r="CD51" i="5"/>
  <c r="CE51" i="5"/>
  <c r="CG51" i="5"/>
  <c r="CN51" i="5"/>
  <c r="CO51" i="5"/>
  <c r="CP51" i="5"/>
  <c r="CX51" i="5"/>
  <c r="CY51" i="5"/>
  <c r="CZ51" i="5"/>
  <c r="DA51" i="5"/>
  <c r="FZ51" i="5"/>
  <c r="A52" i="5"/>
  <c r="B52" i="5"/>
  <c r="CB52" i="5"/>
  <c r="CD52" i="5"/>
  <c r="CO52" i="5"/>
  <c r="CP52" i="5"/>
  <c r="CX52" i="5"/>
  <c r="CY52" i="5"/>
  <c r="CZ52" i="5"/>
  <c r="DA52" i="5"/>
  <c r="FZ52" i="5"/>
  <c r="A53" i="5"/>
  <c r="B53" i="5"/>
  <c r="CB53" i="5"/>
  <c r="CD53" i="5"/>
  <c r="CM53" i="5"/>
  <c r="CN53" i="5"/>
  <c r="CO53" i="5"/>
  <c r="CP53" i="5"/>
  <c r="CR53" i="5"/>
  <c r="CX53" i="5"/>
  <c r="CY53" i="5"/>
  <c r="CZ53" i="5"/>
  <c r="DA53" i="5"/>
  <c r="FZ53" i="5"/>
  <c r="A54" i="5"/>
  <c r="B54" i="5"/>
  <c r="CB54" i="5"/>
  <c r="CC54" i="5"/>
  <c r="CM54" i="5"/>
  <c r="CN54" i="5"/>
  <c r="CR54" i="5"/>
  <c r="CX54" i="5"/>
  <c r="CY54" i="5"/>
  <c r="CZ54" i="5"/>
  <c r="DA54" i="5"/>
  <c r="FZ54" i="5"/>
  <c r="A55" i="5"/>
  <c r="B55" i="5"/>
  <c r="CB55" i="5"/>
  <c r="CC55" i="5"/>
  <c r="CE55" i="5"/>
  <c r="CG55" i="5"/>
  <c r="CM55" i="5"/>
  <c r="CN55" i="5"/>
  <c r="CP55" i="5"/>
  <c r="CR55" i="5"/>
  <c r="CX55" i="5"/>
  <c r="CY55" i="5"/>
  <c r="CZ55" i="5"/>
  <c r="DA55" i="5"/>
  <c r="FZ55" i="5"/>
  <c r="A56" i="5"/>
  <c r="B56" i="5"/>
  <c r="CB56" i="5"/>
  <c r="CC56" i="5"/>
  <c r="CE56" i="5"/>
  <c r="CG56" i="5"/>
  <c r="CM56" i="5"/>
  <c r="CN56" i="5"/>
  <c r="CR56" i="5"/>
  <c r="CX56" i="5"/>
  <c r="CY56" i="5"/>
  <c r="CZ56" i="5"/>
  <c r="DA56" i="5"/>
  <c r="FZ56" i="5"/>
  <c r="A57" i="5"/>
  <c r="B57" i="5"/>
  <c r="CC57" i="5"/>
  <c r="CD57" i="5"/>
  <c r="CG57" i="5"/>
  <c r="CM57" i="5"/>
  <c r="CN57" i="5"/>
  <c r="CO57" i="5"/>
  <c r="CP57" i="5"/>
  <c r="CR57" i="5"/>
  <c r="CX57" i="5"/>
  <c r="CY57" i="5"/>
  <c r="CZ57" i="5"/>
  <c r="DA57" i="5"/>
  <c r="FZ57" i="5"/>
  <c r="A58" i="5"/>
  <c r="B58" i="5"/>
  <c r="CC58" i="5"/>
  <c r="CD58" i="5"/>
  <c r="CE58" i="5"/>
  <c r="CG58" i="5"/>
  <c r="CO58" i="5"/>
  <c r="CP58" i="5"/>
  <c r="CX58" i="5"/>
  <c r="CY58" i="5"/>
  <c r="CZ58" i="5"/>
  <c r="DA58" i="5"/>
  <c r="FZ58" i="5"/>
  <c r="A59" i="5"/>
  <c r="B59" i="5"/>
  <c r="CC59" i="5"/>
  <c r="CD59" i="5"/>
  <c r="CE59" i="5"/>
  <c r="CG59" i="5"/>
  <c r="CO59" i="5"/>
  <c r="CP59" i="5"/>
  <c r="CR59" i="5"/>
  <c r="CX59" i="5"/>
  <c r="CY59" i="5"/>
  <c r="CZ59" i="5"/>
  <c r="DA59" i="5"/>
  <c r="FZ59" i="5"/>
  <c r="A60" i="5"/>
  <c r="B60" i="5"/>
  <c r="CB60" i="5"/>
  <c r="CD60" i="5"/>
  <c r="CE60" i="5"/>
  <c r="CO60" i="5"/>
  <c r="CP60" i="5"/>
  <c r="CX60" i="5"/>
  <c r="CY60" i="5"/>
  <c r="CZ60" i="5"/>
  <c r="DA60" i="5"/>
  <c r="FZ60" i="5"/>
  <c r="A61" i="5"/>
  <c r="B61" i="5"/>
  <c r="CB61" i="5"/>
  <c r="CD61" i="5"/>
  <c r="CE61" i="5"/>
  <c r="CM61" i="5"/>
  <c r="CN61" i="5"/>
  <c r="CO61" i="5"/>
  <c r="CP61" i="5"/>
  <c r="CR61" i="5"/>
  <c r="CX61" i="5"/>
  <c r="CY61" i="5"/>
  <c r="CZ61" i="5"/>
  <c r="DA61" i="5"/>
  <c r="FZ61" i="5"/>
  <c r="A62" i="5"/>
  <c r="B62" i="5"/>
  <c r="CB62" i="5"/>
  <c r="CC62" i="5"/>
  <c r="CE62" i="5"/>
  <c r="CM62" i="5"/>
  <c r="CN62" i="5"/>
  <c r="CR62" i="5"/>
  <c r="CX62" i="5"/>
  <c r="CY62" i="5"/>
  <c r="CZ62" i="5"/>
  <c r="DA62" i="5"/>
  <c r="FZ62" i="5"/>
  <c r="A63" i="5"/>
  <c r="B63" i="5"/>
  <c r="CB63" i="5"/>
  <c r="CC63" i="5"/>
  <c r="CE63" i="5"/>
  <c r="CG63" i="5"/>
  <c r="CM63" i="5"/>
  <c r="CN63" i="5"/>
  <c r="CR63" i="5"/>
  <c r="CX63" i="5"/>
  <c r="CY63" i="5"/>
  <c r="CZ63" i="5"/>
  <c r="DA63" i="5"/>
  <c r="FZ63" i="5"/>
  <c r="A64" i="5"/>
  <c r="B64" i="5"/>
  <c r="CB64" i="5"/>
  <c r="CC64" i="5"/>
  <c r="CE64" i="5"/>
  <c r="CG64" i="5"/>
  <c r="CM64" i="5"/>
  <c r="CN64" i="5"/>
  <c r="CR64" i="5"/>
  <c r="CX64" i="5"/>
  <c r="CY64" i="5"/>
  <c r="CZ64" i="5"/>
  <c r="DA64" i="5"/>
  <c r="FZ64" i="5"/>
  <c r="A65" i="5"/>
  <c r="B65" i="5"/>
  <c r="CC65" i="5"/>
  <c r="CD65" i="5"/>
  <c r="CG65" i="5"/>
  <c r="CM65" i="5"/>
  <c r="CN65" i="5"/>
  <c r="CO65" i="5"/>
  <c r="CP65" i="5"/>
  <c r="CR65" i="5"/>
  <c r="CX65" i="5"/>
  <c r="CY65" i="5"/>
  <c r="CZ65" i="5"/>
  <c r="DA65" i="5"/>
  <c r="FZ65" i="5"/>
  <c r="A66" i="5"/>
  <c r="B66" i="5"/>
  <c r="CC66" i="5"/>
  <c r="CD66" i="5"/>
  <c r="CE66" i="5"/>
  <c r="CG66" i="5"/>
  <c r="CO66" i="5"/>
  <c r="CP66" i="5"/>
  <c r="CX66" i="5"/>
  <c r="CY66" i="5"/>
  <c r="CZ66" i="5"/>
  <c r="DA66" i="5"/>
  <c r="FZ66" i="5"/>
  <c r="A67" i="5"/>
  <c r="B67" i="5"/>
  <c r="CC67" i="5"/>
  <c r="CD67" i="5"/>
  <c r="CE67" i="5"/>
  <c r="CG67" i="5"/>
  <c r="CO67" i="5"/>
  <c r="CP67" i="5"/>
  <c r="CR67" i="5"/>
  <c r="CX67" i="5"/>
  <c r="CY67" i="5"/>
  <c r="CZ67" i="5"/>
  <c r="DA67" i="5"/>
  <c r="FZ67" i="5"/>
  <c r="A68" i="5"/>
  <c r="B68" i="5"/>
  <c r="CB68" i="5"/>
  <c r="CD68" i="5"/>
  <c r="CO68" i="5"/>
  <c r="CP68" i="5"/>
  <c r="CX68" i="5"/>
  <c r="CY68" i="5"/>
  <c r="CZ68" i="5"/>
  <c r="DA68" i="5"/>
  <c r="FZ68" i="5"/>
  <c r="A69" i="5"/>
  <c r="B69" i="5"/>
  <c r="CB69" i="5"/>
  <c r="CD69" i="5"/>
  <c r="CE69" i="5"/>
  <c r="CM69" i="5"/>
  <c r="CN69" i="5"/>
  <c r="CO69" i="5"/>
  <c r="CP69" i="5"/>
  <c r="CQ69" i="5" s="1"/>
  <c r="CS69" i="5" s="1"/>
  <c r="CR69" i="5"/>
  <c r="CX69" i="5"/>
  <c r="CY69" i="5"/>
  <c r="CZ69" i="5"/>
  <c r="DA69" i="5"/>
  <c r="FZ69" i="5"/>
  <c r="A70" i="5"/>
  <c r="B70" i="5"/>
  <c r="CB70" i="5"/>
  <c r="CC70" i="5"/>
  <c r="CM70" i="5"/>
  <c r="CN70" i="5"/>
  <c r="CR70" i="5"/>
  <c r="CX70" i="5"/>
  <c r="CY70" i="5"/>
  <c r="CZ70" i="5"/>
  <c r="DA70" i="5"/>
  <c r="FZ70" i="5"/>
  <c r="A71" i="5"/>
  <c r="B71" i="5"/>
  <c r="CB71" i="5"/>
  <c r="CC71" i="5"/>
  <c r="CE71" i="5"/>
  <c r="CG71" i="5"/>
  <c r="CM71" i="5"/>
  <c r="CN71" i="5"/>
  <c r="CP71" i="5"/>
  <c r="CR71" i="5"/>
  <c r="CX71" i="5"/>
  <c r="CY71" i="5"/>
  <c r="CZ71" i="5"/>
  <c r="DA71" i="5"/>
  <c r="FZ71" i="5"/>
  <c r="A72" i="5"/>
  <c r="B72" i="5"/>
  <c r="CB72" i="5"/>
  <c r="CC72" i="5"/>
  <c r="CE72" i="5"/>
  <c r="CG72" i="5"/>
  <c r="CM72" i="5"/>
  <c r="CN72" i="5"/>
  <c r="CR72" i="5"/>
  <c r="CX72" i="5"/>
  <c r="CY72" i="5"/>
  <c r="CZ72" i="5"/>
  <c r="DA72" i="5"/>
  <c r="FZ72" i="5"/>
  <c r="A73" i="5"/>
  <c r="B73" i="5"/>
  <c r="CC73" i="5"/>
  <c r="CD73" i="5"/>
  <c r="CG73" i="5"/>
  <c r="CM73" i="5"/>
  <c r="CN73" i="5"/>
  <c r="CO73" i="5"/>
  <c r="CP73" i="5"/>
  <c r="CR73" i="5"/>
  <c r="CX73" i="5"/>
  <c r="CY73" i="5"/>
  <c r="CZ73" i="5"/>
  <c r="DA73" i="5"/>
  <c r="FZ73" i="5"/>
  <c r="A74" i="5"/>
  <c r="B74" i="5"/>
  <c r="CC74" i="5"/>
  <c r="CD74" i="5"/>
  <c r="CE74" i="5"/>
  <c r="CG74" i="5"/>
  <c r="CO74" i="5"/>
  <c r="CP74" i="5"/>
  <c r="CX74" i="5"/>
  <c r="CY74" i="5"/>
  <c r="CZ74" i="5"/>
  <c r="DA74" i="5"/>
  <c r="FZ74" i="5"/>
  <c r="A75" i="5"/>
  <c r="B75" i="5"/>
  <c r="CC75" i="5"/>
  <c r="CD75" i="5"/>
  <c r="CE75" i="5"/>
  <c r="CG75" i="5"/>
  <c r="CO75" i="5"/>
  <c r="CP75" i="5"/>
  <c r="CX75" i="5"/>
  <c r="CY75" i="5"/>
  <c r="CZ75" i="5"/>
  <c r="DA75" i="5"/>
  <c r="FZ75" i="5"/>
  <c r="A76" i="5"/>
  <c r="B76" i="5"/>
  <c r="CB76" i="5"/>
  <c r="CD76" i="5"/>
  <c r="CE76" i="5"/>
  <c r="CO76" i="5"/>
  <c r="CP76" i="5"/>
  <c r="CX76" i="5"/>
  <c r="CY76" i="5"/>
  <c r="CZ76" i="5"/>
  <c r="DA76" i="5"/>
  <c r="FZ76" i="5"/>
  <c r="A77" i="5"/>
  <c r="B77" i="5"/>
  <c r="CB77" i="5"/>
  <c r="CD77" i="5"/>
  <c r="CM77" i="5"/>
  <c r="CN77" i="5"/>
  <c r="CO77" i="5"/>
  <c r="CP77" i="5"/>
  <c r="CR77" i="5"/>
  <c r="CX77" i="5"/>
  <c r="CY77" i="5"/>
  <c r="CZ77" i="5"/>
  <c r="DA77" i="5"/>
  <c r="FZ77" i="5"/>
  <c r="A78" i="5"/>
  <c r="B78" i="5"/>
  <c r="CB78" i="5"/>
  <c r="CC78" i="5"/>
  <c r="CM78" i="5"/>
  <c r="CN78" i="5"/>
  <c r="CR78" i="5"/>
  <c r="CX78" i="5"/>
  <c r="CY78" i="5"/>
  <c r="CZ78" i="5"/>
  <c r="DA78" i="5"/>
  <c r="FZ78" i="5"/>
  <c r="A79" i="5"/>
  <c r="B79" i="5"/>
  <c r="CB79" i="5"/>
  <c r="CC79" i="5"/>
  <c r="CE79" i="5"/>
  <c r="CG79" i="5"/>
  <c r="CM79" i="5"/>
  <c r="CN79" i="5"/>
  <c r="CP79" i="5"/>
  <c r="CR79" i="5"/>
  <c r="CX79" i="5"/>
  <c r="CY79" i="5"/>
  <c r="CZ79" i="5"/>
  <c r="DA79" i="5"/>
  <c r="FZ79" i="5"/>
  <c r="A80" i="5"/>
  <c r="B80" i="5"/>
  <c r="CB80" i="5"/>
  <c r="CC80" i="5"/>
  <c r="CD80" i="5"/>
  <c r="CE80" i="5"/>
  <c r="CG80" i="5"/>
  <c r="CM80" i="5"/>
  <c r="CN80" i="5"/>
  <c r="CR80" i="5"/>
  <c r="CX80" i="5"/>
  <c r="CY80" i="5"/>
  <c r="CZ80" i="5"/>
  <c r="DA80" i="5"/>
  <c r="FZ80" i="5"/>
  <c r="A81" i="5"/>
  <c r="B81" i="5"/>
  <c r="CB81" i="5"/>
  <c r="CC81" i="5"/>
  <c r="CD81" i="5"/>
  <c r="CG81" i="5"/>
  <c r="CM81" i="5"/>
  <c r="CN81" i="5"/>
  <c r="CO81" i="5"/>
  <c r="CP81" i="5"/>
  <c r="CR81" i="5"/>
  <c r="CX81" i="5"/>
  <c r="CY81" i="5"/>
  <c r="CZ81" i="5"/>
  <c r="DA81" i="5"/>
  <c r="FZ81" i="5"/>
  <c r="A82" i="5"/>
  <c r="B82" i="5"/>
  <c r="CC82" i="5"/>
  <c r="CD82" i="5"/>
  <c r="CE82" i="5"/>
  <c r="CG82" i="5"/>
  <c r="CO82" i="5"/>
  <c r="CP82" i="5"/>
  <c r="CX82" i="5"/>
  <c r="CY82" i="5"/>
  <c r="CZ82" i="5"/>
  <c r="DA82" i="5"/>
  <c r="FZ82" i="5"/>
  <c r="A83" i="5"/>
  <c r="B83" i="5"/>
  <c r="CC83" i="5"/>
  <c r="CD83" i="5"/>
  <c r="CE83" i="5"/>
  <c r="CG83" i="5"/>
  <c r="CO83" i="5"/>
  <c r="CP83" i="5"/>
  <c r="CX83" i="5"/>
  <c r="CY83" i="5"/>
  <c r="CZ83" i="5"/>
  <c r="DA83" i="5"/>
  <c r="FZ83" i="5"/>
  <c r="A84" i="5"/>
  <c r="B84" i="5"/>
  <c r="CB84" i="5"/>
  <c r="CD84" i="5"/>
  <c r="CO84" i="5"/>
  <c r="CP84" i="5"/>
  <c r="CX84" i="5"/>
  <c r="CY84" i="5"/>
  <c r="CZ84" i="5"/>
  <c r="DA84" i="5"/>
  <c r="FZ84" i="5"/>
  <c r="A85" i="5"/>
  <c r="B85" i="5"/>
  <c r="CB85" i="5"/>
  <c r="CD85" i="5"/>
  <c r="CM85" i="5"/>
  <c r="CN85" i="5"/>
  <c r="CO85" i="5"/>
  <c r="CP85" i="5"/>
  <c r="CR85" i="5"/>
  <c r="CX85" i="5"/>
  <c r="CY85" i="5"/>
  <c r="CZ85" i="5"/>
  <c r="DA85" i="5"/>
  <c r="FZ85" i="5"/>
  <c r="A86" i="5"/>
  <c r="B86" i="5"/>
  <c r="CB86" i="5"/>
  <c r="CC86" i="5"/>
  <c r="CM86" i="5"/>
  <c r="CN86" i="5"/>
  <c r="CR86" i="5"/>
  <c r="CX86" i="5"/>
  <c r="CY86" i="5"/>
  <c r="CZ86" i="5"/>
  <c r="DA86" i="5"/>
  <c r="FZ86" i="5"/>
  <c r="A87" i="5"/>
  <c r="B87" i="5"/>
  <c r="CB87" i="5"/>
  <c r="CC87" i="5"/>
  <c r="CE87" i="5"/>
  <c r="CG87" i="5"/>
  <c r="CM87" i="5"/>
  <c r="CN87" i="5"/>
  <c r="CR87" i="5"/>
  <c r="CX87" i="5"/>
  <c r="CY87" i="5"/>
  <c r="CZ87" i="5"/>
  <c r="DA87" i="5"/>
  <c r="FZ87" i="5"/>
  <c r="A88" i="5"/>
  <c r="B88" i="5"/>
  <c r="CB88" i="5"/>
  <c r="CC88" i="5"/>
  <c r="CE88" i="5"/>
  <c r="CG88" i="5"/>
  <c r="CM88" i="5"/>
  <c r="CN88" i="5"/>
  <c r="CR88" i="5"/>
  <c r="CX88" i="5"/>
  <c r="CY88" i="5"/>
  <c r="CZ88" i="5"/>
  <c r="DA88" i="5"/>
  <c r="FZ88" i="5"/>
  <c r="A89" i="5"/>
  <c r="B89" i="5"/>
  <c r="CB89" i="5"/>
  <c r="CC89" i="5"/>
  <c r="CD89" i="5"/>
  <c r="CG89" i="5"/>
  <c r="CM89" i="5"/>
  <c r="CN89" i="5"/>
  <c r="CO89" i="5"/>
  <c r="CP89" i="5"/>
  <c r="CR89" i="5"/>
  <c r="CX89" i="5"/>
  <c r="CY89" i="5"/>
  <c r="CZ89" i="5"/>
  <c r="DA89" i="5"/>
  <c r="FZ89" i="5"/>
  <c r="A90" i="5"/>
  <c r="B90" i="5"/>
  <c r="CC90" i="5"/>
  <c r="CD90" i="5"/>
  <c r="CE90" i="5"/>
  <c r="CG90" i="5"/>
  <c r="CO90" i="5"/>
  <c r="CP90" i="5"/>
  <c r="CX90" i="5"/>
  <c r="CY90" i="5"/>
  <c r="CZ90" i="5"/>
  <c r="DA90" i="5"/>
  <c r="FZ90" i="5"/>
  <c r="A91" i="5"/>
  <c r="B91" i="5"/>
  <c r="CC91" i="5"/>
  <c r="CD91" i="5"/>
  <c r="CE91" i="5"/>
  <c r="CG91" i="5"/>
  <c r="CO91" i="5"/>
  <c r="CP91" i="5"/>
  <c r="CR91" i="5"/>
  <c r="CX91" i="5"/>
  <c r="CY91" i="5"/>
  <c r="CZ91" i="5"/>
  <c r="DA91" i="5"/>
  <c r="FZ91" i="5"/>
  <c r="A92" i="5"/>
  <c r="B92" i="5"/>
  <c r="CB92" i="5"/>
  <c r="CD92" i="5"/>
  <c r="CE92" i="5"/>
  <c r="CO92" i="5"/>
  <c r="CP92" i="5"/>
  <c r="CX92" i="5"/>
  <c r="CY92" i="5"/>
  <c r="CZ92" i="5"/>
  <c r="DA92" i="5"/>
  <c r="FZ92" i="5"/>
  <c r="A93" i="5"/>
  <c r="B93" i="5"/>
  <c r="CB93" i="5"/>
  <c r="CD93" i="5"/>
  <c r="CE93" i="5"/>
  <c r="CG93" i="5"/>
  <c r="CM93" i="5"/>
  <c r="CN93" i="5"/>
  <c r="CO93" i="5"/>
  <c r="CP93" i="5"/>
  <c r="CR93" i="5"/>
  <c r="CX93" i="5"/>
  <c r="CY93" i="5"/>
  <c r="CZ93" i="5"/>
  <c r="DA93" i="5"/>
  <c r="FZ93" i="5"/>
  <c r="A94" i="5"/>
  <c r="B94" i="5"/>
  <c r="CB94" i="5"/>
  <c r="CC94" i="5"/>
  <c r="CE94" i="5"/>
  <c r="CM94" i="5"/>
  <c r="CN94" i="5"/>
  <c r="CR94" i="5"/>
  <c r="CX94" i="5"/>
  <c r="CY94" i="5"/>
  <c r="CZ94" i="5"/>
  <c r="DA94" i="5"/>
  <c r="FZ94" i="5"/>
  <c r="A95" i="5"/>
  <c r="B95" i="5"/>
  <c r="CB95" i="5"/>
  <c r="CC95" i="5"/>
  <c r="CE95" i="5"/>
  <c r="CG95" i="5"/>
  <c r="CM95" i="5"/>
  <c r="CN95" i="5"/>
  <c r="CO95" i="5"/>
  <c r="CR95" i="5"/>
  <c r="CX95" i="5"/>
  <c r="CY95" i="5"/>
  <c r="CZ95" i="5"/>
  <c r="DA95" i="5"/>
  <c r="FZ95" i="5"/>
  <c r="A96" i="5"/>
  <c r="B96" i="5"/>
  <c r="CB96" i="5"/>
  <c r="CC96" i="5"/>
  <c r="CE96" i="5"/>
  <c r="CG96" i="5"/>
  <c r="CM96" i="5"/>
  <c r="CN96" i="5"/>
  <c r="CR96" i="5"/>
  <c r="CX96" i="5"/>
  <c r="CY96" i="5"/>
  <c r="CZ96" i="5"/>
  <c r="DA96" i="5"/>
  <c r="FZ96" i="5"/>
  <c r="A97" i="5"/>
  <c r="B97" i="5"/>
  <c r="CC97" i="5"/>
  <c r="CD97" i="5"/>
  <c r="CE97" i="5"/>
  <c r="CG97" i="5"/>
  <c r="CM97" i="5"/>
  <c r="CN97" i="5"/>
  <c r="CO97" i="5"/>
  <c r="CP97" i="5"/>
  <c r="CR97" i="5"/>
  <c r="CX97" i="5"/>
  <c r="CY97" i="5"/>
  <c r="CZ97" i="5"/>
  <c r="DA97" i="5"/>
  <c r="FZ97" i="5"/>
  <c r="A98" i="5"/>
  <c r="B98" i="5"/>
  <c r="CC98" i="5"/>
  <c r="CD98" i="5"/>
  <c r="CE98" i="5"/>
  <c r="CG98" i="5"/>
  <c r="CO98" i="5"/>
  <c r="CP98" i="5"/>
  <c r="CX98" i="5"/>
  <c r="CY98" i="5"/>
  <c r="CZ98" i="5"/>
  <c r="DA98" i="5"/>
  <c r="FZ98" i="5"/>
  <c r="A99" i="5"/>
  <c r="B99" i="5"/>
  <c r="CC99" i="5"/>
  <c r="CD99" i="5"/>
  <c r="CE99" i="5"/>
  <c r="CG99" i="5"/>
  <c r="CO99" i="5"/>
  <c r="CP99" i="5"/>
  <c r="CR99" i="5"/>
  <c r="CX99" i="5"/>
  <c r="CY99" i="5"/>
  <c r="CZ99" i="5"/>
  <c r="DA99" i="5"/>
  <c r="FZ99" i="5"/>
  <c r="A100" i="5"/>
  <c r="B100" i="5"/>
  <c r="CB100" i="5"/>
  <c r="CD100" i="5"/>
  <c r="CO100" i="5"/>
  <c r="CP100" i="5"/>
  <c r="CX100" i="5"/>
  <c r="CY100" i="5"/>
  <c r="CZ100" i="5"/>
  <c r="DA100" i="5"/>
  <c r="FZ100" i="5"/>
  <c r="A101" i="5"/>
  <c r="B101" i="5"/>
  <c r="CB101" i="5"/>
  <c r="CD101" i="5"/>
  <c r="CE101" i="5"/>
  <c r="CM101" i="5"/>
  <c r="CN101" i="5"/>
  <c r="CO101" i="5"/>
  <c r="CP101" i="5"/>
  <c r="CR101" i="5"/>
  <c r="CX101" i="5"/>
  <c r="CY101" i="5"/>
  <c r="CZ101" i="5"/>
  <c r="DA101" i="5"/>
  <c r="FZ101" i="5"/>
  <c r="A102" i="5"/>
  <c r="B102" i="5"/>
  <c r="CB102" i="5"/>
  <c r="CC102" i="5"/>
  <c r="CM102" i="5"/>
  <c r="CN102" i="5"/>
  <c r="CR102" i="5"/>
  <c r="CX102" i="5"/>
  <c r="CY102" i="5"/>
  <c r="CZ102" i="5"/>
  <c r="DA102" i="5"/>
  <c r="FZ102" i="5"/>
  <c r="A103" i="5"/>
  <c r="B103" i="5"/>
  <c r="CB103" i="5"/>
  <c r="CC103" i="5"/>
  <c r="CE103" i="5"/>
  <c r="CG103" i="5"/>
  <c r="CM103" i="5"/>
  <c r="CN103" i="5"/>
  <c r="CP103" i="5"/>
  <c r="CR103" i="5"/>
  <c r="CX103" i="5"/>
  <c r="CY103" i="5"/>
  <c r="CZ103" i="5"/>
  <c r="DA103" i="5"/>
  <c r="FZ103" i="5"/>
  <c r="A542" i="1"/>
  <c r="B542" i="1"/>
  <c r="C542" i="1"/>
  <c r="X542" i="1" s="1"/>
  <c r="E542" i="1"/>
  <c r="Q542" i="1"/>
  <c r="S542" i="1"/>
  <c r="T542" i="1"/>
  <c r="Z542" i="1"/>
  <c r="AN542" i="1"/>
  <c r="AP542" i="1"/>
  <c r="AR542" i="1"/>
  <c r="AS542" i="1"/>
  <c r="AU542" i="1"/>
  <c r="I17" i="7"/>
  <c r="AM845" i="1"/>
  <c r="AO845" i="1" s="1"/>
  <c r="K845" i="1"/>
  <c r="Y845" i="1"/>
  <c r="AF845" i="1"/>
  <c r="D845" i="1"/>
  <c r="AF635" i="1"/>
  <c r="Y635" i="1"/>
  <c r="K635" i="1"/>
  <c r="D635" i="1"/>
  <c r="AF530" i="1"/>
  <c r="Y530" i="1"/>
  <c r="I16" i="7"/>
  <c r="I18" i="7"/>
  <c r="I19" i="7"/>
  <c r="I15" i="7"/>
  <c r="I12" i="7"/>
  <c r="I13" i="7"/>
  <c r="I14" i="7"/>
  <c r="I11" i="7"/>
  <c r="C2" i="24"/>
  <c r="E2" i="24"/>
  <c r="C3" i="24"/>
  <c r="E3" i="24"/>
  <c r="C4" i="24"/>
  <c r="E4" i="24"/>
  <c r="C5" i="24"/>
  <c r="E5" i="24"/>
  <c r="C6" i="24"/>
  <c r="E6" i="24"/>
  <c r="C7" i="24"/>
  <c r="E7" i="24"/>
  <c r="C8" i="24"/>
  <c r="E8" i="24"/>
  <c r="C9" i="24"/>
  <c r="E9" i="24"/>
  <c r="C10" i="24"/>
  <c r="E10" i="24"/>
  <c r="C11" i="24"/>
  <c r="E11" i="24"/>
  <c r="C12" i="24"/>
  <c r="E12" i="24"/>
  <c r="C13" i="24"/>
  <c r="E13" i="24"/>
  <c r="C14" i="24"/>
  <c r="E14" i="24"/>
  <c r="C15" i="24"/>
  <c r="E15" i="24"/>
  <c r="C16" i="24"/>
  <c r="E16" i="24"/>
  <c r="C17" i="24"/>
  <c r="E17" i="24"/>
  <c r="C18" i="24"/>
  <c r="E18" i="24"/>
  <c r="C19" i="24"/>
  <c r="E19" i="24"/>
  <c r="C20" i="24"/>
  <c r="E20" i="24"/>
  <c r="C21" i="24"/>
  <c r="E21" i="24"/>
  <c r="C22" i="24"/>
  <c r="E22" i="24"/>
  <c r="C23" i="24"/>
  <c r="E23" i="24"/>
  <c r="C24" i="24"/>
  <c r="E24" i="24"/>
  <c r="C25" i="24"/>
  <c r="E25" i="24"/>
  <c r="C26" i="24"/>
  <c r="E26" i="24"/>
  <c r="C27" i="24"/>
  <c r="E27" i="24"/>
  <c r="C28" i="24"/>
  <c r="E28" i="24"/>
  <c r="C29" i="24"/>
  <c r="E29" i="24"/>
  <c r="C30" i="24"/>
  <c r="E30" i="24"/>
  <c r="C31" i="24"/>
  <c r="E31" i="24"/>
  <c r="C32" i="24"/>
  <c r="E32" i="24"/>
  <c r="C33" i="24"/>
  <c r="E33" i="24"/>
  <c r="C34" i="24"/>
  <c r="E34" i="24"/>
  <c r="C35" i="24"/>
  <c r="E35" i="24"/>
  <c r="C36" i="24"/>
  <c r="E36" i="24"/>
  <c r="C37" i="24"/>
  <c r="E37" i="24"/>
  <c r="C38" i="24"/>
  <c r="E38" i="24"/>
  <c r="C39" i="24"/>
  <c r="E39" i="24"/>
  <c r="C40" i="24"/>
  <c r="E40" i="24"/>
  <c r="C41" i="24"/>
  <c r="E41" i="24"/>
  <c r="C42" i="24"/>
  <c r="E42" i="24"/>
  <c r="C43" i="24"/>
  <c r="E43" i="24"/>
  <c r="C44" i="24"/>
  <c r="E44" i="24"/>
  <c r="C45" i="24"/>
  <c r="E45" i="24"/>
  <c r="C46" i="24"/>
  <c r="E46" i="24"/>
  <c r="C47" i="24"/>
  <c r="E47" i="24"/>
  <c r="C48" i="24"/>
  <c r="E48" i="24"/>
  <c r="C49" i="24"/>
  <c r="E49" i="24"/>
  <c r="C50" i="24"/>
  <c r="E50" i="24"/>
  <c r="C51" i="24"/>
  <c r="E51" i="24"/>
  <c r="C52" i="24"/>
  <c r="E52" i="24"/>
  <c r="C53" i="24"/>
  <c r="E53" i="24"/>
  <c r="C54" i="24"/>
  <c r="E54" i="24"/>
  <c r="C55" i="24"/>
  <c r="E55" i="24"/>
  <c r="C56" i="24"/>
  <c r="E56" i="24"/>
  <c r="C57" i="24"/>
  <c r="E57" i="24"/>
  <c r="C58" i="24"/>
  <c r="E58" i="24"/>
  <c r="C59" i="24"/>
  <c r="E59" i="24"/>
  <c r="C60" i="24"/>
  <c r="E60" i="24"/>
  <c r="C61" i="24"/>
  <c r="E61" i="24"/>
  <c r="C62" i="24"/>
  <c r="E62" i="24"/>
  <c r="C63" i="24"/>
  <c r="E63" i="24"/>
  <c r="C64" i="24"/>
  <c r="E64" i="24"/>
  <c r="C65" i="24"/>
  <c r="E65" i="24"/>
  <c r="C66" i="24"/>
  <c r="E66" i="24"/>
  <c r="C67" i="24"/>
  <c r="E67" i="24"/>
  <c r="C68" i="24"/>
  <c r="E68" i="24"/>
  <c r="C69" i="24"/>
  <c r="E69" i="24"/>
  <c r="C70" i="24"/>
  <c r="E70" i="24"/>
  <c r="C71" i="24"/>
  <c r="E71" i="24"/>
  <c r="C72" i="24"/>
  <c r="E72" i="24"/>
  <c r="C73" i="24"/>
  <c r="E73" i="24"/>
  <c r="C74" i="24"/>
  <c r="E74" i="24"/>
  <c r="C75" i="24"/>
  <c r="E75" i="24"/>
  <c r="C76" i="24"/>
  <c r="E76" i="24"/>
  <c r="C77" i="24"/>
  <c r="E77" i="24"/>
  <c r="C78" i="24"/>
  <c r="E78" i="24"/>
  <c r="C79" i="24"/>
  <c r="E79" i="24"/>
  <c r="C80" i="24"/>
  <c r="E80" i="24"/>
  <c r="C81" i="24"/>
  <c r="E81" i="24"/>
  <c r="C82" i="24"/>
  <c r="E82" i="24"/>
  <c r="C83" i="24"/>
  <c r="E83" i="24"/>
  <c r="C84" i="24"/>
  <c r="E84" i="24"/>
  <c r="C85" i="24"/>
  <c r="E85" i="24"/>
  <c r="C86" i="24"/>
  <c r="E86" i="24"/>
  <c r="C87" i="24"/>
  <c r="E87" i="24"/>
  <c r="C88" i="24"/>
  <c r="E88" i="24"/>
  <c r="C89" i="24"/>
  <c r="E89" i="24"/>
  <c r="C90" i="24"/>
  <c r="E90" i="24"/>
  <c r="C91" i="24"/>
  <c r="E91" i="24"/>
  <c r="C92" i="24"/>
  <c r="E92" i="24"/>
  <c r="C93" i="24"/>
  <c r="E93" i="24"/>
  <c r="C94" i="24"/>
  <c r="E94" i="24"/>
  <c r="C95" i="24"/>
  <c r="E95" i="24"/>
  <c r="C96" i="24"/>
  <c r="E96" i="24"/>
  <c r="C97" i="24"/>
  <c r="E97" i="24"/>
  <c r="C98" i="24"/>
  <c r="E98" i="24"/>
  <c r="C99" i="24"/>
  <c r="E99" i="24"/>
  <c r="C100" i="24"/>
  <c r="E100" i="24"/>
  <c r="C101" i="24"/>
  <c r="E101" i="24"/>
  <c r="Z30" i="24"/>
  <c r="L32" i="23"/>
  <c r="O32" i="23"/>
  <c r="C7" i="23"/>
  <c r="A3" i="3"/>
  <c r="A7" i="3"/>
  <c r="A4" i="3"/>
  <c r="A5" i="3"/>
  <c r="A6" i="3"/>
  <c r="A8" i="3"/>
  <c r="B3" i="3"/>
  <c r="B4" i="3"/>
  <c r="B5" i="3"/>
  <c r="B6" i="3"/>
  <c r="B7"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7" i="1"/>
  <c r="N1" i="5"/>
  <c r="DC2" i="5" s="1"/>
  <c r="A212" i="1"/>
  <c r="V212" i="1" s="1"/>
  <c r="Y1" i="5" s="1"/>
  <c r="DD2" i="5" s="1"/>
  <c r="B30" i="23"/>
  <c r="B29" i="23"/>
  <c r="B28" i="23"/>
  <c r="B27" i="23"/>
  <c r="C6" i="23"/>
  <c r="B2" i="23"/>
  <c r="O2" i="23"/>
  <c r="A846" i="1"/>
  <c r="H846" i="1" s="1"/>
  <c r="AU846" i="1"/>
  <c r="A847" i="1"/>
  <c r="H847" i="1" s="1"/>
  <c r="A848" i="1"/>
  <c r="A849" i="1"/>
  <c r="A850" i="1"/>
  <c r="B846" i="1"/>
  <c r="W846" i="1" s="1"/>
  <c r="C846" i="1"/>
  <c r="E846" i="1"/>
  <c r="L846" i="1"/>
  <c r="S846" i="1"/>
  <c r="T846" i="1"/>
  <c r="Z846" i="1"/>
  <c r="AC846" i="1"/>
  <c r="AN846" i="1"/>
  <c r="AP846" i="1"/>
  <c r="AQ846" i="1"/>
  <c r="AR846" i="1"/>
  <c r="AS846" i="1"/>
  <c r="AT846" i="1"/>
  <c r="B847" i="1"/>
  <c r="C847" i="1"/>
  <c r="AE847" i="1" s="1"/>
  <c r="E847" i="1"/>
  <c r="S847" i="1"/>
  <c r="T847" i="1"/>
  <c r="Z847" i="1"/>
  <c r="AN847" i="1"/>
  <c r="AP847" i="1"/>
  <c r="AQ847" i="1"/>
  <c r="AR847" i="1"/>
  <c r="AS847" i="1"/>
  <c r="AT847" i="1"/>
  <c r="AU847" i="1"/>
  <c r="B848" i="1"/>
  <c r="W848" i="1" s="1"/>
  <c r="C848" i="1"/>
  <c r="AE848" i="1" s="1"/>
  <c r="E848" i="1"/>
  <c r="S848" i="1"/>
  <c r="T848" i="1"/>
  <c r="Z848" i="1"/>
  <c r="AD848" i="1"/>
  <c r="AN848" i="1"/>
  <c r="AP848" i="1"/>
  <c r="AQ848" i="1"/>
  <c r="AR848" i="1"/>
  <c r="AS848" i="1"/>
  <c r="AT848" i="1"/>
  <c r="AU848" i="1"/>
  <c r="B849" i="1"/>
  <c r="C849" i="1"/>
  <c r="AL849" i="1" s="1"/>
  <c r="E849" i="1"/>
  <c r="S849" i="1"/>
  <c r="T849" i="1"/>
  <c r="X849" i="1"/>
  <c r="Z849" i="1"/>
  <c r="AN849" i="1"/>
  <c r="AP849" i="1"/>
  <c r="AQ849" i="1"/>
  <c r="AR849" i="1"/>
  <c r="AS849" i="1"/>
  <c r="AT849" i="1"/>
  <c r="AU849" i="1"/>
  <c r="B850" i="1"/>
  <c r="P850" i="1" s="1"/>
  <c r="C850" i="1"/>
  <c r="E850" i="1"/>
  <c r="S850" i="1"/>
  <c r="T850" i="1"/>
  <c r="V850" i="1"/>
  <c r="Z850" i="1"/>
  <c r="AN850" i="1"/>
  <c r="AP850" i="1"/>
  <c r="AQ850" i="1"/>
  <c r="AR850" i="1"/>
  <c r="AS850" i="1"/>
  <c r="AT850" i="1"/>
  <c r="AU850" i="1"/>
  <c r="A851" i="1"/>
  <c r="B851" i="1"/>
  <c r="AD851" i="1" s="1"/>
  <c r="C851" i="1"/>
  <c r="X851" i="1" s="1"/>
  <c r="E851" i="1"/>
  <c r="S851" i="1"/>
  <c r="T851" i="1"/>
  <c r="Z851" i="1"/>
  <c r="AN851" i="1"/>
  <c r="AP851" i="1"/>
  <c r="AQ851" i="1"/>
  <c r="AR851" i="1"/>
  <c r="AS851" i="1"/>
  <c r="AT851" i="1"/>
  <c r="AU851" i="1"/>
  <c r="A852" i="1"/>
  <c r="B852" i="1"/>
  <c r="C852" i="1"/>
  <c r="J852" i="1" s="1"/>
  <c r="E852" i="1"/>
  <c r="H852" i="1"/>
  <c r="S852" i="1"/>
  <c r="T852" i="1"/>
  <c r="Z852" i="1"/>
  <c r="AN852" i="1"/>
  <c r="AP852" i="1"/>
  <c r="AQ852" i="1"/>
  <c r="AR852" i="1"/>
  <c r="AS852" i="1"/>
  <c r="AT852" i="1"/>
  <c r="AU852" i="1"/>
  <c r="A853" i="1"/>
  <c r="O853" i="1" s="1"/>
  <c r="B853" i="1"/>
  <c r="P853" i="1" s="1"/>
  <c r="C853" i="1"/>
  <c r="E853" i="1"/>
  <c r="L853" i="1"/>
  <c r="S853" i="1"/>
  <c r="T853" i="1"/>
  <c r="Z853" i="1"/>
  <c r="AN853" i="1"/>
  <c r="AP853" i="1"/>
  <c r="AQ853" i="1"/>
  <c r="AR853" i="1"/>
  <c r="AS853" i="1"/>
  <c r="AT853" i="1"/>
  <c r="AU853" i="1"/>
  <c r="A854" i="1"/>
  <c r="B854" i="1"/>
  <c r="C854" i="1"/>
  <c r="Q854" i="1" s="1"/>
  <c r="E854" i="1"/>
  <c r="S854" i="1"/>
  <c r="T854" i="1"/>
  <c r="Z854" i="1"/>
  <c r="AN854" i="1"/>
  <c r="AP854" i="1"/>
  <c r="AQ854" i="1"/>
  <c r="AR854" i="1"/>
  <c r="AS854" i="1"/>
  <c r="AT854" i="1"/>
  <c r="AU854" i="1"/>
  <c r="A855" i="1"/>
  <c r="O855" i="1" s="1"/>
  <c r="B855" i="1"/>
  <c r="C855" i="1"/>
  <c r="Q855" i="1" s="1"/>
  <c r="E855" i="1"/>
  <c r="S855" i="1"/>
  <c r="T855" i="1"/>
  <c r="Z855" i="1"/>
  <c r="AN855" i="1"/>
  <c r="AP855" i="1"/>
  <c r="AQ855" i="1"/>
  <c r="AR855" i="1"/>
  <c r="AS855" i="1"/>
  <c r="AT855" i="1"/>
  <c r="AU855" i="1"/>
  <c r="A856" i="1"/>
  <c r="O856" i="1" s="1"/>
  <c r="B856" i="1"/>
  <c r="P856" i="1" s="1"/>
  <c r="C856" i="1"/>
  <c r="E856" i="1"/>
  <c r="S856" i="1"/>
  <c r="T856" i="1"/>
  <c r="Z856" i="1"/>
  <c r="AN856" i="1"/>
  <c r="AP856" i="1"/>
  <c r="AQ856" i="1"/>
  <c r="AV856" i="1" s="1"/>
  <c r="AR856" i="1"/>
  <c r="AS856" i="1"/>
  <c r="AT856" i="1"/>
  <c r="AU856" i="1"/>
  <c r="A857" i="1"/>
  <c r="V857" i="1" s="1"/>
  <c r="B857" i="1"/>
  <c r="C857" i="1"/>
  <c r="E857" i="1"/>
  <c r="H857" i="1"/>
  <c r="O857" i="1"/>
  <c r="S857" i="1"/>
  <c r="T857" i="1"/>
  <c r="Z857" i="1"/>
  <c r="AN857" i="1"/>
  <c r="AP857" i="1"/>
  <c r="AQ857" i="1"/>
  <c r="AR857" i="1"/>
  <c r="AS857" i="1"/>
  <c r="AT857" i="1"/>
  <c r="AU857" i="1"/>
  <c r="A858" i="1"/>
  <c r="V858" i="1" s="1"/>
  <c r="B858" i="1"/>
  <c r="C858" i="1"/>
  <c r="Q858" i="1" s="1"/>
  <c r="E858" i="1"/>
  <c r="S858" i="1"/>
  <c r="T858" i="1"/>
  <c r="Z858" i="1"/>
  <c r="AJ858" i="1"/>
  <c r="AN858" i="1"/>
  <c r="AP858" i="1"/>
  <c r="AQ858" i="1"/>
  <c r="AR858" i="1"/>
  <c r="AS858" i="1"/>
  <c r="AT858" i="1"/>
  <c r="AU858" i="1"/>
  <c r="A859" i="1"/>
  <c r="B859" i="1"/>
  <c r="C859" i="1"/>
  <c r="E859" i="1"/>
  <c r="S859" i="1"/>
  <c r="T859" i="1"/>
  <c r="Z859" i="1"/>
  <c r="AN859" i="1"/>
  <c r="AP859" i="1"/>
  <c r="AQ859" i="1"/>
  <c r="AR859" i="1"/>
  <c r="AS859" i="1"/>
  <c r="AT859" i="1"/>
  <c r="AU859" i="1"/>
  <c r="A860" i="1"/>
  <c r="B860" i="1"/>
  <c r="C860" i="1"/>
  <c r="E860" i="1"/>
  <c r="S860" i="1"/>
  <c r="T860" i="1"/>
  <c r="Z860" i="1"/>
  <c r="AN860" i="1"/>
  <c r="AP860" i="1"/>
  <c r="AQ860" i="1"/>
  <c r="AR860" i="1"/>
  <c r="AS860" i="1"/>
  <c r="AT860" i="1"/>
  <c r="AU860" i="1"/>
  <c r="A861" i="1"/>
  <c r="B861" i="1"/>
  <c r="C861" i="1"/>
  <c r="E861" i="1"/>
  <c r="S861" i="1"/>
  <c r="T861" i="1"/>
  <c r="Z861" i="1"/>
  <c r="AN861" i="1"/>
  <c r="AP861" i="1"/>
  <c r="AQ861" i="1"/>
  <c r="AR861" i="1"/>
  <c r="AS861" i="1"/>
  <c r="AT861" i="1"/>
  <c r="AU861" i="1"/>
  <c r="A862" i="1"/>
  <c r="O862" i="1" s="1"/>
  <c r="B862" i="1"/>
  <c r="C862" i="1"/>
  <c r="J862" i="1" s="1"/>
  <c r="E862" i="1"/>
  <c r="P862" i="1"/>
  <c r="S862" i="1"/>
  <c r="T862" i="1"/>
  <c r="Z862" i="1"/>
  <c r="AN862" i="1"/>
  <c r="AP862" i="1"/>
  <c r="AV862" i="1" s="1"/>
  <c r="AQ862" i="1"/>
  <c r="AR862" i="1"/>
  <c r="AS862" i="1"/>
  <c r="AT862" i="1"/>
  <c r="AU862" i="1"/>
  <c r="A863" i="1"/>
  <c r="O863" i="1" s="1"/>
  <c r="B863" i="1"/>
  <c r="AD863" i="1" s="1"/>
  <c r="C863" i="1"/>
  <c r="E863" i="1"/>
  <c r="P863" i="1"/>
  <c r="S863" i="1"/>
  <c r="T863" i="1"/>
  <c r="Z863" i="1"/>
  <c r="AN863" i="1"/>
  <c r="AP863" i="1"/>
  <c r="AQ863" i="1"/>
  <c r="AR863" i="1"/>
  <c r="AS863" i="1"/>
  <c r="AT863" i="1"/>
  <c r="AU863" i="1"/>
  <c r="A864" i="1"/>
  <c r="V864" i="1" s="1"/>
  <c r="B864" i="1"/>
  <c r="C864" i="1"/>
  <c r="E864" i="1"/>
  <c r="H864" i="1"/>
  <c r="O864" i="1"/>
  <c r="S864" i="1"/>
  <c r="T864" i="1"/>
  <c r="Z864" i="1"/>
  <c r="AN864" i="1"/>
  <c r="AP864" i="1"/>
  <c r="AQ864" i="1"/>
  <c r="AR864" i="1"/>
  <c r="AS864" i="1"/>
  <c r="AT864" i="1"/>
  <c r="AU864" i="1"/>
  <c r="A865" i="1"/>
  <c r="X865" i="1"/>
  <c r="E865" i="1"/>
  <c r="I865" i="1"/>
  <c r="J865" i="1"/>
  <c r="P865" i="1"/>
  <c r="Q865" i="1"/>
  <c r="S865" i="1"/>
  <c r="T865" i="1"/>
  <c r="W865" i="1"/>
  <c r="Z865" i="1"/>
  <c r="AD865" i="1"/>
  <c r="AK865" i="1"/>
  <c r="AN865" i="1"/>
  <c r="AP865" i="1"/>
  <c r="AQ865" i="1"/>
  <c r="AR865" i="1"/>
  <c r="AS865" i="1"/>
  <c r="AT865" i="1"/>
  <c r="AU865" i="1"/>
  <c r="A866" i="1"/>
  <c r="W866" i="1"/>
  <c r="AL866" i="1"/>
  <c r="E866" i="1"/>
  <c r="I866" i="1"/>
  <c r="J866" i="1"/>
  <c r="P866" i="1"/>
  <c r="Q866" i="1"/>
  <c r="S866" i="1"/>
  <c r="T866" i="1"/>
  <c r="Z866" i="1"/>
  <c r="AN866" i="1"/>
  <c r="AP866" i="1"/>
  <c r="AQ866" i="1"/>
  <c r="AR866" i="1"/>
  <c r="AS866" i="1"/>
  <c r="AT866" i="1"/>
  <c r="AU866" i="1"/>
  <c r="A867" i="1"/>
  <c r="AJ867" i="1" s="1"/>
  <c r="W867" i="1"/>
  <c r="AL867" i="1"/>
  <c r="E867" i="1"/>
  <c r="I867" i="1"/>
  <c r="J867" i="1"/>
  <c r="L867" i="1"/>
  <c r="P867" i="1"/>
  <c r="Q867" i="1"/>
  <c r="S867" i="1"/>
  <c r="T867" i="1"/>
  <c r="Z867" i="1"/>
  <c r="AG867" i="1"/>
  <c r="AN867" i="1"/>
  <c r="AP867" i="1"/>
  <c r="AQ867" i="1"/>
  <c r="AR867" i="1"/>
  <c r="AS867" i="1"/>
  <c r="AT867" i="1"/>
  <c r="AU867" i="1"/>
  <c r="A868" i="1"/>
  <c r="AD868" i="1"/>
  <c r="X868" i="1"/>
  <c r="E868" i="1"/>
  <c r="I868" i="1"/>
  <c r="J868" i="1"/>
  <c r="P868" i="1"/>
  <c r="Q868" i="1"/>
  <c r="S868" i="1"/>
  <c r="T868" i="1"/>
  <c r="W868" i="1"/>
  <c r="Z868" i="1"/>
  <c r="AK868" i="1"/>
  <c r="AN868" i="1"/>
  <c r="AP868" i="1"/>
  <c r="AQ868" i="1"/>
  <c r="AR868" i="1"/>
  <c r="AS868" i="1"/>
  <c r="AT868" i="1"/>
  <c r="AU868" i="1"/>
  <c r="A869" i="1"/>
  <c r="O869" i="1" s="1"/>
  <c r="W869" i="1"/>
  <c r="X869" i="1"/>
  <c r="E869" i="1"/>
  <c r="I869" i="1"/>
  <c r="J869" i="1"/>
  <c r="P869" i="1"/>
  <c r="Q869" i="1"/>
  <c r="S869" i="1"/>
  <c r="T869" i="1"/>
  <c r="Z869" i="1"/>
  <c r="AN869" i="1"/>
  <c r="AP869" i="1"/>
  <c r="AQ869" i="1"/>
  <c r="AR869" i="1"/>
  <c r="AS869" i="1"/>
  <c r="AT869" i="1"/>
  <c r="AU869" i="1"/>
  <c r="A870" i="1"/>
  <c r="AD870" i="1"/>
  <c r="X870" i="1"/>
  <c r="E870" i="1"/>
  <c r="I870" i="1"/>
  <c r="J870" i="1"/>
  <c r="P870" i="1"/>
  <c r="Q870" i="1"/>
  <c r="S870" i="1"/>
  <c r="T870" i="1"/>
  <c r="W870" i="1"/>
  <c r="Z870" i="1"/>
  <c r="AN870" i="1"/>
  <c r="AP870" i="1"/>
  <c r="AQ870" i="1"/>
  <c r="AR870" i="1"/>
  <c r="AS870" i="1"/>
  <c r="AT870" i="1"/>
  <c r="AU870" i="1"/>
  <c r="A871" i="1"/>
  <c r="W871" i="1"/>
  <c r="AL871" i="1"/>
  <c r="E871" i="1"/>
  <c r="I871" i="1"/>
  <c r="J871" i="1"/>
  <c r="P871" i="1"/>
  <c r="Q871" i="1"/>
  <c r="S871" i="1"/>
  <c r="T871" i="1"/>
  <c r="X871" i="1"/>
  <c r="Z871" i="1"/>
  <c r="AN871" i="1"/>
  <c r="AP871" i="1"/>
  <c r="AQ871" i="1"/>
  <c r="AR871" i="1"/>
  <c r="AS871" i="1"/>
  <c r="AT871" i="1"/>
  <c r="AU871" i="1"/>
  <c r="A872" i="1"/>
  <c r="H872" i="1" s="1"/>
  <c r="AD872" i="1"/>
  <c r="X872" i="1"/>
  <c r="E872" i="1"/>
  <c r="I872" i="1"/>
  <c r="J872" i="1"/>
  <c r="P872" i="1"/>
  <c r="Q872" i="1"/>
  <c r="S872" i="1"/>
  <c r="T872" i="1"/>
  <c r="W872" i="1"/>
  <c r="Z872" i="1"/>
  <c r="AN872" i="1"/>
  <c r="AP872" i="1"/>
  <c r="AQ872" i="1"/>
  <c r="AR872" i="1"/>
  <c r="AS872" i="1"/>
  <c r="AT872" i="1"/>
  <c r="AU872" i="1"/>
  <c r="A873" i="1"/>
  <c r="X873" i="1"/>
  <c r="E873" i="1"/>
  <c r="I873" i="1"/>
  <c r="J873" i="1"/>
  <c r="P873" i="1"/>
  <c r="Q873" i="1"/>
  <c r="S873" i="1"/>
  <c r="T873" i="1"/>
  <c r="Z873" i="1"/>
  <c r="AG873" i="1"/>
  <c r="AN873" i="1"/>
  <c r="AP873" i="1"/>
  <c r="AQ873" i="1"/>
  <c r="AR873" i="1"/>
  <c r="AS873" i="1"/>
  <c r="AT873" i="1"/>
  <c r="AU873" i="1"/>
  <c r="A874" i="1"/>
  <c r="O874" i="1" s="1"/>
  <c r="AD874" i="1"/>
  <c r="E874" i="1"/>
  <c r="I874" i="1"/>
  <c r="J874" i="1"/>
  <c r="P874" i="1"/>
  <c r="Q874" i="1"/>
  <c r="S874" i="1"/>
  <c r="T874" i="1"/>
  <c r="W874" i="1"/>
  <c r="Z874" i="1"/>
  <c r="AN874" i="1"/>
  <c r="AP874" i="1"/>
  <c r="AQ874" i="1"/>
  <c r="AR874" i="1"/>
  <c r="AS874" i="1"/>
  <c r="AT874" i="1"/>
  <c r="AU874" i="1"/>
  <c r="A875" i="1"/>
  <c r="O875" i="1" s="1"/>
  <c r="B875" i="1"/>
  <c r="P875" i="1" s="1"/>
  <c r="C875" i="1"/>
  <c r="Q875" i="1" s="1"/>
  <c r="E875" i="1"/>
  <c r="I875" i="1"/>
  <c r="S875" i="1"/>
  <c r="T875" i="1"/>
  <c r="Z875" i="1"/>
  <c r="AN875" i="1"/>
  <c r="AP875" i="1"/>
  <c r="AQ875" i="1"/>
  <c r="AR875" i="1"/>
  <c r="AS875" i="1"/>
  <c r="AT875" i="1"/>
  <c r="AU875" i="1"/>
  <c r="A876" i="1"/>
  <c r="O876" i="1" s="1"/>
  <c r="B876" i="1"/>
  <c r="C876" i="1"/>
  <c r="E876" i="1"/>
  <c r="H876" i="1"/>
  <c r="S876" i="1"/>
  <c r="T876" i="1"/>
  <c r="Z876" i="1"/>
  <c r="AN876" i="1"/>
  <c r="AP876" i="1"/>
  <c r="AQ876" i="1"/>
  <c r="AR876" i="1"/>
  <c r="AS876" i="1"/>
  <c r="AT876" i="1"/>
  <c r="AU876" i="1"/>
  <c r="A877" i="1"/>
  <c r="AC877" i="1" s="1"/>
  <c r="B877" i="1"/>
  <c r="P877" i="1" s="1"/>
  <c r="C877" i="1"/>
  <c r="Q877" i="1" s="1"/>
  <c r="E877" i="1"/>
  <c r="H877" i="1"/>
  <c r="O877" i="1"/>
  <c r="S877" i="1"/>
  <c r="T877" i="1"/>
  <c r="Z877" i="1"/>
  <c r="AN877" i="1"/>
  <c r="AP877" i="1"/>
  <c r="AQ877" i="1"/>
  <c r="AR877" i="1"/>
  <c r="AS877" i="1"/>
  <c r="AT877" i="1"/>
  <c r="AU877" i="1"/>
  <c r="A878" i="1"/>
  <c r="B878" i="1"/>
  <c r="C878" i="1"/>
  <c r="AL878" i="1" s="1"/>
  <c r="E878" i="1"/>
  <c r="S878" i="1"/>
  <c r="T878" i="1"/>
  <c r="Z878" i="1"/>
  <c r="AN878" i="1"/>
  <c r="AP878" i="1"/>
  <c r="AQ878" i="1"/>
  <c r="AR878" i="1"/>
  <c r="AS878" i="1"/>
  <c r="AT878" i="1"/>
  <c r="AU878" i="1"/>
  <c r="A879" i="1"/>
  <c r="V879" i="1" s="1"/>
  <c r="B879" i="1"/>
  <c r="P879" i="1" s="1"/>
  <c r="C879" i="1"/>
  <c r="Q879" i="1" s="1"/>
  <c r="E879" i="1"/>
  <c r="L879" i="1"/>
  <c r="S879" i="1"/>
  <c r="T879" i="1"/>
  <c r="Z879" i="1"/>
  <c r="AN879" i="1"/>
  <c r="AP879" i="1"/>
  <c r="AV879" i="1" s="1"/>
  <c r="AQ879" i="1"/>
  <c r="AR879" i="1"/>
  <c r="AS879" i="1"/>
  <c r="AT879" i="1"/>
  <c r="AU879" i="1"/>
  <c r="A880" i="1"/>
  <c r="B880" i="1"/>
  <c r="C880" i="1"/>
  <c r="E880" i="1"/>
  <c r="S880" i="1"/>
  <c r="T880" i="1"/>
  <c r="Z880" i="1"/>
  <c r="AN880" i="1"/>
  <c r="AP880" i="1"/>
  <c r="AQ880" i="1"/>
  <c r="AV880" i="1" s="1"/>
  <c r="AR880" i="1"/>
  <c r="AS880" i="1"/>
  <c r="AT880" i="1"/>
  <c r="AU880" i="1"/>
  <c r="A881" i="1"/>
  <c r="B881" i="1"/>
  <c r="C881" i="1"/>
  <c r="E881" i="1"/>
  <c r="S881" i="1"/>
  <c r="T881" i="1"/>
  <c r="Z881" i="1"/>
  <c r="AN881" i="1"/>
  <c r="AP881" i="1"/>
  <c r="AQ881" i="1"/>
  <c r="AR881" i="1"/>
  <c r="AS881" i="1"/>
  <c r="AT881" i="1"/>
  <c r="AV881" i="1" s="1"/>
  <c r="AU881" i="1"/>
  <c r="A882" i="1"/>
  <c r="B882" i="1"/>
  <c r="C882" i="1"/>
  <c r="E882" i="1"/>
  <c r="S882" i="1"/>
  <c r="T882" i="1"/>
  <c r="Z882" i="1"/>
  <c r="AN882" i="1"/>
  <c r="AP882" i="1"/>
  <c r="AQ882" i="1"/>
  <c r="AR882" i="1"/>
  <c r="AS882" i="1"/>
  <c r="AT882" i="1"/>
  <c r="AU882" i="1"/>
  <c r="A883" i="1"/>
  <c r="O883" i="1" s="1"/>
  <c r="B883" i="1"/>
  <c r="C883" i="1"/>
  <c r="E883" i="1"/>
  <c r="S883" i="1"/>
  <c r="T883" i="1"/>
  <c r="Z883" i="1"/>
  <c r="AN883" i="1"/>
  <c r="AP883" i="1"/>
  <c r="AQ883" i="1"/>
  <c r="AR883" i="1"/>
  <c r="AS883" i="1"/>
  <c r="AT883" i="1"/>
  <c r="AU883" i="1"/>
  <c r="A884" i="1"/>
  <c r="B884" i="1"/>
  <c r="C884" i="1"/>
  <c r="E884" i="1"/>
  <c r="S884" i="1"/>
  <c r="T884" i="1"/>
  <c r="Z884" i="1"/>
  <c r="AN884" i="1"/>
  <c r="AP884" i="1"/>
  <c r="AQ884" i="1"/>
  <c r="AR884" i="1"/>
  <c r="AS884" i="1"/>
  <c r="AT884" i="1"/>
  <c r="AU884" i="1"/>
  <c r="A885" i="1"/>
  <c r="B885" i="1"/>
  <c r="P885" i="1" s="1"/>
  <c r="C885" i="1"/>
  <c r="E885" i="1"/>
  <c r="S885" i="1"/>
  <c r="T885" i="1"/>
  <c r="Z885" i="1"/>
  <c r="AG885" i="1"/>
  <c r="AN885" i="1"/>
  <c r="AP885" i="1"/>
  <c r="AQ885" i="1"/>
  <c r="AR885" i="1"/>
  <c r="AS885" i="1"/>
  <c r="AT885" i="1"/>
  <c r="AU885" i="1"/>
  <c r="A886" i="1"/>
  <c r="O886" i="1" s="1"/>
  <c r="B886" i="1"/>
  <c r="P886" i="1" s="1"/>
  <c r="C886" i="1"/>
  <c r="Q886" i="1" s="1"/>
  <c r="E886" i="1"/>
  <c r="S886" i="1"/>
  <c r="T886" i="1"/>
  <c r="Z886" i="1"/>
  <c r="AN886" i="1"/>
  <c r="AP886" i="1"/>
  <c r="AQ886" i="1"/>
  <c r="AR886" i="1"/>
  <c r="AS886" i="1"/>
  <c r="AT886" i="1"/>
  <c r="AU886" i="1"/>
  <c r="A887" i="1"/>
  <c r="B887" i="1"/>
  <c r="W887" i="1" s="1"/>
  <c r="C887" i="1"/>
  <c r="E887" i="1"/>
  <c r="L887" i="1"/>
  <c r="O887" i="1"/>
  <c r="S887" i="1"/>
  <c r="T887" i="1"/>
  <c r="Z887" i="1"/>
  <c r="AN887" i="1"/>
  <c r="AP887" i="1"/>
  <c r="AQ887" i="1"/>
  <c r="AR887" i="1"/>
  <c r="AS887" i="1"/>
  <c r="AT887" i="1"/>
  <c r="AU887" i="1"/>
  <c r="A888" i="1"/>
  <c r="V888" i="1" s="1"/>
  <c r="B888" i="1"/>
  <c r="C888" i="1"/>
  <c r="E888" i="1"/>
  <c r="S888" i="1"/>
  <c r="T888" i="1"/>
  <c r="Z888" i="1"/>
  <c r="AN888" i="1"/>
  <c r="AP888" i="1"/>
  <c r="AQ888" i="1"/>
  <c r="AR888" i="1"/>
  <c r="AS888" i="1"/>
  <c r="AT888" i="1"/>
  <c r="AU888" i="1"/>
  <c r="A889" i="1"/>
  <c r="V889" i="1" s="1"/>
  <c r="B889" i="1"/>
  <c r="C889" i="1"/>
  <c r="E889" i="1"/>
  <c r="H889" i="1"/>
  <c r="Q889" i="1"/>
  <c r="S889" i="1"/>
  <c r="T889" i="1"/>
  <c r="Z889" i="1"/>
  <c r="AN889" i="1"/>
  <c r="AP889" i="1"/>
  <c r="AQ889" i="1"/>
  <c r="AR889" i="1"/>
  <c r="AS889" i="1"/>
  <c r="AT889" i="1"/>
  <c r="AU889" i="1"/>
  <c r="A890" i="1"/>
  <c r="B890" i="1"/>
  <c r="C890" i="1"/>
  <c r="E890" i="1"/>
  <c r="O890" i="1"/>
  <c r="P890" i="1"/>
  <c r="S890" i="1"/>
  <c r="T890" i="1"/>
  <c r="Z890" i="1"/>
  <c r="AN890" i="1"/>
  <c r="AP890" i="1"/>
  <c r="AQ890" i="1"/>
  <c r="AR890" i="1"/>
  <c r="AS890" i="1"/>
  <c r="AT890" i="1"/>
  <c r="AV890" i="1" s="1"/>
  <c r="AU890" i="1"/>
  <c r="A891" i="1"/>
  <c r="O891" i="1" s="1"/>
  <c r="B891" i="1"/>
  <c r="C891" i="1"/>
  <c r="Q891" i="1" s="1"/>
  <c r="E891" i="1"/>
  <c r="J891" i="1"/>
  <c r="S891" i="1"/>
  <c r="T891" i="1"/>
  <c r="Z891" i="1"/>
  <c r="AG891" i="1"/>
  <c r="AN891" i="1"/>
  <c r="AP891" i="1"/>
  <c r="AQ891" i="1"/>
  <c r="AR891" i="1"/>
  <c r="AS891" i="1"/>
  <c r="AT891" i="1"/>
  <c r="AV891" i="1" s="1"/>
  <c r="AU891" i="1"/>
  <c r="A892" i="1"/>
  <c r="B892" i="1"/>
  <c r="P892" i="1" s="1"/>
  <c r="C892" i="1"/>
  <c r="Q892" i="1" s="1"/>
  <c r="E892" i="1"/>
  <c r="L892" i="1"/>
  <c r="S892" i="1"/>
  <c r="T892" i="1"/>
  <c r="Z892" i="1"/>
  <c r="AN892" i="1"/>
  <c r="AP892" i="1"/>
  <c r="AQ892" i="1"/>
  <c r="AR892" i="1"/>
  <c r="AS892" i="1"/>
  <c r="AT892" i="1"/>
  <c r="AU892" i="1"/>
  <c r="A893" i="1"/>
  <c r="B893" i="1"/>
  <c r="C893" i="1"/>
  <c r="X893" i="1" s="1"/>
  <c r="E893" i="1"/>
  <c r="J893" i="1"/>
  <c r="P893" i="1"/>
  <c r="S893" i="1"/>
  <c r="T893" i="1"/>
  <c r="Z893" i="1"/>
  <c r="AN893" i="1"/>
  <c r="AP893" i="1"/>
  <c r="AQ893" i="1"/>
  <c r="AR893" i="1"/>
  <c r="AS893" i="1"/>
  <c r="AT893" i="1"/>
  <c r="AU893" i="1"/>
  <c r="A894" i="1"/>
  <c r="V894" i="1" s="1"/>
  <c r="B894" i="1"/>
  <c r="AK894" i="1" s="1"/>
  <c r="C894" i="1"/>
  <c r="E894" i="1"/>
  <c r="I894" i="1"/>
  <c r="O894" i="1"/>
  <c r="P894" i="1"/>
  <c r="S894" i="1"/>
  <c r="T894" i="1"/>
  <c r="W894" i="1"/>
  <c r="Z894" i="1"/>
  <c r="AN894" i="1"/>
  <c r="AP894" i="1"/>
  <c r="AQ894" i="1"/>
  <c r="AR894" i="1"/>
  <c r="AS894" i="1"/>
  <c r="AT894" i="1"/>
  <c r="AU894" i="1"/>
  <c r="A895" i="1"/>
  <c r="B895" i="1"/>
  <c r="C895" i="1"/>
  <c r="E895" i="1"/>
  <c r="Q895" i="1"/>
  <c r="S895" i="1"/>
  <c r="T895" i="1"/>
  <c r="Z895" i="1"/>
  <c r="AN895" i="1"/>
  <c r="AP895" i="1"/>
  <c r="AQ895" i="1"/>
  <c r="AR895" i="1"/>
  <c r="AS895" i="1"/>
  <c r="AT895" i="1"/>
  <c r="AU895" i="1"/>
  <c r="A896" i="1"/>
  <c r="V896" i="1" s="1"/>
  <c r="B896" i="1"/>
  <c r="P896" i="1" s="1"/>
  <c r="C896" i="1"/>
  <c r="X896" i="1" s="1"/>
  <c r="E896" i="1"/>
  <c r="O896" i="1"/>
  <c r="S896" i="1"/>
  <c r="T896" i="1"/>
  <c r="Z896" i="1"/>
  <c r="AG896" i="1"/>
  <c r="AN896" i="1"/>
  <c r="AP896" i="1"/>
  <c r="AQ896" i="1"/>
  <c r="AR896" i="1"/>
  <c r="AS896" i="1"/>
  <c r="AT896" i="1"/>
  <c r="AU896" i="1"/>
  <c r="A897" i="1"/>
  <c r="B897" i="1"/>
  <c r="P897" i="1" s="1"/>
  <c r="C897" i="1"/>
  <c r="E897" i="1"/>
  <c r="S897" i="1"/>
  <c r="T897" i="1"/>
  <c r="Z897" i="1"/>
  <c r="AN897" i="1"/>
  <c r="AP897" i="1"/>
  <c r="AQ897" i="1"/>
  <c r="AR897" i="1"/>
  <c r="AS897" i="1"/>
  <c r="AT897" i="1"/>
  <c r="AU897" i="1"/>
  <c r="A898" i="1"/>
  <c r="B898" i="1"/>
  <c r="C898" i="1"/>
  <c r="J898" i="1" s="1"/>
  <c r="E898" i="1"/>
  <c r="L898" i="1"/>
  <c r="Q898" i="1"/>
  <c r="S898" i="1"/>
  <c r="T898" i="1"/>
  <c r="Z898" i="1"/>
  <c r="AN898" i="1"/>
  <c r="AP898" i="1"/>
  <c r="AQ898" i="1"/>
  <c r="AR898" i="1"/>
  <c r="AS898" i="1"/>
  <c r="AT898" i="1"/>
  <c r="AU898" i="1"/>
  <c r="A899" i="1"/>
  <c r="V899" i="1" s="1"/>
  <c r="B899" i="1"/>
  <c r="P899" i="1" s="1"/>
  <c r="C899" i="1"/>
  <c r="E899" i="1"/>
  <c r="L899" i="1"/>
  <c r="O899" i="1"/>
  <c r="S899" i="1"/>
  <c r="T899" i="1"/>
  <c r="Z899" i="1"/>
  <c r="AG899" i="1"/>
  <c r="AN899" i="1"/>
  <c r="AP899" i="1"/>
  <c r="AQ899" i="1"/>
  <c r="AR899" i="1"/>
  <c r="AS899" i="1"/>
  <c r="AT899" i="1"/>
  <c r="AU899" i="1"/>
  <c r="A900" i="1"/>
  <c r="B900" i="1"/>
  <c r="W900" i="1" s="1"/>
  <c r="C900" i="1"/>
  <c r="E900" i="1"/>
  <c r="I900" i="1"/>
  <c r="P900" i="1"/>
  <c r="S900" i="1"/>
  <c r="T900" i="1"/>
  <c r="Z900" i="1"/>
  <c r="AN900" i="1"/>
  <c r="AP900" i="1"/>
  <c r="AQ900" i="1"/>
  <c r="AR900" i="1"/>
  <c r="AS900" i="1"/>
  <c r="AT900" i="1"/>
  <c r="AU900" i="1"/>
  <c r="A901" i="1"/>
  <c r="AC901" i="1" s="1"/>
  <c r="B901" i="1"/>
  <c r="AK901" i="1" s="1"/>
  <c r="C901" i="1"/>
  <c r="E901" i="1"/>
  <c r="H901" i="1"/>
  <c r="O901" i="1"/>
  <c r="P901" i="1"/>
  <c r="S901" i="1"/>
  <c r="T901" i="1"/>
  <c r="Z901" i="1"/>
  <c r="AN901" i="1"/>
  <c r="AP901" i="1"/>
  <c r="AQ901" i="1"/>
  <c r="AR901" i="1"/>
  <c r="AS901" i="1"/>
  <c r="AT901" i="1"/>
  <c r="AU901" i="1"/>
  <c r="A902" i="1"/>
  <c r="V902" i="1" s="1"/>
  <c r="B902" i="1"/>
  <c r="AK902" i="1" s="1"/>
  <c r="C902" i="1"/>
  <c r="AL902" i="1" s="1"/>
  <c r="E902" i="1"/>
  <c r="I902" i="1"/>
  <c r="O902" i="1"/>
  <c r="Q902" i="1"/>
  <c r="S902" i="1"/>
  <c r="T902" i="1"/>
  <c r="Z902" i="1"/>
  <c r="AG902" i="1"/>
  <c r="AN902" i="1"/>
  <c r="AP902" i="1"/>
  <c r="AQ902" i="1"/>
  <c r="AV902" i="1" s="1"/>
  <c r="AR902" i="1"/>
  <c r="AS902" i="1"/>
  <c r="AT902" i="1"/>
  <c r="AU902" i="1"/>
  <c r="A903" i="1"/>
  <c r="O903" i="1" s="1"/>
  <c r="B903" i="1"/>
  <c r="C903" i="1"/>
  <c r="AE903" i="1" s="1"/>
  <c r="E903" i="1"/>
  <c r="S903" i="1"/>
  <c r="T903" i="1"/>
  <c r="Z903" i="1"/>
  <c r="AN903" i="1"/>
  <c r="AP903" i="1"/>
  <c r="AQ903" i="1"/>
  <c r="AR903" i="1"/>
  <c r="AS903" i="1"/>
  <c r="AT903" i="1"/>
  <c r="AU903" i="1"/>
  <c r="A904" i="1"/>
  <c r="B904" i="1"/>
  <c r="I904" i="1" s="1"/>
  <c r="C904" i="1"/>
  <c r="E904" i="1"/>
  <c r="L904" i="1"/>
  <c r="P904" i="1"/>
  <c r="S904" i="1"/>
  <c r="T904" i="1"/>
  <c r="Z904" i="1"/>
  <c r="AN904" i="1"/>
  <c r="AP904" i="1"/>
  <c r="AQ904" i="1"/>
  <c r="AR904" i="1"/>
  <c r="AS904" i="1"/>
  <c r="AT904" i="1"/>
  <c r="AU904" i="1"/>
  <c r="A905" i="1"/>
  <c r="AJ905" i="1" s="1"/>
  <c r="B905" i="1"/>
  <c r="C905" i="1"/>
  <c r="J905" i="1" s="1"/>
  <c r="E905" i="1"/>
  <c r="S905" i="1"/>
  <c r="T905" i="1"/>
  <c r="Z905" i="1"/>
  <c r="AN905" i="1"/>
  <c r="AP905" i="1"/>
  <c r="AQ905" i="1"/>
  <c r="AR905" i="1"/>
  <c r="AS905" i="1"/>
  <c r="AT905" i="1"/>
  <c r="AU905" i="1"/>
  <c r="A906" i="1"/>
  <c r="B906" i="1"/>
  <c r="P906" i="1" s="1"/>
  <c r="C906" i="1"/>
  <c r="Q906" i="1" s="1"/>
  <c r="E906" i="1"/>
  <c r="S906" i="1"/>
  <c r="T906" i="1"/>
  <c r="Z906" i="1"/>
  <c r="AG906" i="1"/>
  <c r="AN906" i="1"/>
  <c r="AP906" i="1"/>
  <c r="AQ906" i="1"/>
  <c r="AR906" i="1"/>
  <c r="AS906" i="1"/>
  <c r="AT906" i="1"/>
  <c r="AU906" i="1"/>
  <c r="A907" i="1"/>
  <c r="H907" i="1" s="1"/>
  <c r="B907" i="1"/>
  <c r="C907" i="1"/>
  <c r="E907" i="1"/>
  <c r="L907" i="1"/>
  <c r="S907" i="1"/>
  <c r="T907" i="1"/>
  <c r="Z907" i="1"/>
  <c r="AG907" i="1"/>
  <c r="AN907" i="1"/>
  <c r="AP907" i="1"/>
  <c r="AQ907" i="1"/>
  <c r="AR907" i="1"/>
  <c r="AS907" i="1"/>
  <c r="AT907" i="1"/>
  <c r="AU907" i="1"/>
  <c r="A908" i="1"/>
  <c r="B908" i="1"/>
  <c r="I908" i="1" s="1"/>
  <c r="C908" i="1"/>
  <c r="E908" i="1"/>
  <c r="P908" i="1"/>
  <c r="S908" i="1"/>
  <c r="T908" i="1"/>
  <c r="Z908" i="1"/>
  <c r="AG908" i="1"/>
  <c r="AN908" i="1"/>
  <c r="AP908" i="1"/>
  <c r="AQ908" i="1"/>
  <c r="AR908" i="1"/>
  <c r="AS908" i="1"/>
  <c r="AT908" i="1"/>
  <c r="AU908" i="1"/>
  <c r="A909" i="1"/>
  <c r="B909" i="1"/>
  <c r="C909" i="1"/>
  <c r="J909" i="1" s="1"/>
  <c r="E909" i="1"/>
  <c r="O909" i="1"/>
  <c r="Q909" i="1"/>
  <c r="S909" i="1"/>
  <c r="T909" i="1"/>
  <c r="Z909" i="1"/>
  <c r="AN909" i="1"/>
  <c r="AP909" i="1"/>
  <c r="AQ909" i="1"/>
  <c r="AR909" i="1"/>
  <c r="AS909" i="1"/>
  <c r="AT909" i="1"/>
  <c r="AU909" i="1"/>
  <c r="A910" i="1"/>
  <c r="B910" i="1"/>
  <c r="I910" i="1" s="1"/>
  <c r="C910" i="1"/>
  <c r="E910" i="1"/>
  <c r="L910" i="1"/>
  <c r="S910" i="1"/>
  <c r="T910" i="1"/>
  <c r="X910" i="1"/>
  <c r="Z910" i="1"/>
  <c r="AG910" i="1"/>
  <c r="AN910" i="1"/>
  <c r="AP910" i="1"/>
  <c r="AQ910" i="1"/>
  <c r="AR910" i="1"/>
  <c r="AS910" i="1"/>
  <c r="AT910" i="1"/>
  <c r="AU910" i="1"/>
  <c r="A911" i="1"/>
  <c r="B911" i="1"/>
  <c r="W911" i="1" s="1"/>
  <c r="C911" i="1"/>
  <c r="AE911" i="1" s="1"/>
  <c r="E911" i="1"/>
  <c r="L911" i="1"/>
  <c r="P911" i="1"/>
  <c r="S911" i="1"/>
  <c r="T911" i="1"/>
  <c r="Z911" i="1"/>
  <c r="AN911" i="1"/>
  <c r="AP911" i="1"/>
  <c r="AQ911" i="1"/>
  <c r="AR911" i="1"/>
  <c r="AS911" i="1"/>
  <c r="AT911" i="1"/>
  <c r="AU911" i="1"/>
  <c r="A912" i="1"/>
  <c r="B912" i="1"/>
  <c r="C912" i="1"/>
  <c r="Q912" i="1" s="1"/>
  <c r="E912" i="1"/>
  <c r="S912" i="1"/>
  <c r="T912" i="1"/>
  <c r="Z912" i="1"/>
  <c r="AN912" i="1"/>
  <c r="AP912" i="1"/>
  <c r="AQ912" i="1"/>
  <c r="AR912" i="1"/>
  <c r="AS912" i="1"/>
  <c r="AT912" i="1"/>
  <c r="AU912" i="1"/>
  <c r="A913" i="1"/>
  <c r="AJ913" i="1" s="1"/>
  <c r="B913" i="1"/>
  <c r="AK913" i="1" s="1"/>
  <c r="C913" i="1"/>
  <c r="J913" i="1" s="1"/>
  <c r="E913" i="1"/>
  <c r="S913" i="1"/>
  <c r="T913" i="1"/>
  <c r="Z913" i="1"/>
  <c r="AN913" i="1"/>
  <c r="AP913" i="1"/>
  <c r="AQ913" i="1"/>
  <c r="AR913" i="1"/>
  <c r="AS913" i="1"/>
  <c r="AT913" i="1"/>
  <c r="AU913" i="1"/>
  <c r="A914" i="1"/>
  <c r="B914" i="1"/>
  <c r="W914" i="1" s="1"/>
  <c r="C914" i="1"/>
  <c r="E914" i="1"/>
  <c r="L914" i="1"/>
  <c r="S914" i="1"/>
  <c r="T914" i="1"/>
  <c r="Z914" i="1"/>
  <c r="AG914" i="1"/>
  <c r="AN914" i="1"/>
  <c r="AP914" i="1"/>
  <c r="AQ914" i="1"/>
  <c r="AR914" i="1"/>
  <c r="AS914" i="1"/>
  <c r="AT914" i="1"/>
  <c r="AU914" i="1"/>
  <c r="A915" i="1"/>
  <c r="AJ915" i="1" s="1"/>
  <c r="B915" i="1"/>
  <c r="AK915" i="1" s="1"/>
  <c r="C915" i="1"/>
  <c r="E915" i="1"/>
  <c r="H915" i="1"/>
  <c r="L915" i="1"/>
  <c r="O915" i="1"/>
  <c r="S915" i="1"/>
  <c r="T915" i="1"/>
  <c r="Z915" i="1"/>
  <c r="AN915" i="1"/>
  <c r="AP915" i="1"/>
  <c r="AQ915" i="1"/>
  <c r="AR915" i="1"/>
  <c r="AS915" i="1"/>
  <c r="AT915" i="1"/>
  <c r="AU915" i="1"/>
  <c r="A916" i="1"/>
  <c r="B916" i="1"/>
  <c r="C916" i="1"/>
  <c r="Q916" i="1" s="1"/>
  <c r="E916" i="1"/>
  <c r="L916" i="1"/>
  <c r="S916" i="1"/>
  <c r="T916" i="1"/>
  <c r="Z916" i="1"/>
  <c r="AG916" i="1"/>
  <c r="AN916" i="1"/>
  <c r="AP916" i="1"/>
  <c r="AQ916" i="1"/>
  <c r="AR916" i="1"/>
  <c r="AS916" i="1"/>
  <c r="AT916" i="1"/>
  <c r="AU916" i="1"/>
  <c r="A917" i="1"/>
  <c r="V917" i="1" s="1"/>
  <c r="B917" i="1"/>
  <c r="I917" i="1" s="1"/>
  <c r="C917" i="1"/>
  <c r="E917" i="1"/>
  <c r="O917" i="1"/>
  <c r="S917" i="1"/>
  <c r="T917" i="1"/>
  <c r="Z917" i="1"/>
  <c r="AN917" i="1"/>
  <c r="AP917" i="1"/>
  <c r="AQ917" i="1"/>
  <c r="AR917" i="1"/>
  <c r="AS917" i="1"/>
  <c r="AT917" i="1"/>
  <c r="AU917" i="1"/>
  <c r="A918" i="1"/>
  <c r="B918" i="1"/>
  <c r="I918" i="1" s="1"/>
  <c r="C918" i="1"/>
  <c r="E918" i="1"/>
  <c r="L918" i="1"/>
  <c r="S918" i="1"/>
  <c r="T918" i="1"/>
  <c r="Z918" i="1"/>
  <c r="AG918" i="1"/>
  <c r="AN918" i="1"/>
  <c r="AP918" i="1"/>
  <c r="AQ918" i="1"/>
  <c r="AR918" i="1"/>
  <c r="AS918" i="1"/>
  <c r="AT918" i="1"/>
  <c r="AV918" i="1" s="1"/>
  <c r="AU918" i="1"/>
  <c r="A919" i="1"/>
  <c r="B919" i="1"/>
  <c r="C919" i="1"/>
  <c r="E919" i="1"/>
  <c r="L919" i="1"/>
  <c r="S919" i="1"/>
  <c r="T919" i="1"/>
  <c r="Z919" i="1"/>
  <c r="AN919" i="1"/>
  <c r="AP919" i="1"/>
  <c r="AQ919" i="1"/>
  <c r="AR919" i="1"/>
  <c r="AS919" i="1"/>
  <c r="AT919" i="1"/>
  <c r="AU919" i="1"/>
  <c r="A920" i="1"/>
  <c r="B920" i="1"/>
  <c r="C920" i="1"/>
  <c r="J920" i="1" s="1"/>
  <c r="E920" i="1"/>
  <c r="S920" i="1"/>
  <c r="T920" i="1"/>
  <c r="Z920" i="1"/>
  <c r="AG920" i="1"/>
  <c r="AN920" i="1"/>
  <c r="AP920" i="1"/>
  <c r="AQ920" i="1"/>
  <c r="AR920" i="1"/>
  <c r="AS920" i="1"/>
  <c r="AT920" i="1"/>
  <c r="AU920" i="1"/>
  <c r="A921" i="1"/>
  <c r="B921" i="1"/>
  <c r="C921" i="1"/>
  <c r="J921" i="1" s="1"/>
  <c r="E921" i="1"/>
  <c r="L921" i="1"/>
  <c r="S921" i="1"/>
  <c r="T921" i="1"/>
  <c r="Z921" i="1"/>
  <c r="AG921" i="1"/>
  <c r="AN921" i="1"/>
  <c r="AP921" i="1"/>
  <c r="AQ921" i="1"/>
  <c r="AR921" i="1"/>
  <c r="AS921" i="1"/>
  <c r="AT921" i="1"/>
  <c r="AU921" i="1"/>
  <c r="A922" i="1"/>
  <c r="B922" i="1"/>
  <c r="C922" i="1"/>
  <c r="Q922" i="1" s="1"/>
  <c r="E922" i="1"/>
  <c r="L922" i="1"/>
  <c r="S922" i="1"/>
  <c r="T922" i="1"/>
  <c r="Z922" i="1"/>
  <c r="AG922" i="1"/>
  <c r="AN922" i="1"/>
  <c r="AP922" i="1"/>
  <c r="AQ922" i="1"/>
  <c r="AR922" i="1"/>
  <c r="AS922" i="1"/>
  <c r="AT922" i="1"/>
  <c r="AU922" i="1"/>
  <c r="A923" i="1"/>
  <c r="V923" i="1" s="1"/>
  <c r="B923" i="1"/>
  <c r="C923" i="1"/>
  <c r="E923" i="1"/>
  <c r="L923" i="1"/>
  <c r="S923" i="1"/>
  <c r="T923" i="1"/>
  <c r="Z923" i="1"/>
  <c r="AG923" i="1"/>
  <c r="AN923" i="1"/>
  <c r="AP923" i="1"/>
  <c r="AQ923" i="1"/>
  <c r="AR923" i="1"/>
  <c r="AS923" i="1"/>
  <c r="AT923" i="1"/>
  <c r="AU923" i="1"/>
  <c r="A924" i="1"/>
  <c r="B924" i="1"/>
  <c r="P924" i="1" s="1"/>
  <c r="C924" i="1"/>
  <c r="E924" i="1"/>
  <c r="L924" i="1"/>
  <c r="S924" i="1"/>
  <c r="T924" i="1"/>
  <c r="Z924" i="1"/>
  <c r="AG924" i="1"/>
  <c r="AN924" i="1"/>
  <c r="AP924" i="1"/>
  <c r="AQ924" i="1"/>
  <c r="AR924" i="1"/>
  <c r="AS924" i="1"/>
  <c r="AT924" i="1"/>
  <c r="AU924" i="1"/>
  <c r="A925" i="1"/>
  <c r="V925" i="1" s="1"/>
  <c r="B925" i="1"/>
  <c r="C925" i="1"/>
  <c r="AL925" i="1" s="1"/>
  <c r="E925" i="1"/>
  <c r="L925" i="1"/>
  <c r="O925" i="1"/>
  <c r="S925" i="1"/>
  <c r="T925" i="1"/>
  <c r="W925" i="1"/>
  <c r="Z925" i="1"/>
  <c r="AG925" i="1"/>
  <c r="AN925" i="1"/>
  <c r="AP925" i="1"/>
  <c r="AQ925" i="1"/>
  <c r="AR925" i="1"/>
  <c r="AS925" i="1"/>
  <c r="AT925" i="1"/>
  <c r="AU925" i="1"/>
  <c r="A926" i="1"/>
  <c r="B926" i="1"/>
  <c r="W926" i="1" s="1"/>
  <c r="C926" i="1"/>
  <c r="E926" i="1"/>
  <c r="L926" i="1"/>
  <c r="S926" i="1"/>
  <c r="T926" i="1"/>
  <c r="Z926" i="1"/>
  <c r="AG926" i="1"/>
  <c r="AJ926" i="1"/>
  <c r="AN926" i="1"/>
  <c r="AP926" i="1"/>
  <c r="AQ926" i="1"/>
  <c r="AR926" i="1"/>
  <c r="AS926" i="1"/>
  <c r="AT926" i="1"/>
  <c r="AU926" i="1"/>
  <c r="A927" i="1"/>
  <c r="B927" i="1"/>
  <c r="C927" i="1"/>
  <c r="E927" i="1"/>
  <c r="L927" i="1"/>
  <c r="S927" i="1"/>
  <c r="T927" i="1"/>
  <c r="Z927" i="1"/>
  <c r="AG927" i="1"/>
  <c r="AN927" i="1"/>
  <c r="AP927" i="1"/>
  <c r="AQ927" i="1"/>
  <c r="AR927" i="1"/>
  <c r="AS927" i="1"/>
  <c r="AT927" i="1"/>
  <c r="AU927" i="1"/>
  <c r="A928" i="1"/>
  <c r="V928" i="1" s="1"/>
  <c r="B928" i="1"/>
  <c r="AD928" i="1" s="1"/>
  <c r="C928" i="1"/>
  <c r="X928" i="1" s="1"/>
  <c r="E928" i="1"/>
  <c r="H928" i="1"/>
  <c r="L928" i="1"/>
  <c r="Q928" i="1"/>
  <c r="S928" i="1"/>
  <c r="T928" i="1"/>
  <c r="W928" i="1"/>
  <c r="Z928" i="1"/>
  <c r="AG928" i="1"/>
  <c r="AN928" i="1"/>
  <c r="AP928" i="1"/>
  <c r="AQ928" i="1"/>
  <c r="AR928" i="1"/>
  <c r="AS928" i="1"/>
  <c r="AT928" i="1"/>
  <c r="AU928" i="1"/>
  <c r="A929" i="1"/>
  <c r="V929" i="1" s="1"/>
  <c r="B929" i="1"/>
  <c r="C929" i="1"/>
  <c r="E929" i="1"/>
  <c r="L929" i="1"/>
  <c r="Q929" i="1"/>
  <c r="S929" i="1"/>
  <c r="T929" i="1"/>
  <c r="Z929" i="1"/>
  <c r="AG929" i="1"/>
  <c r="AN929" i="1"/>
  <c r="AP929" i="1"/>
  <c r="AQ929" i="1"/>
  <c r="AR929" i="1"/>
  <c r="AS929" i="1"/>
  <c r="AT929" i="1"/>
  <c r="AU929" i="1"/>
  <c r="A930" i="1"/>
  <c r="AC930" i="1" s="1"/>
  <c r="B930" i="1"/>
  <c r="C930" i="1"/>
  <c r="E930" i="1"/>
  <c r="L930" i="1"/>
  <c r="O930" i="1"/>
  <c r="P930" i="1"/>
  <c r="S930" i="1"/>
  <c r="T930" i="1"/>
  <c r="Z930" i="1"/>
  <c r="AG930" i="1"/>
  <c r="AN930" i="1"/>
  <c r="AP930" i="1"/>
  <c r="AQ930" i="1"/>
  <c r="AR930" i="1"/>
  <c r="AS930" i="1"/>
  <c r="AT930" i="1"/>
  <c r="AU930" i="1"/>
  <c r="A931" i="1"/>
  <c r="O931" i="1" s="1"/>
  <c r="B931" i="1"/>
  <c r="AK931" i="1" s="1"/>
  <c r="C931" i="1"/>
  <c r="X931" i="1" s="1"/>
  <c r="E931" i="1"/>
  <c r="J931" i="1"/>
  <c r="L931" i="1"/>
  <c r="P931" i="1"/>
  <c r="S931" i="1"/>
  <c r="T931" i="1"/>
  <c r="Z931" i="1"/>
  <c r="AG931" i="1"/>
  <c r="AN931" i="1"/>
  <c r="AP931" i="1"/>
  <c r="AQ931" i="1"/>
  <c r="AR931" i="1"/>
  <c r="AS931" i="1"/>
  <c r="AT931" i="1"/>
  <c r="AU931" i="1"/>
  <c r="A932" i="1"/>
  <c r="H932" i="1" s="1"/>
  <c r="B932" i="1"/>
  <c r="P932" i="1" s="1"/>
  <c r="C932" i="1"/>
  <c r="E932" i="1"/>
  <c r="L932" i="1"/>
  <c r="O932" i="1"/>
  <c r="S932" i="1"/>
  <c r="T932" i="1"/>
  <c r="Z932" i="1"/>
  <c r="AG932" i="1"/>
  <c r="AN932" i="1"/>
  <c r="AP932" i="1"/>
  <c r="AQ932" i="1"/>
  <c r="AR932" i="1"/>
  <c r="AS932" i="1"/>
  <c r="AT932" i="1"/>
  <c r="AU932" i="1"/>
  <c r="A933" i="1"/>
  <c r="O933" i="1" s="1"/>
  <c r="B933" i="1"/>
  <c r="C933" i="1"/>
  <c r="Q933" i="1" s="1"/>
  <c r="E933" i="1"/>
  <c r="L933" i="1"/>
  <c r="S933" i="1"/>
  <c r="T933" i="1"/>
  <c r="Z933" i="1"/>
  <c r="AG933" i="1"/>
  <c r="AN933" i="1"/>
  <c r="AP933" i="1"/>
  <c r="AQ933" i="1"/>
  <c r="AR933" i="1"/>
  <c r="AS933" i="1"/>
  <c r="AT933" i="1"/>
  <c r="AU933" i="1"/>
  <c r="A934" i="1"/>
  <c r="V934" i="1" s="1"/>
  <c r="B934" i="1"/>
  <c r="P934" i="1" s="1"/>
  <c r="C934" i="1"/>
  <c r="J934" i="1" s="1"/>
  <c r="E934" i="1"/>
  <c r="L934" i="1"/>
  <c r="Q934" i="1"/>
  <c r="S934" i="1"/>
  <c r="T934" i="1"/>
  <c r="Z934" i="1"/>
  <c r="AG934" i="1"/>
  <c r="AN934" i="1"/>
  <c r="AP934" i="1"/>
  <c r="AQ934" i="1"/>
  <c r="AR934" i="1"/>
  <c r="AS934" i="1"/>
  <c r="AT934" i="1"/>
  <c r="AU934" i="1"/>
  <c r="A935" i="1"/>
  <c r="B935" i="1"/>
  <c r="P935" i="1" s="1"/>
  <c r="C935" i="1"/>
  <c r="E935" i="1"/>
  <c r="L935" i="1"/>
  <c r="S935" i="1"/>
  <c r="T935" i="1"/>
  <c r="Z935" i="1"/>
  <c r="AG935" i="1"/>
  <c r="AN935" i="1"/>
  <c r="AP935" i="1"/>
  <c r="AQ935" i="1"/>
  <c r="AR935" i="1"/>
  <c r="AS935" i="1"/>
  <c r="AT935" i="1"/>
  <c r="AU935" i="1"/>
  <c r="A936" i="1"/>
  <c r="B936" i="1"/>
  <c r="C936" i="1"/>
  <c r="X936" i="1" s="1"/>
  <c r="E936" i="1"/>
  <c r="L936" i="1"/>
  <c r="S936" i="1"/>
  <c r="T936" i="1"/>
  <c r="Z936" i="1"/>
  <c r="AG936" i="1"/>
  <c r="AN936" i="1"/>
  <c r="AP936" i="1"/>
  <c r="AQ936" i="1"/>
  <c r="AR936" i="1"/>
  <c r="AS936" i="1"/>
  <c r="AT936" i="1"/>
  <c r="AU936" i="1"/>
  <c r="A937" i="1"/>
  <c r="O937" i="1" s="1"/>
  <c r="B937" i="1"/>
  <c r="C937" i="1"/>
  <c r="J937" i="1" s="1"/>
  <c r="E937" i="1"/>
  <c r="L937" i="1"/>
  <c r="P937" i="1"/>
  <c r="Q937" i="1"/>
  <c r="S937" i="1"/>
  <c r="T937" i="1"/>
  <c r="Z937" i="1"/>
  <c r="AG937" i="1"/>
  <c r="AN937" i="1"/>
  <c r="AP937" i="1"/>
  <c r="AQ937" i="1"/>
  <c r="AR937" i="1"/>
  <c r="AS937" i="1"/>
  <c r="AV937" i="1" s="1"/>
  <c r="AT937" i="1"/>
  <c r="AU937" i="1"/>
  <c r="A938" i="1"/>
  <c r="AJ938" i="1" s="1"/>
  <c r="B938" i="1"/>
  <c r="C938" i="1"/>
  <c r="E938" i="1"/>
  <c r="H938" i="1"/>
  <c r="L938" i="1"/>
  <c r="S938" i="1"/>
  <c r="T938" i="1"/>
  <c r="Z938" i="1"/>
  <c r="AG938" i="1"/>
  <c r="AN938" i="1"/>
  <c r="AP938" i="1"/>
  <c r="AQ938" i="1"/>
  <c r="AR938" i="1"/>
  <c r="AS938" i="1"/>
  <c r="AT938" i="1"/>
  <c r="AU938" i="1"/>
  <c r="A939" i="1"/>
  <c r="B939" i="1"/>
  <c r="C939" i="1"/>
  <c r="X939" i="1" s="1"/>
  <c r="E939" i="1"/>
  <c r="L939" i="1"/>
  <c r="S939" i="1"/>
  <c r="T939" i="1"/>
  <c r="Z939" i="1"/>
  <c r="AG939" i="1"/>
  <c r="AN939" i="1"/>
  <c r="AP939" i="1"/>
  <c r="AQ939" i="1"/>
  <c r="AV939" i="1" s="1"/>
  <c r="AR939" i="1"/>
  <c r="AS939" i="1"/>
  <c r="AT939" i="1"/>
  <c r="AU939" i="1"/>
  <c r="A940" i="1"/>
  <c r="O940" i="1" s="1"/>
  <c r="B940" i="1"/>
  <c r="P940" i="1" s="1"/>
  <c r="C940" i="1"/>
  <c r="E940" i="1"/>
  <c r="J940" i="1"/>
  <c r="L940" i="1"/>
  <c r="Q940" i="1"/>
  <c r="S940" i="1"/>
  <c r="T940" i="1"/>
  <c r="Z940" i="1"/>
  <c r="AG940" i="1"/>
  <c r="AN940" i="1"/>
  <c r="AP940" i="1"/>
  <c r="AQ940" i="1"/>
  <c r="AR940" i="1"/>
  <c r="AS940" i="1"/>
  <c r="AT940" i="1"/>
  <c r="AU940" i="1"/>
  <c r="A941" i="1"/>
  <c r="B941" i="1"/>
  <c r="C941" i="1"/>
  <c r="E941" i="1"/>
  <c r="L941" i="1"/>
  <c r="O941" i="1"/>
  <c r="S941" i="1"/>
  <c r="T941" i="1"/>
  <c r="Z941" i="1"/>
  <c r="AG941" i="1"/>
  <c r="AN941" i="1"/>
  <c r="AP941" i="1"/>
  <c r="AQ941" i="1"/>
  <c r="AR941" i="1"/>
  <c r="AS941" i="1"/>
  <c r="AT941" i="1"/>
  <c r="AU941" i="1"/>
  <c r="A942" i="1"/>
  <c r="O942" i="1" s="1"/>
  <c r="B942" i="1"/>
  <c r="C942" i="1"/>
  <c r="E942" i="1"/>
  <c r="L942" i="1"/>
  <c r="S942" i="1"/>
  <c r="T942" i="1"/>
  <c r="Z942" i="1"/>
  <c r="AG942" i="1"/>
  <c r="AN942" i="1"/>
  <c r="AP942" i="1"/>
  <c r="AQ942" i="1"/>
  <c r="AR942" i="1"/>
  <c r="AS942" i="1"/>
  <c r="AT942" i="1"/>
  <c r="AU942" i="1"/>
  <c r="A943" i="1"/>
  <c r="B943" i="1"/>
  <c r="C943" i="1"/>
  <c r="Q943" i="1" s="1"/>
  <c r="E943" i="1"/>
  <c r="L943" i="1"/>
  <c r="P943" i="1"/>
  <c r="S943" i="1"/>
  <c r="T943" i="1"/>
  <c r="Z943" i="1"/>
  <c r="AG943" i="1"/>
  <c r="AN943" i="1"/>
  <c r="AP943" i="1"/>
  <c r="AQ943" i="1"/>
  <c r="AR943" i="1"/>
  <c r="AS943" i="1"/>
  <c r="AT943" i="1"/>
  <c r="AV943" i="1" s="1"/>
  <c r="AU943" i="1"/>
  <c r="A944" i="1"/>
  <c r="O944" i="1" s="1"/>
  <c r="B944" i="1"/>
  <c r="C944" i="1"/>
  <c r="E944" i="1"/>
  <c r="L944" i="1"/>
  <c r="Q944" i="1"/>
  <c r="S944" i="1"/>
  <c r="T944" i="1"/>
  <c r="Z944" i="1"/>
  <c r="AG944" i="1"/>
  <c r="AN944" i="1"/>
  <c r="AP944" i="1"/>
  <c r="AQ944" i="1"/>
  <c r="AR944" i="1"/>
  <c r="AS944" i="1"/>
  <c r="AT944" i="1"/>
  <c r="AU944" i="1"/>
  <c r="A945" i="1"/>
  <c r="O945" i="1" s="1"/>
  <c r="B945" i="1"/>
  <c r="AK945" i="1" s="1"/>
  <c r="C945" i="1"/>
  <c r="AE945" i="1" s="1"/>
  <c r="E945" i="1"/>
  <c r="I945" i="1"/>
  <c r="L945" i="1"/>
  <c r="S945" i="1"/>
  <c r="T945" i="1"/>
  <c r="W945" i="1"/>
  <c r="Z945" i="1"/>
  <c r="AG945" i="1"/>
  <c r="AN945" i="1"/>
  <c r="AP945" i="1"/>
  <c r="AV945" i="1" s="1"/>
  <c r="AQ945" i="1"/>
  <c r="AR945" i="1"/>
  <c r="AS945" i="1"/>
  <c r="AT945" i="1"/>
  <c r="AU945" i="1"/>
  <c r="AU743" i="1"/>
  <c r="A741" i="1"/>
  <c r="AU741" i="1"/>
  <c r="AU742" i="1"/>
  <c r="A742" i="1"/>
  <c r="V742" i="1" s="1"/>
  <c r="A743" i="1"/>
  <c r="H743" i="1" s="1"/>
  <c r="A744" i="1"/>
  <c r="AC744" i="1" s="1"/>
  <c r="A745" i="1"/>
  <c r="V745" i="1" s="1"/>
  <c r="B741" i="1"/>
  <c r="W741" i="1" s="1"/>
  <c r="C741" i="1"/>
  <c r="AL741" i="1" s="1"/>
  <c r="E741" i="1"/>
  <c r="L741" i="1"/>
  <c r="S741" i="1"/>
  <c r="T741" i="1"/>
  <c r="Z741" i="1"/>
  <c r="AG741" i="1"/>
  <c r="AN741" i="1"/>
  <c r="AP741" i="1"/>
  <c r="AQ741" i="1"/>
  <c r="AR741" i="1"/>
  <c r="AS741" i="1"/>
  <c r="AT741" i="1"/>
  <c r="B742" i="1"/>
  <c r="C742" i="1"/>
  <c r="E742" i="1"/>
  <c r="L742" i="1"/>
  <c r="S742" i="1"/>
  <c r="T742" i="1"/>
  <c r="Z742" i="1"/>
  <c r="AG742" i="1"/>
  <c r="AN742" i="1"/>
  <c r="AP742" i="1"/>
  <c r="AQ742" i="1"/>
  <c r="AR742" i="1"/>
  <c r="AS742" i="1"/>
  <c r="AT742" i="1"/>
  <c r="B743" i="1"/>
  <c r="W743" i="1" s="1"/>
  <c r="C743" i="1"/>
  <c r="AE743" i="1" s="1"/>
  <c r="E743" i="1"/>
  <c r="L743" i="1"/>
  <c r="S743" i="1"/>
  <c r="T743" i="1"/>
  <c r="Z743" i="1"/>
  <c r="AG743" i="1"/>
  <c r="AN743" i="1"/>
  <c r="AP743" i="1"/>
  <c r="AQ743" i="1"/>
  <c r="AR743" i="1"/>
  <c r="AS743" i="1"/>
  <c r="AT743" i="1"/>
  <c r="B744" i="1"/>
  <c r="W744" i="1" s="1"/>
  <c r="C744" i="1"/>
  <c r="X744" i="1" s="1"/>
  <c r="E744" i="1"/>
  <c r="L744" i="1"/>
  <c r="S744" i="1"/>
  <c r="T744" i="1"/>
  <c r="Z744" i="1"/>
  <c r="AG744" i="1"/>
  <c r="AJ744" i="1"/>
  <c r="AN744" i="1"/>
  <c r="AP744" i="1"/>
  <c r="AQ744" i="1"/>
  <c r="AR744" i="1"/>
  <c r="AS744" i="1"/>
  <c r="AT744" i="1"/>
  <c r="AU744" i="1"/>
  <c r="B745" i="1"/>
  <c r="C745" i="1"/>
  <c r="AE745" i="1" s="1"/>
  <c r="E745" i="1"/>
  <c r="L745" i="1"/>
  <c r="S745" i="1"/>
  <c r="T745" i="1"/>
  <c r="Z745" i="1"/>
  <c r="AG745" i="1"/>
  <c r="AN745" i="1"/>
  <c r="AP745" i="1"/>
  <c r="AQ745" i="1"/>
  <c r="AR745" i="1"/>
  <c r="AS745" i="1"/>
  <c r="AT745" i="1"/>
  <c r="AU745" i="1"/>
  <c r="A746" i="1"/>
  <c r="B746" i="1"/>
  <c r="W746" i="1" s="1"/>
  <c r="C746" i="1"/>
  <c r="E746" i="1"/>
  <c r="L746" i="1"/>
  <c r="Q746" i="1"/>
  <c r="S746" i="1"/>
  <c r="T746" i="1"/>
  <c r="Z746" i="1"/>
  <c r="AG746" i="1"/>
  <c r="AN746" i="1"/>
  <c r="AP746" i="1"/>
  <c r="AQ746" i="1"/>
  <c r="AR746" i="1"/>
  <c r="AS746" i="1"/>
  <c r="AT746" i="1"/>
  <c r="AU746" i="1"/>
  <c r="A747" i="1"/>
  <c r="O747" i="1" s="1"/>
  <c r="B747" i="1"/>
  <c r="C747" i="1"/>
  <c r="Q747" i="1" s="1"/>
  <c r="E747" i="1"/>
  <c r="L747" i="1"/>
  <c r="S747" i="1"/>
  <c r="T747" i="1"/>
  <c r="Z747" i="1"/>
  <c r="AG747" i="1"/>
  <c r="AN747" i="1"/>
  <c r="AP747" i="1"/>
  <c r="AQ747" i="1"/>
  <c r="AR747" i="1"/>
  <c r="AS747" i="1"/>
  <c r="AT747" i="1"/>
  <c r="AU747" i="1"/>
  <c r="A748" i="1"/>
  <c r="AC748" i="1" s="1"/>
  <c r="B748" i="1"/>
  <c r="W748" i="1" s="1"/>
  <c r="C748" i="1"/>
  <c r="X748" i="1" s="1"/>
  <c r="E748" i="1"/>
  <c r="J748" i="1"/>
  <c r="L748" i="1"/>
  <c r="P748" i="1"/>
  <c r="S748" i="1"/>
  <c r="T748" i="1"/>
  <c r="Z748" i="1"/>
  <c r="AG748" i="1"/>
  <c r="AN748" i="1"/>
  <c r="AP748" i="1"/>
  <c r="AQ748" i="1"/>
  <c r="AR748" i="1"/>
  <c r="AS748" i="1"/>
  <c r="AT748" i="1"/>
  <c r="AU748" i="1"/>
  <c r="A749" i="1"/>
  <c r="O749" i="1" s="1"/>
  <c r="B749" i="1"/>
  <c r="C749" i="1"/>
  <c r="E749" i="1"/>
  <c r="L749" i="1"/>
  <c r="S749" i="1"/>
  <c r="T749" i="1"/>
  <c r="Z749" i="1"/>
  <c r="AG749" i="1"/>
  <c r="AN749" i="1"/>
  <c r="AP749" i="1"/>
  <c r="AQ749" i="1"/>
  <c r="AR749" i="1"/>
  <c r="AS749" i="1"/>
  <c r="AT749" i="1"/>
  <c r="AU749" i="1"/>
  <c r="A750" i="1"/>
  <c r="H750" i="1" s="1"/>
  <c r="B750" i="1"/>
  <c r="C750" i="1"/>
  <c r="X750" i="1" s="1"/>
  <c r="E750" i="1"/>
  <c r="L750" i="1"/>
  <c r="O750" i="1"/>
  <c r="P750" i="1"/>
  <c r="S750" i="1"/>
  <c r="T750" i="1"/>
  <c r="Z750" i="1"/>
  <c r="AG750" i="1"/>
  <c r="AN750" i="1"/>
  <c r="AP750" i="1"/>
  <c r="AQ750" i="1"/>
  <c r="AR750" i="1"/>
  <c r="AS750" i="1"/>
  <c r="AT750" i="1"/>
  <c r="AU750" i="1"/>
  <c r="A751" i="1"/>
  <c r="O751" i="1" s="1"/>
  <c r="B751" i="1"/>
  <c r="C751" i="1"/>
  <c r="X751" i="1" s="1"/>
  <c r="E751" i="1"/>
  <c r="L751" i="1"/>
  <c r="S751" i="1"/>
  <c r="T751" i="1"/>
  <c r="Z751" i="1"/>
  <c r="AG751" i="1"/>
  <c r="AN751" i="1"/>
  <c r="AP751" i="1"/>
  <c r="AQ751" i="1"/>
  <c r="AR751" i="1"/>
  <c r="AS751" i="1"/>
  <c r="AT751" i="1"/>
  <c r="AU751" i="1"/>
  <c r="A752" i="1"/>
  <c r="V752" i="1" s="1"/>
  <c r="B752" i="1"/>
  <c r="P752" i="1" s="1"/>
  <c r="C752" i="1"/>
  <c r="E752" i="1"/>
  <c r="L752" i="1"/>
  <c r="S752" i="1"/>
  <c r="T752" i="1"/>
  <c r="Z752" i="1"/>
  <c r="AG752" i="1"/>
  <c r="AN752" i="1"/>
  <c r="AP752" i="1"/>
  <c r="AQ752" i="1"/>
  <c r="AR752" i="1"/>
  <c r="AS752" i="1"/>
  <c r="AT752" i="1"/>
  <c r="AU752" i="1"/>
  <c r="A753" i="1"/>
  <c r="V753" i="1" s="1"/>
  <c r="B753" i="1"/>
  <c r="C753" i="1"/>
  <c r="E753" i="1"/>
  <c r="L753" i="1"/>
  <c r="S753" i="1"/>
  <c r="T753" i="1"/>
  <c r="Z753" i="1"/>
  <c r="AG753" i="1"/>
  <c r="AN753" i="1"/>
  <c r="AP753" i="1"/>
  <c r="AQ753" i="1"/>
  <c r="AR753" i="1"/>
  <c r="AS753" i="1"/>
  <c r="AT753" i="1"/>
  <c r="AU753" i="1"/>
  <c r="A754" i="1"/>
  <c r="V754" i="1" s="1"/>
  <c r="B754" i="1"/>
  <c r="P754" i="1" s="1"/>
  <c r="C754" i="1"/>
  <c r="AL754" i="1" s="1"/>
  <c r="E754" i="1"/>
  <c r="L754" i="1"/>
  <c r="S754" i="1"/>
  <c r="T754" i="1"/>
  <c r="Z754" i="1"/>
  <c r="AG754" i="1"/>
  <c r="AN754" i="1"/>
  <c r="AP754" i="1"/>
  <c r="AQ754" i="1"/>
  <c r="AR754" i="1"/>
  <c r="AS754" i="1"/>
  <c r="AT754" i="1"/>
  <c r="AU754" i="1"/>
  <c r="A755" i="1"/>
  <c r="B755" i="1"/>
  <c r="C755" i="1"/>
  <c r="E755" i="1"/>
  <c r="L755" i="1"/>
  <c r="S755" i="1"/>
  <c r="T755" i="1"/>
  <c r="Z755" i="1"/>
  <c r="AG755" i="1"/>
  <c r="AN755" i="1"/>
  <c r="AP755" i="1"/>
  <c r="AQ755" i="1"/>
  <c r="AR755" i="1"/>
  <c r="AS755" i="1"/>
  <c r="AT755" i="1"/>
  <c r="AU755" i="1"/>
  <c r="A756" i="1"/>
  <c r="V756" i="1" s="1"/>
  <c r="B756" i="1"/>
  <c r="AD756" i="1" s="1"/>
  <c r="C756" i="1"/>
  <c r="E756" i="1"/>
  <c r="I756" i="1"/>
  <c r="L756" i="1"/>
  <c r="P756" i="1"/>
  <c r="S756" i="1"/>
  <c r="T756" i="1"/>
  <c r="Z756" i="1"/>
  <c r="AG756" i="1"/>
  <c r="AN756" i="1"/>
  <c r="AP756" i="1"/>
  <c r="AQ756" i="1"/>
  <c r="AR756" i="1"/>
  <c r="AS756" i="1"/>
  <c r="AT756" i="1"/>
  <c r="AU756" i="1"/>
  <c r="A757" i="1"/>
  <c r="B757" i="1"/>
  <c r="AK757" i="1" s="1"/>
  <c r="C757" i="1"/>
  <c r="Q757" i="1" s="1"/>
  <c r="E757" i="1"/>
  <c r="L757" i="1"/>
  <c r="O757" i="1"/>
  <c r="S757" i="1"/>
  <c r="T757" i="1"/>
  <c r="Z757" i="1"/>
  <c r="AG757" i="1"/>
  <c r="AN757" i="1"/>
  <c r="AP757" i="1"/>
  <c r="AQ757" i="1"/>
  <c r="AR757" i="1"/>
  <c r="AS757" i="1"/>
  <c r="AT757" i="1"/>
  <c r="AV757" i="1" s="1"/>
  <c r="AU757" i="1"/>
  <c r="A758" i="1"/>
  <c r="B758" i="1"/>
  <c r="W758" i="1" s="1"/>
  <c r="C758" i="1"/>
  <c r="Q758" i="1" s="1"/>
  <c r="E758" i="1"/>
  <c r="L758" i="1"/>
  <c r="S758" i="1"/>
  <c r="T758" i="1"/>
  <c r="Z758" i="1"/>
  <c r="AG758" i="1"/>
  <c r="AN758" i="1"/>
  <c r="AP758" i="1"/>
  <c r="AQ758" i="1"/>
  <c r="AR758" i="1"/>
  <c r="AS758" i="1"/>
  <c r="AT758" i="1"/>
  <c r="AU758" i="1"/>
  <c r="A759" i="1"/>
  <c r="AJ759" i="1" s="1"/>
  <c r="B759" i="1"/>
  <c r="I759" i="1" s="1"/>
  <c r="C759" i="1"/>
  <c r="X759" i="1" s="1"/>
  <c r="E759" i="1"/>
  <c r="J759" i="1"/>
  <c r="L759" i="1"/>
  <c r="P759" i="1"/>
  <c r="S759" i="1"/>
  <c r="T759" i="1"/>
  <c r="Z759" i="1"/>
  <c r="AG759" i="1"/>
  <c r="AN759" i="1"/>
  <c r="AP759" i="1"/>
  <c r="AQ759" i="1"/>
  <c r="AR759" i="1"/>
  <c r="AS759" i="1"/>
  <c r="AT759" i="1"/>
  <c r="AU759" i="1"/>
  <c r="A760" i="1"/>
  <c r="O760" i="1" s="1"/>
  <c r="B760" i="1"/>
  <c r="C760" i="1"/>
  <c r="E760" i="1"/>
  <c r="J760" i="1"/>
  <c r="L760" i="1"/>
  <c r="S760" i="1"/>
  <c r="T760" i="1"/>
  <c r="Z760" i="1"/>
  <c r="AG760" i="1"/>
  <c r="AN760" i="1"/>
  <c r="AP760" i="1"/>
  <c r="AQ760" i="1"/>
  <c r="AR760" i="1"/>
  <c r="AS760" i="1"/>
  <c r="AT760" i="1"/>
  <c r="AU760" i="1"/>
  <c r="A761" i="1"/>
  <c r="O761" i="1" s="1"/>
  <c r="W761" i="1"/>
  <c r="AE761" i="1"/>
  <c r="E761" i="1"/>
  <c r="I761" i="1"/>
  <c r="J761" i="1"/>
  <c r="L761" i="1"/>
  <c r="P761" i="1"/>
  <c r="Q761" i="1"/>
  <c r="S761" i="1"/>
  <c r="T761" i="1"/>
  <c r="Z761" i="1"/>
  <c r="AG761" i="1"/>
  <c r="AN761" i="1"/>
  <c r="AP761" i="1"/>
  <c r="AQ761" i="1"/>
  <c r="AR761" i="1"/>
  <c r="AS761" i="1"/>
  <c r="AT761" i="1"/>
  <c r="AU761" i="1"/>
  <c r="A762" i="1"/>
  <c r="H762" i="1" s="1"/>
  <c r="AK762" i="1"/>
  <c r="AL762" i="1"/>
  <c r="E762" i="1"/>
  <c r="I762" i="1"/>
  <c r="J762" i="1"/>
  <c r="L762" i="1"/>
  <c r="P762" i="1"/>
  <c r="Q762" i="1"/>
  <c r="S762" i="1"/>
  <c r="T762" i="1"/>
  <c r="W762" i="1"/>
  <c r="X762" i="1"/>
  <c r="Z762" i="1"/>
  <c r="AG762" i="1"/>
  <c r="AN762" i="1"/>
  <c r="AP762" i="1"/>
  <c r="AQ762" i="1"/>
  <c r="AR762" i="1"/>
  <c r="AS762" i="1"/>
  <c r="AT762" i="1"/>
  <c r="AU762" i="1"/>
  <c r="A763" i="1"/>
  <c r="V763" i="1" s="1"/>
  <c r="AE763" i="1"/>
  <c r="E763" i="1"/>
  <c r="I763" i="1"/>
  <c r="J763" i="1"/>
  <c r="L763" i="1"/>
  <c r="P763" i="1"/>
  <c r="Q763" i="1"/>
  <c r="S763" i="1"/>
  <c r="T763" i="1"/>
  <c r="Z763" i="1"/>
  <c r="AG763" i="1"/>
  <c r="AN763" i="1"/>
  <c r="AP763" i="1"/>
  <c r="AQ763" i="1"/>
  <c r="AR763" i="1"/>
  <c r="AS763" i="1"/>
  <c r="AT763" i="1"/>
  <c r="AU763" i="1"/>
  <c r="A764" i="1"/>
  <c r="W764" i="1"/>
  <c r="E764" i="1"/>
  <c r="I764" i="1"/>
  <c r="J764" i="1"/>
  <c r="L764" i="1"/>
  <c r="P764" i="1"/>
  <c r="Q764" i="1"/>
  <c r="S764" i="1"/>
  <c r="T764" i="1"/>
  <c r="Z764" i="1"/>
  <c r="AG764" i="1"/>
  <c r="AN764" i="1"/>
  <c r="AP764" i="1"/>
  <c r="AQ764" i="1"/>
  <c r="AR764" i="1"/>
  <c r="AS764" i="1"/>
  <c r="AT764" i="1"/>
  <c r="AU764" i="1"/>
  <c r="A765" i="1"/>
  <c r="O765" i="1" s="1"/>
  <c r="W765" i="1"/>
  <c r="X765" i="1"/>
  <c r="E765" i="1"/>
  <c r="I765" i="1"/>
  <c r="J765" i="1"/>
  <c r="L765" i="1"/>
  <c r="P765" i="1"/>
  <c r="Q765" i="1"/>
  <c r="S765" i="1"/>
  <c r="T765" i="1"/>
  <c r="Z765" i="1"/>
  <c r="AG765" i="1"/>
  <c r="AN765" i="1"/>
  <c r="AP765" i="1"/>
  <c r="AQ765" i="1"/>
  <c r="AR765" i="1"/>
  <c r="AS765" i="1"/>
  <c r="AT765" i="1"/>
  <c r="AU765" i="1"/>
  <c r="A766" i="1"/>
  <c r="AK766" i="1"/>
  <c r="AE766" i="1"/>
  <c r="E766" i="1"/>
  <c r="I766" i="1"/>
  <c r="J766" i="1"/>
  <c r="L766" i="1"/>
  <c r="P766" i="1"/>
  <c r="Q766" i="1"/>
  <c r="S766" i="1"/>
  <c r="T766" i="1"/>
  <c r="W766" i="1"/>
  <c r="X766" i="1"/>
  <c r="Z766" i="1"/>
  <c r="AG766" i="1"/>
  <c r="AN766" i="1"/>
  <c r="AP766" i="1"/>
  <c r="AQ766" i="1"/>
  <c r="AR766" i="1"/>
  <c r="AS766" i="1"/>
  <c r="AT766" i="1"/>
  <c r="AU766" i="1"/>
  <c r="A767" i="1"/>
  <c r="V767" i="1" s="1"/>
  <c r="X767" i="1"/>
  <c r="E767" i="1"/>
  <c r="I767" i="1"/>
  <c r="J767" i="1"/>
  <c r="L767" i="1"/>
  <c r="P767" i="1"/>
  <c r="Q767" i="1"/>
  <c r="S767" i="1"/>
  <c r="T767" i="1"/>
  <c r="Z767" i="1"/>
  <c r="AG767" i="1"/>
  <c r="AN767" i="1"/>
  <c r="AP767" i="1"/>
  <c r="AQ767" i="1"/>
  <c r="AR767" i="1"/>
  <c r="AS767" i="1"/>
  <c r="AT767" i="1"/>
  <c r="AU767" i="1"/>
  <c r="A768" i="1"/>
  <c r="AC768" i="1" s="1"/>
  <c r="W768" i="1"/>
  <c r="E768" i="1"/>
  <c r="H768" i="1"/>
  <c r="I768" i="1"/>
  <c r="J768" i="1"/>
  <c r="L768" i="1"/>
  <c r="P768" i="1"/>
  <c r="Q768" i="1"/>
  <c r="S768" i="1"/>
  <c r="T768" i="1"/>
  <c r="Z768" i="1"/>
  <c r="AG768" i="1"/>
  <c r="AN768" i="1"/>
  <c r="AP768" i="1"/>
  <c r="AQ768" i="1"/>
  <c r="AR768" i="1"/>
  <c r="AS768" i="1"/>
  <c r="AT768" i="1"/>
  <c r="AU768" i="1"/>
  <c r="A769" i="1"/>
  <c r="B769" i="1"/>
  <c r="AK769" i="1" s="1"/>
  <c r="C769" i="1"/>
  <c r="Q769" i="1" s="1"/>
  <c r="E769" i="1"/>
  <c r="L769" i="1"/>
  <c r="S769" i="1"/>
  <c r="T769" i="1"/>
  <c r="Z769" i="1"/>
  <c r="AG769" i="1"/>
  <c r="AN769" i="1"/>
  <c r="AP769" i="1"/>
  <c r="AQ769" i="1"/>
  <c r="AR769" i="1"/>
  <c r="AS769" i="1"/>
  <c r="AT769" i="1"/>
  <c r="AU769" i="1"/>
  <c r="A770" i="1"/>
  <c r="O770" i="1" s="1"/>
  <c r="B770" i="1"/>
  <c r="AD770" i="1" s="1"/>
  <c r="C770" i="1"/>
  <c r="E770" i="1"/>
  <c r="L770" i="1"/>
  <c r="P770" i="1"/>
  <c r="S770" i="1"/>
  <c r="T770" i="1"/>
  <c r="Z770" i="1"/>
  <c r="AG770" i="1"/>
  <c r="AN770" i="1"/>
  <c r="AP770" i="1"/>
  <c r="AQ770" i="1"/>
  <c r="AR770" i="1"/>
  <c r="AS770" i="1"/>
  <c r="AT770" i="1"/>
  <c r="AU770" i="1"/>
  <c r="A771" i="1"/>
  <c r="AJ771" i="1" s="1"/>
  <c r="B771" i="1"/>
  <c r="C771" i="1"/>
  <c r="Q771" i="1" s="1"/>
  <c r="E771" i="1"/>
  <c r="H771" i="1"/>
  <c r="L771" i="1"/>
  <c r="S771" i="1"/>
  <c r="T771" i="1"/>
  <c r="Z771" i="1"/>
  <c r="AG771" i="1"/>
  <c r="AN771" i="1"/>
  <c r="AP771" i="1"/>
  <c r="AQ771" i="1"/>
  <c r="AR771" i="1"/>
  <c r="AS771" i="1"/>
  <c r="AT771" i="1"/>
  <c r="AU771" i="1"/>
  <c r="A772" i="1"/>
  <c r="B772" i="1"/>
  <c r="C772" i="1"/>
  <c r="E772" i="1"/>
  <c r="L772" i="1"/>
  <c r="S772" i="1"/>
  <c r="T772" i="1"/>
  <c r="Z772" i="1"/>
  <c r="AG772" i="1"/>
  <c r="AN772" i="1"/>
  <c r="AP772" i="1"/>
  <c r="AQ772" i="1"/>
  <c r="AR772" i="1"/>
  <c r="AS772" i="1"/>
  <c r="AT772" i="1"/>
  <c r="AU772" i="1"/>
  <c r="A773" i="1"/>
  <c r="O773" i="1" s="1"/>
  <c r="B773" i="1"/>
  <c r="AD773" i="1" s="1"/>
  <c r="C773" i="1"/>
  <c r="E773" i="1"/>
  <c r="I773" i="1"/>
  <c r="L773" i="1"/>
  <c r="S773" i="1"/>
  <c r="T773" i="1"/>
  <c r="W773" i="1"/>
  <c r="Z773" i="1"/>
  <c r="AG773" i="1"/>
  <c r="AN773" i="1"/>
  <c r="AP773" i="1"/>
  <c r="AQ773" i="1"/>
  <c r="AR773" i="1"/>
  <c r="AS773" i="1"/>
  <c r="AT773" i="1"/>
  <c r="AU773" i="1"/>
  <c r="A774" i="1"/>
  <c r="B774" i="1"/>
  <c r="C774" i="1"/>
  <c r="X774" i="1" s="1"/>
  <c r="E774" i="1"/>
  <c r="L774" i="1"/>
  <c r="S774" i="1"/>
  <c r="T774" i="1"/>
  <c r="Z774" i="1"/>
  <c r="AG774" i="1"/>
  <c r="AN774" i="1"/>
  <c r="AP774" i="1"/>
  <c r="AQ774" i="1"/>
  <c r="AR774" i="1"/>
  <c r="AS774" i="1"/>
  <c r="AT774" i="1"/>
  <c r="AU774" i="1"/>
  <c r="A775" i="1"/>
  <c r="B775" i="1"/>
  <c r="I775" i="1" s="1"/>
  <c r="C775" i="1"/>
  <c r="AE775" i="1" s="1"/>
  <c r="E775" i="1"/>
  <c r="L775" i="1"/>
  <c r="S775" i="1"/>
  <c r="T775" i="1"/>
  <c r="Z775" i="1"/>
  <c r="AG775" i="1"/>
  <c r="AN775" i="1"/>
  <c r="AP775" i="1"/>
  <c r="AQ775" i="1"/>
  <c r="AR775" i="1"/>
  <c r="AS775" i="1"/>
  <c r="AV775" i="1" s="1"/>
  <c r="AT775" i="1"/>
  <c r="AU775" i="1"/>
  <c r="A776" i="1"/>
  <c r="V776" i="1" s="1"/>
  <c r="B776" i="1"/>
  <c r="C776" i="1"/>
  <c r="E776" i="1"/>
  <c r="L776" i="1"/>
  <c r="S776" i="1"/>
  <c r="T776" i="1"/>
  <c r="Z776" i="1"/>
  <c r="AG776" i="1"/>
  <c r="AN776" i="1"/>
  <c r="AP776" i="1"/>
  <c r="AQ776" i="1"/>
  <c r="AR776" i="1"/>
  <c r="AS776" i="1"/>
  <c r="AV776" i="1" s="1"/>
  <c r="AT776" i="1"/>
  <c r="AU776" i="1"/>
  <c r="A777" i="1"/>
  <c r="B777" i="1"/>
  <c r="C777" i="1"/>
  <c r="E777" i="1"/>
  <c r="L777" i="1"/>
  <c r="S777" i="1"/>
  <c r="T777" i="1"/>
  <c r="Z777" i="1"/>
  <c r="AG777" i="1"/>
  <c r="AN777" i="1"/>
  <c r="AP777" i="1"/>
  <c r="AQ777" i="1"/>
  <c r="AR777" i="1"/>
  <c r="AS777" i="1"/>
  <c r="AT777" i="1"/>
  <c r="AU777" i="1"/>
  <c r="A778" i="1"/>
  <c r="B778" i="1"/>
  <c r="AD778" i="1" s="1"/>
  <c r="C778" i="1"/>
  <c r="AE778" i="1" s="1"/>
  <c r="E778" i="1"/>
  <c r="J778" i="1"/>
  <c r="L778" i="1"/>
  <c r="Q778" i="1"/>
  <c r="S778" i="1"/>
  <c r="T778" i="1"/>
  <c r="X778" i="1"/>
  <c r="Z778" i="1"/>
  <c r="AG778" i="1"/>
  <c r="AN778" i="1"/>
  <c r="AP778" i="1"/>
  <c r="AQ778" i="1"/>
  <c r="AR778" i="1"/>
  <c r="AS778" i="1"/>
  <c r="AT778" i="1"/>
  <c r="AU778" i="1"/>
  <c r="A779" i="1"/>
  <c r="B779" i="1"/>
  <c r="C779" i="1"/>
  <c r="AL779" i="1" s="1"/>
  <c r="E779" i="1"/>
  <c r="L779" i="1"/>
  <c r="S779" i="1"/>
  <c r="T779" i="1"/>
  <c r="Z779" i="1"/>
  <c r="AG779" i="1"/>
  <c r="AN779" i="1"/>
  <c r="AP779" i="1"/>
  <c r="AQ779" i="1"/>
  <c r="AR779" i="1"/>
  <c r="AS779" i="1"/>
  <c r="AT779" i="1"/>
  <c r="AU779" i="1"/>
  <c r="A780" i="1"/>
  <c r="B780" i="1"/>
  <c r="C780" i="1"/>
  <c r="J780" i="1" s="1"/>
  <c r="E780" i="1"/>
  <c r="L780" i="1"/>
  <c r="S780" i="1"/>
  <c r="T780" i="1"/>
  <c r="Z780" i="1"/>
  <c r="AG780" i="1"/>
  <c r="AN780" i="1"/>
  <c r="AP780" i="1"/>
  <c r="AQ780" i="1"/>
  <c r="AR780" i="1"/>
  <c r="AS780" i="1"/>
  <c r="AT780" i="1"/>
  <c r="AU780" i="1"/>
  <c r="A781" i="1"/>
  <c r="B781" i="1"/>
  <c r="C781" i="1"/>
  <c r="AE781" i="1" s="1"/>
  <c r="E781" i="1"/>
  <c r="J781" i="1"/>
  <c r="L781" i="1"/>
  <c r="S781" i="1"/>
  <c r="T781" i="1"/>
  <c r="Z781" i="1"/>
  <c r="AG781" i="1"/>
  <c r="AN781" i="1"/>
  <c r="AP781" i="1"/>
  <c r="AQ781" i="1"/>
  <c r="AR781" i="1"/>
  <c r="AS781" i="1"/>
  <c r="AT781" i="1"/>
  <c r="AV781" i="1" s="1"/>
  <c r="AU781" i="1"/>
  <c r="A782" i="1"/>
  <c r="H782" i="1" s="1"/>
  <c r="B782" i="1"/>
  <c r="C782" i="1"/>
  <c r="E782" i="1"/>
  <c r="L782" i="1"/>
  <c r="O782" i="1"/>
  <c r="S782" i="1"/>
  <c r="T782" i="1"/>
  <c r="Z782" i="1"/>
  <c r="AG782" i="1"/>
  <c r="AN782" i="1"/>
  <c r="AP782" i="1"/>
  <c r="AQ782" i="1"/>
  <c r="AR782" i="1"/>
  <c r="AS782" i="1"/>
  <c r="AT782" i="1"/>
  <c r="AU782" i="1"/>
  <c r="A783" i="1"/>
  <c r="O783" i="1" s="1"/>
  <c r="B783" i="1"/>
  <c r="I783" i="1" s="1"/>
  <c r="C783" i="1"/>
  <c r="E783" i="1"/>
  <c r="L783" i="1"/>
  <c r="Q783" i="1"/>
  <c r="S783" i="1"/>
  <c r="T783" i="1"/>
  <c r="Z783" i="1"/>
  <c r="AG783" i="1"/>
  <c r="AN783" i="1"/>
  <c r="AP783" i="1"/>
  <c r="AQ783" i="1"/>
  <c r="AR783" i="1"/>
  <c r="AS783" i="1"/>
  <c r="AV783" i="1" s="1"/>
  <c r="AT783" i="1"/>
  <c r="AU783" i="1"/>
  <c r="A784" i="1"/>
  <c r="B784" i="1"/>
  <c r="C784" i="1"/>
  <c r="J784" i="1" s="1"/>
  <c r="E784" i="1"/>
  <c r="L784" i="1"/>
  <c r="S784" i="1"/>
  <c r="T784" i="1"/>
  <c r="Z784" i="1"/>
  <c r="AG784" i="1"/>
  <c r="AN784" i="1"/>
  <c r="AP784" i="1"/>
  <c r="AQ784" i="1"/>
  <c r="AR784" i="1"/>
  <c r="AS784" i="1"/>
  <c r="AV784" i="1" s="1"/>
  <c r="AT784" i="1"/>
  <c r="AU784" i="1"/>
  <c r="A785" i="1"/>
  <c r="B785" i="1"/>
  <c r="AD785" i="1" s="1"/>
  <c r="C785" i="1"/>
  <c r="X785" i="1" s="1"/>
  <c r="E785" i="1"/>
  <c r="I785" i="1"/>
  <c r="L785" i="1"/>
  <c r="S785" i="1"/>
  <c r="T785" i="1"/>
  <c r="Z785" i="1"/>
  <c r="AG785" i="1"/>
  <c r="AJ785" i="1"/>
  <c r="AN785" i="1"/>
  <c r="AP785" i="1"/>
  <c r="AQ785" i="1"/>
  <c r="AR785" i="1"/>
  <c r="AS785" i="1"/>
  <c r="AT785" i="1"/>
  <c r="AU785" i="1"/>
  <c r="A786" i="1"/>
  <c r="V786" i="1" s="1"/>
  <c r="B786" i="1"/>
  <c r="C786" i="1"/>
  <c r="E786" i="1"/>
  <c r="L786" i="1"/>
  <c r="S786" i="1"/>
  <c r="T786" i="1"/>
  <c r="Z786" i="1"/>
  <c r="AC786" i="1"/>
  <c r="AG786" i="1"/>
  <c r="AN786" i="1"/>
  <c r="AP786" i="1"/>
  <c r="AQ786" i="1"/>
  <c r="AR786" i="1"/>
  <c r="AS786" i="1"/>
  <c r="AT786" i="1"/>
  <c r="AU786" i="1"/>
  <c r="A787" i="1"/>
  <c r="AJ787" i="1" s="1"/>
  <c r="B787" i="1"/>
  <c r="C787" i="1"/>
  <c r="E787" i="1"/>
  <c r="L787" i="1"/>
  <c r="Q787" i="1"/>
  <c r="S787" i="1"/>
  <c r="T787" i="1"/>
  <c r="Z787" i="1"/>
  <c r="AG787" i="1"/>
  <c r="AN787" i="1"/>
  <c r="AP787" i="1"/>
  <c r="AQ787" i="1"/>
  <c r="AR787" i="1"/>
  <c r="AS787" i="1"/>
  <c r="AT787" i="1"/>
  <c r="AU787" i="1"/>
  <c r="A788" i="1"/>
  <c r="O788" i="1" s="1"/>
  <c r="B788" i="1"/>
  <c r="W788" i="1" s="1"/>
  <c r="C788" i="1"/>
  <c r="X788" i="1" s="1"/>
  <c r="E788" i="1"/>
  <c r="L788" i="1"/>
  <c r="S788" i="1"/>
  <c r="T788" i="1"/>
  <c r="Z788" i="1"/>
  <c r="AG788" i="1"/>
  <c r="AN788" i="1"/>
  <c r="AP788" i="1"/>
  <c r="AQ788" i="1"/>
  <c r="AR788" i="1"/>
  <c r="AS788" i="1"/>
  <c r="AT788" i="1"/>
  <c r="AU788" i="1"/>
  <c r="A789" i="1"/>
  <c r="B789" i="1"/>
  <c r="P789" i="1" s="1"/>
  <c r="C789" i="1"/>
  <c r="AE789" i="1" s="1"/>
  <c r="E789" i="1"/>
  <c r="L789" i="1"/>
  <c r="S789" i="1"/>
  <c r="T789" i="1"/>
  <c r="Z789" i="1"/>
  <c r="AG789" i="1"/>
  <c r="AN789" i="1"/>
  <c r="AP789" i="1"/>
  <c r="AQ789" i="1"/>
  <c r="AR789" i="1"/>
  <c r="AS789" i="1"/>
  <c r="AT789" i="1"/>
  <c r="AU789" i="1"/>
  <c r="A790" i="1"/>
  <c r="V790" i="1" s="1"/>
  <c r="B790" i="1"/>
  <c r="P790" i="1" s="1"/>
  <c r="C790" i="1"/>
  <c r="E790" i="1"/>
  <c r="L790" i="1"/>
  <c r="S790" i="1"/>
  <c r="T790" i="1"/>
  <c r="Z790" i="1"/>
  <c r="AG790" i="1"/>
  <c r="AN790" i="1"/>
  <c r="AP790" i="1"/>
  <c r="AQ790" i="1"/>
  <c r="AR790" i="1"/>
  <c r="AS790" i="1"/>
  <c r="AT790" i="1"/>
  <c r="AU790" i="1"/>
  <c r="A791" i="1"/>
  <c r="B791" i="1"/>
  <c r="C791" i="1"/>
  <c r="Q791" i="1" s="1"/>
  <c r="E791" i="1"/>
  <c r="L791" i="1"/>
  <c r="S791" i="1"/>
  <c r="T791" i="1"/>
  <c r="Z791" i="1"/>
  <c r="AG791" i="1"/>
  <c r="AN791" i="1"/>
  <c r="AP791" i="1"/>
  <c r="AQ791" i="1"/>
  <c r="AR791" i="1"/>
  <c r="AS791" i="1"/>
  <c r="AT791" i="1"/>
  <c r="AU791" i="1"/>
  <c r="A792" i="1"/>
  <c r="V792" i="1" s="1"/>
  <c r="B792" i="1"/>
  <c r="P792" i="1" s="1"/>
  <c r="C792" i="1"/>
  <c r="E792" i="1"/>
  <c r="I792" i="1"/>
  <c r="L792" i="1"/>
  <c r="O792" i="1"/>
  <c r="Q792" i="1"/>
  <c r="S792" i="1"/>
  <c r="T792" i="1"/>
  <c r="W792" i="1"/>
  <c r="Z792" i="1"/>
  <c r="AG792" i="1"/>
  <c r="AN792" i="1"/>
  <c r="AP792" i="1"/>
  <c r="AQ792" i="1"/>
  <c r="AR792" i="1"/>
  <c r="AS792" i="1"/>
  <c r="AT792" i="1"/>
  <c r="AU792" i="1"/>
  <c r="A793" i="1"/>
  <c r="AJ793" i="1" s="1"/>
  <c r="B793" i="1"/>
  <c r="W793" i="1" s="1"/>
  <c r="C793" i="1"/>
  <c r="E793" i="1"/>
  <c r="L793" i="1"/>
  <c r="O793" i="1"/>
  <c r="S793" i="1"/>
  <c r="T793" i="1"/>
  <c r="Z793" i="1"/>
  <c r="AG793" i="1"/>
  <c r="AN793" i="1"/>
  <c r="AP793" i="1"/>
  <c r="AQ793" i="1"/>
  <c r="AR793" i="1"/>
  <c r="AS793" i="1"/>
  <c r="AT793" i="1"/>
  <c r="AU793" i="1"/>
  <c r="A794" i="1"/>
  <c r="B794" i="1"/>
  <c r="P794" i="1" s="1"/>
  <c r="C794" i="1"/>
  <c r="E794" i="1"/>
  <c r="L794" i="1"/>
  <c r="S794" i="1"/>
  <c r="T794" i="1"/>
  <c r="Z794" i="1"/>
  <c r="AG794" i="1"/>
  <c r="AN794" i="1"/>
  <c r="AP794" i="1"/>
  <c r="AQ794" i="1"/>
  <c r="AR794" i="1"/>
  <c r="AS794" i="1"/>
  <c r="AT794" i="1"/>
  <c r="AU794" i="1"/>
  <c r="A795" i="1"/>
  <c r="O795" i="1" s="1"/>
  <c r="B795" i="1"/>
  <c r="C795" i="1"/>
  <c r="E795" i="1"/>
  <c r="L795" i="1"/>
  <c r="S795" i="1"/>
  <c r="T795" i="1"/>
  <c r="Z795" i="1"/>
  <c r="AG795" i="1"/>
  <c r="AN795" i="1"/>
  <c r="AP795" i="1"/>
  <c r="AQ795" i="1"/>
  <c r="AR795" i="1"/>
  <c r="AS795" i="1"/>
  <c r="AT795" i="1"/>
  <c r="AU795" i="1"/>
  <c r="A796" i="1"/>
  <c r="V796" i="1" s="1"/>
  <c r="B796" i="1"/>
  <c r="P796" i="1" s="1"/>
  <c r="C796" i="1"/>
  <c r="E796" i="1"/>
  <c r="L796" i="1"/>
  <c r="S796" i="1"/>
  <c r="T796" i="1"/>
  <c r="Z796" i="1"/>
  <c r="AG796" i="1"/>
  <c r="AN796" i="1"/>
  <c r="AP796" i="1"/>
  <c r="AQ796" i="1"/>
  <c r="AR796" i="1"/>
  <c r="AS796" i="1"/>
  <c r="AT796" i="1"/>
  <c r="AU796" i="1"/>
  <c r="A797" i="1"/>
  <c r="B797" i="1"/>
  <c r="C797" i="1"/>
  <c r="Q797" i="1" s="1"/>
  <c r="E797" i="1"/>
  <c r="L797" i="1"/>
  <c r="S797" i="1"/>
  <c r="T797" i="1"/>
  <c r="Z797" i="1"/>
  <c r="AG797" i="1"/>
  <c r="AN797" i="1"/>
  <c r="AP797" i="1"/>
  <c r="AQ797" i="1"/>
  <c r="AR797" i="1"/>
  <c r="AS797" i="1"/>
  <c r="AT797" i="1"/>
  <c r="AU797" i="1"/>
  <c r="A798" i="1"/>
  <c r="B798" i="1"/>
  <c r="C798" i="1"/>
  <c r="X798" i="1" s="1"/>
  <c r="E798" i="1"/>
  <c r="L798" i="1"/>
  <c r="Q798" i="1"/>
  <c r="S798" i="1"/>
  <c r="T798" i="1"/>
  <c r="Z798" i="1"/>
  <c r="AG798" i="1"/>
  <c r="AN798" i="1"/>
  <c r="AP798" i="1"/>
  <c r="AQ798" i="1"/>
  <c r="AR798" i="1"/>
  <c r="AS798" i="1"/>
  <c r="AT798" i="1"/>
  <c r="AU798" i="1"/>
  <c r="A799" i="1"/>
  <c r="B799" i="1"/>
  <c r="W799" i="1" s="1"/>
  <c r="C799" i="1"/>
  <c r="AL799" i="1" s="1"/>
  <c r="E799" i="1"/>
  <c r="I799" i="1"/>
  <c r="L799" i="1"/>
  <c r="Q799" i="1"/>
  <c r="S799" i="1"/>
  <c r="T799" i="1"/>
  <c r="Z799" i="1"/>
  <c r="AG799" i="1"/>
  <c r="AN799" i="1"/>
  <c r="AP799" i="1"/>
  <c r="AQ799" i="1"/>
  <c r="AR799" i="1"/>
  <c r="AS799" i="1"/>
  <c r="AT799" i="1"/>
  <c r="AU799" i="1"/>
  <c r="A800" i="1"/>
  <c r="O800" i="1" s="1"/>
  <c r="B800" i="1"/>
  <c r="C800" i="1"/>
  <c r="E800" i="1"/>
  <c r="L800" i="1"/>
  <c r="S800" i="1"/>
  <c r="T800" i="1"/>
  <c r="Z800" i="1"/>
  <c r="AG800" i="1"/>
  <c r="AN800" i="1"/>
  <c r="AP800" i="1"/>
  <c r="AQ800" i="1"/>
  <c r="AR800" i="1"/>
  <c r="AS800" i="1"/>
  <c r="AT800" i="1"/>
  <c r="AU800" i="1"/>
  <c r="A801" i="1"/>
  <c r="B801" i="1"/>
  <c r="P801" i="1" s="1"/>
  <c r="C801" i="1"/>
  <c r="E801" i="1"/>
  <c r="L801" i="1"/>
  <c r="Q801" i="1"/>
  <c r="S801" i="1"/>
  <c r="T801" i="1"/>
  <c r="Z801" i="1"/>
  <c r="AG801" i="1"/>
  <c r="AN801" i="1"/>
  <c r="AP801" i="1"/>
  <c r="AQ801" i="1"/>
  <c r="AV801" i="1" s="1"/>
  <c r="AR801" i="1"/>
  <c r="AS801" i="1"/>
  <c r="AT801" i="1"/>
  <c r="AU801" i="1"/>
  <c r="A802" i="1"/>
  <c r="V802" i="1" s="1"/>
  <c r="B802" i="1"/>
  <c r="C802" i="1"/>
  <c r="E802" i="1"/>
  <c r="H802" i="1"/>
  <c r="L802" i="1"/>
  <c r="O802" i="1"/>
  <c r="S802" i="1"/>
  <c r="T802" i="1"/>
  <c r="Z802" i="1"/>
  <c r="AG802" i="1"/>
  <c r="AN802" i="1"/>
  <c r="AP802" i="1"/>
  <c r="AQ802" i="1"/>
  <c r="AR802" i="1"/>
  <c r="AS802" i="1"/>
  <c r="AT802" i="1"/>
  <c r="AU802" i="1"/>
  <c r="A803" i="1"/>
  <c r="B803" i="1"/>
  <c r="P803" i="1" s="1"/>
  <c r="C803" i="1"/>
  <c r="Q803" i="1" s="1"/>
  <c r="E803" i="1"/>
  <c r="L803" i="1"/>
  <c r="S803" i="1"/>
  <c r="T803" i="1"/>
  <c r="Z803" i="1"/>
  <c r="AG803" i="1"/>
  <c r="AN803" i="1"/>
  <c r="AP803" i="1"/>
  <c r="AQ803" i="1"/>
  <c r="AR803" i="1"/>
  <c r="AS803" i="1"/>
  <c r="AT803" i="1"/>
  <c r="AU803" i="1"/>
  <c r="A804" i="1"/>
  <c r="V804" i="1" s="1"/>
  <c r="B804" i="1"/>
  <c r="P804" i="1" s="1"/>
  <c r="C804" i="1"/>
  <c r="X804" i="1" s="1"/>
  <c r="E804" i="1"/>
  <c r="J804" i="1"/>
  <c r="L804" i="1"/>
  <c r="S804" i="1"/>
  <c r="T804" i="1"/>
  <c r="Z804" i="1"/>
  <c r="AG804" i="1"/>
  <c r="AN804" i="1"/>
  <c r="AP804" i="1"/>
  <c r="AQ804" i="1"/>
  <c r="AV804" i="1" s="1"/>
  <c r="AR804" i="1"/>
  <c r="AS804" i="1"/>
  <c r="AT804" i="1"/>
  <c r="AU804" i="1"/>
  <c r="A805" i="1"/>
  <c r="O805" i="1" s="1"/>
  <c r="B805" i="1"/>
  <c r="C805" i="1"/>
  <c r="Q805" i="1" s="1"/>
  <c r="E805" i="1"/>
  <c r="L805" i="1"/>
  <c r="S805" i="1"/>
  <c r="T805" i="1"/>
  <c r="Z805" i="1"/>
  <c r="AG805" i="1"/>
  <c r="AN805" i="1"/>
  <c r="AP805" i="1"/>
  <c r="AQ805" i="1"/>
  <c r="AV805" i="1" s="1"/>
  <c r="AR805" i="1"/>
  <c r="AS805" i="1"/>
  <c r="AT805" i="1"/>
  <c r="AU805" i="1"/>
  <c r="A806" i="1"/>
  <c r="B806" i="1"/>
  <c r="C806" i="1"/>
  <c r="E806" i="1"/>
  <c r="L806" i="1"/>
  <c r="S806" i="1"/>
  <c r="T806" i="1"/>
  <c r="Z806" i="1"/>
  <c r="AG806" i="1"/>
  <c r="AN806" i="1"/>
  <c r="AP806" i="1"/>
  <c r="AQ806" i="1"/>
  <c r="AR806" i="1"/>
  <c r="AS806" i="1"/>
  <c r="AT806" i="1"/>
  <c r="AU806" i="1"/>
  <c r="A807" i="1"/>
  <c r="B807" i="1"/>
  <c r="W807" i="1" s="1"/>
  <c r="C807" i="1"/>
  <c r="Q807" i="1" s="1"/>
  <c r="E807" i="1"/>
  <c r="L807" i="1"/>
  <c r="S807" i="1"/>
  <c r="T807" i="1"/>
  <c r="Z807" i="1"/>
  <c r="AG807" i="1"/>
  <c r="AN807" i="1"/>
  <c r="AP807" i="1"/>
  <c r="AQ807" i="1"/>
  <c r="AR807" i="1"/>
  <c r="AS807" i="1"/>
  <c r="AT807" i="1"/>
  <c r="AU807" i="1"/>
  <c r="A808" i="1"/>
  <c r="O808" i="1" s="1"/>
  <c r="B808" i="1"/>
  <c r="I808" i="1" s="1"/>
  <c r="C808" i="1"/>
  <c r="X808" i="1" s="1"/>
  <c r="E808" i="1"/>
  <c r="L808" i="1"/>
  <c r="P808" i="1"/>
  <c r="S808" i="1"/>
  <c r="T808" i="1"/>
  <c r="W808" i="1"/>
  <c r="Z808" i="1"/>
  <c r="AG808" i="1"/>
  <c r="AN808" i="1"/>
  <c r="AP808" i="1"/>
  <c r="AQ808" i="1"/>
  <c r="AR808" i="1"/>
  <c r="AS808" i="1"/>
  <c r="AT808" i="1"/>
  <c r="AU808" i="1"/>
  <c r="A809" i="1"/>
  <c r="B809" i="1"/>
  <c r="P809" i="1" s="1"/>
  <c r="C809" i="1"/>
  <c r="E809" i="1"/>
  <c r="L809" i="1"/>
  <c r="S809" i="1"/>
  <c r="T809" i="1"/>
  <c r="X809" i="1"/>
  <c r="Z809" i="1"/>
  <c r="AG809" i="1"/>
  <c r="AN809" i="1"/>
  <c r="AP809" i="1"/>
  <c r="AQ809" i="1"/>
  <c r="AR809" i="1"/>
  <c r="AS809" i="1"/>
  <c r="AV809" i="1" s="1"/>
  <c r="AT809" i="1"/>
  <c r="AU809" i="1"/>
  <c r="A810" i="1"/>
  <c r="B810" i="1"/>
  <c r="C810" i="1"/>
  <c r="X810" i="1" s="1"/>
  <c r="E810" i="1"/>
  <c r="J810" i="1"/>
  <c r="L810" i="1"/>
  <c r="S810" i="1"/>
  <c r="T810" i="1"/>
  <c r="Z810" i="1"/>
  <c r="AG810" i="1"/>
  <c r="AN810" i="1"/>
  <c r="AP810" i="1"/>
  <c r="AQ810" i="1"/>
  <c r="AR810" i="1"/>
  <c r="AS810" i="1"/>
  <c r="AT810" i="1"/>
  <c r="AU810" i="1"/>
  <c r="A811" i="1"/>
  <c r="O811" i="1" s="1"/>
  <c r="B811" i="1"/>
  <c r="C811" i="1"/>
  <c r="J811" i="1" s="1"/>
  <c r="E811" i="1"/>
  <c r="L811" i="1"/>
  <c r="S811" i="1"/>
  <c r="T811" i="1"/>
  <c r="Z811" i="1"/>
  <c r="AG811" i="1"/>
  <c r="AN811" i="1"/>
  <c r="AP811" i="1"/>
  <c r="AQ811" i="1"/>
  <c r="AR811" i="1"/>
  <c r="AS811" i="1"/>
  <c r="AT811" i="1"/>
  <c r="AU811" i="1"/>
  <c r="A812" i="1"/>
  <c r="B812" i="1"/>
  <c r="C812" i="1"/>
  <c r="Q812" i="1" s="1"/>
  <c r="E812" i="1"/>
  <c r="L812" i="1"/>
  <c r="S812" i="1"/>
  <c r="T812" i="1"/>
  <c r="Z812" i="1"/>
  <c r="AG812" i="1"/>
  <c r="AN812" i="1"/>
  <c r="AP812" i="1"/>
  <c r="AQ812" i="1"/>
  <c r="AR812" i="1"/>
  <c r="AS812" i="1"/>
  <c r="AT812" i="1"/>
  <c r="AU812" i="1"/>
  <c r="A813" i="1"/>
  <c r="AC813" i="1" s="1"/>
  <c r="B813" i="1"/>
  <c r="P813" i="1" s="1"/>
  <c r="C813" i="1"/>
  <c r="E813" i="1"/>
  <c r="L813" i="1"/>
  <c r="S813" i="1"/>
  <c r="T813" i="1"/>
  <c r="Z813" i="1"/>
  <c r="AG813" i="1"/>
  <c r="AN813" i="1"/>
  <c r="AP813" i="1"/>
  <c r="AQ813" i="1"/>
  <c r="AR813" i="1"/>
  <c r="AS813" i="1"/>
  <c r="AT813" i="1"/>
  <c r="AU813" i="1"/>
  <c r="A814" i="1"/>
  <c r="B814" i="1"/>
  <c r="C814" i="1"/>
  <c r="X814" i="1" s="1"/>
  <c r="E814" i="1"/>
  <c r="L814" i="1"/>
  <c r="S814" i="1"/>
  <c r="T814" i="1"/>
  <c r="Z814" i="1"/>
  <c r="AG814" i="1"/>
  <c r="AN814" i="1"/>
  <c r="AP814" i="1"/>
  <c r="AQ814" i="1"/>
  <c r="AR814" i="1"/>
  <c r="AS814" i="1"/>
  <c r="AT814" i="1"/>
  <c r="AU814" i="1"/>
  <c r="A815" i="1"/>
  <c r="B815" i="1"/>
  <c r="P815" i="1" s="1"/>
  <c r="C815" i="1"/>
  <c r="J815" i="1" s="1"/>
  <c r="E815" i="1"/>
  <c r="L815" i="1"/>
  <c r="S815" i="1"/>
  <c r="T815" i="1"/>
  <c r="Z815" i="1"/>
  <c r="AG815" i="1"/>
  <c r="AN815" i="1"/>
  <c r="AP815" i="1"/>
  <c r="AQ815" i="1"/>
  <c r="AR815" i="1"/>
  <c r="AS815" i="1"/>
  <c r="AT815" i="1"/>
  <c r="AU815" i="1"/>
  <c r="A816" i="1"/>
  <c r="B816" i="1"/>
  <c r="C816" i="1"/>
  <c r="E816" i="1"/>
  <c r="L816" i="1"/>
  <c r="S816" i="1"/>
  <c r="T816" i="1"/>
  <c r="Z816" i="1"/>
  <c r="AG816" i="1"/>
  <c r="AN816" i="1"/>
  <c r="AP816" i="1"/>
  <c r="AV816" i="1" s="1"/>
  <c r="AQ816" i="1"/>
  <c r="AR816" i="1"/>
  <c r="AS816" i="1"/>
  <c r="AT816" i="1"/>
  <c r="AU816" i="1"/>
  <c r="A817" i="1"/>
  <c r="AJ817" i="1" s="1"/>
  <c r="B817" i="1"/>
  <c r="P817" i="1" s="1"/>
  <c r="C817" i="1"/>
  <c r="Q817" i="1" s="1"/>
  <c r="E817" i="1"/>
  <c r="L817" i="1"/>
  <c r="S817" i="1"/>
  <c r="T817" i="1"/>
  <c r="Z817" i="1"/>
  <c r="AG817" i="1"/>
  <c r="AN817" i="1"/>
  <c r="AP817" i="1"/>
  <c r="AQ817" i="1"/>
  <c r="AR817" i="1"/>
  <c r="AS817" i="1"/>
  <c r="AT817" i="1"/>
  <c r="AU817" i="1"/>
  <c r="A818" i="1"/>
  <c r="V818" i="1" s="1"/>
  <c r="B818" i="1"/>
  <c r="P818" i="1" s="1"/>
  <c r="C818" i="1"/>
  <c r="E818" i="1"/>
  <c r="L818" i="1"/>
  <c r="S818" i="1"/>
  <c r="T818" i="1"/>
  <c r="Z818" i="1"/>
  <c r="AG818" i="1"/>
  <c r="AN818" i="1"/>
  <c r="AP818" i="1"/>
  <c r="AQ818" i="1"/>
  <c r="AR818" i="1"/>
  <c r="AS818" i="1"/>
  <c r="AT818" i="1"/>
  <c r="AU818" i="1"/>
  <c r="A819" i="1"/>
  <c r="B819" i="1"/>
  <c r="C819" i="1"/>
  <c r="Q819" i="1" s="1"/>
  <c r="E819" i="1"/>
  <c r="L819" i="1"/>
  <c r="S819" i="1"/>
  <c r="T819" i="1"/>
  <c r="Z819" i="1"/>
  <c r="AG819" i="1"/>
  <c r="AN819" i="1"/>
  <c r="AP819" i="1"/>
  <c r="AQ819" i="1"/>
  <c r="AR819" i="1"/>
  <c r="AS819" i="1"/>
  <c r="AT819" i="1"/>
  <c r="AV819" i="1" s="1"/>
  <c r="AU819" i="1"/>
  <c r="A820" i="1"/>
  <c r="O820" i="1" s="1"/>
  <c r="B820" i="1"/>
  <c r="AD820" i="1" s="1"/>
  <c r="C820" i="1"/>
  <c r="X820" i="1" s="1"/>
  <c r="E820" i="1"/>
  <c r="L820" i="1"/>
  <c r="P820" i="1"/>
  <c r="S820" i="1"/>
  <c r="T820" i="1"/>
  <c r="Z820" i="1"/>
  <c r="AG820" i="1"/>
  <c r="AN820" i="1"/>
  <c r="AP820" i="1"/>
  <c r="AQ820" i="1"/>
  <c r="AR820" i="1"/>
  <c r="AS820" i="1"/>
  <c r="AT820" i="1"/>
  <c r="AU820" i="1"/>
  <c r="A821" i="1"/>
  <c r="AJ821" i="1" s="1"/>
  <c r="B821" i="1"/>
  <c r="C821" i="1"/>
  <c r="E821" i="1"/>
  <c r="H821" i="1"/>
  <c r="L821" i="1"/>
  <c r="O821" i="1"/>
  <c r="S821" i="1"/>
  <c r="T821" i="1"/>
  <c r="Z821" i="1"/>
  <c r="AG821" i="1"/>
  <c r="AN821" i="1"/>
  <c r="AP821" i="1"/>
  <c r="AQ821" i="1"/>
  <c r="AR821" i="1"/>
  <c r="AS821" i="1"/>
  <c r="AT821" i="1"/>
  <c r="AU821" i="1"/>
  <c r="A822" i="1"/>
  <c r="V822" i="1" s="1"/>
  <c r="B822" i="1"/>
  <c r="P822" i="1" s="1"/>
  <c r="C822" i="1"/>
  <c r="E822" i="1"/>
  <c r="L822" i="1"/>
  <c r="O822" i="1"/>
  <c r="S822" i="1"/>
  <c r="T822" i="1"/>
  <c r="Z822" i="1"/>
  <c r="AG822" i="1"/>
  <c r="AN822" i="1"/>
  <c r="AP822" i="1"/>
  <c r="AQ822" i="1"/>
  <c r="AR822" i="1"/>
  <c r="AS822" i="1"/>
  <c r="AT822" i="1"/>
  <c r="AU822" i="1"/>
  <c r="A823" i="1"/>
  <c r="O823" i="1" s="1"/>
  <c r="B823" i="1"/>
  <c r="C823" i="1"/>
  <c r="E823" i="1"/>
  <c r="L823" i="1"/>
  <c r="S823" i="1"/>
  <c r="T823" i="1"/>
  <c r="Z823" i="1"/>
  <c r="AG823" i="1"/>
  <c r="AN823" i="1"/>
  <c r="AP823" i="1"/>
  <c r="AQ823" i="1"/>
  <c r="AR823" i="1"/>
  <c r="AS823" i="1"/>
  <c r="AT823" i="1"/>
  <c r="AU823" i="1"/>
  <c r="A824" i="1"/>
  <c r="B824" i="1"/>
  <c r="C824" i="1"/>
  <c r="Q824" i="1" s="1"/>
  <c r="E824" i="1"/>
  <c r="L824" i="1"/>
  <c r="S824" i="1"/>
  <c r="T824" i="1"/>
  <c r="Z824" i="1"/>
  <c r="AG824" i="1"/>
  <c r="AN824" i="1"/>
  <c r="AP824" i="1"/>
  <c r="AQ824" i="1"/>
  <c r="AR824" i="1"/>
  <c r="AS824" i="1"/>
  <c r="AT824" i="1"/>
  <c r="AU824" i="1"/>
  <c r="A825" i="1"/>
  <c r="B825" i="1"/>
  <c r="W825" i="1" s="1"/>
  <c r="C825" i="1"/>
  <c r="AL825" i="1" s="1"/>
  <c r="E825" i="1"/>
  <c r="L825" i="1"/>
  <c r="O825" i="1"/>
  <c r="S825" i="1"/>
  <c r="T825" i="1"/>
  <c r="Z825" i="1"/>
  <c r="AG825" i="1"/>
  <c r="AN825" i="1"/>
  <c r="AP825" i="1"/>
  <c r="AQ825" i="1"/>
  <c r="AR825" i="1"/>
  <c r="AS825" i="1"/>
  <c r="AT825" i="1"/>
  <c r="AU825" i="1"/>
  <c r="A826" i="1"/>
  <c r="O826" i="1" s="1"/>
  <c r="B826" i="1"/>
  <c r="C826" i="1"/>
  <c r="E826" i="1"/>
  <c r="L826" i="1"/>
  <c r="S826" i="1"/>
  <c r="T826" i="1"/>
  <c r="Z826" i="1"/>
  <c r="AG826" i="1"/>
  <c r="AN826" i="1"/>
  <c r="AP826" i="1"/>
  <c r="AQ826" i="1"/>
  <c r="AR826" i="1"/>
  <c r="AS826" i="1"/>
  <c r="AT826" i="1"/>
  <c r="AU826" i="1"/>
  <c r="A827" i="1"/>
  <c r="B827" i="1"/>
  <c r="P827" i="1" s="1"/>
  <c r="C827" i="1"/>
  <c r="J827" i="1" s="1"/>
  <c r="E827" i="1"/>
  <c r="L827" i="1"/>
  <c r="S827" i="1"/>
  <c r="T827" i="1"/>
  <c r="Z827" i="1"/>
  <c r="AG827" i="1"/>
  <c r="AN827" i="1"/>
  <c r="AP827" i="1"/>
  <c r="AQ827" i="1"/>
  <c r="AR827" i="1"/>
  <c r="AS827" i="1"/>
  <c r="AT827" i="1"/>
  <c r="AU827" i="1"/>
  <c r="A828" i="1"/>
  <c r="V828" i="1" s="1"/>
  <c r="B828" i="1"/>
  <c r="C828" i="1"/>
  <c r="E828" i="1"/>
  <c r="L828" i="1"/>
  <c r="S828" i="1"/>
  <c r="T828" i="1"/>
  <c r="Z828" i="1"/>
  <c r="AG828" i="1"/>
  <c r="AN828" i="1"/>
  <c r="AP828" i="1"/>
  <c r="AQ828" i="1"/>
  <c r="AR828" i="1"/>
  <c r="AS828" i="1"/>
  <c r="AT828" i="1"/>
  <c r="AU828" i="1"/>
  <c r="A829" i="1"/>
  <c r="O829" i="1" s="1"/>
  <c r="B829" i="1"/>
  <c r="W829" i="1" s="1"/>
  <c r="C829" i="1"/>
  <c r="Q829" i="1" s="1"/>
  <c r="E829" i="1"/>
  <c r="L829" i="1"/>
  <c r="S829" i="1"/>
  <c r="T829" i="1"/>
  <c r="Z829" i="1"/>
  <c r="AG829" i="1"/>
  <c r="AN829" i="1"/>
  <c r="AP829" i="1"/>
  <c r="AQ829" i="1"/>
  <c r="AR829" i="1"/>
  <c r="AS829" i="1"/>
  <c r="AT829" i="1"/>
  <c r="AU829" i="1"/>
  <c r="A830" i="1"/>
  <c r="V830" i="1" s="1"/>
  <c r="B830" i="1"/>
  <c r="C830" i="1"/>
  <c r="X830" i="1" s="1"/>
  <c r="E830" i="1"/>
  <c r="L830" i="1"/>
  <c r="O830" i="1"/>
  <c r="P830" i="1"/>
  <c r="S830" i="1"/>
  <c r="T830" i="1"/>
  <c r="Z830" i="1"/>
  <c r="AG830" i="1"/>
  <c r="AN830" i="1"/>
  <c r="AP830" i="1"/>
  <c r="AQ830" i="1"/>
  <c r="AR830" i="1"/>
  <c r="AS830" i="1"/>
  <c r="AT830" i="1"/>
  <c r="AU830" i="1"/>
  <c r="A831" i="1"/>
  <c r="V831" i="1" s="1"/>
  <c r="B831" i="1"/>
  <c r="W831" i="1" s="1"/>
  <c r="C831" i="1"/>
  <c r="Q831" i="1" s="1"/>
  <c r="E831" i="1"/>
  <c r="L831" i="1"/>
  <c r="S831" i="1"/>
  <c r="T831" i="1"/>
  <c r="Z831" i="1"/>
  <c r="AG831" i="1"/>
  <c r="AN831" i="1"/>
  <c r="AP831" i="1"/>
  <c r="AQ831" i="1"/>
  <c r="AR831" i="1"/>
  <c r="AS831" i="1"/>
  <c r="AT831" i="1"/>
  <c r="AU831" i="1"/>
  <c r="A832" i="1"/>
  <c r="V832" i="1" s="1"/>
  <c r="B832" i="1"/>
  <c r="C832" i="1"/>
  <c r="E832" i="1"/>
  <c r="H832" i="1"/>
  <c r="L832" i="1"/>
  <c r="Q832" i="1"/>
  <c r="S832" i="1"/>
  <c r="T832" i="1"/>
  <c r="Z832" i="1"/>
  <c r="AG832" i="1"/>
  <c r="AN832" i="1"/>
  <c r="AP832" i="1"/>
  <c r="AQ832" i="1"/>
  <c r="AR832" i="1"/>
  <c r="AS832" i="1"/>
  <c r="AT832" i="1"/>
  <c r="AU832" i="1"/>
  <c r="A833" i="1"/>
  <c r="V833" i="1" s="1"/>
  <c r="B833" i="1"/>
  <c r="C833" i="1"/>
  <c r="AE833" i="1" s="1"/>
  <c r="E833" i="1"/>
  <c r="J833" i="1"/>
  <c r="L833" i="1"/>
  <c r="S833" i="1"/>
  <c r="T833" i="1"/>
  <c r="Z833" i="1"/>
  <c r="AG833" i="1"/>
  <c r="AN833" i="1"/>
  <c r="AP833" i="1"/>
  <c r="AQ833" i="1"/>
  <c r="AR833" i="1"/>
  <c r="AS833" i="1"/>
  <c r="AT833" i="1"/>
  <c r="AU833" i="1"/>
  <c r="A834" i="1"/>
  <c r="O834" i="1" s="1"/>
  <c r="B834" i="1"/>
  <c r="C834" i="1"/>
  <c r="X834" i="1" s="1"/>
  <c r="E834" i="1"/>
  <c r="L834" i="1"/>
  <c r="Q834" i="1"/>
  <c r="S834" i="1"/>
  <c r="T834" i="1"/>
  <c r="Z834" i="1"/>
  <c r="AG834" i="1"/>
  <c r="AN834" i="1"/>
  <c r="AP834" i="1"/>
  <c r="AQ834" i="1"/>
  <c r="AR834" i="1"/>
  <c r="AS834" i="1"/>
  <c r="AT834" i="1"/>
  <c r="AU834" i="1"/>
  <c r="A835" i="1"/>
  <c r="B835" i="1"/>
  <c r="P835" i="1" s="1"/>
  <c r="C835" i="1"/>
  <c r="AE835" i="1" s="1"/>
  <c r="E835" i="1"/>
  <c r="L835" i="1"/>
  <c r="S835" i="1"/>
  <c r="T835" i="1"/>
  <c r="Z835" i="1"/>
  <c r="AG835" i="1"/>
  <c r="AN835" i="1"/>
  <c r="AP835" i="1"/>
  <c r="AQ835" i="1"/>
  <c r="AR835" i="1"/>
  <c r="AS835" i="1"/>
  <c r="AT835" i="1"/>
  <c r="AU835" i="1"/>
  <c r="A836" i="1"/>
  <c r="B836" i="1"/>
  <c r="P836" i="1" s="1"/>
  <c r="C836" i="1"/>
  <c r="X836" i="1" s="1"/>
  <c r="E836" i="1"/>
  <c r="L836" i="1"/>
  <c r="Q836" i="1"/>
  <c r="S836" i="1"/>
  <c r="T836" i="1"/>
  <c r="Z836" i="1"/>
  <c r="AG836" i="1"/>
  <c r="AN836" i="1"/>
  <c r="AP836" i="1"/>
  <c r="AQ836" i="1"/>
  <c r="AR836" i="1"/>
  <c r="AS836" i="1"/>
  <c r="AT836" i="1"/>
  <c r="AU836" i="1"/>
  <c r="A837" i="1"/>
  <c r="AJ837" i="1" s="1"/>
  <c r="B837" i="1"/>
  <c r="I837" i="1" s="1"/>
  <c r="C837" i="1"/>
  <c r="Q837" i="1" s="1"/>
  <c r="E837" i="1"/>
  <c r="H837" i="1"/>
  <c r="L837" i="1"/>
  <c r="S837" i="1"/>
  <c r="T837" i="1"/>
  <c r="Z837" i="1"/>
  <c r="AG837" i="1"/>
  <c r="AN837" i="1"/>
  <c r="AP837" i="1"/>
  <c r="AQ837" i="1"/>
  <c r="AR837" i="1"/>
  <c r="AS837" i="1"/>
  <c r="AT837" i="1"/>
  <c r="AU837" i="1"/>
  <c r="A838" i="1"/>
  <c r="B838" i="1"/>
  <c r="C838" i="1"/>
  <c r="E838" i="1"/>
  <c r="L838" i="1"/>
  <c r="O838" i="1"/>
  <c r="S838" i="1"/>
  <c r="T838" i="1"/>
  <c r="Z838" i="1"/>
  <c r="AG838" i="1"/>
  <c r="AN838" i="1"/>
  <c r="AP838" i="1"/>
  <c r="AQ838" i="1"/>
  <c r="AR838" i="1"/>
  <c r="AS838" i="1"/>
  <c r="AT838" i="1"/>
  <c r="AU838" i="1"/>
  <c r="A839" i="1"/>
  <c r="O839" i="1" s="1"/>
  <c r="B839" i="1"/>
  <c r="C839" i="1"/>
  <c r="J839" i="1" s="1"/>
  <c r="E839" i="1"/>
  <c r="L839" i="1"/>
  <c r="S839" i="1"/>
  <c r="T839" i="1"/>
  <c r="Z839" i="1"/>
  <c r="AG839" i="1"/>
  <c r="AN839" i="1"/>
  <c r="AP839" i="1"/>
  <c r="AQ839" i="1"/>
  <c r="AR839" i="1"/>
  <c r="AS839" i="1"/>
  <c r="AT839" i="1"/>
  <c r="AU839" i="1"/>
  <c r="A840" i="1"/>
  <c r="H840" i="1" s="1"/>
  <c r="B840" i="1"/>
  <c r="AD840" i="1" s="1"/>
  <c r="C840" i="1"/>
  <c r="E840" i="1"/>
  <c r="L840" i="1"/>
  <c r="S840" i="1"/>
  <c r="T840" i="1"/>
  <c r="Z840" i="1"/>
  <c r="AG840" i="1"/>
  <c r="AN840" i="1"/>
  <c r="AP840" i="1"/>
  <c r="AV840" i="1" s="1"/>
  <c r="AQ840" i="1"/>
  <c r="AR840" i="1"/>
  <c r="AS840" i="1"/>
  <c r="AT840" i="1"/>
  <c r="AU840" i="1"/>
  <c r="A636" i="1"/>
  <c r="AU636" i="1"/>
  <c r="A637" i="1"/>
  <c r="A638" i="1"/>
  <c r="A639" i="1"/>
  <c r="A640" i="1"/>
  <c r="B636" i="1"/>
  <c r="W636" i="1" s="1"/>
  <c r="C636" i="1"/>
  <c r="E636" i="1"/>
  <c r="L636" i="1"/>
  <c r="S636" i="1"/>
  <c r="T636" i="1"/>
  <c r="Z636" i="1"/>
  <c r="AG636" i="1"/>
  <c r="AN636" i="1"/>
  <c r="AP636" i="1"/>
  <c r="AQ636" i="1"/>
  <c r="AR636" i="1"/>
  <c r="AS636" i="1"/>
  <c r="AV636" i="1" s="1"/>
  <c r="AT636" i="1"/>
  <c r="B637" i="1"/>
  <c r="C637" i="1"/>
  <c r="E637" i="1"/>
  <c r="L637" i="1"/>
  <c r="S637" i="1"/>
  <c r="T637" i="1"/>
  <c r="Z637" i="1"/>
  <c r="AG637" i="1"/>
  <c r="AN637" i="1"/>
  <c r="AP637" i="1"/>
  <c r="AQ637" i="1"/>
  <c r="AR637" i="1"/>
  <c r="AS637" i="1"/>
  <c r="AT637" i="1"/>
  <c r="AU637" i="1"/>
  <c r="B638" i="1"/>
  <c r="AD638" i="1" s="1"/>
  <c r="C638" i="1"/>
  <c r="J638" i="1" s="1"/>
  <c r="E638" i="1"/>
  <c r="L638" i="1"/>
  <c r="S638" i="1"/>
  <c r="T638" i="1"/>
  <c r="Z638" i="1"/>
  <c r="AG638" i="1"/>
  <c r="AN638" i="1"/>
  <c r="AP638" i="1"/>
  <c r="AQ638" i="1"/>
  <c r="AR638" i="1"/>
  <c r="AS638" i="1"/>
  <c r="AT638" i="1"/>
  <c r="AU638" i="1"/>
  <c r="B639" i="1"/>
  <c r="P639" i="1" s="1"/>
  <c r="C639" i="1"/>
  <c r="E639" i="1"/>
  <c r="L639" i="1"/>
  <c r="S639" i="1"/>
  <c r="T639" i="1"/>
  <c r="Z639" i="1"/>
  <c r="AG639" i="1"/>
  <c r="AN639" i="1"/>
  <c r="AP639" i="1"/>
  <c r="AQ639" i="1"/>
  <c r="AR639" i="1"/>
  <c r="AS639" i="1"/>
  <c r="AT639" i="1"/>
  <c r="AU639" i="1"/>
  <c r="B640" i="1"/>
  <c r="C640" i="1"/>
  <c r="Q640" i="1" s="1"/>
  <c r="E640" i="1"/>
  <c r="L640" i="1"/>
  <c r="S640" i="1"/>
  <c r="T640" i="1"/>
  <c r="Z640" i="1"/>
  <c r="AG640" i="1"/>
  <c r="AN640" i="1"/>
  <c r="AP640" i="1"/>
  <c r="AQ640" i="1"/>
  <c r="AR640" i="1"/>
  <c r="AS640" i="1"/>
  <c r="AT640" i="1"/>
  <c r="AU640" i="1"/>
  <c r="A641" i="1"/>
  <c r="B641" i="1"/>
  <c r="C641" i="1"/>
  <c r="E641" i="1"/>
  <c r="L641" i="1"/>
  <c r="S641" i="1"/>
  <c r="T641" i="1"/>
  <c r="Z641" i="1"/>
  <c r="AG641" i="1"/>
  <c r="AN641" i="1"/>
  <c r="AP641" i="1"/>
  <c r="AQ641" i="1"/>
  <c r="AR641" i="1"/>
  <c r="AS641" i="1"/>
  <c r="AT641" i="1"/>
  <c r="AU641" i="1"/>
  <c r="A642" i="1"/>
  <c r="H642" i="1" s="1"/>
  <c r="B642" i="1"/>
  <c r="AD642" i="1" s="1"/>
  <c r="C642" i="1"/>
  <c r="E642" i="1"/>
  <c r="L642" i="1"/>
  <c r="P642" i="1"/>
  <c r="S642" i="1"/>
  <c r="T642" i="1"/>
  <c r="Z642" i="1"/>
  <c r="AG642" i="1"/>
  <c r="AN642" i="1"/>
  <c r="AP642" i="1"/>
  <c r="AQ642" i="1"/>
  <c r="AR642" i="1"/>
  <c r="AS642" i="1"/>
  <c r="AT642" i="1"/>
  <c r="AU642" i="1"/>
  <c r="A643" i="1"/>
  <c r="B643" i="1"/>
  <c r="I643" i="1" s="1"/>
  <c r="C643" i="1"/>
  <c r="E643" i="1"/>
  <c r="L643" i="1"/>
  <c r="S643" i="1"/>
  <c r="T643" i="1"/>
  <c r="Z643" i="1"/>
  <c r="AG643" i="1"/>
  <c r="AN643" i="1"/>
  <c r="AP643" i="1"/>
  <c r="AQ643" i="1"/>
  <c r="AR643" i="1"/>
  <c r="AS643" i="1"/>
  <c r="AT643" i="1"/>
  <c r="AU643" i="1"/>
  <c r="A644" i="1"/>
  <c r="B644" i="1"/>
  <c r="P644" i="1" s="1"/>
  <c r="C644" i="1"/>
  <c r="J644" i="1" s="1"/>
  <c r="E644" i="1"/>
  <c r="L644" i="1"/>
  <c r="S644" i="1"/>
  <c r="T644" i="1"/>
  <c r="Z644" i="1"/>
  <c r="AG644" i="1"/>
  <c r="AN644" i="1"/>
  <c r="AP644" i="1"/>
  <c r="AQ644" i="1"/>
  <c r="AR644" i="1"/>
  <c r="AS644" i="1"/>
  <c r="AT644" i="1"/>
  <c r="AU644" i="1"/>
  <c r="A645" i="1"/>
  <c r="B645" i="1"/>
  <c r="C645" i="1"/>
  <c r="E645" i="1"/>
  <c r="L645" i="1"/>
  <c r="S645" i="1"/>
  <c r="T645" i="1"/>
  <c r="Z645" i="1"/>
  <c r="AG645" i="1"/>
  <c r="AN645" i="1"/>
  <c r="AP645" i="1"/>
  <c r="AQ645" i="1"/>
  <c r="AR645" i="1"/>
  <c r="AS645" i="1"/>
  <c r="AT645" i="1"/>
  <c r="AU645" i="1"/>
  <c r="A646" i="1"/>
  <c r="H646" i="1" s="1"/>
  <c r="B646" i="1"/>
  <c r="C646" i="1"/>
  <c r="Q646" i="1" s="1"/>
  <c r="E646" i="1"/>
  <c r="L646" i="1"/>
  <c r="O646" i="1"/>
  <c r="S646" i="1"/>
  <c r="T646" i="1"/>
  <c r="Z646" i="1"/>
  <c r="AG646" i="1"/>
  <c r="AN646" i="1"/>
  <c r="AP646" i="1"/>
  <c r="AQ646" i="1"/>
  <c r="AR646" i="1"/>
  <c r="AS646" i="1"/>
  <c r="AT646" i="1"/>
  <c r="AU646" i="1"/>
  <c r="A647" i="1"/>
  <c r="B647" i="1"/>
  <c r="C647" i="1"/>
  <c r="E647" i="1"/>
  <c r="L647" i="1"/>
  <c r="O647" i="1"/>
  <c r="S647" i="1"/>
  <c r="T647" i="1"/>
  <c r="Z647" i="1"/>
  <c r="AG647" i="1"/>
  <c r="AN647" i="1"/>
  <c r="AP647" i="1"/>
  <c r="AQ647" i="1"/>
  <c r="AR647" i="1"/>
  <c r="AS647" i="1"/>
  <c r="AT647" i="1"/>
  <c r="AU647" i="1"/>
  <c r="A648" i="1"/>
  <c r="H648" i="1" s="1"/>
  <c r="B648" i="1"/>
  <c r="C648" i="1"/>
  <c r="E648" i="1"/>
  <c r="L648" i="1"/>
  <c r="S648" i="1"/>
  <c r="T648" i="1"/>
  <c r="Z648" i="1"/>
  <c r="AG648" i="1"/>
  <c r="AN648" i="1"/>
  <c r="AP648" i="1"/>
  <c r="AQ648" i="1"/>
  <c r="AR648" i="1"/>
  <c r="AS648" i="1"/>
  <c r="AT648" i="1"/>
  <c r="AU648" i="1"/>
  <c r="A649" i="1"/>
  <c r="AJ649" i="1" s="1"/>
  <c r="B649" i="1"/>
  <c r="C649" i="1"/>
  <c r="X649" i="1" s="1"/>
  <c r="E649" i="1"/>
  <c r="L649" i="1"/>
  <c r="O649" i="1"/>
  <c r="P649" i="1"/>
  <c r="S649" i="1"/>
  <c r="T649" i="1"/>
  <c r="Z649" i="1"/>
  <c r="AG649" i="1"/>
  <c r="AN649" i="1"/>
  <c r="AP649" i="1"/>
  <c r="AQ649" i="1"/>
  <c r="AV649" i="1" s="1"/>
  <c r="AR649" i="1"/>
  <c r="AS649" i="1"/>
  <c r="AT649" i="1"/>
  <c r="AU649" i="1"/>
  <c r="A650" i="1"/>
  <c r="B650" i="1"/>
  <c r="AD650" i="1" s="1"/>
  <c r="C650" i="1"/>
  <c r="E650" i="1"/>
  <c r="L650" i="1"/>
  <c r="S650" i="1"/>
  <c r="T650" i="1"/>
  <c r="W650" i="1"/>
  <c r="Z650" i="1"/>
  <c r="AG650" i="1"/>
  <c r="AN650" i="1"/>
  <c r="AP650" i="1"/>
  <c r="AQ650" i="1"/>
  <c r="AR650" i="1"/>
  <c r="AS650" i="1"/>
  <c r="AV650" i="1" s="1"/>
  <c r="AT650" i="1"/>
  <c r="AU650" i="1"/>
  <c r="A651" i="1"/>
  <c r="V651" i="1" s="1"/>
  <c r="B651" i="1"/>
  <c r="C651" i="1"/>
  <c r="AE651" i="1" s="1"/>
  <c r="E651" i="1"/>
  <c r="L651" i="1"/>
  <c r="S651" i="1"/>
  <c r="T651" i="1"/>
  <c r="Z651" i="1"/>
  <c r="AG651" i="1"/>
  <c r="AN651" i="1"/>
  <c r="AP651" i="1"/>
  <c r="AQ651" i="1"/>
  <c r="AR651" i="1"/>
  <c r="AS651" i="1"/>
  <c r="AT651" i="1"/>
  <c r="AU651" i="1"/>
  <c r="A652" i="1"/>
  <c r="B652" i="1"/>
  <c r="C652" i="1"/>
  <c r="E652" i="1"/>
  <c r="L652" i="1"/>
  <c r="O652" i="1"/>
  <c r="S652" i="1"/>
  <c r="T652" i="1"/>
  <c r="Z652" i="1"/>
  <c r="AG652" i="1"/>
  <c r="AN652" i="1"/>
  <c r="AP652" i="1"/>
  <c r="AQ652" i="1"/>
  <c r="AR652" i="1"/>
  <c r="AS652" i="1"/>
  <c r="AT652" i="1"/>
  <c r="AU652" i="1"/>
  <c r="A653" i="1"/>
  <c r="V653" i="1" s="1"/>
  <c r="B653" i="1"/>
  <c r="C653" i="1"/>
  <c r="E653" i="1"/>
  <c r="L653" i="1"/>
  <c r="S653" i="1"/>
  <c r="T653" i="1"/>
  <c r="Z653" i="1"/>
  <c r="AG653" i="1"/>
  <c r="AN653" i="1"/>
  <c r="AP653" i="1"/>
  <c r="AQ653" i="1"/>
  <c r="AR653" i="1"/>
  <c r="AS653" i="1"/>
  <c r="AT653" i="1"/>
  <c r="AU653" i="1"/>
  <c r="A654" i="1"/>
  <c r="O654" i="1" s="1"/>
  <c r="B654" i="1"/>
  <c r="AD654" i="1" s="1"/>
  <c r="C654" i="1"/>
  <c r="E654" i="1"/>
  <c r="L654" i="1"/>
  <c r="Q654" i="1"/>
  <c r="S654" i="1"/>
  <c r="T654" i="1"/>
  <c r="Z654" i="1"/>
  <c r="AG654" i="1"/>
  <c r="AK654" i="1"/>
  <c r="AN654" i="1"/>
  <c r="AP654" i="1"/>
  <c r="AQ654" i="1"/>
  <c r="AR654" i="1"/>
  <c r="AS654" i="1"/>
  <c r="AT654" i="1"/>
  <c r="AU654" i="1"/>
  <c r="A655" i="1"/>
  <c r="V655" i="1" s="1"/>
  <c r="B655" i="1"/>
  <c r="C655" i="1"/>
  <c r="E655" i="1"/>
  <c r="J655" i="1"/>
  <c r="L655" i="1"/>
  <c r="S655" i="1"/>
  <c r="T655" i="1"/>
  <c r="Z655" i="1"/>
  <c r="AG655" i="1"/>
  <c r="AN655" i="1"/>
  <c r="AP655" i="1"/>
  <c r="AQ655" i="1"/>
  <c r="AR655" i="1"/>
  <c r="AS655" i="1"/>
  <c r="AT655" i="1"/>
  <c r="AU655" i="1"/>
  <c r="A656" i="1"/>
  <c r="H656" i="1" s="1"/>
  <c r="W656" i="1"/>
  <c r="X656" i="1"/>
  <c r="E656" i="1"/>
  <c r="I656" i="1"/>
  <c r="J656" i="1"/>
  <c r="L656" i="1"/>
  <c r="P656" i="1"/>
  <c r="Q656" i="1"/>
  <c r="S656" i="1"/>
  <c r="T656" i="1"/>
  <c r="Z656" i="1"/>
  <c r="AG656" i="1"/>
  <c r="AN656" i="1"/>
  <c r="AP656" i="1"/>
  <c r="AQ656" i="1"/>
  <c r="AR656" i="1"/>
  <c r="AS656" i="1"/>
  <c r="AT656" i="1"/>
  <c r="AU656" i="1"/>
  <c r="A657" i="1"/>
  <c r="O657" i="1" s="1"/>
  <c r="X657" i="1"/>
  <c r="E657" i="1"/>
  <c r="I657" i="1"/>
  <c r="J657" i="1"/>
  <c r="L657" i="1"/>
  <c r="P657" i="1"/>
  <c r="Q657" i="1"/>
  <c r="S657" i="1"/>
  <c r="T657" i="1"/>
  <c r="Z657" i="1"/>
  <c r="AG657" i="1"/>
  <c r="AN657" i="1"/>
  <c r="AP657" i="1"/>
  <c r="AQ657" i="1"/>
  <c r="AR657" i="1"/>
  <c r="AS657" i="1"/>
  <c r="AT657" i="1"/>
  <c r="AU657" i="1"/>
  <c r="A658" i="1"/>
  <c r="AD658" i="1"/>
  <c r="AL658" i="1"/>
  <c r="E658" i="1"/>
  <c r="I658" i="1"/>
  <c r="J658" i="1"/>
  <c r="L658" i="1"/>
  <c r="P658" i="1"/>
  <c r="Q658" i="1"/>
  <c r="S658" i="1"/>
  <c r="T658" i="1"/>
  <c r="W658" i="1"/>
  <c r="X658" i="1"/>
  <c r="Z658" i="1"/>
  <c r="AG658" i="1"/>
  <c r="AN658" i="1"/>
  <c r="AP658" i="1"/>
  <c r="AQ658" i="1"/>
  <c r="AR658" i="1"/>
  <c r="AS658" i="1"/>
  <c r="AT658" i="1"/>
  <c r="AU658" i="1"/>
  <c r="A659" i="1"/>
  <c r="AD659" i="1"/>
  <c r="E659" i="1"/>
  <c r="I659" i="1"/>
  <c r="J659" i="1"/>
  <c r="L659" i="1"/>
  <c r="P659" i="1"/>
  <c r="Q659" i="1"/>
  <c r="S659" i="1"/>
  <c r="T659" i="1"/>
  <c r="W659" i="1"/>
  <c r="X659" i="1"/>
  <c r="Z659" i="1"/>
  <c r="AG659" i="1"/>
  <c r="AN659" i="1"/>
  <c r="AP659" i="1"/>
  <c r="AQ659" i="1"/>
  <c r="AR659" i="1"/>
  <c r="AS659" i="1"/>
  <c r="AT659" i="1"/>
  <c r="AU659" i="1"/>
  <c r="A660" i="1"/>
  <c r="W660" i="1"/>
  <c r="E660" i="1"/>
  <c r="I660" i="1"/>
  <c r="J660" i="1"/>
  <c r="L660" i="1"/>
  <c r="P660" i="1"/>
  <c r="Q660" i="1"/>
  <c r="S660" i="1"/>
  <c r="T660" i="1"/>
  <c r="Z660" i="1"/>
  <c r="AG660" i="1"/>
  <c r="AN660" i="1"/>
  <c r="AP660" i="1"/>
  <c r="AQ660" i="1"/>
  <c r="AR660" i="1"/>
  <c r="AS660" i="1"/>
  <c r="AT660" i="1"/>
  <c r="AU660" i="1"/>
  <c r="A661" i="1"/>
  <c r="O661" i="1" s="1"/>
  <c r="X661" i="1"/>
  <c r="E661" i="1"/>
  <c r="I661" i="1"/>
  <c r="J661" i="1"/>
  <c r="L661" i="1"/>
  <c r="P661" i="1"/>
  <c r="Q661" i="1"/>
  <c r="S661" i="1"/>
  <c r="T661" i="1"/>
  <c r="W661" i="1"/>
  <c r="Z661" i="1"/>
  <c r="AD661" i="1"/>
  <c r="AG661" i="1"/>
  <c r="AK661" i="1"/>
  <c r="AN661" i="1"/>
  <c r="AP661" i="1"/>
  <c r="AQ661" i="1"/>
  <c r="AR661" i="1"/>
  <c r="AS661" i="1"/>
  <c r="AT661" i="1"/>
  <c r="AU661" i="1"/>
  <c r="A662" i="1"/>
  <c r="V662" i="1" s="1"/>
  <c r="E662" i="1"/>
  <c r="I662" i="1"/>
  <c r="J662" i="1"/>
  <c r="L662" i="1"/>
  <c r="P662" i="1"/>
  <c r="Q662" i="1"/>
  <c r="S662" i="1"/>
  <c r="T662" i="1"/>
  <c r="W662" i="1"/>
  <c r="X662" i="1"/>
  <c r="Z662" i="1"/>
  <c r="AG662" i="1"/>
  <c r="AN662" i="1"/>
  <c r="AP662" i="1"/>
  <c r="AQ662" i="1"/>
  <c r="AR662" i="1"/>
  <c r="AS662" i="1"/>
  <c r="AT662" i="1"/>
  <c r="AU662" i="1"/>
  <c r="A663" i="1"/>
  <c r="AL663" i="1"/>
  <c r="E663" i="1"/>
  <c r="I663" i="1"/>
  <c r="J663" i="1"/>
  <c r="L663" i="1"/>
  <c r="P663" i="1"/>
  <c r="Q663" i="1"/>
  <c r="S663" i="1"/>
  <c r="T663" i="1"/>
  <c r="W663" i="1"/>
  <c r="X663" i="1"/>
  <c r="Z663" i="1"/>
  <c r="AG663" i="1"/>
  <c r="AN663" i="1"/>
  <c r="AP663" i="1"/>
  <c r="AQ663" i="1"/>
  <c r="AR663" i="1"/>
  <c r="AS663" i="1"/>
  <c r="AT663" i="1"/>
  <c r="AU663" i="1"/>
  <c r="A664" i="1"/>
  <c r="AJ664" i="1" s="1"/>
  <c r="W664" i="1"/>
  <c r="E664" i="1"/>
  <c r="I664" i="1"/>
  <c r="J664" i="1"/>
  <c r="L664" i="1"/>
  <c r="P664" i="1"/>
  <c r="Q664" i="1"/>
  <c r="S664" i="1"/>
  <c r="T664" i="1"/>
  <c r="Z664" i="1"/>
  <c r="AG664" i="1"/>
  <c r="AL664" i="1"/>
  <c r="AN664" i="1"/>
  <c r="AP664" i="1"/>
  <c r="AQ664" i="1"/>
  <c r="AR664" i="1"/>
  <c r="AS664" i="1"/>
  <c r="AT664" i="1"/>
  <c r="AU664" i="1"/>
  <c r="A665" i="1"/>
  <c r="H665" i="1" s="1"/>
  <c r="W665" i="1"/>
  <c r="X665" i="1"/>
  <c r="E665" i="1"/>
  <c r="I665" i="1"/>
  <c r="J665" i="1"/>
  <c r="L665" i="1"/>
  <c r="P665" i="1"/>
  <c r="Q665" i="1"/>
  <c r="S665" i="1"/>
  <c r="T665" i="1"/>
  <c r="Z665" i="1"/>
  <c r="AG665" i="1"/>
  <c r="AN665" i="1"/>
  <c r="AP665" i="1"/>
  <c r="AQ665" i="1"/>
  <c r="AR665" i="1"/>
  <c r="AS665" i="1"/>
  <c r="AT665" i="1"/>
  <c r="AU665" i="1"/>
  <c r="A666" i="1"/>
  <c r="O666" i="1" s="1"/>
  <c r="B666" i="1"/>
  <c r="C666" i="1"/>
  <c r="Q666" i="1" s="1"/>
  <c r="E666" i="1"/>
  <c r="L666" i="1"/>
  <c r="S666" i="1"/>
  <c r="T666" i="1"/>
  <c r="Z666" i="1"/>
  <c r="AG666" i="1"/>
  <c r="AN666" i="1"/>
  <c r="AP666" i="1"/>
  <c r="AQ666" i="1"/>
  <c r="AR666" i="1"/>
  <c r="AS666" i="1"/>
  <c r="AT666" i="1"/>
  <c r="AU666" i="1"/>
  <c r="A667" i="1"/>
  <c r="B667" i="1"/>
  <c r="C667" i="1"/>
  <c r="J667" i="1" s="1"/>
  <c r="E667" i="1"/>
  <c r="L667" i="1"/>
  <c r="S667" i="1"/>
  <c r="T667" i="1"/>
  <c r="Z667" i="1"/>
  <c r="AG667" i="1"/>
  <c r="AN667" i="1"/>
  <c r="AP667" i="1"/>
  <c r="AQ667" i="1"/>
  <c r="AR667" i="1"/>
  <c r="AS667" i="1"/>
  <c r="AT667" i="1"/>
  <c r="AU667" i="1"/>
  <c r="A668" i="1"/>
  <c r="AJ668" i="1" s="1"/>
  <c r="B668" i="1"/>
  <c r="C668" i="1"/>
  <c r="AL668" i="1" s="1"/>
  <c r="E668" i="1"/>
  <c r="L668" i="1"/>
  <c r="S668" i="1"/>
  <c r="T668" i="1"/>
  <c r="Z668" i="1"/>
  <c r="AG668" i="1"/>
  <c r="AN668" i="1"/>
  <c r="AP668" i="1"/>
  <c r="AQ668" i="1"/>
  <c r="AR668" i="1"/>
  <c r="AS668" i="1"/>
  <c r="AV668" i="1" s="1"/>
  <c r="AT668" i="1"/>
  <c r="AU668" i="1"/>
  <c r="A669" i="1"/>
  <c r="AJ669" i="1" s="1"/>
  <c r="B669" i="1"/>
  <c r="AK669" i="1" s="1"/>
  <c r="C669" i="1"/>
  <c r="Q669" i="1" s="1"/>
  <c r="E669" i="1"/>
  <c r="L669" i="1"/>
  <c r="S669" i="1"/>
  <c r="T669" i="1"/>
  <c r="Z669" i="1"/>
  <c r="AG669" i="1"/>
  <c r="AN669" i="1"/>
  <c r="AP669" i="1"/>
  <c r="AQ669" i="1"/>
  <c r="AR669" i="1"/>
  <c r="AS669" i="1"/>
  <c r="AV669" i="1" s="1"/>
  <c r="AT669" i="1"/>
  <c r="AU669" i="1"/>
  <c r="A670" i="1"/>
  <c r="B670" i="1"/>
  <c r="C670" i="1"/>
  <c r="X670" i="1" s="1"/>
  <c r="E670" i="1"/>
  <c r="J670" i="1"/>
  <c r="L670" i="1"/>
  <c r="S670" i="1"/>
  <c r="T670" i="1"/>
  <c r="Z670" i="1"/>
  <c r="AG670" i="1"/>
  <c r="AN670" i="1"/>
  <c r="AP670" i="1"/>
  <c r="AQ670" i="1"/>
  <c r="AR670" i="1"/>
  <c r="AS670" i="1"/>
  <c r="AT670" i="1"/>
  <c r="AU670" i="1"/>
  <c r="A671" i="1"/>
  <c r="B671" i="1"/>
  <c r="C671" i="1"/>
  <c r="AE671" i="1" s="1"/>
  <c r="E671" i="1"/>
  <c r="L671" i="1"/>
  <c r="Q671" i="1"/>
  <c r="S671" i="1"/>
  <c r="T671" i="1"/>
  <c r="Z671" i="1"/>
  <c r="AG671" i="1"/>
  <c r="AN671" i="1"/>
  <c r="AP671" i="1"/>
  <c r="AQ671" i="1"/>
  <c r="AR671" i="1"/>
  <c r="AS671" i="1"/>
  <c r="AT671" i="1"/>
  <c r="AU671" i="1"/>
  <c r="A672" i="1"/>
  <c r="B672" i="1"/>
  <c r="P672" i="1" s="1"/>
  <c r="C672" i="1"/>
  <c r="Q672" i="1" s="1"/>
  <c r="E672" i="1"/>
  <c r="L672" i="1"/>
  <c r="S672" i="1"/>
  <c r="T672" i="1"/>
  <c r="Z672" i="1"/>
  <c r="AG672" i="1"/>
  <c r="AN672" i="1"/>
  <c r="AP672" i="1"/>
  <c r="AQ672" i="1"/>
  <c r="AV672" i="1" s="1"/>
  <c r="AR672" i="1"/>
  <c r="AS672" i="1"/>
  <c r="AT672" i="1"/>
  <c r="AU672" i="1"/>
  <c r="A673" i="1"/>
  <c r="V673" i="1" s="1"/>
  <c r="B673" i="1"/>
  <c r="P673" i="1" s="1"/>
  <c r="C673" i="1"/>
  <c r="X673" i="1" s="1"/>
  <c r="E673" i="1"/>
  <c r="J673" i="1"/>
  <c r="L673" i="1"/>
  <c r="S673" i="1"/>
  <c r="T673" i="1"/>
  <c r="Z673" i="1"/>
  <c r="AG673" i="1"/>
  <c r="AN673" i="1"/>
  <c r="AP673" i="1"/>
  <c r="AV673" i="1" s="1"/>
  <c r="AQ673" i="1"/>
  <c r="AR673" i="1"/>
  <c r="AS673" i="1"/>
  <c r="AT673" i="1"/>
  <c r="AU673" i="1"/>
  <c r="A674" i="1"/>
  <c r="B674" i="1"/>
  <c r="P674" i="1" s="1"/>
  <c r="C674" i="1"/>
  <c r="E674" i="1"/>
  <c r="L674" i="1"/>
  <c r="S674" i="1"/>
  <c r="T674" i="1"/>
  <c r="Z674" i="1"/>
  <c r="AG674" i="1"/>
  <c r="AN674" i="1"/>
  <c r="AP674" i="1"/>
  <c r="AV674" i="1" s="1"/>
  <c r="AQ674" i="1"/>
  <c r="AR674" i="1"/>
  <c r="AS674" i="1"/>
  <c r="AT674" i="1"/>
  <c r="AU674" i="1"/>
  <c r="A675" i="1"/>
  <c r="O675" i="1" s="1"/>
  <c r="B675" i="1"/>
  <c r="C675" i="1"/>
  <c r="Q675" i="1" s="1"/>
  <c r="E675" i="1"/>
  <c r="L675" i="1"/>
  <c r="S675" i="1"/>
  <c r="T675" i="1"/>
  <c r="Z675" i="1"/>
  <c r="AG675" i="1"/>
  <c r="AN675" i="1"/>
  <c r="AP675" i="1"/>
  <c r="AQ675" i="1"/>
  <c r="AR675" i="1"/>
  <c r="AS675" i="1"/>
  <c r="AT675" i="1"/>
  <c r="AU675" i="1"/>
  <c r="A676" i="1"/>
  <c r="B676" i="1"/>
  <c r="C676" i="1"/>
  <c r="AE676" i="1" s="1"/>
  <c r="E676" i="1"/>
  <c r="L676" i="1"/>
  <c r="S676" i="1"/>
  <c r="T676" i="1"/>
  <c r="Z676" i="1"/>
  <c r="AG676" i="1"/>
  <c r="AN676" i="1"/>
  <c r="AP676" i="1"/>
  <c r="AV676" i="1" s="1"/>
  <c r="AQ676" i="1"/>
  <c r="AR676" i="1"/>
  <c r="AS676" i="1"/>
  <c r="AT676" i="1"/>
  <c r="AU676" i="1"/>
  <c r="A677" i="1"/>
  <c r="V677" i="1" s="1"/>
  <c r="B677" i="1"/>
  <c r="C677" i="1"/>
  <c r="E677" i="1"/>
  <c r="L677" i="1"/>
  <c r="S677" i="1"/>
  <c r="T677" i="1"/>
  <c r="Z677" i="1"/>
  <c r="AG677" i="1"/>
  <c r="AN677" i="1"/>
  <c r="AP677" i="1"/>
  <c r="AQ677" i="1"/>
  <c r="AR677" i="1"/>
  <c r="AS677" i="1"/>
  <c r="AT677" i="1"/>
  <c r="AU677" i="1"/>
  <c r="A678" i="1"/>
  <c r="B678" i="1"/>
  <c r="AK678" i="1" s="1"/>
  <c r="C678" i="1"/>
  <c r="Q678" i="1" s="1"/>
  <c r="E678" i="1"/>
  <c r="L678" i="1"/>
  <c r="S678" i="1"/>
  <c r="T678" i="1"/>
  <c r="Z678" i="1"/>
  <c r="AG678" i="1"/>
  <c r="AN678" i="1"/>
  <c r="AP678" i="1"/>
  <c r="AQ678" i="1"/>
  <c r="AR678" i="1"/>
  <c r="AS678" i="1"/>
  <c r="AT678" i="1"/>
  <c r="AU678" i="1"/>
  <c r="A679" i="1"/>
  <c r="O679" i="1" s="1"/>
  <c r="B679" i="1"/>
  <c r="C679" i="1"/>
  <c r="E679" i="1"/>
  <c r="L679" i="1"/>
  <c r="S679" i="1"/>
  <c r="T679" i="1"/>
  <c r="Z679" i="1"/>
  <c r="AG679" i="1"/>
  <c r="AN679" i="1"/>
  <c r="AP679" i="1"/>
  <c r="AQ679" i="1"/>
  <c r="AR679" i="1"/>
  <c r="AS679" i="1"/>
  <c r="AT679" i="1"/>
  <c r="AU679" i="1"/>
  <c r="A680" i="1"/>
  <c r="B680" i="1"/>
  <c r="C680" i="1"/>
  <c r="Q680" i="1" s="1"/>
  <c r="E680" i="1"/>
  <c r="J680" i="1"/>
  <c r="L680" i="1"/>
  <c r="S680" i="1"/>
  <c r="T680" i="1"/>
  <c r="Z680" i="1"/>
  <c r="AG680" i="1"/>
  <c r="AN680" i="1"/>
  <c r="AP680" i="1"/>
  <c r="AQ680" i="1"/>
  <c r="AR680" i="1"/>
  <c r="AS680" i="1"/>
  <c r="AT680" i="1"/>
  <c r="AU680" i="1"/>
  <c r="A681" i="1"/>
  <c r="AJ681" i="1" s="1"/>
  <c r="B681" i="1"/>
  <c r="P681" i="1" s="1"/>
  <c r="C681" i="1"/>
  <c r="X681" i="1" s="1"/>
  <c r="E681" i="1"/>
  <c r="L681" i="1"/>
  <c r="O681" i="1"/>
  <c r="Q681" i="1"/>
  <c r="S681" i="1"/>
  <c r="T681" i="1"/>
  <c r="Z681" i="1"/>
  <c r="AG681" i="1"/>
  <c r="AN681" i="1"/>
  <c r="AP681" i="1"/>
  <c r="AQ681" i="1"/>
  <c r="AR681" i="1"/>
  <c r="AS681" i="1"/>
  <c r="AT681" i="1"/>
  <c r="AU681" i="1"/>
  <c r="A682" i="1"/>
  <c r="B682" i="1"/>
  <c r="C682" i="1"/>
  <c r="E682" i="1"/>
  <c r="H682" i="1"/>
  <c r="L682" i="1"/>
  <c r="S682" i="1"/>
  <c r="T682" i="1"/>
  <c r="Z682" i="1"/>
  <c r="AG682" i="1"/>
  <c r="AN682" i="1"/>
  <c r="AP682" i="1"/>
  <c r="AQ682" i="1"/>
  <c r="AR682" i="1"/>
  <c r="AS682" i="1"/>
  <c r="AT682" i="1"/>
  <c r="AU682" i="1"/>
  <c r="A683" i="1"/>
  <c r="B683" i="1"/>
  <c r="P683" i="1" s="1"/>
  <c r="C683" i="1"/>
  <c r="AL683" i="1" s="1"/>
  <c r="E683" i="1"/>
  <c r="L683" i="1"/>
  <c r="Q683" i="1"/>
  <c r="S683" i="1"/>
  <c r="T683" i="1"/>
  <c r="Z683" i="1"/>
  <c r="AG683" i="1"/>
  <c r="AN683" i="1"/>
  <c r="AP683" i="1"/>
  <c r="AQ683" i="1"/>
  <c r="AR683" i="1"/>
  <c r="AS683" i="1"/>
  <c r="AT683" i="1"/>
  <c r="AU683" i="1"/>
  <c r="A684" i="1"/>
  <c r="AJ684" i="1" s="1"/>
  <c r="B684" i="1"/>
  <c r="W684" i="1" s="1"/>
  <c r="C684" i="1"/>
  <c r="E684" i="1"/>
  <c r="H684" i="1"/>
  <c r="L684" i="1"/>
  <c r="S684" i="1"/>
  <c r="T684" i="1"/>
  <c r="Z684" i="1"/>
  <c r="AG684" i="1"/>
  <c r="AN684" i="1"/>
  <c r="AP684" i="1"/>
  <c r="AQ684" i="1"/>
  <c r="AR684" i="1"/>
  <c r="AS684" i="1"/>
  <c r="AT684" i="1"/>
  <c r="AU684" i="1"/>
  <c r="A685" i="1"/>
  <c r="O685" i="1" s="1"/>
  <c r="B685" i="1"/>
  <c r="C685" i="1"/>
  <c r="J685" i="1" s="1"/>
  <c r="E685" i="1"/>
  <c r="L685" i="1"/>
  <c r="S685" i="1"/>
  <c r="T685" i="1"/>
  <c r="Z685" i="1"/>
  <c r="AG685" i="1"/>
  <c r="AN685" i="1"/>
  <c r="AP685" i="1"/>
  <c r="AQ685" i="1"/>
  <c r="AR685" i="1"/>
  <c r="AS685" i="1"/>
  <c r="AT685" i="1"/>
  <c r="AV685" i="1" s="1"/>
  <c r="AU685" i="1"/>
  <c r="A686" i="1"/>
  <c r="B686" i="1"/>
  <c r="P686" i="1" s="1"/>
  <c r="C686" i="1"/>
  <c r="E686" i="1"/>
  <c r="L686" i="1"/>
  <c r="S686" i="1"/>
  <c r="T686" i="1"/>
  <c r="Z686" i="1"/>
  <c r="AG686" i="1"/>
  <c r="AN686" i="1"/>
  <c r="AP686" i="1"/>
  <c r="AQ686" i="1"/>
  <c r="AR686" i="1"/>
  <c r="AS686" i="1"/>
  <c r="AT686" i="1"/>
  <c r="AV686" i="1" s="1"/>
  <c r="AU686" i="1"/>
  <c r="A687" i="1"/>
  <c r="B687" i="1"/>
  <c r="C687" i="1"/>
  <c r="AE687" i="1" s="1"/>
  <c r="E687" i="1"/>
  <c r="L687" i="1"/>
  <c r="S687" i="1"/>
  <c r="T687" i="1"/>
  <c r="Z687" i="1"/>
  <c r="AG687" i="1"/>
  <c r="AN687" i="1"/>
  <c r="AP687" i="1"/>
  <c r="AQ687" i="1"/>
  <c r="AR687" i="1"/>
  <c r="AS687" i="1"/>
  <c r="AT687" i="1"/>
  <c r="AU687" i="1"/>
  <c r="A688" i="1"/>
  <c r="B688" i="1"/>
  <c r="C688" i="1"/>
  <c r="Q688" i="1" s="1"/>
  <c r="E688" i="1"/>
  <c r="L688" i="1"/>
  <c r="S688" i="1"/>
  <c r="T688" i="1"/>
  <c r="Z688" i="1"/>
  <c r="AG688" i="1"/>
  <c r="AN688" i="1"/>
  <c r="AP688" i="1"/>
  <c r="AQ688" i="1"/>
  <c r="AR688" i="1"/>
  <c r="AS688" i="1"/>
  <c r="AT688" i="1"/>
  <c r="AU688" i="1"/>
  <c r="A689" i="1"/>
  <c r="B689" i="1"/>
  <c r="AK689" i="1" s="1"/>
  <c r="C689" i="1"/>
  <c r="E689" i="1"/>
  <c r="L689" i="1"/>
  <c r="P689" i="1"/>
  <c r="S689" i="1"/>
  <c r="T689" i="1"/>
  <c r="Z689" i="1"/>
  <c r="AG689" i="1"/>
  <c r="AN689" i="1"/>
  <c r="AP689" i="1"/>
  <c r="AQ689" i="1"/>
  <c r="AR689" i="1"/>
  <c r="AS689" i="1"/>
  <c r="AT689" i="1"/>
  <c r="AU689" i="1"/>
  <c r="A690" i="1"/>
  <c r="B690" i="1"/>
  <c r="I690" i="1" s="1"/>
  <c r="C690" i="1"/>
  <c r="E690" i="1"/>
  <c r="L690" i="1"/>
  <c r="S690" i="1"/>
  <c r="T690" i="1"/>
  <c r="Z690" i="1"/>
  <c r="AG690" i="1"/>
  <c r="AN690" i="1"/>
  <c r="AP690" i="1"/>
  <c r="AQ690" i="1"/>
  <c r="AR690" i="1"/>
  <c r="AS690" i="1"/>
  <c r="AT690" i="1"/>
  <c r="AU690" i="1"/>
  <c r="A691" i="1"/>
  <c r="O691" i="1" s="1"/>
  <c r="B691" i="1"/>
  <c r="I691" i="1" s="1"/>
  <c r="C691" i="1"/>
  <c r="AE691" i="1" s="1"/>
  <c r="E691" i="1"/>
  <c r="L691" i="1"/>
  <c r="P691" i="1"/>
  <c r="S691" i="1"/>
  <c r="T691" i="1"/>
  <c r="Z691" i="1"/>
  <c r="AG691" i="1"/>
  <c r="AN691" i="1"/>
  <c r="AP691" i="1"/>
  <c r="AQ691" i="1"/>
  <c r="AR691" i="1"/>
  <c r="AS691" i="1"/>
  <c r="AT691" i="1"/>
  <c r="AU691" i="1"/>
  <c r="A692" i="1"/>
  <c r="B692" i="1"/>
  <c r="C692" i="1"/>
  <c r="J692" i="1" s="1"/>
  <c r="E692" i="1"/>
  <c r="L692" i="1"/>
  <c r="S692" i="1"/>
  <c r="T692" i="1"/>
  <c r="Z692" i="1"/>
  <c r="AG692" i="1"/>
  <c r="AN692" i="1"/>
  <c r="AP692" i="1"/>
  <c r="AQ692" i="1"/>
  <c r="AR692" i="1"/>
  <c r="AS692" i="1"/>
  <c r="AV692" i="1" s="1"/>
  <c r="AT692" i="1"/>
  <c r="AU692" i="1"/>
  <c r="A693" i="1"/>
  <c r="B693" i="1"/>
  <c r="P693" i="1" s="1"/>
  <c r="C693" i="1"/>
  <c r="X693" i="1" s="1"/>
  <c r="E693" i="1"/>
  <c r="L693" i="1"/>
  <c r="Q693" i="1"/>
  <c r="S693" i="1"/>
  <c r="T693" i="1"/>
  <c r="Z693" i="1"/>
  <c r="AG693" i="1"/>
  <c r="AN693" i="1"/>
  <c r="AP693" i="1"/>
  <c r="AQ693" i="1"/>
  <c r="AR693" i="1"/>
  <c r="AS693" i="1"/>
  <c r="AT693" i="1"/>
  <c r="AU693" i="1"/>
  <c r="A694" i="1"/>
  <c r="O694" i="1" s="1"/>
  <c r="B694" i="1"/>
  <c r="I694" i="1" s="1"/>
  <c r="C694" i="1"/>
  <c r="E694" i="1"/>
  <c r="L694" i="1"/>
  <c r="S694" i="1"/>
  <c r="T694" i="1"/>
  <c r="Z694" i="1"/>
  <c r="AG694" i="1"/>
  <c r="AN694" i="1"/>
  <c r="AP694" i="1"/>
  <c r="AQ694" i="1"/>
  <c r="AR694" i="1"/>
  <c r="AS694" i="1"/>
  <c r="AT694" i="1"/>
  <c r="AU694" i="1"/>
  <c r="A695" i="1"/>
  <c r="B695" i="1"/>
  <c r="C695" i="1"/>
  <c r="Q695" i="1" s="1"/>
  <c r="E695" i="1"/>
  <c r="L695" i="1"/>
  <c r="S695" i="1"/>
  <c r="T695" i="1"/>
  <c r="Z695" i="1"/>
  <c r="AG695" i="1"/>
  <c r="AN695" i="1"/>
  <c r="AP695" i="1"/>
  <c r="AQ695" i="1"/>
  <c r="AR695" i="1"/>
  <c r="AS695" i="1"/>
  <c r="AT695" i="1"/>
  <c r="AU695" i="1"/>
  <c r="A696" i="1"/>
  <c r="O696" i="1" s="1"/>
  <c r="B696" i="1"/>
  <c r="C696" i="1"/>
  <c r="Q696" i="1" s="1"/>
  <c r="E696" i="1"/>
  <c r="L696" i="1"/>
  <c r="S696" i="1"/>
  <c r="T696" i="1"/>
  <c r="Z696" i="1"/>
  <c r="AG696" i="1"/>
  <c r="AN696" i="1"/>
  <c r="AP696" i="1"/>
  <c r="AQ696" i="1"/>
  <c r="AR696" i="1"/>
  <c r="AS696" i="1"/>
  <c r="AT696" i="1"/>
  <c r="AU696" i="1"/>
  <c r="A697" i="1"/>
  <c r="B697" i="1"/>
  <c r="C697" i="1"/>
  <c r="Q697" i="1" s="1"/>
  <c r="E697" i="1"/>
  <c r="L697" i="1"/>
  <c r="S697" i="1"/>
  <c r="T697" i="1"/>
  <c r="Z697" i="1"/>
  <c r="AG697" i="1"/>
  <c r="AN697" i="1"/>
  <c r="AP697" i="1"/>
  <c r="AQ697" i="1"/>
  <c r="AR697" i="1"/>
  <c r="AS697" i="1"/>
  <c r="AT697" i="1"/>
  <c r="AU697" i="1"/>
  <c r="A698" i="1"/>
  <c r="V698" i="1" s="1"/>
  <c r="B698" i="1"/>
  <c r="C698" i="1"/>
  <c r="Q698" i="1" s="1"/>
  <c r="E698" i="1"/>
  <c r="H698" i="1"/>
  <c r="L698" i="1"/>
  <c r="O698" i="1"/>
  <c r="S698" i="1"/>
  <c r="T698" i="1"/>
  <c r="Z698" i="1"/>
  <c r="AG698" i="1"/>
  <c r="AN698" i="1"/>
  <c r="AP698" i="1"/>
  <c r="AQ698" i="1"/>
  <c r="AR698" i="1"/>
  <c r="AS698" i="1"/>
  <c r="AT698" i="1"/>
  <c r="AU698" i="1"/>
  <c r="A699" i="1"/>
  <c r="O699" i="1" s="1"/>
  <c r="B699" i="1"/>
  <c r="C699" i="1"/>
  <c r="E699" i="1"/>
  <c r="L699" i="1"/>
  <c r="S699" i="1"/>
  <c r="T699" i="1"/>
  <c r="W699" i="1"/>
  <c r="Z699" i="1"/>
  <c r="AG699" i="1"/>
  <c r="AN699" i="1"/>
  <c r="AP699" i="1"/>
  <c r="AQ699" i="1"/>
  <c r="AR699" i="1"/>
  <c r="AS699" i="1"/>
  <c r="AT699" i="1"/>
  <c r="AU699" i="1"/>
  <c r="A700" i="1"/>
  <c r="B700" i="1"/>
  <c r="W700" i="1" s="1"/>
  <c r="C700" i="1"/>
  <c r="AL700" i="1" s="1"/>
  <c r="E700" i="1"/>
  <c r="I700" i="1"/>
  <c r="J700" i="1"/>
  <c r="L700" i="1"/>
  <c r="O700" i="1"/>
  <c r="S700" i="1"/>
  <c r="T700" i="1"/>
  <c r="Z700" i="1"/>
  <c r="AG700" i="1"/>
  <c r="AN700" i="1"/>
  <c r="AP700" i="1"/>
  <c r="AQ700" i="1"/>
  <c r="AV700" i="1" s="1"/>
  <c r="AR700" i="1"/>
  <c r="AS700" i="1"/>
  <c r="AT700" i="1"/>
  <c r="AU700" i="1"/>
  <c r="A701" i="1"/>
  <c r="B701" i="1"/>
  <c r="C701" i="1"/>
  <c r="E701" i="1"/>
  <c r="L701" i="1"/>
  <c r="S701" i="1"/>
  <c r="T701" i="1"/>
  <c r="Z701" i="1"/>
  <c r="AG701" i="1"/>
  <c r="AN701" i="1"/>
  <c r="AP701" i="1"/>
  <c r="AQ701" i="1"/>
  <c r="AR701" i="1"/>
  <c r="AS701" i="1"/>
  <c r="AT701" i="1"/>
  <c r="AU701" i="1"/>
  <c r="A702" i="1"/>
  <c r="O702" i="1" s="1"/>
  <c r="B702" i="1"/>
  <c r="W702" i="1" s="1"/>
  <c r="C702" i="1"/>
  <c r="Q702" i="1" s="1"/>
  <c r="E702" i="1"/>
  <c r="L702" i="1"/>
  <c r="S702" i="1"/>
  <c r="T702" i="1"/>
  <c r="Z702" i="1"/>
  <c r="AG702" i="1"/>
  <c r="AN702" i="1"/>
  <c r="AP702" i="1"/>
  <c r="AQ702" i="1"/>
  <c r="AR702" i="1"/>
  <c r="AS702" i="1"/>
  <c r="AT702" i="1"/>
  <c r="AU702" i="1"/>
  <c r="A703" i="1"/>
  <c r="B703" i="1"/>
  <c r="C703" i="1"/>
  <c r="Q703" i="1" s="1"/>
  <c r="E703" i="1"/>
  <c r="L703" i="1"/>
  <c r="S703" i="1"/>
  <c r="T703" i="1"/>
  <c r="Z703" i="1"/>
  <c r="AG703" i="1"/>
  <c r="AN703" i="1"/>
  <c r="AP703" i="1"/>
  <c r="AQ703" i="1"/>
  <c r="AR703" i="1"/>
  <c r="AS703" i="1"/>
  <c r="AT703" i="1"/>
  <c r="AU703" i="1"/>
  <c r="A704" i="1"/>
  <c r="H704" i="1" s="1"/>
  <c r="B704" i="1"/>
  <c r="C704" i="1"/>
  <c r="E704" i="1"/>
  <c r="L704" i="1"/>
  <c r="P704" i="1"/>
  <c r="S704" i="1"/>
  <c r="T704" i="1"/>
  <c r="Z704" i="1"/>
  <c r="AG704" i="1"/>
  <c r="AN704" i="1"/>
  <c r="AP704" i="1"/>
  <c r="AQ704" i="1"/>
  <c r="AR704" i="1"/>
  <c r="AS704" i="1"/>
  <c r="AT704" i="1"/>
  <c r="AU704" i="1"/>
  <c r="A705" i="1"/>
  <c r="B705" i="1"/>
  <c r="C705" i="1"/>
  <c r="E705" i="1"/>
  <c r="L705" i="1"/>
  <c r="S705" i="1"/>
  <c r="T705" i="1"/>
  <c r="Z705" i="1"/>
  <c r="AG705" i="1"/>
  <c r="AN705" i="1"/>
  <c r="AP705" i="1"/>
  <c r="AQ705" i="1"/>
  <c r="AR705" i="1"/>
  <c r="AS705" i="1"/>
  <c r="AT705" i="1"/>
  <c r="AU705" i="1"/>
  <c r="A706" i="1"/>
  <c r="B706" i="1"/>
  <c r="C706" i="1"/>
  <c r="X706" i="1" s="1"/>
  <c r="E706" i="1"/>
  <c r="L706" i="1"/>
  <c r="S706" i="1"/>
  <c r="T706" i="1"/>
  <c r="Z706" i="1"/>
  <c r="AG706" i="1"/>
  <c r="AN706" i="1"/>
  <c r="AP706" i="1"/>
  <c r="AQ706" i="1"/>
  <c r="AR706" i="1"/>
  <c r="AS706" i="1"/>
  <c r="AT706" i="1"/>
  <c r="AU706" i="1"/>
  <c r="A707" i="1"/>
  <c r="B707" i="1"/>
  <c r="AD707" i="1" s="1"/>
  <c r="C707" i="1"/>
  <c r="AE707" i="1" s="1"/>
  <c r="E707" i="1"/>
  <c r="L707" i="1"/>
  <c r="P707" i="1"/>
  <c r="S707" i="1"/>
  <c r="T707" i="1"/>
  <c r="W707" i="1"/>
  <c r="Z707" i="1"/>
  <c r="AG707" i="1"/>
  <c r="AN707" i="1"/>
  <c r="AP707" i="1"/>
  <c r="AQ707" i="1"/>
  <c r="AR707" i="1"/>
  <c r="AS707" i="1"/>
  <c r="AT707" i="1"/>
  <c r="AU707" i="1"/>
  <c r="A708" i="1"/>
  <c r="H708" i="1" s="1"/>
  <c r="B708" i="1"/>
  <c r="C708" i="1"/>
  <c r="E708" i="1"/>
  <c r="L708" i="1"/>
  <c r="S708" i="1"/>
  <c r="T708" i="1"/>
  <c r="Z708" i="1"/>
  <c r="AG708" i="1"/>
  <c r="AN708" i="1"/>
  <c r="AP708" i="1"/>
  <c r="AQ708" i="1"/>
  <c r="AR708" i="1"/>
  <c r="AS708" i="1"/>
  <c r="AT708" i="1"/>
  <c r="AU708" i="1"/>
  <c r="A709" i="1"/>
  <c r="O709" i="1" s="1"/>
  <c r="B709" i="1"/>
  <c r="C709" i="1"/>
  <c r="E709" i="1"/>
  <c r="L709" i="1"/>
  <c r="Q709" i="1"/>
  <c r="S709" i="1"/>
  <c r="T709" i="1"/>
  <c r="Z709" i="1"/>
  <c r="AG709" i="1"/>
  <c r="AJ709" i="1"/>
  <c r="AN709" i="1"/>
  <c r="AP709" i="1"/>
  <c r="AQ709" i="1"/>
  <c r="AR709" i="1"/>
  <c r="AS709" i="1"/>
  <c r="AT709" i="1"/>
  <c r="AU709" i="1"/>
  <c r="A710" i="1"/>
  <c r="B710" i="1"/>
  <c r="AD710" i="1" s="1"/>
  <c r="C710" i="1"/>
  <c r="E710" i="1"/>
  <c r="I710" i="1"/>
  <c r="L710" i="1"/>
  <c r="P710" i="1"/>
  <c r="S710" i="1"/>
  <c r="T710" i="1"/>
  <c r="W710" i="1"/>
  <c r="Z710" i="1"/>
  <c r="AG710" i="1"/>
  <c r="AN710" i="1"/>
  <c r="AP710" i="1"/>
  <c r="AQ710" i="1"/>
  <c r="AR710" i="1"/>
  <c r="AS710" i="1"/>
  <c r="AT710" i="1"/>
  <c r="AU710" i="1"/>
  <c r="A711" i="1"/>
  <c r="O711" i="1" s="1"/>
  <c r="B711" i="1"/>
  <c r="C711" i="1"/>
  <c r="AE711" i="1" s="1"/>
  <c r="E711" i="1"/>
  <c r="J711" i="1"/>
  <c r="L711" i="1"/>
  <c r="S711" i="1"/>
  <c r="T711" i="1"/>
  <c r="X711" i="1"/>
  <c r="Z711" i="1"/>
  <c r="AG711" i="1"/>
  <c r="AN711" i="1"/>
  <c r="AP711" i="1"/>
  <c r="AQ711" i="1"/>
  <c r="AR711" i="1"/>
  <c r="AS711" i="1"/>
  <c r="AT711" i="1"/>
  <c r="AU711" i="1"/>
  <c r="A712" i="1"/>
  <c r="H712" i="1" s="1"/>
  <c r="B712" i="1"/>
  <c r="C712" i="1"/>
  <c r="E712" i="1"/>
  <c r="L712" i="1"/>
  <c r="P712" i="1"/>
  <c r="S712" i="1"/>
  <c r="T712" i="1"/>
  <c r="Z712" i="1"/>
  <c r="AG712" i="1"/>
  <c r="AN712" i="1"/>
  <c r="AP712" i="1"/>
  <c r="AQ712" i="1"/>
  <c r="AR712" i="1"/>
  <c r="AS712" i="1"/>
  <c r="AT712" i="1"/>
  <c r="AU712" i="1"/>
  <c r="A713" i="1"/>
  <c r="O713" i="1" s="1"/>
  <c r="B713" i="1"/>
  <c r="W713" i="1" s="1"/>
  <c r="C713" i="1"/>
  <c r="X713" i="1" s="1"/>
  <c r="E713" i="1"/>
  <c r="I713" i="1"/>
  <c r="J713" i="1"/>
  <c r="L713" i="1"/>
  <c r="Q713" i="1"/>
  <c r="S713" i="1"/>
  <c r="T713" i="1"/>
  <c r="Z713" i="1"/>
  <c r="AG713" i="1"/>
  <c r="AN713" i="1"/>
  <c r="AP713" i="1"/>
  <c r="AQ713" i="1"/>
  <c r="AR713" i="1"/>
  <c r="AS713" i="1"/>
  <c r="AT713" i="1"/>
  <c r="AU713" i="1"/>
  <c r="A714" i="1"/>
  <c r="O714" i="1" s="1"/>
  <c r="B714" i="1"/>
  <c r="C714" i="1"/>
  <c r="E714" i="1"/>
  <c r="L714" i="1"/>
  <c r="S714" i="1"/>
  <c r="T714" i="1"/>
  <c r="Z714" i="1"/>
  <c r="AG714" i="1"/>
  <c r="AN714" i="1"/>
  <c r="AP714" i="1"/>
  <c r="AQ714" i="1"/>
  <c r="AR714" i="1"/>
  <c r="AS714" i="1"/>
  <c r="AT714" i="1"/>
  <c r="AU714" i="1"/>
  <c r="A715" i="1"/>
  <c r="B715" i="1"/>
  <c r="C715" i="1"/>
  <c r="Q715" i="1" s="1"/>
  <c r="E715" i="1"/>
  <c r="L715" i="1"/>
  <c r="S715" i="1"/>
  <c r="T715" i="1"/>
  <c r="Z715" i="1"/>
  <c r="AG715" i="1"/>
  <c r="AN715" i="1"/>
  <c r="AP715" i="1"/>
  <c r="AQ715" i="1"/>
  <c r="AR715" i="1"/>
  <c r="AS715" i="1"/>
  <c r="AT715" i="1"/>
  <c r="AU715" i="1"/>
  <c r="A716" i="1"/>
  <c r="AJ716" i="1" s="1"/>
  <c r="B716" i="1"/>
  <c r="C716" i="1"/>
  <c r="E716" i="1"/>
  <c r="L716" i="1"/>
  <c r="S716" i="1"/>
  <c r="T716" i="1"/>
  <c r="Z716" i="1"/>
  <c r="AG716" i="1"/>
  <c r="AN716" i="1"/>
  <c r="AP716" i="1"/>
  <c r="AQ716" i="1"/>
  <c r="AR716" i="1"/>
  <c r="AS716" i="1"/>
  <c r="AT716" i="1"/>
  <c r="AU716" i="1"/>
  <c r="A717" i="1"/>
  <c r="AJ717" i="1" s="1"/>
  <c r="B717" i="1"/>
  <c r="C717" i="1"/>
  <c r="Q717" i="1" s="1"/>
  <c r="E717" i="1"/>
  <c r="L717" i="1"/>
  <c r="S717" i="1"/>
  <c r="T717" i="1"/>
  <c r="Z717" i="1"/>
  <c r="AG717" i="1"/>
  <c r="AN717" i="1"/>
  <c r="AP717" i="1"/>
  <c r="AQ717" i="1"/>
  <c r="AR717" i="1"/>
  <c r="AS717" i="1"/>
  <c r="AT717" i="1"/>
  <c r="AU717" i="1"/>
  <c r="A718" i="1"/>
  <c r="B718" i="1"/>
  <c r="C718" i="1"/>
  <c r="E718" i="1"/>
  <c r="L718" i="1"/>
  <c r="S718" i="1"/>
  <c r="T718" i="1"/>
  <c r="Z718" i="1"/>
  <c r="AG718" i="1"/>
  <c r="AN718" i="1"/>
  <c r="AP718" i="1"/>
  <c r="AQ718" i="1"/>
  <c r="AR718" i="1"/>
  <c r="AS718" i="1"/>
  <c r="AT718" i="1"/>
  <c r="AU718" i="1"/>
  <c r="A719" i="1"/>
  <c r="O719" i="1" s="1"/>
  <c r="B719" i="1"/>
  <c r="AD719" i="1" s="1"/>
  <c r="C719" i="1"/>
  <c r="E719" i="1"/>
  <c r="L719" i="1"/>
  <c r="S719" i="1"/>
  <c r="T719" i="1"/>
  <c r="Z719" i="1"/>
  <c r="AG719" i="1"/>
  <c r="AN719" i="1"/>
  <c r="AP719" i="1"/>
  <c r="AQ719" i="1"/>
  <c r="AR719" i="1"/>
  <c r="AS719" i="1"/>
  <c r="AT719" i="1"/>
  <c r="AU719" i="1"/>
  <c r="A720" i="1"/>
  <c r="B720" i="1"/>
  <c r="P720" i="1" s="1"/>
  <c r="C720" i="1"/>
  <c r="AE720" i="1" s="1"/>
  <c r="E720" i="1"/>
  <c r="L720" i="1"/>
  <c r="S720" i="1"/>
  <c r="T720" i="1"/>
  <c r="Z720" i="1"/>
  <c r="AG720" i="1"/>
  <c r="AN720" i="1"/>
  <c r="AP720" i="1"/>
  <c r="AQ720" i="1"/>
  <c r="AR720" i="1"/>
  <c r="AS720" i="1"/>
  <c r="AT720" i="1"/>
  <c r="AU720" i="1"/>
  <c r="A721" i="1"/>
  <c r="B721" i="1"/>
  <c r="C721" i="1"/>
  <c r="E721" i="1"/>
  <c r="L721" i="1"/>
  <c r="S721" i="1"/>
  <c r="T721" i="1"/>
  <c r="Z721" i="1"/>
  <c r="AG721" i="1"/>
  <c r="AN721" i="1"/>
  <c r="AP721" i="1"/>
  <c r="AQ721" i="1"/>
  <c r="AR721" i="1"/>
  <c r="AS721" i="1"/>
  <c r="AT721" i="1"/>
  <c r="AU721" i="1"/>
  <c r="A722" i="1"/>
  <c r="AJ722" i="1" s="1"/>
  <c r="B722" i="1"/>
  <c r="P722" i="1" s="1"/>
  <c r="C722" i="1"/>
  <c r="E722" i="1"/>
  <c r="L722" i="1"/>
  <c r="O722" i="1"/>
  <c r="S722" i="1"/>
  <c r="T722" i="1"/>
  <c r="Z722" i="1"/>
  <c r="AG722" i="1"/>
  <c r="AN722" i="1"/>
  <c r="AP722" i="1"/>
  <c r="AQ722" i="1"/>
  <c r="AR722" i="1"/>
  <c r="AS722" i="1"/>
  <c r="AT722" i="1"/>
  <c r="AU722" i="1"/>
  <c r="A723" i="1"/>
  <c r="B723" i="1"/>
  <c r="C723" i="1"/>
  <c r="E723" i="1"/>
  <c r="L723" i="1"/>
  <c r="O723" i="1"/>
  <c r="S723" i="1"/>
  <c r="T723" i="1"/>
  <c r="Z723" i="1"/>
  <c r="AG723" i="1"/>
  <c r="AN723" i="1"/>
  <c r="AP723" i="1"/>
  <c r="AQ723" i="1"/>
  <c r="AR723" i="1"/>
  <c r="AS723" i="1"/>
  <c r="AT723" i="1"/>
  <c r="AU723" i="1"/>
  <c r="A724" i="1"/>
  <c r="O724" i="1" s="1"/>
  <c r="B724" i="1"/>
  <c r="W724" i="1" s="1"/>
  <c r="C724" i="1"/>
  <c r="Q724" i="1" s="1"/>
  <c r="E724" i="1"/>
  <c r="H724" i="1"/>
  <c r="L724" i="1"/>
  <c r="S724" i="1"/>
  <c r="T724" i="1"/>
  <c r="Z724" i="1"/>
  <c r="AG724" i="1"/>
  <c r="AN724" i="1"/>
  <c r="AP724" i="1"/>
  <c r="AQ724" i="1"/>
  <c r="AR724" i="1"/>
  <c r="AS724" i="1"/>
  <c r="AT724" i="1"/>
  <c r="AU724" i="1"/>
  <c r="A725" i="1"/>
  <c r="B725" i="1"/>
  <c r="C725" i="1"/>
  <c r="Q725" i="1" s="1"/>
  <c r="E725" i="1"/>
  <c r="L725" i="1"/>
  <c r="S725" i="1"/>
  <c r="T725" i="1"/>
  <c r="Z725" i="1"/>
  <c r="AG725" i="1"/>
  <c r="AN725" i="1"/>
  <c r="AP725" i="1"/>
  <c r="AQ725" i="1"/>
  <c r="AR725" i="1"/>
  <c r="AS725" i="1"/>
  <c r="AT725" i="1"/>
  <c r="AU725" i="1"/>
  <c r="A726" i="1"/>
  <c r="B726" i="1"/>
  <c r="AD726" i="1" s="1"/>
  <c r="C726" i="1"/>
  <c r="X726" i="1" s="1"/>
  <c r="E726" i="1"/>
  <c r="J726" i="1"/>
  <c r="L726" i="1"/>
  <c r="S726" i="1"/>
  <c r="T726" i="1"/>
  <c r="Z726" i="1"/>
  <c r="AG726" i="1"/>
  <c r="AN726" i="1"/>
  <c r="AP726" i="1"/>
  <c r="AQ726" i="1"/>
  <c r="AR726" i="1"/>
  <c r="AS726" i="1"/>
  <c r="AT726" i="1"/>
  <c r="AU726" i="1"/>
  <c r="A727" i="1"/>
  <c r="B727" i="1"/>
  <c r="I727" i="1" s="1"/>
  <c r="C727" i="1"/>
  <c r="AE727" i="1" s="1"/>
  <c r="E727" i="1"/>
  <c r="J727" i="1"/>
  <c r="L727" i="1"/>
  <c r="S727" i="1"/>
  <c r="T727" i="1"/>
  <c r="Z727" i="1"/>
  <c r="AG727" i="1"/>
  <c r="AN727" i="1"/>
  <c r="AP727" i="1"/>
  <c r="AQ727" i="1"/>
  <c r="AR727" i="1"/>
  <c r="AS727" i="1"/>
  <c r="AT727" i="1"/>
  <c r="AU727" i="1"/>
  <c r="A728" i="1"/>
  <c r="B728" i="1"/>
  <c r="C728" i="1"/>
  <c r="Q728" i="1" s="1"/>
  <c r="E728" i="1"/>
  <c r="L728" i="1"/>
  <c r="S728" i="1"/>
  <c r="T728" i="1"/>
  <c r="Z728" i="1"/>
  <c r="AE728" i="1"/>
  <c r="AG728" i="1"/>
  <c r="AN728" i="1"/>
  <c r="AP728" i="1"/>
  <c r="AQ728" i="1"/>
  <c r="AR728" i="1"/>
  <c r="AS728" i="1"/>
  <c r="AT728" i="1"/>
  <c r="AV728" i="1" s="1"/>
  <c r="AU728" i="1"/>
  <c r="A729" i="1"/>
  <c r="B729" i="1"/>
  <c r="C729" i="1"/>
  <c r="E729" i="1"/>
  <c r="L729" i="1"/>
  <c r="S729" i="1"/>
  <c r="T729" i="1"/>
  <c r="Z729" i="1"/>
  <c r="AG729" i="1"/>
  <c r="AN729" i="1"/>
  <c r="AP729" i="1"/>
  <c r="AQ729" i="1"/>
  <c r="AR729" i="1"/>
  <c r="AS729" i="1"/>
  <c r="AT729" i="1"/>
  <c r="AU729" i="1"/>
  <c r="A730" i="1"/>
  <c r="B730" i="1"/>
  <c r="C730" i="1"/>
  <c r="Q730" i="1" s="1"/>
  <c r="E730" i="1"/>
  <c r="L730" i="1"/>
  <c r="S730" i="1"/>
  <c r="T730" i="1"/>
  <c r="Z730" i="1"/>
  <c r="AG730" i="1"/>
  <c r="AN730" i="1"/>
  <c r="AP730" i="1"/>
  <c r="AQ730" i="1"/>
  <c r="AR730" i="1"/>
  <c r="AS730" i="1"/>
  <c r="AT730" i="1"/>
  <c r="AU730" i="1"/>
  <c r="A731" i="1"/>
  <c r="V731" i="1" s="1"/>
  <c r="B731" i="1"/>
  <c r="C731" i="1"/>
  <c r="AL731" i="1" s="1"/>
  <c r="E731" i="1"/>
  <c r="L731" i="1"/>
  <c r="O731" i="1"/>
  <c r="P731" i="1"/>
  <c r="Q731" i="1"/>
  <c r="S731" i="1"/>
  <c r="T731" i="1"/>
  <c r="Z731" i="1"/>
  <c r="AG731" i="1"/>
  <c r="AN731" i="1"/>
  <c r="AP731" i="1"/>
  <c r="AQ731" i="1"/>
  <c r="AR731" i="1"/>
  <c r="AS731" i="1"/>
  <c r="AT731" i="1"/>
  <c r="AU731" i="1"/>
  <c r="A732" i="1"/>
  <c r="AJ732" i="1" s="1"/>
  <c r="B732" i="1"/>
  <c r="C732" i="1"/>
  <c r="E732" i="1"/>
  <c r="L732" i="1"/>
  <c r="S732" i="1"/>
  <c r="T732" i="1"/>
  <c r="Z732" i="1"/>
  <c r="AG732" i="1"/>
  <c r="AN732" i="1"/>
  <c r="AP732" i="1"/>
  <c r="AQ732" i="1"/>
  <c r="AV732" i="1" s="1"/>
  <c r="AR732" i="1"/>
  <c r="AS732" i="1"/>
  <c r="AT732" i="1"/>
  <c r="AU732" i="1"/>
  <c r="A733" i="1"/>
  <c r="B733" i="1"/>
  <c r="C733" i="1"/>
  <c r="Q733" i="1" s="1"/>
  <c r="E733" i="1"/>
  <c r="L733" i="1"/>
  <c r="S733" i="1"/>
  <c r="T733" i="1"/>
  <c r="Z733" i="1"/>
  <c r="AG733" i="1"/>
  <c r="AN733" i="1"/>
  <c r="AP733" i="1"/>
  <c r="AQ733" i="1"/>
  <c r="AV733" i="1" s="1"/>
  <c r="AR733" i="1"/>
  <c r="AS733" i="1"/>
  <c r="AT733" i="1"/>
  <c r="AU733" i="1"/>
  <c r="A734" i="1"/>
  <c r="B734" i="1"/>
  <c r="C734" i="1"/>
  <c r="E734" i="1"/>
  <c r="J734" i="1"/>
  <c r="L734" i="1"/>
  <c r="S734" i="1"/>
  <c r="T734" i="1"/>
  <c r="Z734" i="1"/>
  <c r="AG734" i="1"/>
  <c r="AN734" i="1"/>
  <c r="AP734" i="1"/>
  <c r="AV734" i="1" s="1"/>
  <c r="AQ734" i="1"/>
  <c r="AR734" i="1"/>
  <c r="AS734" i="1"/>
  <c r="AT734" i="1"/>
  <c r="AU734" i="1"/>
  <c r="A735" i="1"/>
  <c r="B735" i="1"/>
  <c r="C735" i="1"/>
  <c r="E735" i="1"/>
  <c r="L735" i="1"/>
  <c r="S735" i="1"/>
  <c r="T735" i="1"/>
  <c r="Z735" i="1"/>
  <c r="AG735" i="1"/>
  <c r="AN735" i="1"/>
  <c r="AP735" i="1"/>
  <c r="AQ735" i="1"/>
  <c r="AR735" i="1"/>
  <c r="AS735" i="1"/>
  <c r="AT735" i="1"/>
  <c r="AU735" i="1"/>
  <c r="AU533" i="1"/>
  <c r="A531" i="1"/>
  <c r="AU531" i="1"/>
  <c r="A532" i="1"/>
  <c r="V532" i="1" s="1"/>
  <c r="A533" i="1"/>
  <c r="H533" i="1" s="1"/>
  <c r="A534" i="1"/>
  <c r="V534" i="1" s="1"/>
  <c r="A535" i="1"/>
  <c r="V535" i="1" s="1"/>
  <c r="B531" i="1"/>
  <c r="P531" i="1" s="1"/>
  <c r="C531" i="1"/>
  <c r="X531" i="1" s="1"/>
  <c r="E531" i="1"/>
  <c r="L531" i="1"/>
  <c r="S531" i="1"/>
  <c r="T531" i="1"/>
  <c r="Z531" i="1"/>
  <c r="AG531" i="1"/>
  <c r="AN531" i="1"/>
  <c r="AP531" i="1"/>
  <c r="AQ531" i="1"/>
  <c r="AR531" i="1"/>
  <c r="AS531" i="1"/>
  <c r="AT531" i="1"/>
  <c r="B532" i="1"/>
  <c r="W532" i="1" s="1"/>
  <c r="C532" i="1"/>
  <c r="AL532" i="1" s="1"/>
  <c r="E532" i="1"/>
  <c r="L532" i="1"/>
  <c r="S532" i="1"/>
  <c r="T532" i="1"/>
  <c r="Z532" i="1"/>
  <c r="AG532" i="1"/>
  <c r="AN532" i="1"/>
  <c r="AP532" i="1"/>
  <c r="AR532" i="1"/>
  <c r="AS532" i="1"/>
  <c r="AU532" i="1"/>
  <c r="B533" i="1"/>
  <c r="P533" i="1" s="1"/>
  <c r="C533" i="1"/>
  <c r="J533" i="1" s="1"/>
  <c r="E533" i="1"/>
  <c r="L533" i="1"/>
  <c r="S533" i="1"/>
  <c r="T533" i="1"/>
  <c r="Z533" i="1"/>
  <c r="AG533" i="1"/>
  <c r="AN533" i="1"/>
  <c r="AP533" i="1"/>
  <c r="AR533" i="1"/>
  <c r="AS533" i="1"/>
  <c r="B534" i="1"/>
  <c r="AK534" i="1" s="1"/>
  <c r="C534" i="1"/>
  <c r="Q534" i="1" s="1"/>
  <c r="E534" i="1"/>
  <c r="L534" i="1"/>
  <c r="S534" i="1"/>
  <c r="T534" i="1"/>
  <c r="Z534" i="1"/>
  <c r="AG534" i="1"/>
  <c r="AN534" i="1"/>
  <c r="AP534" i="1"/>
  <c r="AR534" i="1"/>
  <c r="AS534" i="1"/>
  <c r="AU534" i="1"/>
  <c r="B535" i="1"/>
  <c r="I535" i="1" s="1"/>
  <c r="C535" i="1"/>
  <c r="AE535" i="1" s="1"/>
  <c r="E535" i="1"/>
  <c r="L535" i="1"/>
  <c r="S535" i="1"/>
  <c r="T535" i="1"/>
  <c r="Z535" i="1"/>
  <c r="AG535" i="1"/>
  <c r="AN535" i="1"/>
  <c r="AP535" i="1"/>
  <c r="AR535" i="1"/>
  <c r="AS535" i="1"/>
  <c r="AU535" i="1"/>
  <c r="A536" i="1"/>
  <c r="B536" i="1"/>
  <c r="C536" i="1"/>
  <c r="E536" i="1"/>
  <c r="L536" i="1"/>
  <c r="Q536" i="1"/>
  <c r="S536" i="1"/>
  <c r="T536" i="1"/>
  <c r="Z536" i="1"/>
  <c r="AG536" i="1"/>
  <c r="AN536" i="1"/>
  <c r="AP536" i="1"/>
  <c r="AR536" i="1"/>
  <c r="AS536" i="1"/>
  <c r="AU536" i="1"/>
  <c r="A537" i="1"/>
  <c r="B537" i="1"/>
  <c r="AD537" i="1" s="1"/>
  <c r="C537" i="1"/>
  <c r="Q537" i="1" s="1"/>
  <c r="E537" i="1"/>
  <c r="L537" i="1"/>
  <c r="S537" i="1"/>
  <c r="T537" i="1"/>
  <c r="Z537" i="1"/>
  <c r="AG537" i="1"/>
  <c r="AN537" i="1"/>
  <c r="AP537" i="1"/>
  <c r="AR537" i="1"/>
  <c r="AS537" i="1"/>
  <c r="AU537" i="1"/>
  <c r="A538" i="1"/>
  <c r="V538" i="1" s="1"/>
  <c r="B538" i="1"/>
  <c r="AD538" i="1" s="1"/>
  <c r="C538" i="1"/>
  <c r="AE538" i="1" s="1"/>
  <c r="E538" i="1"/>
  <c r="H538" i="1"/>
  <c r="I538" i="1"/>
  <c r="L538" i="1"/>
  <c r="S538" i="1"/>
  <c r="T538" i="1"/>
  <c r="W538" i="1"/>
  <c r="Z538" i="1"/>
  <c r="AG538" i="1"/>
  <c r="AN538" i="1"/>
  <c r="AP538" i="1"/>
  <c r="AR538" i="1"/>
  <c r="AS538" i="1"/>
  <c r="AU538" i="1"/>
  <c r="A539" i="1"/>
  <c r="B539" i="1"/>
  <c r="P539" i="1" s="1"/>
  <c r="C539" i="1"/>
  <c r="E539" i="1"/>
  <c r="L539" i="1"/>
  <c r="S539" i="1"/>
  <c r="T539" i="1"/>
  <c r="Z539" i="1"/>
  <c r="AG539" i="1"/>
  <c r="AN539" i="1"/>
  <c r="AP539" i="1"/>
  <c r="AR539" i="1"/>
  <c r="AS539" i="1"/>
  <c r="AU539" i="1"/>
  <c r="A540" i="1"/>
  <c r="B540" i="1"/>
  <c r="C540" i="1"/>
  <c r="X540" i="1" s="1"/>
  <c r="E540" i="1"/>
  <c r="L540" i="1"/>
  <c r="S540" i="1"/>
  <c r="T540" i="1"/>
  <c r="Z540" i="1"/>
  <c r="AG540" i="1"/>
  <c r="AN540" i="1"/>
  <c r="AP540" i="1"/>
  <c r="AR540" i="1"/>
  <c r="AS540" i="1"/>
  <c r="AU540" i="1"/>
  <c r="A541" i="1"/>
  <c r="B541" i="1"/>
  <c r="P541" i="1" s="1"/>
  <c r="C541" i="1"/>
  <c r="E541" i="1"/>
  <c r="L541" i="1"/>
  <c r="S541" i="1"/>
  <c r="T541" i="1"/>
  <c r="Z541" i="1"/>
  <c r="AG541" i="1"/>
  <c r="AN541" i="1"/>
  <c r="AP541" i="1"/>
  <c r="AR541" i="1"/>
  <c r="AS541" i="1"/>
  <c r="AU541" i="1"/>
  <c r="A543" i="1"/>
  <c r="H543" i="1" s="1"/>
  <c r="B543" i="1"/>
  <c r="W543" i="1" s="1"/>
  <c r="C543" i="1"/>
  <c r="E543" i="1"/>
  <c r="L543" i="1"/>
  <c r="S543" i="1"/>
  <c r="T543" i="1"/>
  <c r="Z543" i="1"/>
  <c r="AG543" i="1"/>
  <c r="AN543" i="1"/>
  <c r="AP543" i="1"/>
  <c r="AR543" i="1"/>
  <c r="AS543" i="1"/>
  <c r="AU543" i="1"/>
  <c r="A544" i="1"/>
  <c r="B544" i="1"/>
  <c r="C544" i="1"/>
  <c r="E544" i="1"/>
  <c r="L544" i="1"/>
  <c r="S544" i="1"/>
  <c r="T544" i="1"/>
  <c r="Z544" i="1"/>
  <c r="AG544" i="1"/>
  <c r="AN544" i="1"/>
  <c r="AP544" i="1"/>
  <c r="AR544" i="1"/>
  <c r="AS544" i="1"/>
  <c r="AU544" i="1"/>
  <c r="A545" i="1"/>
  <c r="O545" i="1" s="1"/>
  <c r="B545" i="1"/>
  <c r="W545" i="1" s="1"/>
  <c r="C545" i="1"/>
  <c r="Q545" i="1" s="1"/>
  <c r="E545" i="1"/>
  <c r="L545" i="1"/>
  <c r="S545" i="1"/>
  <c r="T545" i="1"/>
  <c r="Z545" i="1"/>
  <c r="AG545" i="1"/>
  <c r="AN545" i="1"/>
  <c r="AP545" i="1"/>
  <c r="AR545" i="1"/>
  <c r="AS545" i="1"/>
  <c r="AV545" i="1" s="1"/>
  <c r="AU545" i="1"/>
  <c r="A546" i="1"/>
  <c r="AJ546" i="1" s="1"/>
  <c r="B546" i="1"/>
  <c r="I546" i="1" s="1"/>
  <c r="C546" i="1"/>
  <c r="E546" i="1"/>
  <c r="L546" i="1"/>
  <c r="S546" i="1"/>
  <c r="T546" i="1"/>
  <c r="Z546" i="1"/>
  <c r="AG546" i="1"/>
  <c r="AN546" i="1"/>
  <c r="AP546" i="1"/>
  <c r="AR546" i="1"/>
  <c r="AS546" i="1"/>
  <c r="AU546" i="1"/>
  <c r="A547" i="1"/>
  <c r="B547" i="1"/>
  <c r="C547" i="1"/>
  <c r="E547" i="1"/>
  <c r="L547" i="1"/>
  <c r="S547" i="1"/>
  <c r="T547" i="1"/>
  <c r="Z547" i="1"/>
  <c r="AG547" i="1"/>
  <c r="AN547" i="1"/>
  <c r="AP547" i="1"/>
  <c r="AR547" i="1"/>
  <c r="AS547" i="1"/>
  <c r="AU547" i="1"/>
  <c r="A548" i="1"/>
  <c r="B548" i="1"/>
  <c r="C548" i="1"/>
  <c r="E548" i="1"/>
  <c r="L548" i="1"/>
  <c r="S548" i="1"/>
  <c r="T548" i="1"/>
  <c r="Z548" i="1"/>
  <c r="AG548" i="1"/>
  <c r="AN548" i="1"/>
  <c r="AP548" i="1"/>
  <c r="AR548" i="1"/>
  <c r="AS548" i="1"/>
  <c r="AU548" i="1"/>
  <c r="A549" i="1"/>
  <c r="O549" i="1" s="1"/>
  <c r="B549" i="1"/>
  <c r="C549" i="1"/>
  <c r="J549" i="1" s="1"/>
  <c r="E549" i="1"/>
  <c r="L549" i="1"/>
  <c r="Q549" i="1"/>
  <c r="S549" i="1"/>
  <c r="T549" i="1"/>
  <c r="Z549" i="1"/>
  <c r="AG549" i="1"/>
  <c r="AN549" i="1"/>
  <c r="AP549" i="1"/>
  <c r="AR549" i="1"/>
  <c r="AS549" i="1"/>
  <c r="AU549" i="1"/>
  <c r="A550" i="1"/>
  <c r="W550" i="1"/>
  <c r="X550" i="1"/>
  <c r="E550" i="1"/>
  <c r="I550" i="1"/>
  <c r="J550" i="1"/>
  <c r="L550" i="1"/>
  <c r="P550" i="1"/>
  <c r="Q550" i="1"/>
  <c r="S550" i="1"/>
  <c r="T550" i="1"/>
  <c r="Z550" i="1"/>
  <c r="AG550" i="1"/>
  <c r="AN550" i="1"/>
  <c r="AP550" i="1"/>
  <c r="AR550" i="1"/>
  <c r="AS550" i="1"/>
  <c r="AV550" i="1" s="1"/>
  <c r="AU550" i="1"/>
  <c r="A551" i="1"/>
  <c r="AJ551" i="1" s="1"/>
  <c r="I551" i="1"/>
  <c r="AE551" i="1"/>
  <c r="E551" i="1"/>
  <c r="L551" i="1"/>
  <c r="S551" i="1"/>
  <c r="T551" i="1"/>
  <c r="V551" i="1"/>
  <c r="Z551" i="1"/>
  <c r="AG551" i="1"/>
  <c r="AN551" i="1"/>
  <c r="AP551" i="1"/>
  <c r="AR551" i="1"/>
  <c r="AS551" i="1"/>
  <c r="AV551" i="1" s="1"/>
  <c r="AU551" i="1"/>
  <c r="A552" i="1"/>
  <c r="V552" i="1" s="1"/>
  <c r="W552" i="1"/>
  <c r="X552" i="1"/>
  <c r="E552" i="1"/>
  <c r="I552" i="1"/>
  <c r="J552" i="1"/>
  <c r="L552" i="1"/>
  <c r="O552" i="1"/>
  <c r="P552" i="1"/>
  <c r="Q552" i="1"/>
  <c r="S552" i="1"/>
  <c r="T552" i="1"/>
  <c r="Z552" i="1"/>
  <c r="AE552" i="1"/>
  <c r="AG552" i="1"/>
  <c r="AN552" i="1"/>
  <c r="AP552" i="1"/>
  <c r="AR552" i="1"/>
  <c r="AS552" i="1"/>
  <c r="AU552" i="1"/>
  <c r="A553" i="1"/>
  <c r="H553" i="1" s="1"/>
  <c r="W553" i="1"/>
  <c r="X553" i="1"/>
  <c r="E553" i="1"/>
  <c r="I553" i="1"/>
  <c r="J553" i="1"/>
  <c r="L553" i="1"/>
  <c r="P553" i="1"/>
  <c r="Q553" i="1"/>
  <c r="S553" i="1"/>
  <c r="T553" i="1"/>
  <c r="Z553" i="1"/>
  <c r="AG553" i="1"/>
  <c r="AN553" i="1"/>
  <c r="AP553" i="1"/>
  <c r="AR553" i="1"/>
  <c r="AS553" i="1"/>
  <c r="AU553" i="1"/>
  <c r="A554" i="1"/>
  <c r="W554" i="1"/>
  <c r="E554" i="1"/>
  <c r="I554" i="1"/>
  <c r="J554" i="1"/>
  <c r="L554" i="1"/>
  <c r="P554" i="1"/>
  <c r="Q554" i="1"/>
  <c r="S554" i="1"/>
  <c r="T554" i="1"/>
  <c r="Z554" i="1"/>
  <c r="AG554" i="1"/>
  <c r="AN554" i="1"/>
  <c r="AP554" i="1"/>
  <c r="AR554" i="1"/>
  <c r="AS554" i="1"/>
  <c r="AU554" i="1"/>
  <c r="A555" i="1"/>
  <c r="V555" i="1" s="1"/>
  <c r="AD555" i="1"/>
  <c r="AE555" i="1"/>
  <c r="E555" i="1"/>
  <c r="I555" i="1"/>
  <c r="J555" i="1"/>
  <c r="L555" i="1"/>
  <c r="P555" i="1"/>
  <c r="Q555" i="1"/>
  <c r="S555" i="1"/>
  <c r="T555" i="1"/>
  <c r="W555" i="1"/>
  <c r="X555" i="1"/>
  <c r="Z555" i="1"/>
  <c r="AG555" i="1"/>
  <c r="AN555" i="1"/>
  <c r="AP555" i="1"/>
  <c r="AV555" i="1" s="1"/>
  <c r="AR555" i="1"/>
  <c r="AS555" i="1"/>
  <c r="AU555" i="1"/>
  <c r="A556" i="1"/>
  <c r="V556" i="1" s="1"/>
  <c r="E556" i="1"/>
  <c r="I556" i="1"/>
  <c r="J556" i="1"/>
  <c r="L556" i="1"/>
  <c r="P556" i="1"/>
  <c r="Q556" i="1"/>
  <c r="S556" i="1"/>
  <c r="T556" i="1"/>
  <c r="Z556" i="1"/>
  <c r="AG556" i="1"/>
  <c r="AN556" i="1"/>
  <c r="AP556" i="1"/>
  <c r="AV556" i="1" s="1"/>
  <c r="AR556" i="1"/>
  <c r="AS556" i="1"/>
  <c r="AU556" i="1"/>
  <c r="A557" i="1"/>
  <c r="AD557" i="1"/>
  <c r="E557" i="1"/>
  <c r="I557" i="1"/>
  <c r="J557" i="1"/>
  <c r="L557" i="1"/>
  <c r="P557" i="1"/>
  <c r="Q557" i="1"/>
  <c r="S557" i="1"/>
  <c r="T557" i="1"/>
  <c r="Z557" i="1"/>
  <c r="AG557" i="1"/>
  <c r="AN557" i="1"/>
  <c r="AP557" i="1"/>
  <c r="AR557" i="1"/>
  <c r="AS557" i="1"/>
  <c r="AU557" i="1"/>
  <c r="A558" i="1"/>
  <c r="H558" i="1" s="1"/>
  <c r="AK558" i="1"/>
  <c r="X558" i="1"/>
  <c r="E558" i="1"/>
  <c r="I558" i="1"/>
  <c r="J558" i="1"/>
  <c r="L558" i="1"/>
  <c r="P558" i="1"/>
  <c r="Q558" i="1"/>
  <c r="S558" i="1"/>
  <c r="T558" i="1"/>
  <c r="W558" i="1"/>
  <c r="Z558" i="1"/>
  <c r="AG558" i="1"/>
  <c r="AN558" i="1"/>
  <c r="AP558" i="1"/>
  <c r="AR558" i="1"/>
  <c r="AS558" i="1"/>
  <c r="AU558" i="1"/>
  <c r="A559" i="1"/>
  <c r="H559" i="1" s="1"/>
  <c r="AD559" i="1"/>
  <c r="AL559" i="1"/>
  <c r="E559" i="1"/>
  <c r="I559" i="1"/>
  <c r="J559" i="1"/>
  <c r="L559" i="1"/>
  <c r="P559" i="1"/>
  <c r="Q559" i="1"/>
  <c r="S559" i="1"/>
  <c r="T559" i="1"/>
  <c r="W559" i="1"/>
  <c r="X559" i="1"/>
  <c r="Z559" i="1"/>
  <c r="AG559" i="1"/>
  <c r="AK559" i="1"/>
  <c r="AN559" i="1"/>
  <c r="AP559" i="1"/>
  <c r="AR559" i="1"/>
  <c r="AS559" i="1"/>
  <c r="AU559" i="1"/>
  <c r="A560" i="1"/>
  <c r="B560" i="1"/>
  <c r="I560" i="1" s="1"/>
  <c r="C560" i="1"/>
  <c r="J560" i="1" s="1"/>
  <c r="E560" i="1"/>
  <c r="L560" i="1"/>
  <c r="S560" i="1"/>
  <c r="T560" i="1"/>
  <c r="Z560" i="1"/>
  <c r="AG560" i="1"/>
  <c r="AN560" i="1"/>
  <c r="AP560" i="1"/>
  <c r="AV560" i="1" s="1"/>
  <c r="AR560" i="1"/>
  <c r="AS560" i="1"/>
  <c r="AU560" i="1"/>
  <c r="A561" i="1"/>
  <c r="B561" i="1"/>
  <c r="I561" i="1" s="1"/>
  <c r="C561" i="1"/>
  <c r="E561" i="1"/>
  <c r="L561" i="1"/>
  <c r="S561" i="1"/>
  <c r="T561" i="1"/>
  <c r="Z561" i="1"/>
  <c r="AG561" i="1"/>
  <c r="AN561" i="1"/>
  <c r="AP561" i="1"/>
  <c r="AR561" i="1"/>
  <c r="AS561" i="1"/>
  <c r="AV561" i="1" s="1"/>
  <c r="AU561" i="1"/>
  <c r="A562" i="1"/>
  <c r="H562" i="1" s="1"/>
  <c r="B562" i="1"/>
  <c r="C562" i="1"/>
  <c r="E562" i="1"/>
  <c r="J562" i="1"/>
  <c r="L562" i="1"/>
  <c r="O562" i="1"/>
  <c r="S562" i="1"/>
  <c r="T562" i="1"/>
  <c r="Z562" i="1"/>
  <c r="AG562" i="1"/>
  <c r="AN562" i="1"/>
  <c r="AP562" i="1"/>
  <c r="AR562" i="1"/>
  <c r="AS562" i="1"/>
  <c r="AU562" i="1"/>
  <c r="A563" i="1"/>
  <c r="H563" i="1" s="1"/>
  <c r="B563" i="1"/>
  <c r="P563" i="1" s="1"/>
  <c r="C563" i="1"/>
  <c r="E563" i="1"/>
  <c r="L563" i="1"/>
  <c r="S563" i="1"/>
  <c r="T563" i="1"/>
  <c r="Z563" i="1"/>
  <c r="AG563" i="1"/>
  <c r="AN563" i="1"/>
  <c r="AP563" i="1"/>
  <c r="AR563" i="1"/>
  <c r="AS563" i="1"/>
  <c r="AU563" i="1"/>
  <c r="A564" i="1"/>
  <c r="H564" i="1" s="1"/>
  <c r="B564" i="1"/>
  <c r="C564" i="1"/>
  <c r="E564" i="1"/>
  <c r="L564" i="1"/>
  <c r="S564" i="1"/>
  <c r="T564" i="1"/>
  <c r="Z564" i="1"/>
  <c r="AG564" i="1"/>
  <c r="AN564" i="1"/>
  <c r="AP564" i="1"/>
  <c r="AR564" i="1"/>
  <c r="AS564" i="1"/>
  <c r="AU564" i="1"/>
  <c r="A565" i="1"/>
  <c r="AJ565" i="1" s="1"/>
  <c r="B565" i="1"/>
  <c r="P565" i="1" s="1"/>
  <c r="C565" i="1"/>
  <c r="E565" i="1"/>
  <c r="L565" i="1"/>
  <c r="O565" i="1"/>
  <c r="S565" i="1"/>
  <c r="T565" i="1"/>
  <c r="Z565" i="1"/>
  <c r="AG565" i="1"/>
  <c r="AN565" i="1"/>
  <c r="AP565" i="1"/>
  <c r="AR565" i="1"/>
  <c r="AS565" i="1"/>
  <c r="AU565" i="1"/>
  <c r="A566" i="1"/>
  <c r="B566" i="1"/>
  <c r="P566" i="1" s="1"/>
  <c r="C566" i="1"/>
  <c r="X566" i="1" s="1"/>
  <c r="E566" i="1"/>
  <c r="L566" i="1"/>
  <c r="S566" i="1"/>
  <c r="T566" i="1"/>
  <c r="Z566" i="1"/>
  <c r="AG566" i="1"/>
  <c r="AN566" i="1"/>
  <c r="AP566" i="1"/>
  <c r="AR566" i="1"/>
  <c r="AS566" i="1"/>
  <c r="AU566" i="1"/>
  <c r="A567" i="1"/>
  <c r="H567" i="1" s="1"/>
  <c r="B567" i="1"/>
  <c r="I567" i="1" s="1"/>
  <c r="C567" i="1"/>
  <c r="E567" i="1"/>
  <c r="L567" i="1"/>
  <c r="S567" i="1"/>
  <c r="T567" i="1"/>
  <c r="Z567" i="1"/>
  <c r="AG567" i="1"/>
  <c r="AN567" i="1"/>
  <c r="AP567" i="1"/>
  <c r="AR567" i="1"/>
  <c r="AS567" i="1"/>
  <c r="AU567" i="1"/>
  <c r="A568" i="1"/>
  <c r="B568" i="1"/>
  <c r="P568" i="1" s="1"/>
  <c r="C568" i="1"/>
  <c r="AE568" i="1" s="1"/>
  <c r="E568" i="1"/>
  <c r="L568" i="1"/>
  <c r="Q568" i="1"/>
  <c r="S568" i="1"/>
  <c r="T568" i="1"/>
  <c r="Z568" i="1"/>
  <c r="AG568" i="1"/>
  <c r="AN568" i="1"/>
  <c r="AP568" i="1"/>
  <c r="AR568" i="1"/>
  <c r="AS568" i="1"/>
  <c r="AU568" i="1"/>
  <c r="A569" i="1"/>
  <c r="B569" i="1"/>
  <c r="I569" i="1" s="1"/>
  <c r="C569" i="1"/>
  <c r="E569" i="1"/>
  <c r="L569" i="1"/>
  <c r="P569" i="1"/>
  <c r="S569" i="1"/>
  <c r="T569" i="1"/>
  <c r="Z569" i="1"/>
  <c r="AG569" i="1"/>
  <c r="AN569" i="1"/>
  <c r="AP569" i="1"/>
  <c r="AR569" i="1"/>
  <c r="AS569" i="1"/>
  <c r="AU569" i="1"/>
  <c r="A570" i="1"/>
  <c r="B570" i="1"/>
  <c r="C570" i="1"/>
  <c r="X570" i="1" s="1"/>
  <c r="E570" i="1"/>
  <c r="L570" i="1"/>
  <c r="P570" i="1"/>
  <c r="Q570" i="1"/>
  <c r="S570" i="1"/>
  <c r="T570" i="1"/>
  <c r="Z570" i="1"/>
  <c r="AG570" i="1"/>
  <c r="AN570" i="1"/>
  <c r="AP570" i="1"/>
  <c r="AR570" i="1"/>
  <c r="AS570" i="1"/>
  <c r="AU570" i="1"/>
  <c r="A571" i="1"/>
  <c r="B571" i="1"/>
  <c r="C571" i="1"/>
  <c r="E571" i="1"/>
  <c r="L571" i="1"/>
  <c r="S571" i="1"/>
  <c r="T571" i="1"/>
  <c r="Z571" i="1"/>
  <c r="AG571" i="1"/>
  <c r="AN571" i="1"/>
  <c r="AP571" i="1"/>
  <c r="AR571" i="1"/>
  <c r="AS571" i="1"/>
  <c r="AU571" i="1"/>
  <c r="A572" i="1"/>
  <c r="O572" i="1" s="1"/>
  <c r="B572" i="1"/>
  <c r="C572" i="1"/>
  <c r="E572" i="1"/>
  <c r="L572" i="1"/>
  <c r="S572" i="1"/>
  <c r="T572" i="1"/>
  <c r="Z572" i="1"/>
  <c r="AG572" i="1"/>
  <c r="AN572" i="1"/>
  <c r="AP572" i="1"/>
  <c r="AR572" i="1"/>
  <c r="AS572" i="1"/>
  <c r="AU572" i="1"/>
  <c r="A573" i="1"/>
  <c r="B573" i="1"/>
  <c r="AK573" i="1" s="1"/>
  <c r="C573" i="1"/>
  <c r="E573" i="1"/>
  <c r="L573" i="1"/>
  <c r="S573" i="1"/>
  <c r="T573" i="1"/>
  <c r="Z573" i="1"/>
  <c r="AG573" i="1"/>
  <c r="AN573" i="1"/>
  <c r="AP573" i="1"/>
  <c r="AR573" i="1"/>
  <c r="AS573" i="1"/>
  <c r="AU573" i="1"/>
  <c r="A574" i="1"/>
  <c r="B574" i="1"/>
  <c r="P574" i="1" s="1"/>
  <c r="C574" i="1"/>
  <c r="E574" i="1"/>
  <c r="I574" i="1"/>
  <c r="L574" i="1"/>
  <c r="S574" i="1"/>
  <c r="T574" i="1"/>
  <c r="Z574" i="1"/>
  <c r="AG574" i="1"/>
  <c r="AN574" i="1"/>
  <c r="AP574" i="1"/>
  <c r="AR574" i="1"/>
  <c r="AS574" i="1"/>
  <c r="AU574" i="1"/>
  <c r="A575" i="1"/>
  <c r="H575" i="1" s="1"/>
  <c r="B575" i="1"/>
  <c r="C575" i="1"/>
  <c r="AL575" i="1" s="1"/>
  <c r="E575" i="1"/>
  <c r="J575" i="1"/>
  <c r="L575" i="1"/>
  <c r="S575" i="1"/>
  <c r="T575" i="1"/>
  <c r="Z575" i="1"/>
  <c r="AG575" i="1"/>
  <c r="AN575" i="1"/>
  <c r="AP575" i="1"/>
  <c r="AR575" i="1"/>
  <c r="AS575" i="1"/>
  <c r="AU575" i="1"/>
  <c r="A576" i="1"/>
  <c r="O576" i="1" s="1"/>
  <c r="B576" i="1"/>
  <c r="C576" i="1"/>
  <c r="AL576" i="1" s="1"/>
  <c r="E576" i="1"/>
  <c r="L576" i="1"/>
  <c r="S576" i="1"/>
  <c r="T576" i="1"/>
  <c r="Z576" i="1"/>
  <c r="AG576" i="1"/>
  <c r="AN576" i="1"/>
  <c r="AP576" i="1"/>
  <c r="AR576" i="1"/>
  <c r="AS576" i="1"/>
  <c r="AU576" i="1"/>
  <c r="A577" i="1"/>
  <c r="B577" i="1"/>
  <c r="P577" i="1" s="1"/>
  <c r="C577" i="1"/>
  <c r="E577" i="1"/>
  <c r="L577" i="1"/>
  <c r="S577" i="1"/>
  <c r="T577" i="1"/>
  <c r="Z577" i="1"/>
  <c r="AG577" i="1"/>
  <c r="AN577" i="1"/>
  <c r="AP577" i="1"/>
  <c r="AR577" i="1"/>
  <c r="AS577" i="1"/>
  <c r="AU577" i="1"/>
  <c r="A578" i="1"/>
  <c r="B578" i="1"/>
  <c r="P578" i="1" s="1"/>
  <c r="C578" i="1"/>
  <c r="J578" i="1" s="1"/>
  <c r="E578" i="1"/>
  <c r="L578" i="1"/>
  <c r="Q578" i="1"/>
  <c r="S578" i="1"/>
  <c r="T578" i="1"/>
  <c r="Z578" i="1"/>
  <c r="AG578" i="1"/>
  <c r="AN578" i="1"/>
  <c r="AP578" i="1"/>
  <c r="AR578" i="1"/>
  <c r="AS578" i="1"/>
  <c r="AU578" i="1"/>
  <c r="A579" i="1"/>
  <c r="H579" i="1" s="1"/>
  <c r="B579" i="1"/>
  <c r="P579" i="1" s="1"/>
  <c r="C579" i="1"/>
  <c r="E579" i="1"/>
  <c r="L579" i="1"/>
  <c r="S579" i="1"/>
  <c r="T579" i="1"/>
  <c r="Z579" i="1"/>
  <c r="AG579" i="1"/>
  <c r="AN579" i="1"/>
  <c r="AP579" i="1"/>
  <c r="AR579" i="1"/>
  <c r="AS579" i="1"/>
  <c r="AU579" i="1"/>
  <c r="A580" i="1"/>
  <c r="AJ580" i="1" s="1"/>
  <c r="B580" i="1"/>
  <c r="P580" i="1" s="1"/>
  <c r="C580" i="1"/>
  <c r="E580" i="1"/>
  <c r="I580" i="1"/>
  <c r="L580" i="1"/>
  <c r="S580" i="1"/>
  <c r="T580" i="1"/>
  <c r="Z580" i="1"/>
  <c r="AG580" i="1"/>
  <c r="AN580" i="1"/>
  <c r="AP580" i="1"/>
  <c r="AR580" i="1"/>
  <c r="AS580" i="1"/>
  <c r="AU580" i="1"/>
  <c r="A581" i="1"/>
  <c r="B581" i="1"/>
  <c r="W581" i="1" s="1"/>
  <c r="C581" i="1"/>
  <c r="E581" i="1"/>
  <c r="I581" i="1"/>
  <c r="L581" i="1"/>
  <c r="S581" i="1"/>
  <c r="T581" i="1"/>
  <c r="Z581" i="1"/>
  <c r="AG581" i="1"/>
  <c r="AN581" i="1"/>
  <c r="AP581" i="1"/>
  <c r="AR581" i="1"/>
  <c r="AS581" i="1"/>
  <c r="AU581" i="1"/>
  <c r="A582" i="1"/>
  <c r="B582" i="1"/>
  <c r="C582" i="1"/>
  <c r="E582" i="1"/>
  <c r="L582" i="1"/>
  <c r="Q582" i="1"/>
  <c r="S582" i="1"/>
  <c r="T582" i="1"/>
  <c r="Z582" i="1"/>
  <c r="AG582" i="1"/>
  <c r="AN582" i="1"/>
  <c r="AP582" i="1"/>
  <c r="AR582" i="1"/>
  <c r="AS582" i="1"/>
  <c r="AU582" i="1"/>
  <c r="A583" i="1"/>
  <c r="H583" i="1" s="1"/>
  <c r="B583" i="1"/>
  <c r="AD583" i="1" s="1"/>
  <c r="C583" i="1"/>
  <c r="E583" i="1"/>
  <c r="L583" i="1"/>
  <c r="S583" i="1"/>
  <c r="T583" i="1"/>
  <c r="Z583" i="1"/>
  <c r="AG583" i="1"/>
  <c r="AN583" i="1"/>
  <c r="AP583" i="1"/>
  <c r="AR583" i="1"/>
  <c r="AS583" i="1"/>
  <c r="AU583" i="1"/>
  <c r="A584" i="1"/>
  <c r="B584" i="1"/>
  <c r="C584" i="1"/>
  <c r="Q584" i="1" s="1"/>
  <c r="E584" i="1"/>
  <c r="L584" i="1"/>
  <c r="S584" i="1"/>
  <c r="T584" i="1"/>
  <c r="Z584" i="1"/>
  <c r="AG584" i="1"/>
  <c r="AN584" i="1"/>
  <c r="AP584" i="1"/>
  <c r="AR584" i="1"/>
  <c r="AS584" i="1"/>
  <c r="AU584" i="1"/>
  <c r="A585" i="1"/>
  <c r="B585" i="1"/>
  <c r="AK585" i="1" s="1"/>
  <c r="C585" i="1"/>
  <c r="E585" i="1"/>
  <c r="L585" i="1"/>
  <c r="S585" i="1"/>
  <c r="T585" i="1"/>
  <c r="Z585" i="1"/>
  <c r="AG585" i="1"/>
  <c r="AN585" i="1"/>
  <c r="AP585" i="1"/>
  <c r="AV585" i="1" s="1"/>
  <c r="AR585" i="1"/>
  <c r="AS585" i="1"/>
  <c r="AU585" i="1"/>
  <c r="A586" i="1"/>
  <c r="H586" i="1" s="1"/>
  <c r="B586" i="1"/>
  <c r="C586" i="1"/>
  <c r="E586" i="1"/>
  <c r="I586" i="1"/>
  <c r="L586" i="1"/>
  <c r="O586" i="1"/>
  <c r="S586" i="1"/>
  <c r="T586" i="1"/>
  <c r="Z586" i="1"/>
  <c r="AG586" i="1"/>
  <c r="AN586" i="1"/>
  <c r="AP586" i="1"/>
  <c r="AR586" i="1"/>
  <c r="AS586" i="1"/>
  <c r="AU586" i="1"/>
  <c r="A587" i="1"/>
  <c r="H587" i="1" s="1"/>
  <c r="B587" i="1"/>
  <c r="C587" i="1"/>
  <c r="E587" i="1"/>
  <c r="L587" i="1"/>
  <c r="S587" i="1"/>
  <c r="T587" i="1"/>
  <c r="Z587" i="1"/>
  <c r="AG587" i="1"/>
  <c r="AN587" i="1"/>
  <c r="AP587" i="1"/>
  <c r="AR587" i="1"/>
  <c r="AS587" i="1"/>
  <c r="AU587" i="1"/>
  <c r="A588" i="1"/>
  <c r="V588" i="1" s="1"/>
  <c r="B588" i="1"/>
  <c r="P588" i="1" s="1"/>
  <c r="C588" i="1"/>
  <c r="J588" i="1" s="1"/>
  <c r="E588" i="1"/>
  <c r="I588" i="1"/>
  <c r="L588" i="1"/>
  <c r="O588" i="1"/>
  <c r="S588" i="1"/>
  <c r="T588" i="1"/>
  <c r="Z588" i="1"/>
  <c r="AG588" i="1"/>
  <c r="AN588" i="1"/>
  <c r="AP588" i="1"/>
  <c r="AR588" i="1"/>
  <c r="AS588" i="1"/>
  <c r="AU588" i="1"/>
  <c r="A589" i="1"/>
  <c r="B589" i="1"/>
  <c r="P589" i="1" s="1"/>
  <c r="C589" i="1"/>
  <c r="E589" i="1"/>
  <c r="L589" i="1"/>
  <c r="S589" i="1"/>
  <c r="T589" i="1"/>
  <c r="Z589" i="1"/>
  <c r="AG589" i="1"/>
  <c r="AN589" i="1"/>
  <c r="AP589" i="1"/>
  <c r="AR589" i="1"/>
  <c r="AS589" i="1"/>
  <c r="AV589" i="1" s="1"/>
  <c r="AU589" i="1"/>
  <c r="A590" i="1"/>
  <c r="B590" i="1"/>
  <c r="W590" i="1" s="1"/>
  <c r="C590" i="1"/>
  <c r="E590" i="1"/>
  <c r="L590" i="1"/>
  <c r="Q590" i="1"/>
  <c r="S590" i="1"/>
  <c r="T590" i="1"/>
  <c r="Z590" i="1"/>
  <c r="AG590" i="1"/>
  <c r="AN590" i="1"/>
  <c r="AP590" i="1"/>
  <c r="AR590" i="1"/>
  <c r="AS590" i="1"/>
  <c r="AU590" i="1"/>
  <c r="A591" i="1"/>
  <c r="B591" i="1"/>
  <c r="C591" i="1"/>
  <c r="E591" i="1"/>
  <c r="L591" i="1"/>
  <c r="Q591" i="1"/>
  <c r="S591" i="1"/>
  <c r="T591" i="1"/>
  <c r="Z591" i="1"/>
  <c r="AG591" i="1"/>
  <c r="AN591" i="1"/>
  <c r="AP591" i="1"/>
  <c r="AR591" i="1"/>
  <c r="AS591" i="1"/>
  <c r="AU591" i="1"/>
  <c r="A592" i="1"/>
  <c r="B592" i="1"/>
  <c r="I592" i="1" s="1"/>
  <c r="C592" i="1"/>
  <c r="Q592" i="1" s="1"/>
  <c r="E592" i="1"/>
  <c r="L592" i="1"/>
  <c r="P592" i="1"/>
  <c r="S592" i="1"/>
  <c r="T592" i="1"/>
  <c r="Z592" i="1"/>
  <c r="AG592" i="1"/>
  <c r="AN592" i="1"/>
  <c r="AP592" i="1"/>
  <c r="AR592" i="1"/>
  <c r="AS592" i="1"/>
  <c r="AU592" i="1"/>
  <c r="A593" i="1"/>
  <c r="B593" i="1"/>
  <c r="C593" i="1"/>
  <c r="Q593" i="1" s="1"/>
  <c r="E593" i="1"/>
  <c r="L593" i="1"/>
  <c r="S593" i="1"/>
  <c r="T593" i="1"/>
  <c r="Z593" i="1"/>
  <c r="AG593" i="1"/>
  <c r="AN593" i="1"/>
  <c r="AP593" i="1"/>
  <c r="AR593" i="1"/>
  <c r="AS593" i="1"/>
  <c r="AU593" i="1"/>
  <c r="A594" i="1"/>
  <c r="O594" i="1" s="1"/>
  <c r="B594" i="1"/>
  <c r="I594" i="1" s="1"/>
  <c r="C594" i="1"/>
  <c r="X594" i="1" s="1"/>
  <c r="E594" i="1"/>
  <c r="J594" i="1"/>
  <c r="L594" i="1"/>
  <c r="Q594" i="1"/>
  <c r="S594" i="1"/>
  <c r="T594" i="1"/>
  <c r="Z594" i="1"/>
  <c r="AG594" i="1"/>
  <c r="AN594" i="1"/>
  <c r="AP594" i="1"/>
  <c r="AR594" i="1"/>
  <c r="AS594" i="1"/>
  <c r="AU594" i="1"/>
  <c r="A595" i="1"/>
  <c r="AJ595" i="1" s="1"/>
  <c r="B595" i="1"/>
  <c r="C595" i="1"/>
  <c r="E595" i="1"/>
  <c r="L595" i="1"/>
  <c r="S595" i="1"/>
  <c r="T595" i="1"/>
  <c r="Z595" i="1"/>
  <c r="AG595" i="1"/>
  <c r="AN595" i="1"/>
  <c r="AP595" i="1"/>
  <c r="AR595" i="1"/>
  <c r="AS595" i="1"/>
  <c r="AU595" i="1"/>
  <c r="A596" i="1"/>
  <c r="V596" i="1" s="1"/>
  <c r="B596" i="1"/>
  <c r="P596" i="1" s="1"/>
  <c r="C596" i="1"/>
  <c r="E596" i="1"/>
  <c r="L596" i="1"/>
  <c r="S596" i="1"/>
  <c r="T596" i="1"/>
  <c r="Z596" i="1"/>
  <c r="AG596" i="1"/>
  <c r="AN596" i="1"/>
  <c r="AP596" i="1"/>
  <c r="AR596" i="1"/>
  <c r="AS596" i="1"/>
  <c r="AU596" i="1"/>
  <c r="A597" i="1"/>
  <c r="B597" i="1"/>
  <c r="C597" i="1"/>
  <c r="E597" i="1"/>
  <c r="L597" i="1"/>
  <c r="S597" i="1"/>
  <c r="T597" i="1"/>
  <c r="Z597" i="1"/>
  <c r="AG597" i="1"/>
  <c r="AN597" i="1"/>
  <c r="AP597" i="1"/>
  <c r="AR597" i="1"/>
  <c r="AS597" i="1"/>
  <c r="AU597" i="1"/>
  <c r="A598" i="1"/>
  <c r="B598" i="1"/>
  <c r="W598" i="1" s="1"/>
  <c r="C598" i="1"/>
  <c r="X598" i="1" s="1"/>
  <c r="E598" i="1"/>
  <c r="L598" i="1"/>
  <c r="S598" i="1"/>
  <c r="T598" i="1"/>
  <c r="Z598" i="1"/>
  <c r="AG598" i="1"/>
  <c r="AN598" i="1"/>
  <c r="AP598" i="1"/>
  <c r="AR598" i="1"/>
  <c r="AS598" i="1"/>
  <c r="AU598" i="1"/>
  <c r="A599" i="1"/>
  <c r="B599" i="1"/>
  <c r="W599" i="1" s="1"/>
  <c r="C599" i="1"/>
  <c r="E599" i="1"/>
  <c r="L599" i="1"/>
  <c r="P599" i="1"/>
  <c r="S599" i="1"/>
  <c r="T599" i="1"/>
  <c r="Z599" i="1"/>
  <c r="AG599" i="1"/>
  <c r="AN599" i="1"/>
  <c r="AP599" i="1"/>
  <c r="AR599" i="1"/>
  <c r="AS599" i="1"/>
  <c r="AU599" i="1"/>
  <c r="A600" i="1"/>
  <c r="B600" i="1"/>
  <c r="C600" i="1"/>
  <c r="X600" i="1" s="1"/>
  <c r="E600" i="1"/>
  <c r="L600" i="1"/>
  <c r="Q600" i="1"/>
  <c r="S600" i="1"/>
  <c r="T600" i="1"/>
  <c r="Z600" i="1"/>
  <c r="AG600" i="1"/>
  <c r="AN600" i="1"/>
  <c r="AP600" i="1"/>
  <c r="AR600" i="1"/>
  <c r="AS600" i="1"/>
  <c r="AU600" i="1"/>
  <c r="A601" i="1"/>
  <c r="V601" i="1" s="1"/>
  <c r="B601" i="1"/>
  <c r="C601" i="1"/>
  <c r="Q601" i="1" s="1"/>
  <c r="E601" i="1"/>
  <c r="L601" i="1"/>
  <c r="S601" i="1"/>
  <c r="T601" i="1"/>
  <c r="Z601" i="1"/>
  <c r="AG601" i="1"/>
  <c r="AN601" i="1"/>
  <c r="AP601" i="1"/>
  <c r="AR601" i="1"/>
  <c r="AS601" i="1"/>
  <c r="AU601" i="1"/>
  <c r="A602" i="1"/>
  <c r="B602" i="1"/>
  <c r="C602" i="1"/>
  <c r="E602" i="1"/>
  <c r="L602" i="1"/>
  <c r="S602" i="1"/>
  <c r="T602" i="1"/>
  <c r="Z602" i="1"/>
  <c r="AG602" i="1"/>
  <c r="AN602" i="1"/>
  <c r="AP602" i="1"/>
  <c r="AR602" i="1"/>
  <c r="AS602" i="1"/>
  <c r="AU602" i="1"/>
  <c r="A603" i="1"/>
  <c r="B603" i="1"/>
  <c r="W603" i="1" s="1"/>
  <c r="C603" i="1"/>
  <c r="E603" i="1"/>
  <c r="L603" i="1"/>
  <c r="P603" i="1"/>
  <c r="S603" i="1"/>
  <c r="T603" i="1"/>
  <c r="Z603" i="1"/>
  <c r="AG603" i="1"/>
  <c r="AN603" i="1"/>
  <c r="AP603" i="1"/>
  <c r="AR603" i="1"/>
  <c r="AS603" i="1"/>
  <c r="AU603" i="1"/>
  <c r="A604" i="1"/>
  <c r="O604" i="1" s="1"/>
  <c r="B604" i="1"/>
  <c r="C604" i="1"/>
  <c r="Q604" i="1" s="1"/>
  <c r="E604" i="1"/>
  <c r="L604" i="1"/>
  <c r="S604" i="1"/>
  <c r="T604" i="1"/>
  <c r="Z604" i="1"/>
  <c r="AG604" i="1"/>
  <c r="AN604" i="1"/>
  <c r="AP604" i="1"/>
  <c r="AR604" i="1"/>
  <c r="AS604" i="1"/>
  <c r="AU604" i="1"/>
  <c r="A605" i="1"/>
  <c r="B605" i="1"/>
  <c r="C605" i="1"/>
  <c r="E605" i="1"/>
  <c r="L605" i="1"/>
  <c r="S605" i="1"/>
  <c r="T605" i="1"/>
  <c r="Z605" i="1"/>
  <c r="AG605" i="1"/>
  <c r="AN605" i="1"/>
  <c r="AP605" i="1"/>
  <c r="AR605" i="1"/>
  <c r="AS605" i="1"/>
  <c r="AU605" i="1"/>
  <c r="A606" i="1"/>
  <c r="V606" i="1" s="1"/>
  <c r="B606" i="1"/>
  <c r="C606" i="1"/>
  <c r="X606" i="1" s="1"/>
  <c r="E606" i="1"/>
  <c r="L606" i="1"/>
  <c r="S606" i="1"/>
  <c r="T606" i="1"/>
  <c r="Z606" i="1"/>
  <c r="AG606" i="1"/>
  <c r="AN606" i="1"/>
  <c r="AP606" i="1"/>
  <c r="AR606" i="1"/>
  <c r="AS606" i="1"/>
  <c r="AU606" i="1"/>
  <c r="A607" i="1"/>
  <c r="V607" i="1" s="1"/>
  <c r="B607" i="1"/>
  <c r="P607" i="1" s="1"/>
  <c r="C607" i="1"/>
  <c r="J607" i="1" s="1"/>
  <c r="E607" i="1"/>
  <c r="H607" i="1"/>
  <c r="L607" i="1"/>
  <c r="O607" i="1"/>
  <c r="S607" i="1"/>
  <c r="T607" i="1"/>
  <c r="Z607" i="1"/>
  <c r="AG607" i="1"/>
  <c r="AN607" i="1"/>
  <c r="AP607" i="1"/>
  <c r="AR607" i="1"/>
  <c r="AS607" i="1"/>
  <c r="AU607" i="1"/>
  <c r="A608" i="1"/>
  <c r="B608" i="1"/>
  <c r="AD608" i="1" s="1"/>
  <c r="C608" i="1"/>
  <c r="E608" i="1"/>
  <c r="L608" i="1"/>
  <c r="S608" i="1"/>
  <c r="T608" i="1"/>
  <c r="Z608" i="1"/>
  <c r="AG608" i="1"/>
  <c r="AN608" i="1"/>
  <c r="AP608" i="1"/>
  <c r="AR608" i="1"/>
  <c r="AS608" i="1"/>
  <c r="AU608" i="1"/>
  <c r="A609" i="1"/>
  <c r="V609" i="1" s="1"/>
  <c r="B609" i="1"/>
  <c r="P609" i="1" s="1"/>
  <c r="C609" i="1"/>
  <c r="E609" i="1"/>
  <c r="L609" i="1"/>
  <c r="S609" i="1"/>
  <c r="T609" i="1"/>
  <c r="Z609" i="1"/>
  <c r="AG609" i="1"/>
  <c r="AN609" i="1"/>
  <c r="AP609" i="1"/>
  <c r="AR609" i="1"/>
  <c r="AS609" i="1"/>
  <c r="AU609" i="1"/>
  <c r="A610" i="1"/>
  <c r="B610" i="1"/>
  <c r="P610" i="1" s="1"/>
  <c r="C610" i="1"/>
  <c r="E610" i="1"/>
  <c r="L610" i="1"/>
  <c r="S610" i="1"/>
  <c r="T610" i="1"/>
  <c r="Z610" i="1"/>
  <c r="AG610" i="1"/>
  <c r="AN610" i="1"/>
  <c r="AP610" i="1"/>
  <c r="AR610" i="1"/>
  <c r="AS610" i="1"/>
  <c r="AU610" i="1"/>
  <c r="A611" i="1"/>
  <c r="O611" i="1" s="1"/>
  <c r="B611" i="1"/>
  <c r="C611" i="1"/>
  <c r="Q611" i="1" s="1"/>
  <c r="E611" i="1"/>
  <c r="L611" i="1"/>
  <c r="S611" i="1"/>
  <c r="T611" i="1"/>
  <c r="Z611" i="1"/>
  <c r="AG611" i="1"/>
  <c r="AN611" i="1"/>
  <c r="AP611" i="1"/>
  <c r="AV611" i="1" s="1"/>
  <c r="AR611" i="1"/>
  <c r="AS611" i="1"/>
  <c r="AU611" i="1"/>
  <c r="A612" i="1"/>
  <c r="V612" i="1" s="1"/>
  <c r="B612" i="1"/>
  <c r="C612" i="1"/>
  <c r="X612" i="1" s="1"/>
  <c r="E612" i="1"/>
  <c r="J612" i="1"/>
  <c r="L612" i="1"/>
  <c r="S612" i="1"/>
  <c r="T612" i="1"/>
  <c r="Z612" i="1"/>
  <c r="AG612" i="1"/>
  <c r="AN612" i="1"/>
  <c r="AP612" i="1"/>
  <c r="AR612" i="1"/>
  <c r="AS612" i="1"/>
  <c r="AU612" i="1"/>
  <c r="A613" i="1"/>
  <c r="B613" i="1"/>
  <c r="C613" i="1"/>
  <c r="Q613" i="1" s="1"/>
  <c r="E613" i="1"/>
  <c r="L613" i="1"/>
  <c r="S613" i="1"/>
  <c r="T613" i="1"/>
  <c r="Z613" i="1"/>
  <c r="AG613" i="1"/>
  <c r="AN613" i="1"/>
  <c r="AP613" i="1"/>
  <c r="AR613" i="1"/>
  <c r="AS613" i="1"/>
  <c r="AU613" i="1"/>
  <c r="A614" i="1"/>
  <c r="B614" i="1"/>
  <c r="P614" i="1" s="1"/>
  <c r="C614" i="1"/>
  <c r="E614" i="1"/>
  <c r="L614" i="1"/>
  <c r="S614" i="1"/>
  <c r="T614" i="1"/>
  <c r="Z614" i="1"/>
  <c r="AG614" i="1"/>
  <c r="AN614" i="1"/>
  <c r="AP614" i="1"/>
  <c r="AV614" i="1" s="1"/>
  <c r="AR614" i="1"/>
  <c r="AS614" i="1"/>
  <c r="AU614" i="1"/>
  <c r="A615" i="1"/>
  <c r="O615" i="1" s="1"/>
  <c r="B615" i="1"/>
  <c r="W615" i="1" s="1"/>
  <c r="C615" i="1"/>
  <c r="E615" i="1"/>
  <c r="L615" i="1"/>
  <c r="S615" i="1"/>
  <c r="T615" i="1"/>
  <c r="Z615" i="1"/>
  <c r="AG615" i="1"/>
  <c r="AN615" i="1"/>
  <c r="AP615" i="1"/>
  <c r="AR615" i="1"/>
  <c r="AS615" i="1"/>
  <c r="AV615" i="1" s="1"/>
  <c r="AU615" i="1"/>
  <c r="A616" i="1"/>
  <c r="V616" i="1" s="1"/>
  <c r="B616" i="1"/>
  <c r="C616" i="1"/>
  <c r="X616" i="1" s="1"/>
  <c r="E616" i="1"/>
  <c r="L616" i="1"/>
  <c r="P616" i="1"/>
  <c r="Q616" i="1"/>
  <c r="S616" i="1"/>
  <c r="T616" i="1"/>
  <c r="Z616" i="1"/>
  <c r="AG616" i="1"/>
  <c r="AN616" i="1"/>
  <c r="AP616" i="1"/>
  <c r="AR616" i="1"/>
  <c r="AS616" i="1"/>
  <c r="AV616" i="1" s="1"/>
  <c r="AU616" i="1"/>
  <c r="A617" i="1"/>
  <c r="B617" i="1"/>
  <c r="W617" i="1" s="1"/>
  <c r="C617" i="1"/>
  <c r="Q617" i="1" s="1"/>
  <c r="E617" i="1"/>
  <c r="L617" i="1"/>
  <c r="P617" i="1"/>
  <c r="S617" i="1"/>
  <c r="T617" i="1"/>
  <c r="Z617" i="1"/>
  <c r="AG617" i="1"/>
  <c r="AN617" i="1"/>
  <c r="AP617" i="1"/>
  <c r="AR617" i="1"/>
  <c r="AS617" i="1"/>
  <c r="AU617" i="1"/>
  <c r="A618" i="1"/>
  <c r="B618" i="1"/>
  <c r="P618" i="1" s="1"/>
  <c r="C618" i="1"/>
  <c r="X618" i="1" s="1"/>
  <c r="E618" i="1"/>
  <c r="J618" i="1"/>
  <c r="L618" i="1"/>
  <c r="Q618" i="1"/>
  <c r="S618" i="1"/>
  <c r="T618" i="1"/>
  <c r="Z618" i="1"/>
  <c r="AG618" i="1"/>
  <c r="AN618" i="1"/>
  <c r="AP618" i="1"/>
  <c r="AR618" i="1"/>
  <c r="AS618" i="1"/>
  <c r="AV618" i="1" s="1"/>
  <c r="AU618" i="1"/>
  <c r="A619" i="1"/>
  <c r="B619" i="1"/>
  <c r="C619" i="1"/>
  <c r="E619" i="1"/>
  <c r="L619" i="1"/>
  <c r="P619" i="1"/>
  <c r="S619" i="1"/>
  <c r="T619" i="1"/>
  <c r="X619" i="1"/>
  <c r="Z619" i="1"/>
  <c r="AE619" i="1"/>
  <c r="AG619" i="1"/>
  <c r="AN619" i="1"/>
  <c r="AP619" i="1"/>
  <c r="AR619" i="1"/>
  <c r="AS619" i="1"/>
  <c r="AU619" i="1"/>
  <c r="A620" i="1"/>
  <c r="B620" i="1"/>
  <c r="C620" i="1"/>
  <c r="E620" i="1"/>
  <c r="L620" i="1"/>
  <c r="S620" i="1"/>
  <c r="T620" i="1"/>
  <c r="Z620" i="1"/>
  <c r="AG620" i="1"/>
  <c r="AN620" i="1"/>
  <c r="AP620" i="1"/>
  <c r="AR620" i="1"/>
  <c r="AS620" i="1"/>
  <c r="AU620" i="1"/>
  <c r="A621" i="1"/>
  <c r="B621" i="1"/>
  <c r="C621" i="1"/>
  <c r="Q621" i="1" s="1"/>
  <c r="E621" i="1"/>
  <c r="L621" i="1"/>
  <c r="S621" i="1"/>
  <c r="T621" i="1"/>
  <c r="Z621" i="1"/>
  <c r="AG621" i="1"/>
  <c r="AN621" i="1"/>
  <c r="AP621" i="1"/>
  <c r="AR621" i="1"/>
  <c r="AS621" i="1"/>
  <c r="AU621" i="1"/>
  <c r="A622" i="1"/>
  <c r="V622" i="1" s="1"/>
  <c r="B622" i="1"/>
  <c r="P622" i="1" s="1"/>
  <c r="C622" i="1"/>
  <c r="X622" i="1" s="1"/>
  <c r="E622" i="1"/>
  <c r="L622" i="1"/>
  <c r="Q622" i="1"/>
  <c r="S622" i="1"/>
  <c r="T622" i="1"/>
  <c r="Z622" i="1"/>
  <c r="AG622" i="1"/>
  <c r="AN622" i="1"/>
  <c r="AP622" i="1"/>
  <c r="AR622" i="1"/>
  <c r="AS622" i="1"/>
  <c r="AU622" i="1"/>
  <c r="A623" i="1"/>
  <c r="B623" i="1"/>
  <c r="W623" i="1" s="1"/>
  <c r="C623" i="1"/>
  <c r="Q623" i="1" s="1"/>
  <c r="E623" i="1"/>
  <c r="L623" i="1"/>
  <c r="S623" i="1"/>
  <c r="T623" i="1"/>
  <c r="Z623" i="1"/>
  <c r="AG623" i="1"/>
  <c r="AN623" i="1"/>
  <c r="AP623" i="1"/>
  <c r="AV623" i="1" s="1"/>
  <c r="AR623" i="1"/>
  <c r="AS623" i="1"/>
  <c r="AU623" i="1"/>
  <c r="A624" i="1"/>
  <c r="V624" i="1" s="1"/>
  <c r="B624" i="1"/>
  <c r="P624" i="1" s="1"/>
  <c r="C624" i="1"/>
  <c r="E624" i="1"/>
  <c r="L624" i="1"/>
  <c r="S624" i="1"/>
  <c r="T624" i="1"/>
  <c r="Z624" i="1"/>
  <c r="AG624" i="1"/>
  <c r="AN624" i="1"/>
  <c r="AP624" i="1"/>
  <c r="AR624" i="1"/>
  <c r="AS624" i="1"/>
  <c r="AU624" i="1"/>
  <c r="A625" i="1"/>
  <c r="V625" i="1" s="1"/>
  <c r="B625" i="1"/>
  <c r="W625" i="1" s="1"/>
  <c r="C625" i="1"/>
  <c r="E625" i="1"/>
  <c r="L625" i="1"/>
  <c r="P625" i="1"/>
  <c r="S625" i="1"/>
  <c r="T625" i="1"/>
  <c r="Z625" i="1"/>
  <c r="AG625" i="1"/>
  <c r="AN625" i="1"/>
  <c r="AP625" i="1"/>
  <c r="AR625" i="1"/>
  <c r="AS625" i="1"/>
  <c r="AU625" i="1"/>
  <c r="A626" i="1"/>
  <c r="V626" i="1" s="1"/>
  <c r="B626" i="1"/>
  <c r="C626" i="1"/>
  <c r="Q626" i="1" s="1"/>
  <c r="E626" i="1"/>
  <c r="I626" i="1"/>
  <c r="L626" i="1"/>
  <c r="O626" i="1"/>
  <c r="S626" i="1"/>
  <c r="T626" i="1"/>
  <c r="Z626" i="1"/>
  <c r="AG626" i="1"/>
  <c r="AN626" i="1"/>
  <c r="AP626" i="1"/>
  <c r="AR626" i="1"/>
  <c r="AS626" i="1"/>
  <c r="AU626" i="1"/>
  <c r="A627" i="1"/>
  <c r="B627" i="1"/>
  <c r="C627" i="1"/>
  <c r="AL627" i="1" s="1"/>
  <c r="E627" i="1"/>
  <c r="H627" i="1"/>
  <c r="J627" i="1"/>
  <c r="L627" i="1"/>
  <c r="S627" i="1"/>
  <c r="T627" i="1"/>
  <c r="Z627" i="1"/>
  <c r="AG627" i="1"/>
  <c r="AN627" i="1"/>
  <c r="AP627" i="1"/>
  <c r="AR627" i="1"/>
  <c r="AS627" i="1"/>
  <c r="AU627" i="1"/>
  <c r="A628" i="1"/>
  <c r="O628" i="1" s="1"/>
  <c r="B628" i="1"/>
  <c r="P628" i="1" s="1"/>
  <c r="C628" i="1"/>
  <c r="E628" i="1"/>
  <c r="I628" i="1"/>
  <c r="L628" i="1"/>
  <c r="S628" i="1"/>
  <c r="T628" i="1"/>
  <c r="W628" i="1"/>
  <c r="Z628" i="1"/>
  <c r="AG628" i="1"/>
  <c r="AN628" i="1"/>
  <c r="AP628" i="1"/>
  <c r="AR628" i="1"/>
  <c r="AS628" i="1"/>
  <c r="AU628" i="1"/>
  <c r="A629" i="1"/>
  <c r="AJ629" i="1" s="1"/>
  <c r="B629" i="1"/>
  <c r="P629" i="1" s="1"/>
  <c r="C629" i="1"/>
  <c r="J629" i="1" s="1"/>
  <c r="E629" i="1"/>
  <c r="L629" i="1"/>
  <c r="S629" i="1"/>
  <c r="T629" i="1"/>
  <c r="Z629" i="1"/>
  <c r="AG629" i="1"/>
  <c r="AN629" i="1"/>
  <c r="AP629" i="1"/>
  <c r="AR629" i="1"/>
  <c r="AS629" i="1"/>
  <c r="AU629" i="1"/>
  <c r="A630" i="1"/>
  <c r="V630" i="1" s="1"/>
  <c r="B630" i="1"/>
  <c r="P630" i="1" s="1"/>
  <c r="C630" i="1"/>
  <c r="X630" i="1" s="1"/>
  <c r="E630" i="1"/>
  <c r="L630" i="1"/>
  <c r="S630" i="1"/>
  <c r="T630" i="1"/>
  <c r="Z630" i="1"/>
  <c r="AG630" i="1"/>
  <c r="AN630" i="1"/>
  <c r="AP630" i="1"/>
  <c r="AV630" i="1" s="1"/>
  <c r="AR630" i="1"/>
  <c r="AS630" i="1"/>
  <c r="AU630" i="1"/>
  <c r="AU428" i="1"/>
  <c r="A426" i="1"/>
  <c r="AU426" i="1"/>
  <c r="AU443" i="1"/>
  <c r="A427" i="1"/>
  <c r="A428" i="1"/>
  <c r="H428" i="1" s="1"/>
  <c r="A429" i="1"/>
  <c r="A430" i="1"/>
  <c r="V430" i="1" s="1"/>
  <c r="B426" i="1"/>
  <c r="W426" i="1" s="1"/>
  <c r="C426" i="1"/>
  <c r="AE426" i="1" s="1"/>
  <c r="E426" i="1"/>
  <c r="L426" i="1"/>
  <c r="S426" i="1"/>
  <c r="T426" i="1"/>
  <c r="Z426" i="1"/>
  <c r="AG426" i="1"/>
  <c r="AN426" i="1"/>
  <c r="AP426" i="1"/>
  <c r="AQ426" i="1"/>
  <c r="AR426" i="1"/>
  <c r="AS426" i="1"/>
  <c r="AT426" i="1"/>
  <c r="E427" i="1"/>
  <c r="L427" i="1"/>
  <c r="S427" i="1"/>
  <c r="T427" i="1"/>
  <c r="Z427" i="1"/>
  <c r="AG427" i="1"/>
  <c r="AN427" i="1"/>
  <c r="AP427" i="1"/>
  <c r="AV427" i="1" s="1"/>
  <c r="AQ427" i="1"/>
  <c r="AR427" i="1"/>
  <c r="AS427" i="1"/>
  <c r="AU427" i="1"/>
  <c r="AK428" i="1"/>
  <c r="E428" i="1"/>
  <c r="L428" i="1"/>
  <c r="P428" i="1"/>
  <c r="Q428" i="1"/>
  <c r="S428" i="1"/>
  <c r="T428" i="1"/>
  <c r="Z428" i="1"/>
  <c r="AG428" i="1"/>
  <c r="AN428" i="1"/>
  <c r="AP428" i="1"/>
  <c r="AQ428" i="1"/>
  <c r="AR428" i="1"/>
  <c r="AS428" i="1"/>
  <c r="E429" i="1"/>
  <c r="L429" i="1"/>
  <c r="S429" i="1"/>
  <c r="T429" i="1"/>
  <c r="Z429" i="1"/>
  <c r="AG429" i="1"/>
  <c r="AN429" i="1"/>
  <c r="AP429" i="1"/>
  <c r="AQ429" i="1"/>
  <c r="AR429" i="1"/>
  <c r="AS429" i="1"/>
  <c r="AU429" i="1"/>
  <c r="Q430" i="1"/>
  <c r="E430" i="1"/>
  <c r="L430" i="1"/>
  <c r="P430" i="1"/>
  <c r="S430" i="1"/>
  <c r="T430" i="1"/>
  <c r="Z430" i="1"/>
  <c r="AG430" i="1"/>
  <c r="AJ430" i="1"/>
  <c r="AN430" i="1"/>
  <c r="AP430" i="1"/>
  <c r="AQ430" i="1"/>
  <c r="AR430" i="1"/>
  <c r="AS430" i="1"/>
  <c r="AU430" i="1"/>
  <c r="A431" i="1"/>
  <c r="E431" i="1"/>
  <c r="L431" i="1"/>
  <c r="P431" i="1"/>
  <c r="Q431" i="1"/>
  <c r="S431" i="1"/>
  <c r="T431" i="1"/>
  <c r="Z431" i="1"/>
  <c r="AG431" i="1"/>
  <c r="AN431" i="1"/>
  <c r="AP431" i="1"/>
  <c r="AQ431" i="1"/>
  <c r="AR431" i="1"/>
  <c r="AS431" i="1"/>
  <c r="AU431" i="1"/>
  <c r="A432" i="1"/>
  <c r="AL432" i="1"/>
  <c r="E432" i="1"/>
  <c r="L432" i="1"/>
  <c r="P432" i="1"/>
  <c r="Q432" i="1"/>
  <c r="S432" i="1"/>
  <c r="T432" i="1"/>
  <c r="Z432" i="1"/>
  <c r="AG432" i="1"/>
  <c r="AN432" i="1"/>
  <c r="AP432" i="1"/>
  <c r="AQ432" i="1"/>
  <c r="AR432" i="1"/>
  <c r="AS432" i="1"/>
  <c r="AU432" i="1"/>
  <c r="A433" i="1"/>
  <c r="E433" i="1"/>
  <c r="L433" i="1"/>
  <c r="P433" i="1"/>
  <c r="Q433" i="1"/>
  <c r="S433" i="1"/>
  <c r="T433" i="1"/>
  <c r="Z433" i="1"/>
  <c r="AG433" i="1"/>
  <c r="AN433" i="1"/>
  <c r="AP433" i="1"/>
  <c r="AQ433" i="1"/>
  <c r="AR433" i="1"/>
  <c r="AS433" i="1"/>
  <c r="AU433" i="1"/>
  <c r="A434" i="1"/>
  <c r="AJ434" i="1" s="1"/>
  <c r="E434" i="1"/>
  <c r="L434" i="1"/>
  <c r="P434" i="1"/>
  <c r="Q434" i="1"/>
  <c r="S434" i="1"/>
  <c r="T434" i="1"/>
  <c r="Z434" i="1"/>
  <c r="AG434" i="1"/>
  <c r="AN434" i="1"/>
  <c r="AP434" i="1"/>
  <c r="AQ434" i="1"/>
  <c r="AR434" i="1"/>
  <c r="AS434" i="1"/>
  <c r="AU434" i="1"/>
  <c r="A435" i="1"/>
  <c r="H435" i="1" s="1"/>
  <c r="E435" i="1"/>
  <c r="L435" i="1"/>
  <c r="P435" i="1"/>
  <c r="Q435" i="1"/>
  <c r="S435" i="1"/>
  <c r="T435" i="1"/>
  <c r="Z435" i="1"/>
  <c r="AG435" i="1"/>
  <c r="AN435" i="1"/>
  <c r="AP435" i="1"/>
  <c r="AQ435" i="1"/>
  <c r="AR435" i="1"/>
  <c r="AS435" i="1"/>
  <c r="AU435" i="1"/>
  <c r="A436" i="1"/>
  <c r="E436" i="1"/>
  <c r="L436" i="1"/>
  <c r="P436" i="1"/>
  <c r="Q436" i="1"/>
  <c r="S436" i="1"/>
  <c r="T436" i="1"/>
  <c r="Z436" i="1"/>
  <c r="AG436" i="1"/>
  <c r="AN436" i="1"/>
  <c r="AP436" i="1"/>
  <c r="AQ436" i="1"/>
  <c r="AR436" i="1"/>
  <c r="AS436" i="1"/>
  <c r="AU436" i="1"/>
  <c r="A437" i="1"/>
  <c r="E437" i="1"/>
  <c r="L437" i="1"/>
  <c r="Q437" i="1"/>
  <c r="S437" i="1"/>
  <c r="T437" i="1"/>
  <c r="Z437" i="1"/>
  <c r="AG437" i="1"/>
  <c r="AN437" i="1"/>
  <c r="AP437" i="1"/>
  <c r="AQ437" i="1"/>
  <c r="AR437" i="1"/>
  <c r="AS437" i="1"/>
  <c r="AU437" i="1"/>
  <c r="A438" i="1"/>
  <c r="E438" i="1"/>
  <c r="L438" i="1"/>
  <c r="P438" i="1"/>
  <c r="Q438" i="1"/>
  <c r="S438" i="1"/>
  <c r="T438" i="1"/>
  <c r="Z438" i="1"/>
  <c r="AG438" i="1"/>
  <c r="AN438" i="1"/>
  <c r="AP438" i="1"/>
  <c r="AQ438" i="1"/>
  <c r="AR438" i="1"/>
  <c r="AS438" i="1"/>
  <c r="AU438" i="1"/>
  <c r="A439" i="1"/>
  <c r="H439" i="1" s="1"/>
  <c r="E439" i="1"/>
  <c r="L439" i="1"/>
  <c r="P439" i="1"/>
  <c r="Q439" i="1"/>
  <c r="S439" i="1"/>
  <c r="T439" i="1"/>
  <c r="Z439" i="1"/>
  <c r="AG439" i="1"/>
  <c r="AN439" i="1"/>
  <c r="AP439" i="1"/>
  <c r="AQ439" i="1"/>
  <c r="AR439" i="1"/>
  <c r="AS439" i="1"/>
  <c r="AU439" i="1"/>
  <c r="A440" i="1"/>
  <c r="E440" i="1"/>
  <c r="L440" i="1"/>
  <c r="O440" i="1"/>
  <c r="P440" i="1"/>
  <c r="Q440" i="1"/>
  <c r="S440" i="1"/>
  <c r="T440" i="1"/>
  <c r="Z440" i="1"/>
  <c r="AG440" i="1"/>
  <c r="AN440" i="1"/>
  <c r="AP440" i="1"/>
  <c r="AQ440" i="1"/>
  <c r="AR440" i="1"/>
  <c r="AS440" i="1"/>
  <c r="AU440" i="1"/>
  <c r="A441" i="1"/>
  <c r="E441" i="1"/>
  <c r="L441" i="1"/>
  <c r="P441" i="1"/>
  <c r="Q441" i="1"/>
  <c r="S441" i="1"/>
  <c r="T441" i="1"/>
  <c r="Z441" i="1"/>
  <c r="AG441" i="1"/>
  <c r="AN441" i="1"/>
  <c r="AP441" i="1"/>
  <c r="AQ441" i="1"/>
  <c r="AR441" i="1"/>
  <c r="AS441" i="1"/>
  <c r="AU441" i="1"/>
  <c r="A442" i="1"/>
  <c r="E442" i="1"/>
  <c r="L442" i="1"/>
  <c r="P442" i="1"/>
  <c r="Q442" i="1"/>
  <c r="S442" i="1"/>
  <c r="T442" i="1"/>
  <c r="Z442" i="1"/>
  <c r="AG442" i="1"/>
  <c r="AN442" i="1"/>
  <c r="AP442" i="1"/>
  <c r="AQ442" i="1"/>
  <c r="AR442" i="1"/>
  <c r="AS442" i="1"/>
  <c r="AU442" i="1"/>
  <c r="A443" i="1"/>
  <c r="E443" i="1"/>
  <c r="L443" i="1"/>
  <c r="P443" i="1"/>
  <c r="Q443" i="1"/>
  <c r="S443" i="1"/>
  <c r="T443" i="1"/>
  <c r="Z443" i="1"/>
  <c r="AG443" i="1"/>
  <c r="AN443" i="1"/>
  <c r="AP443" i="1"/>
  <c r="AQ443" i="1"/>
  <c r="AR443" i="1"/>
  <c r="AS443" i="1"/>
  <c r="A444" i="1"/>
  <c r="E444" i="1"/>
  <c r="L444" i="1"/>
  <c r="P444" i="1"/>
  <c r="Q444" i="1"/>
  <c r="S444" i="1"/>
  <c r="T444" i="1"/>
  <c r="Z444" i="1"/>
  <c r="AG444" i="1"/>
  <c r="AN444" i="1"/>
  <c r="AP444" i="1"/>
  <c r="AQ444" i="1"/>
  <c r="AR444" i="1"/>
  <c r="AS444" i="1"/>
  <c r="AU444" i="1"/>
  <c r="A445" i="1"/>
  <c r="E445" i="1"/>
  <c r="L445" i="1"/>
  <c r="P445" i="1"/>
  <c r="Q445" i="1"/>
  <c r="S445" i="1"/>
  <c r="T445" i="1"/>
  <c r="Z445" i="1"/>
  <c r="AG445" i="1"/>
  <c r="AN445" i="1"/>
  <c r="AP445" i="1"/>
  <c r="AQ445" i="1"/>
  <c r="AR445" i="1"/>
  <c r="AS445" i="1"/>
  <c r="AU445" i="1"/>
  <c r="A446" i="1"/>
  <c r="O446" i="1" s="1"/>
  <c r="E446" i="1"/>
  <c r="L446" i="1"/>
  <c r="P446" i="1"/>
  <c r="Q446" i="1"/>
  <c r="S446" i="1"/>
  <c r="T446" i="1"/>
  <c r="Z446" i="1"/>
  <c r="AG446" i="1"/>
  <c r="AN446" i="1"/>
  <c r="AP446" i="1"/>
  <c r="AQ446" i="1"/>
  <c r="AR446" i="1"/>
  <c r="AS446" i="1"/>
  <c r="AU446" i="1"/>
  <c r="A447" i="1"/>
  <c r="O447" i="1" s="1"/>
  <c r="E447" i="1"/>
  <c r="H447" i="1"/>
  <c r="L447" i="1"/>
  <c r="P447" i="1"/>
  <c r="Q447" i="1"/>
  <c r="S447" i="1"/>
  <c r="T447" i="1"/>
  <c r="Z447" i="1"/>
  <c r="AG447" i="1"/>
  <c r="AN447" i="1"/>
  <c r="AP447" i="1"/>
  <c r="AQ447" i="1"/>
  <c r="AR447" i="1"/>
  <c r="AS447" i="1"/>
  <c r="AU447" i="1"/>
  <c r="A448" i="1"/>
  <c r="AJ448" i="1" s="1"/>
  <c r="AL448" i="1"/>
  <c r="E448" i="1"/>
  <c r="L448" i="1"/>
  <c r="P448" i="1"/>
  <c r="Q448" i="1"/>
  <c r="S448" i="1"/>
  <c r="T448" i="1"/>
  <c r="Z448" i="1"/>
  <c r="AG448" i="1"/>
  <c r="AN448" i="1"/>
  <c r="AP448" i="1"/>
  <c r="AQ448" i="1"/>
  <c r="AV448" i="1" s="1"/>
  <c r="AR448" i="1"/>
  <c r="AS448" i="1"/>
  <c r="AU448" i="1"/>
  <c r="A449" i="1"/>
  <c r="E449" i="1"/>
  <c r="L449" i="1"/>
  <c r="P449" i="1"/>
  <c r="Q449" i="1"/>
  <c r="S449" i="1"/>
  <c r="T449" i="1"/>
  <c r="Z449" i="1"/>
  <c r="AG449" i="1"/>
  <c r="AN449" i="1"/>
  <c r="AP449" i="1"/>
  <c r="AQ449" i="1"/>
  <c r="AR449" i="1"/>
  <c r="AS449" i="1"/>
  <c r="AU449" i="1"/>
  <c r="A450" i="1"/>
  <c r="AJ450" i="1" s="1"/>
  <c r="E450" i="1"/>
  <c r="H450" i="1"/>
  <c r="L450" i="1"/>
  <c r="P450" i="1"/>
  <c r="Q450" i="1"/>
  <c r="S450" i="1"/>
  <c r="T450" i="1"/>
  <c r="Z450" i="1"/>
  <c r="AG450" i="1"/>
  <c r="AN450" i="1"/>
  <c r="AP450" i="1"/>
  <c r="AQ450" i="1"/>
  <c r="AR450" i="1"/>
  <c r="AS450" i="1"/>
  <c r="AU450" i="1"/>
  <c r="A451" i="1"/>
  <c r="H451" i="1" s="1"/>
  <c r="E451" i="1"/>
  <c r="L451" i="1"/>
  <c r="O451" i="1"/>
  <c r="P451" i="1"/>
  <c r="Q451" i="1"/>
  <c r="S451" i="1"/>
  <c r="T451" i="1"/>
  <c r="Z451" i="1"/>
  <c r="AG451" i="1"/>
  <c r="AN451" i="1"/>
  <c r="AP451" i="1"/>
  <c r="AV451" i="1" s="1"/>
  <c r="AQ451" i="1"/>
  <c r="AR451" i="1"/>
  <c r="AS451" i="1"/>
  <c r="AU451" i="1"/>
  <c r="A452" i="1"/>
  <c r="AJ452" i="1" s="1"/>
  <c r="E452" i="1"/>
  <c r="L452" i="1"/>
  <c r="O452" i="1"/>
  <c r="P452" i="1"/>
  <c r="Q452" i="1"/>
  <c r="S452" i="1"/>
  <c r="T452" i="1"/>
  <c r="Z452" i="1"/>
  <c r="AG452" i="1"/>
  <c r="AN452" i="1"/>
  <c r="AP452" i="1"/>
  <c r="AV452" i="1" s="1"/>
  <c r="AQ452" i="1"/>
  <c r="AR452" i="1"/>
  <c r="AS452" i="1"/>
  <c r="AU452" i="1"/>
  <c r="A453" i="1"/>
  <c r="O453" i="1" s="1"/>
  <c r="AK453" i="1"/>
  <c r="AL453" i="1"/>
  <c r="E453" i="1"/>
  <c r="L453" i="1"/>
  <c r="P453" i="1"/>
  <c r="Q453" i="1"/>
  <c r="S453" i="1"/>
  <c r="T453" i="1"/>
  <c r="Z453" i="1"/>
  <c r="AG453" i="1"/>
  <c r="AN453" i="1"/>
  <c r="AP453" i="1"/>
  <c r="AQ453" i="1"/>
  <c r="AR453" i="1"/>
  <c r="AS453" i="1"/>
  <c r="AU453" i="1"/>
  <c r="A454" i="1"/>
  <c r="E454" i="1"/>
  <c r="L454" i="1"/>
  <c r="P454" i="1"/>
  <c r="Q454" i="1"/>
  <c r="S454" i="1"/>
  <c r="T454" i="1"/>
  <c r="Z454" i="1"/>
  <c r="AG454" i="1"/>
  <c r="AN454" i="1"/>
  <c r="AP454" i="1"/>
  <c r="AV454" i="1" s="1"/>
  <c r="AQ454" i="1"/>
  <c r="AR454" i="1"/>
  <c r="AS454" i="1"/>
  <c r="AU454" i="1"/>
  <c r="A455" i="1"/>
  <c r="O455" i="1" s="1"/>
  <c r="E455" i="1"/>
  <c r="L455" i="1"/>
  <c r="P455" i="1"/>
  <c r="Q455" i="1"/>
  <c r="S455" i="1"/>
  <c r="T455" i="1"/>
  <c r="Z455" i="1"/>
  <c r="AG455" i="1"/>
  <c r="AN455" i="1"/>
  <c r="AP455" i="1"/>
  <c r="AQ455" i="1"/>
  <c r="AR455" i="1"/>
  <c r="AS455" i="1"/>
  <c r="AU455" i="1"/>
  <c r="A456" i="1"/>
  <c r="E456" i="1"/>
  <c r="L456" i="1"/>
  <c r="P456" i="1"/>
  <c r="Q456" i="1"/>
  <c r="S456" i="1"/>
  <c r="T456" i="1"/>
  <c r="Z456" i="1"/>
  <c r="AG456" i="1"/>
  <c r="AN456" i="1"/>
  <c r="AP456" i="1"/>
  <c r="AQ456" i="1"/>
  <c r="AR456" i="1"/>
  <c r="AS456" i="1"/>
  <c r="AU456" i="1"/>
  <c r="A457" i="1"/>
  <c r="AJ457" i="1" s="1"/>
  <c r="E457" i="1"/>
  <c r="L457" i="1"/>
  <c r="O457" i="1"/>
  <c r="P457" i="1"/>
  <c r="Q457" i="1"/>
  <c r="S457" i="1"/>
  <c r="T457" i="1"/>
  <c r="Z457" i="1"/>
  <c r="AG457" i="1"/>
  <c r="AN457" i="1"/>
  <c r="AP457" i="1"/>
  <c r="AQ457" i="1"/>
  <c r="AR457" i="1"/>
  <c r="AS457" i="1"/>
  <c r="AU457" i="1"/>
  <c r="A458" i="1"/>
  <c r="V458" i="1" s="1"/>
  <c r="E458" i="1"/>
  <c r="L458" i="1"/>
  <c r="P458" i="1"/>
  <c r="Q458" i="1"/>
  <c r="S458" i="1"/>
  <c r="T458" i="1"/>
  <c r="Z458" i="1"/>
  <c r="AG458" i="1"/>
  <c r="AN458" i="1"/>
  <c r="AP458" i="1"/>
  <c r="AQ458" i="1"/>
  <c r="AR458" i="1"/>
  <c r="AS458" i="1"/>
  <c r="AU458" i="1"/>
  <c r="A459" i="1"/>
  <c r="V459" i="1" s="1"/>
  <c r="E459" i="1"/>
  <c r="L459" i="1"/>
  <c r="P459" i="1"/>
  <c r="Q459" i="1"/>
  <c r="S459" i="1"/>
  <c r="T459" i="1"/>
  <c r="Z459" i="1"/>
  <c r="AG459" i="1"/>
  <c r="AN459" i="1"/>
  <c r="AP459" i="1"/>
  <c r="AQ459" i="1"/>
  <c r="AR459" i="1"/>
  <c r="AS459" i="1"/>
  <c r="AU459" i="1"/>
  <c r="A460" i="1"/>
  <c r="V460" i="1" s="1"/>
  <c r="E460" i="1"/>
  <c r="L460" i="1"/>
  <c r="O460" i="1"/>
  <c r="P460" i="1"/>
  <c r="Q460" i="1"/>
  <c r="S460" i="1"/>
  <c r="T460" i="1"/>
  <c r="Z460" i="1"/>
  <c r="AG460" i="1"/>
  <c r="AN460" i="1"/>
  <c r="AP460" i="1"/>
  <c r="AQ460" i="1"/>
  <c r="AR460" i="1"/>
  <c r="AS460" i="1"/>
  <c r="AU460" i="1"/>
  <c r="A461" i="1"/>
  <c r="E461" i="1"/>
  <c r="L461" i="1"/>
  <c r="P461" i="1"/>
  <c r="Q461" i="1"/>
  <c r="S461" i="1"/>
  <c r="T461" i="1"/>
  <c r="Z461" i="1"/>
  <c r="AG461" i="1"/>
  <c r="AN461" i="1"/>
  <c r="AP461" i="1"/>
  <c r="AQ461" i="1"/>
  <c r="AR461" i="1"/>
  <c r="AS461" i="1"/>
  <c r="AU461" i="1"/>
  <c r="A462" i="1"/>
  <c r="E462" i="1"/>
  <c r="L462" i="1"/>
  <c r="P462" i="1"/>
  <c r="S462" i="1"/>
  <c r="T462" i="1"/>
  <c r="Z462" i="1"/>
  <c r="AG462" i="1"/>
  <c r="AN462" i="1"/>
  <c r="AP462" i="1"/>
  <c r="AQ462" i="1"/>
  <c r="AR462" i="1"/>
  <c r="AS462" i="1"/>
  <c r="AU462" i="1"/>
  <c r="A463" i="1"/>
  <c r="AL463" i="1"/>
  <c r="E463" i="1"/>
  <c r="L463" i="1"/>
  <c r="P463" i="1"/>
  <c r="Q463" i="1"/>
  <c r="S463" i="1"/>
  <c r="T463" i="1"/>
  <c r="Z463" i="1"/>
  <c r="AG463" i="1"/>
  <c r="AN463" i="1"/>
  <c r="AP463" i="1"/>
  <c r="AQ463" i="1"/>
  <c r="AR463" i="1"/>
  <c r="AS463" i="1"/>
  <c r="AU463" i="1"/>
  <c r="A464" i="1"/>
  <c r="E464" i="1"/>
  <c r="L464" i="1"/>
  <c r="P464" i="1"/>
  <c r="Q464" i="1"/>
  <c r="S464" i="1"/>
  <c r="T464" i="1"/>
  <c r="Z464" i="1"/>
  <c r="AG464" i="1"/>
  <c r="AN464" i="1"/>
  <c r="AP464" i="1"/>
  <c r="AQ464" i="1"/>
  <c r="AR464" i="1"/>
  <c r="AS464" i="1"/>
  <c r="AU464" i="1"/>
  <c r="A465" i="1"/>
  <c r="H465" i="1" s="1"/>
  <c r="E465" i="1"/>
  <c r="L465" i="1"/>
  <c r="P465" i="1"/>
  <c r="Q465" i="1"/>
  <c r="S465" i="1"/>
  <c r="T465" i="1"/>
  <c r="Z465" i="1"/>
  <c r="AG465" i="1"/>
  <c r="AN465" i="1"/>
  <c r="AP465" i="1"/>
  <c r="AQ465" i="1"/>
  <c r="AR465" i="1"/>
  <c r="AS465" i="1"/>
  <c r="AU465" i="1"/>
  <c r="A466" i="1"/>
  <c r="O466" i="1" s="1"/>
  <c r="E466" i="1"/>
  <c r="L466" i="1"/>
  <c r="P466" i="1"/>
  <c r="Q466" i="1"/>
  <c r="S466" i="1"/>
  <c r="T466" i="1"/>
  <c r="Z466" i="1"/>
  <c r="AG466" i="1"/>
  <c r="AN466" i="1"/>
  <c r="AP466" i="1"/>
  <c r="AQ466" i="1"/>
  <c r="AR466" i="1"/>
  <c r="AS466" i="1"/>
  <c r="AU466" i="1"/>
  <c r="A467" i="1"/>
  <c r="H467" i="1" s="1"/>
  <c r="E467" i="1"/>
  <c r="L467" i="1"/>
  <c r="Q467" i="1"/>
  <c r="S467" i="1"/>
  <c r="T467" i="1"/>
  <c r="Z467" i="1"/>
  <c r="AG467" i="1"/>
  <c r="AN467" i="1"/>
  <c r="AP467" i="1"/>
  <c r="AV467" i="1" s="1"/>
  <c r="AQ467" i="1"/>
  <c r="AR467" i="1"/>
  <c r="AS467" i="1"/>
  <c r="AU467" i="1"/>
  <c r="A468" i="1"/>
  <c r="V468" i="1" s="1"/>
  <c r="E468" i="1"/>
  <c r="L468" i="1"/>
  <c r="P468" i="1"/>
  <c r="Q468" i="1"/>
  <c r="S468" i="1"/>
  <c r="T468" i="1"/>
  <c r="Z468" i="1"/>
  <c r="AG468" i="1"/>
  <c r="AN468" i="1"/>
  <c r="AP468" i="1"/>
  <c r="AQ468" i="1"/>
  <c r="AR468" i="1"/>
  <c r="AS468" i="1"/>
  <c r="AU468" i="1"/>
  <c r="A469" i="1"/>
  <c r="E469" i="1"/>
  <c r="L469" i="1"/>
  <c r="P469" i="1"/>
  <c r="Q469" i="1"/>
  <c r="S469" i="1"/>
  <c r="T469" i="1"/>
  <c r="Z469" i="1"/>
  <c r="AG469" i="1"/>
  <c r="AN469" i="1"/>
  <c r="AP469" i="1"/>
  <c r="AQ469" i="1"/>
  <c r="AR469" i="1"/>
  <c r="AS469" i="1"/>
  <c r="AU469" i="1"/>
  <c r="A470" i="1"/>
  <c r="E470" i="1"/>
  <c r="L470" i="1"/>
  <c r="P470" i="1"/>
  <c r="Q470" i="1"/>
  <c r="S470" i="1"/>
  <c r="T470" i="1"/>
  <c r="Z470" i="1"/>
  <c r="AG470" i="1"/>
  <c r="AN470" i="1"/>
  <c r="AP470" i="1"/>
  <c r="AQ470" i="1"/>
  <c r="AR470" i="1"/>
  <c r="AS470" i="1"/>
  <c r="AU470" i="1"/>
  <c r="A471" i="1"/>
  <c r="AC471" i="1" s="1"/>
  <c r="E471" i="1"/>
  <c r="L471" i="1"/>
  <c r="P471" i="1"/>
  <c r="Q471" i="1"/>
  <c r="S471" i="1"/>
  <c r="T471" i="1"/>
  <c r="Z471" i="1"/>
  <c r="AG471" i="1"/>
  <c r="AN471" i="1"/>
  <c r="AP471" i="1"/>
  <c r="AQ471" i="1"/>
  <c r="AR471" i="1"/>
  <c r="AS471" i="1"/>
  <c r="AU471" i="1"/>
  <c r="A472" i="1"/>
  <c r="E472" i="1"/>
  <c r="L472" i="1"/>
  <c r="P472" i="1"/>
  <c r="S472" i="1"/>
  <c r="T472" i="1"/>
  <c r="Z472" i="1"/>
  <c r="AG472" i="1"/>
  <c r="AN472" i="1"/>
  <c r="AP472" i="1"/>
  <c r="AQ472" i="1"/>
  <c r="AR472" i="1"/>
  <c r="AS472" i="1"/>
  <c r="AU472" i="1"/>
  <c r="A473" i="1"/>
  <c r="AJ473" i="1" s="1"/>
  <c r="E473" i="1"/>
  <c r="L473" i="1"/>
  <c r="P473" i="1"/>
  <c r="Q473" i="1"/>
  <c r="S473" i="1"/>
  <c r="T473" i="1"/>
  <c r="Z473" i="1"/>
  <c r="AG473" i="1"/>
  <c r="AN473" i="1"/>
  <c r="AP473" i="1"/>
  <c r="AQ473" i="1"/>
  <c r="AV473" i="1" s="1"/>
  <c r="AR473" i="1"/>
  <c r="AS473" i="1"/>
  <c r="AU473" i="1"/>
  <c r="A474" i="1"/>
  <c r="E474" i="1"/>
  <c r="L474" i="1"/>
  <c r="P474" i="1"/>
  <c r="Q474" i="1"/>
  <c r="S474" i="1"/>
  <c r="T474" i="1"/>
  <c r="Z474" i="1"/>
  <c r="AG474" i="1"/>
  <c r="AN474" i="1"/>
  <c r="AP474" i="1"/>
  <c r="AQ474" i="1"/>
  <c r="AR474" i="1"/>
  <c r="AS474" i="1"/>
  <c r="AU474" i="1"/>
  <c r="A475" i="1"/>
  <c r="V475" i="1" s="1"/>
  <c r="E475" i="1"/>
  <c r="L475" i="1"/>
  <c r="P475" i="1"/>
  <c r="Q475" i="1"/>
  <c r="S475" i="1"/>
  <c r="T475" i="1"/>
  <c r="Z475" i="1"/>
  <c r="AG475" i="1"/>
  <c r="AN475" i="1"/>
  <c r="AP475" i="1"/>
  <c r="AQ475" i="1"/>
  <c r="AR475" i="1"/>
  <c r="AS475" i="1"/>
  <c r="AU475" i="1"/>
  <c r="A476" i="1"/>
  <c r="O476" i="1" s="1"/>
  <c r="E476" i="1"/>
  <c r="L476" i="1"/>
  <c r="P476" i="1"/>
  <c r="Q476" i="1"/>
  <c r="S476" i="1"/>
  <c r="T476" i="1"/>
  <c r="Z476" i="1"/>
  <c r="AG476" i="1"/>
  <c r="AN476" i="1"/>
  <c r="AP476" i="1"/>
  <c r="AQ476" i="1"/>
  <c r="AR476" i="1"/>
  <c r="AS476" i="1"/>
  <c r="AU476" i="1"/>
  <c r="A477" i="1"/>
  <c r="AL477" i="1"/>
  <c r="E477" i="1"/>
  <c r="L477" i="1"/>
  <c r="Q477" i="1"/>
  <c r="S477" i="1"/>
  <c r="T477" i="1"/>
  <c r="Z477" i="1"/>
  <c r="AG477" i="1"/>
  <c r="AN477" i="1"/>
  <c r="AP477" i="1"/>
  <c r="AQ477" i="1"/>
  <c r="AR477" i="1"/>
  <c r="AS477" i="1"/>
  <c r="AV477" i="1" s="1"/>
  <c r="AU477" i="1"/>
  <c r="A478" i="1"/>
  <c r="V478" i="1" s="1"/>
  <c r="E478" i="1"/>
  <c r="L478" i="1"/>
  <c r="O478" i="1"/>
  <c r="P478" i="1"/>
  <c r="Q478" i="1"/>
  <c r="S478" i="1"/>
  <c r="T478" i="1"/>
  <c r="Z478" i="1"/>
  <c r="AG478" i="1"/>
  <c r="AN478" i="1"/>
  <c r="AP478" i="1"/>
  <c r="AQ478" i="1"/>
  <c r="AR478" i="1"/>
  <c r="AS478" i="1"/>
  <c r="AU478" i="1"/>
  <c r="A479" i="1"/>
  <c r="AC479" i="1" s="1"/>
  <c r="Q479" i="1"/>
  <c r="E479" i="1"/>
  <c r="H479" i="1"/>
  <c r="L479" i="1"/>
  <c r="O479" i="1"/>
  <c r="P479" i="1"/>
  <c r="S479" i="1"/>
  <c r="T479" i="1"/>
  <c r="Z479" i="1"/>
  <c r="AG479" i="1"/>
  <c r="AN479" i="1"/>
  <c r="AP479" i="1"/>
  <c r="AQ479" i="1"/>
  <c r="AR479" i="1"/>
  <c r="AS479" i="1"/>
  <c r="AU479" i="1"/>
  <c r="A480" i="1"/>
  <c r="E480" i="1"/>
  <c r="L480" i="1"/>
  <c r="P480" i="1"/>
  <c r="Q480" i="1"/>
  <c r="S480" i="1"/>
  <c r="T480" i="1"/>
  <c r="Z480" i="1"/>
  <c r="AG480" i="1"/>
  <c r="AN480" i="1"/>
  <c r="AP480" i="1"/>
  <c r="AQ480" i="1"/>
  <c r="AR480" i="1"/>
  <c r="AS480" i="1"/>
  <c r="AU480" i="1"/>
  <c r="A481" i="1"/>
  <c r="H481" i="1" s="1"/>
  <c r="E481" i="1"/>
  <c r="L481" i="1"/>
  <c r="P481" i="1"/>
  <c r="Q481" i="1"/>
  <c r="S481" i="1"/>
  <c r="T481" i="1"/>
  <c r="Z481" i="1"/>
  <c r="AG481" i="1"/>
  <c r="AN481" i="1"/>
  <c r="AP481" i="1"/>
  <c r="AQ481" i="1"/>
  <c r="AR481" i="1"/>
  <c r="AS481" i="1"/>
  <c r="AV481" i="1" s="1"/>
  <c r="AU481" i="1"/>
  <c r="A482" i="1"/>
  <c r="E482" i="1"/>
  <c r="L482" i="1"/>
  <c r="Q482" i="1"/>
  <c r="S482" i="1"/>
  <c r="T482" i="1"/>
  <c r="Z482" i="1"/>
  <c r="AG482" i="1"/>
  <c r="AN482" i="1"/>
  <c r="AP482" i="1"/>
  <c r="AQ482" i="1"/>
  <c r="AR482" i="1"/>
  <c r="AS482" i="1"/>
  <c r="AU482" i="1"/>
  <c r="A483" i="1"/>
  <c r="O483" i="1" s="1"/>
  <c r="E483" i="1"/>
  <c r="L483" i="1"/>
  <c r="P483" i="1"/>
  <c r="Q483" i="1"/>
  <c r="S483" i="1"/>
  <c r="T483" i="1"/>
  <c r="Z483" i="1"/>
  <c r="AG483" i="1"/>
  <c r="AN483" i="1"/>
  <c r="AP483" i="1"/>
  <c r="AQ483" i="1"/>
  <c r="AR483" i="1"/>
  <c r="AS483" i="1"/>
  <c r="AU483" i="1"/>
  <c r="A484" i="1"/>
  <c r="O484" i="1" s="1"/>
  <c r="E484" i="1"/>
  <c r="L484" i="1"/>
  <c r="P484" i="1"/>
  <c r="S484" i="1"/>
  <c r="T484" i="1"/>
  <c r="Z484" i="1"/>
  <c r="AG484" i="1"/>
  <c r="AN484" i="1"/>
  <c r="AP484" i="1"/>
  <c r="AQ484" i="1"/>
  <c r="AR484" i="1"/>
  <c r="AS484" i="1"/>
  <c r="AU484" i="1"/>
  <c r="A485" i="1"/>
  <c r="AL485" i="1"/>
  <c r="E485" i="1"/>
  <c r="L485" i="1"/>
  <c r="P485" i="1"/>
  <c r="Q485" i="1"/>
  <c r="S485" i="1"/>
  <c r="T485" i="1"/>
  <c r="Z485" i="1"/>
  <c r="AG485" i="1"/>
  <c r="AN485" i="1"/>
  <c r="AP485" i="1"/>
  <c r="AQ485" i="1"/>
  <c r="AR485" i="1"/>
  <c r="AS485" i="1"/>
  <c r="AU485" i="1"/>
  <c r="A486" i="1"/>
  <c r="E486" i="1"/>
  <c r="L486" i="1"/>
  <c r="P486" i="1"/>
  <c r="Q486" i="1"/>
  <c r="S486" i="1"/>
  <c r="T486" i="1"/>
  <c r="Z486" i="1"/>
  <c r="AG486" i="1"/>
  <c r="AN486" i="1"/>
  <c r="AP486" i="1"/>
  <c r="AQ486" i="1"/>
  <c r="AR486" i="1"/>
  <c r="AS486" i="1"/>
  <c r="AU486" i="1"/>
  <c r="A487" i="1"/>
  <c r="O487" i="1" s="1"/>
  <c r="E487" i="1"/>
  <c r="L487" i="1"/>
  <c r="P487" i="1"/>
  <c r="Q487" i="1"/>
  <c r="S487" i="1"/>
  <c r="T487" i="1"/>
  <c r="Z487" i="1"/>
  <c r="AG487" i="1"/>
  <c r="AN487" i="1"/>
  <c r="AP487" i="1"/>
  <c r="AQ487" i="1"/>
  <c r="AV487" i="1" s="1"/>
  <c r="AR487" i="1"/>
  <c r="AS487" i="1"/>
  <c r="AU487" i="1"/>
  <c r="A488" i="1"/>
  <c r="H488" i="1" s="1"/>
  <c r="E488" i="1"/>
  <c r="L488" i="1"/>
  <c r="P488" i="1"/>
  <c r="Q488" i="1"/>
  <c r="S488" i="1"/>
  <c r="T488" i="1"/>
  <c r="Z488" i="1"/>
  <c r="AG488" i="1"/>
  <c r="AN488" i="1"/>
  <c r="AP488" i="1"/>
  <c r="AQ488" i="1"/>
  <c r="AR488" i="1"/>
  <c r="AS488" i="1"/>
  <c r="AU488" i="1"/>
  <c r="A489" i="1"/>
  <c r="AJ489" i="1" s="1"/>
  <c r="E489" i="1"/>
  <c r="L489" i="1"/>
  <c r="Q489" i="1"/>
  <c r="S489" i="1"/>
  <c r="T489" i="1"/>
  <c r="Z489" i="1"/>
  <c r="AG489" i="1"/>
  <c r="AN489" i="1"/>
  <c r="AP489" i="1"/>
  <c r="AQ489" i="1"/>
  <c r="AR489" i="1"/>
  <c r="AS489" i="1"/>
  <c r="AU489" i="1"/>
  <c r="A490" i="1"/>
  <c r="E490" i="1"/>
  <c r="L490" i="1"/>
  <c r="P490" i="1"/>
  <c r="Q490" i="1"/>
  <c r="S490" i="1"/>
  <c r="T490" i="1"/>
  <c r="Z490" i="1"/>
  <c r="AG490" i="1"/>
  <c r="AN490" i="1"/>
  <c r="AP490" i="1"/>
  <c r="AQ490" i="1"/>
  <c r="AR490" i="1"/>
  <c r="AS490" i="1"/>
  <c r="AU490" i="1"/>
  <c r="A491" i="1"/>
  <c r="E491" i="1"/>
  <c r="L491" i="1"/>
  <c r="P491" i="1"/>
  <c r="Q491" i="1"/>
  <c r="S491" i="1"/>
  <c r="T491" i="1"/>
  <c r="Z491" i="1"/>
  <c r="AG491" i="1"/>
  <c r="AN491" i="1"/>
  <c r="AP491" i="1"/>
  <c r="AQ491" i="1"/>
  <c r="AR491" i="1"/>
  <c r="AS491" i="1"/>
  <c r="AU491" i="1"/>
  <c r="A492" i="1"/>
  <c r="E492" i="1"/>
  <c r="L492" i="1"/>
  <c r="P492" i="1"/>
  <c r="Q492" i="1"/>
  <c r="S492" i="1"/>
  <c r="T492" i="1"/>
  <c r="Z492" i="1"/>
  <c r="AG492" i="1"/>
  <c r="AN492" i="1"/>
  <c r="AP492" i="1"/>
  <c r="AQ492" i="1"/>
  <c r="AR492" i="1"/>
  <c r="AS492" i="1"/>
  <c r="AU492" i="1"/>
  <c r="A493" i="1"/>
  <c r="V493" i="1" s="1"/>
  <c r="E493" i="1"/>
  <c r="L493" i="1"/>
  <c r="P493" i="1"/>
  <c r="Q493" i="1"/>
  <c r="S493" i="1"/>
  <c r="T493" i="1"/>
  <c r="Z493" i="1"/>
  <c r="AG493" i="1"/>
  <c r="AN493" i="1"/>
  <c r="AP493" i="1"/>
  <c r="AQ493" i="1"/>
  <c r="AR493" i="1"/>
  <c r="AS493" i="1"/>
  <c r="AU493" i="1"/>
  <c r="A494" i="1"/>
  <c r="H494" i="1" s="1"/>
  <c r="E494" i="1"/>
  <c r="L494" i="1"/>
  <c r="P494" i="1"/>
  <c r="S494" i="1"/>
  <c r="T494" i="1"/>
  <c r="Z494" i="1"/>
  <c r="AG494" i="1"/>
  <c r="AN494" i="1"/>
  <c r="AP494" i="1"/>
  <c r="AQ494" i="1"/>
  <c r="AR494" i="1"/>
  <c r="AS494" i="1"/>
  <c r="AU494" i="1"/>
  <c r="A495" i="1"/>
  <c r="V495" i="1" s="1"/>
  <c r="E495" i="1"/>
  <c r="L495" i="1"/>
  <c r="P495" i="1"/>
  <c r="Q495" i="1"/>
  <c r="S495" i="1"/>
  <c r="T495" i="1"/>
  <c r="Z495" i="1"/>
  <c r="AG495" i="1"/>
  <c r="AN495" i="1"/>
  <c r="AP495" i="1"/>
  <c r="AQ495" i="1"/>
  <c r="AV495" i="1" s="1"/>
  <c r="AR495" i="1"/>
  <c r="AS495" i="1"/>
  <c r="AU495" i="1"/>
  <c r="A496" i="1"/>
  <c r="AL496" i="1"/>
  <c r="E496" i="1"/>
  <c r="L496" i="1"/>
  <c r="P496" i="1"/>
  <c r="Q496" i="1"/>
  <c r="S496" i="1"/>
  <c r="T496" i="1"/>
  <c r="Z496" i="1"/>
  <c r="AG496" i="1"/>
  <c r="AN496" i="1"/>
  <c r="AP496" i="1"/>
  <c r="AQ496" i="1"/>
  <c r="AR496" i="1"/>
  <c r="AS496" i="1"/>
  <c r="AU496" i="1"/>
  <c r="A497" i="1"/>
  <c r="V497" i="1" s="1"/>
  <c r="E497" i="1"/>
  <c r="L497" i="1"/>
  <c r="P497" i="1"/>
  <c r="Q497" i="1"/>
  <c r="S497" i="1"/>
  <c r="T497" i="1"/>
  <c r="Z497" i="1"/>
  <c r="AG497" i="1"/>
  <c r="AN497" i="1"/>
  <c r="AP497" i="1"/>
  <c r="AQ497" i="1"/>
  <c r="AR497" i="1"/>
  <c r="AS497" i="1"/>
  <c r="AU497" i="1"/>
  <c r="A498" i="1"/>
  <c r="H498" i="1" s="1"/>
  <c r="E498" i="1"/>
  <c r="L498" i="1"/>
  <c r="P498" i="1"/>
  <c r="Q498" i="1"/>
  <c r="S498" i="1"/>
  <c r="T498" i="1"/>
  <c r="Z498" i="1"/>
  <c r="AG498" i="1"/>
  <c r="AN498" i="1"/>
  <c r="AP498" i="1"/>
  <c r="AQ498" i="1"/>
  <c r="AR498" i="1"/>
  <c r="AS498" i="1"/>
  <c r="AV498" i="1" s="1"/>
  <c r="AU498" i="1"/>
  <c r="A499" i="1"/>
  <c r="E499" i="1"/>
  <c r="L499" i="1"/>
  <c r="Q499" i="1"/>
  <c r="S499" i="1"/>
  <c r="T499" i="1"/>
  <c r="Z499" i="1"/>
  <c r="AG499" i="1"/>
  <c r="AN499" i="1"/>
  <c r="AP499" i="1"/>
  <c r="AQ499" i="1"/>
  <c r="AR499" i="1"/>
  <c r="AS499" i="1"/>
  <c r="AU499" i="1"/>
  <c r="A500" i="1"/>
  <c r="E500" i="1"/>
  <c r="L500" i="1"/>
  <c r="Q500" i="1"/>
  <c r="S500" i="1"/>
  <c r="T500" i="1"/>
  <c r="Z500" i="1"/>
  <c r="AG500" i="1"/>
  <c r="AN500" i="1"/>
  <c r="AP500" i="1"/>
  <c r="AQ500" i="1"/>
  <c r="AR500" i="1"/>
  <c r="AS500" i="1"/>
  <c r="AU500" i="1"/>
  <c r="A501" i="1"/>
  <c r="V501" i="1" s="1"/>
  <c r="E501" i="1"/>
  <c r="L501" i="1"/>
  <c r="Q501" i="1"/>
  <c r="S501" i="1"/>
  <c r="T501" i="1"/>
  <c r="Z501" i="1"/>
  <c r="AG501" i="1"/>
  <c r="AN501" i="1"/>
  <c r="AP501" i="1"/>
  <c r="AQ501" i="1"/>
  <c r="AR501" i="1"/>
  <c r="AS501" i="1"/>
  <c r="AU501" i="1"/>
  <c r="A502" i="1"/>
  <c r="AC502" i="1" s="1"/>
  <c r="E502" i="1"/>
  <c r="H502" i="1"/>
  <c r="L502" i="1"/>
  <c r="P502" i="1"/>
  <c r="S502" i="1"/>
  <c r="T502" i="1"/>
  <c r="Z502" i="1"/>
  <c r="AG502" i="1"/>
  <c r="AN502" i="1"/>
  <c r="AP502" i="1"/>
  <c r="AV502" i="1" s="1"/>
  <c r="AQ502" i="1"/>
  <c r="AR502" i="1"/>
  <c r="AS502" i="1"/>
  <c r="AU502" i="1"/>
  <c r="A503" i="1"/>
  <c r="V503" i="1" s="1"/>
  <c r="E503" i="1"/>
  <c r="L503" i="1"/>
  <c r="P503" i="1"/>
  <c r="Q503" i="1"/>
  <c r="S503" i="1"/>
  <c r="T503" i="1"/>
  <c r="Z503" i="1"/>
  <c r="AG503" i="1"/>
  <c r="AN503" i="1"/>
  <c r="AP503" i="1"/>
  <c r="AQ503" i="1"/>
  <c r="AR503" i="1"/>
  <c r="AS503" i="1"/>
  <c r="AU503" i="1"/>
  <c r="A504" i="1"/>
  <c r="O504" i="1" s="1"/>
  <c r="AL504" i="1"/>
  <c r="E504" i="1"/>
  <c r="H504" i="1"/>
  <c r="L504" i="1"/>
  <c r="P504" i="1"/>
  <c r="Q504" i="1"/>
  <c r="S504" i="1"/>
  <c r="T504" i="1"/>
  <c r="Z504" i="1"/>
  <c r="AG504" i="1"/>
  <c r="AN504" i="1"/>
  <c r="AP504" i="1"/>
  <c r="AQ504" i="1"/>
  <c r="AR504" i="1"/>
  <c r="AS504" i="1"/>
  <c r="AU504" i="1"/>
  <c r="A505" i="1"/>
  <c r="E505" i="1"/>
  <c r="L505" i="1"/>
  <c r="P505" i="1"/>
  <c r="Q505" i="1"/>
  <c r="S505" i="1"/>
  <c r="T505" i="1"/>
  <c r="Z505" i="1"/>
  <c r="AG505" i="1"/>
  <c r="AN505" i="1"/>
  <c r="AP505" i="1"/>
  <c r="AQ505" i="1"/>
  <c r="AR505" i="1"/>
  <c r="AS505" i="1"/>
  <c r="AU505" i="1"/>
  <c r="A506" i="1"/>
  <c r="H506" i="1" s="1"/>
  <c r="E506" i="1"/>
  <c r="L506" i="1"/>
  <c r="O506" i="1"/>
  <c r="P506" i="1"/>
  <c r="Q506" i="1"/>
  <c r="S506" i="1"/>
  <c r="T506" i="1"/>
  <c r="Z506" i="1"/>
  <c r="AG506" i="1"/>
  <c r="AN506" i="1"/>
  <c r="AP506" i="1"/>
  <c r="AQ506" i="1"/>
  <c r="AR506" i="1"/>
  <c r="AS506" i="1"/>
  <c r="AU506" i="1"/>
  <c r="A507" i="1"/>
  <c r="V507" i="1" s="1"/>
  <c r="E507" i="1"/>
  <c r="L507" i="1"/>
  <c r="O507" i="1"/>
  <c r="Q507" i="1"/>
  <c r="S507" i="1"/>
  <c r="T507" i="1"/>
  <c r="Z507" i="1"/>
  <c r="AG507" i="1"/>
  <c r="AN507" i="1"/>
  <c r="AP507" i="1"/>
  <c r="AQ507" i="1"/>
  <c r="AR507" i="1"/>
  <c r="AS507" i="1"/>
  <c r="AU507" i="1"/>
  <c r="A508" i="1"/>
  <c r="AJ508" i="1" s="1"/>
  <c r="E508" i="1"/>
  <c r="H508" i="1"/>
  <c r="L508" i="1"/>
  <c r="O508" i="1"/>
  <c r="P508" i="1"/>
  <c r="Q508" i="1"/>
  <c r="S508" i="1"/>
  <c r="T508" i="1"/>
  <c r="Z508" i="1"/>
  <c r="AG508" i="1"/>
  <c r="AN508" i="1"/>
  <c r="AP508" i="1"/>
  <c r="AQ508" i="1"/>
  <c r="AR508" i="1"/>
  <c r="AS508" i="1"/>
  <c r="AU508" i="1"/>
  <c r="A509" i="1"/>
  <c r="V509" i="1" s="1"/>
  <c r="E509" i="1"/>
  <c r="H509" i="1"/>
  <c r="L509" i="1"/>
  <c r="P509" i="1"/>
  <c r="Q509" i="1"/>
  <c r="S509" i="1"/>
  <c r="T509" i="1"/>
  <c r="Z509" i="1"/>
  <c r="AG509" i="1"/>
  <c r="AN509" i="1"/>
  <c r="AP509" i="1"/>
  <c r="AQ509" i="1"/>
  <c r="AR509" i="1"/>
  <c r="AS509" i="1"/>
  <c r="AU509" i="1"/>
  <c r="A510" i="1"/>
  <c r="E510" i="1"/>
  <c r="L510" i="1"/>
  <c r="P510" i="1"/>
  <c r="Q510" i="1"/>
  <c r="S510" i="1"/>
  <c r="T510" i="1"/>
  <c r="Z510" i="1"/>
  <c r="AG510" i="1"/>
  <c r="AN510" i="1"/>
  <c r="AP510" i="1"/>
  <c r="AQ510" i="1"/>
  <c r="AR510" i="1"/>
  <c r="AS510" i="1"/>
  <c r="AU510" i="1"/>
  <c r="A511" i="1"/>
  <c r="V511" i="1" s="1"/>
  <c r="E511" i="1"/>
  <c r="L511" i="1"/>
  <c r="P511" i="1"/>
  <c r="Q511" i="1"/>
  <c r="S511" i="1"/>
  <c r="T511" i="1"/>
  <c r="Z511" i="1"/>
  <c r="AG511" i="1"/>
  <c r="AN511" i="1"/>
  <c r="AP511" i="1"/>
  <c r="AQ511" i="1"/>
  <c r="AR511" i="1"/>
  <c r="AS511" i="1"/>
  <c r="AU511" i="1"/>
  <c r="A512" i="1"/>
  <c r="AC512" i="1" s="1"/>
  <c r="Q512" i="1"/>
  <c r="E512" i="1"/>
  <c r="L512" i="1"/>
  <c r="O512" i="1"/>
  <c r="P512" i="1"/>
  <c r="S512" i="1"/>
  <c r="T512" i="1"/>
  <c r="Z512" i="1"/>
  <c r="AG512" i="1"/>
  <c r="AN512" i="1"/>
  <c r="AP512" i="1"/>
  <c r="AQ512" i="1"/>
  <c r="AR512" i="1"/>
  <c r="AS512" i="1"/>
  <c r="AU512" i="1"/>
  <c r="A513" i="1"/>
  <c r="V513" i="1" s="1"/>
  <c r="E513" i="1"/>
  <c r="L513" i="1"/>
  <c r="O513" i="1"/>
  <c r="P513" i="1"/>
  <c r="Q513" i="1"/>
  <c r="S513" i="1"/>
  <c r="T513" i="1"/>
  <c r="Z513" i="1"/>
  <c r="AG513" i="1"/>
  <c r="AN513" i="1"/>
  <c r="AP513" i="1"/>
  <c r="AQ513" i="1"/>
  <c r="AR513" i="1"/>
  <c r="AS513" i="1"/>
  <c r="AU513" i="1"/>
  <c r="A514" i="1"/>
  <c r="E514" i="1"/>
  <c r="L514" i="1"/>
  <c r="O514" i="1"/>
  <c r="P514" i="1"/>
  <c r="S514" i="1"/>
  <c r="T514" i="1"/>
  <c r="Z514" i="1"/>
  <c r="AG514" i="1"/>
  <c r="AN514" i="1"/>
  <c r="AP514" i="1"/>
  <c r="AQ514" i="1"/>
  <c r="AR514" i="1"/>
  <c r="AS514" i="1"/>
  <c r="AU514" i="1"/>
  <c r="A515" i="1"/>
  <c r="V515" i="1" s="1"/>
  <c r="E515" i="1"/>
  <c r="H515" i="1"/>
  <c r="L515" i="1"/>
  <c r="O515" i="1"/>
  <c r="P515" i="1"/>
  <c r="Q515" i="1"/>
  <c r="S515" i="1"/>
  <c r="T515" i="1"/>
  <c r="Z515" i="1"/>
  <c r="AG515" i="1"/>
  <c r="AN515" i="1"/>
  <c r="AP515" i="1"/>
  <c r="AQ515" i="1"/>
  <c r="AR515" i="1"/>
  <c r="AS515" i="1"/>
  <c r="AU515" i="1"/>
  <c r="A516" i="1"/>
  <c r="V516" i="1" s="1"/>
  <c r="E516" i="1"/>
  <c r="L516" i="1"/>
  <c r="P516" i="1"/>
  <c r="Q516" i="1"/>
  <c r="S516" i="1"/>
  <c r="T516" i="1"/>
  <c r="Z516" i="1"/>
  <c r="AG516" i="1"/>
  <c r="AN516" i="1"/>
  <c r="AP516" i="1"/>
  <c r="AQ516" i="1"/>
  <c r="AR516" i="1"/>
  <c r="AS516" i="1"/>
  <c r="AU516" i="1"/>
  <c r="A517" i="1"/>
  <c r="V517" i="1" s="1"/>
  <c r="E517" i="1"/>
  <c r="H517" i="1"/>
  <c r="L517" i="1"/>
  <c r="P517" i="1"/>
  <c r="Q517" i="1"/>
  <c r="S517" i="1"/>
  <c r="T517" i="1"/>
  <c r="Z517" i="1"/>
  <c r="AG517" i="1"/>
  <c r="AN517" i="1"/>
  <c r="AP517" i="1"/>
  <c r="AQ517" i="1"/>
  <c r="AV517" i="1" s="1"/>
  <c r="AR517" i="1"/>
  <c r="AS517" i="1"/>
  <c r="AU517" i="1"/>
  <c r="A518" i="1"/>
  <c r="E518" i="1"/>
  <c r="L518" i="1"/>
  <c r="O518" i="1"/>
  <c r="P518" i="1"/>
  <c r="Q518" i="1"/>
  <c r="S518" i="1"/>
  <c r="T518" i="1"/>
  <c r="Z518" i="1"/>
  <c r="AG518" i="1"/>
  <c r="AN518" i="1"/>
  <c r="AP518" i="1"/>
  <c r="AQ518" i="1"/>
  <c r="AR518" i="1"/>
  <c r="AS518" i="1"/>
  <c r="AU518" i="1"/>
  <c r="A519" i="1"/>
  <c r="E519" i="1"/>
  <c r="L519" i="1"/>
  <c r="O519" i="1"/>
  <c r="P519" i="1"/>
  <c r="S519" i="1"/>
  <c r="T519" i="1"/>
  <c r="Z519" i="1"/>
  <c r="AG519" i="1"/>
  <c r="AN519" i="1"/>
  <c r="AP519" i="1"/>
  <c r="AQ519" i="1"/>
  <c r="AR519" i="1"/>
  <c r="AS519" i="1"/>
  <c r="AU519" i="1"/>
  <c r="A520" i="1"/>
  <c r="AJ520" i="1" s="1"/>
  <c r="E520" i="1"/>
  <c r="L520" i="1"/>
  <c r="P520" i="1"/>
  <c r="Q520" i="1"/>
  <c r="S520" i="1"/>
  <c r="T520" i="1"/>
  <c r="Z520" i="1"/>
  <c r="AG520" i="1"/>
  <c r="AN520" i="1"/>
  <c r="AP520" i="1"/>
  <c r="AQ520" i="1"/>
  <c r="AR520" i="1"/>
  <c r="AS520" i="1"/>
  <c r="AU520" i="1"/>
  <c r="A521" i="1"/>
  <c r="V521" i="1" s="1"/>
  <c r="E521" i="1"/>
  <c r="L521" i="1"/>
  <c r="P521" i="1"/>
  <c r="Q521" i="1"/>
  <c r="S521" i="1"/>
  <c r="T521" i="1"/>
  <c r="Z521" i="1"/>
  <c r="AG521" i="1"/>
  <c r="AN521" i="1"/>
  <c r="AP521" i="1"/>
  <c r="AQ521" i="1"/>
  <c r="AR521" i="1"/>
  <c r="AS521" i="1"/>
  <c r="AU521" i="1"/>
  <c r="A522" i="1"/>
  <c r="V522" i="1" s="1"/>
  <c r="E522" i="1"/>
  <c r="L522" i="1"/>
  <c r="P522" i="1"/>
  <c r="Q522" i="1"/>
  <c r="S522" i="1"/>
  <c r="T522" i="1"/>
  <c r="Z522" i="1"/>
  <c r="AG522" i="1"/>
  <c r="AN522" i="1"/>
  <c r="AP522" i="1"/>
  <c r="AQ522" i="1"/>
  <c r="AR522" i="1"/>
  <c r="AS522" i="1"/>
  <c r="AU522" i="1"/>
  <c r="A523" i="1"/>
  <c r="O523" i="1" s="1"/>
  <c r="E523" i="1"/>
  <c r="L523" i="1"/>
  <c r="P523" i="1"/>
  <c r="Q523" i="1"/>
  <c r="S523" i="1"/>
  <c r="T523" i="1"/>
  <c r="Z523" i="1"/>
  <c r="AG523" i="1"/>
  <c r="AN523" i="1"/>
  <c r="AP523" i="1"/>
  <c r="AQ523" i="1"/>
  <c r="AR523" i="1"/>
  <c r="AS523" i="1"/>
  <c r="AU523" i="1"/>
  <c r="A524" i="1"/>
  <c r="H524" i="1" s="1"/>
  <c r="E524" i="1"/>
  <c r="L524" i="1"/>
  <c r="P524" i="1"/>
  <c r="Q524" i="1"/>
  <c r="S524" i="1"/>
  <c r="T524" i="1"/>
  <c r="Z524" i="1"/>
  <c r="AG524" i="1"/>
  <c r="AN524" i="1"/>
  <c r="AP524" i="1"/>
  <c r="AQ524" i="1"/>
  <c r="AR524" i="1"/>
  <c r="AS524" i="1"/>
  <c r="AU524" i="1"/>
  <c r="A525" i="1"/>
  <c r="O525" i="1" s="1"/>
  <c r="E525" i="1"/>
  <c r="L525" i="1"/>
  <c r="P525" i="1"/>
  <c r="S525" i="1"/>
  <c r="T525" i="1"/>
  <c r="Z525" i="1"/>
  <c r="AG525" i="1"/>
  <c r="AN525" i="1"/>
  <c r="AP525" i="1"/>
  <c r="AQ525" i="1"/>
  <c r="AR525" i="1"/>
  <c r="AS525" i="1"/>
  <c r="AU525" i="1"/>
  <c r="AU323" i="1"/>
  <c r="A321" i="1"/>
  <c r="AU321" i="1"/>
  <c r="A322" i="1"/>
  <c r="A323" i="1"/>
  <c r="H323" i="1" s="1"/>
  <c r="A324" i="1"/>
  <c r="AC324" i="1" s="1"/>
  <c r="A325" i="1"/>
  <c r="V325" i="1" s="1"/>
  <c r="B321" i="1"/>
  <c r="AD321" i="1" s="1"/>
  <c r="C321" i="1"/>
  <c r="E321" i="1"/>
  <c r="L321" i="1"/>
  <c r="S321" i="1"/>
  <c r="T321" i="1"/>
  <c r="Z321" i="1"/>
  <c r="AG321" i="1"/>
  <c r="AN321" i="1"/>
  <c r="AP321" i="1"/>
  <c r="AQ321" i="1"/>
  <c r="AR321" i="1"/>
  <c r="AS321" i="1"/>
  <c r="AT321" i="1"/>
  <c r="B322" i="1"/>
  <c r="W322" i="1" s="1"/>
  <c r="C322" i="1"/>
  <c r="AE322" i="1" s="1"/>
  <c r="E322" i="1"/>
  <c r="L322" i="1"/>
  <c r="S322" i="1"/>
  <c r="T322" i="1"/>
  <c r="Z322" i="1"/>
  <c r="AG322" i="1"/>
  <c r="AN322" i="1"/>
  <c r="AP322" i="1"/>
  <c r="AQ322" i="1"/>
  <c r="AR322" i="1"/>
  <c r="AS322" i="1"/>
  <c r="AT322" i="1"/>
  <c r="AU322" i="1"/>
  <c r="B323" i="1"/>
  <c r="W323" i="1" s="1"/>
  <c r="C323" i="1"/>
  <c r="AL323" i="1" s="1"/>
  <c r="E323" i="1"/>
  <c r="L323" i="1"/>
  <c r="S323" i="1"/>
  <c r="T323" i="1"/>
  <c r="Z323" i="1"/>
  <c r="AG323" i="1"/>
  <c r="AN323" i="1"/>
  <c r="AP323" i="1"/>
  <c r="AQ323" i="1"/>
  <c r="AR323" i="1"/>
  <c r="AS323" i="1"/>
  <c r="AT323" i="1"/>
  <c r="B324" i="1"/>
  <c r="AK324" i="1" s="1"/>
  <c r="C324" i="1"/>
  <c r="E324" i="1"/>
  <c r="H324" i="1"/>
  <c r="L324" i="1"/>
  <c r="S324" i="1"/>
  <c r="T324" i="1"/>
  <c r="Z324" i="1"/>
  <c r="AG324" i="1"/>
  <c r="AN324" i="1"/>
  <c r="AP324" i="1"/>
  <c r="AQ324" i="1"/>
  <c r="AR324" i="1"/>
  <c r="AS324" i="1"/>
  <c r="AT324" i="1"/>
  <c r="AU324" i="1"/>
  <c r="B325" i="1"/>
  <c r="AD325" i="1" s="1"/>
  <c r="C325" i="1"/>
  <c r="Q325" i="1" s="1"/>
  <c r="E325" i="1"/>
  <c r="L325" i="1"/>
  <c r="O325" i="1"/>
  <c r="S325" i="1"/>
  <c r="T325" i="1"/>
  <c r="Z325" i="1"/>
  <c r="AG325" i="1"/>
  <c r="AN325" i="1"/>
  <c r="AP325" i="1"/>
  <c r="AQ325" i="1"/>
  <c r="AR325" i="1"/>
  <c r="AS325" i="1"/>
  <c r="AT325" i="1"/>
  <c r="AU325" i="1"/>
  <c r="A326" i="1"/>
  <c r="AJ326" i="1" s="1"/>
  <c r="B326" i="1"/>
  <c r="P326" i="1" s="1"/>
  <c r="C326" i="1"/>
  <c r="AL326" i="1" s="1"/>
  <c r="E326" i="1"/>
  <c r="L326" i="1"/>
  <c r="S326" i="1"/>
  <c r="T326" i="1"/>
  <c r="Z326" i="1"/>
  <c r="AG326" i="1"/>
  <c r="AN326" i="1"/>
  <c r="AP326" i="1"/>
  <c r="AQ326" i="1"/>
  <c r="AR326" i="1"/>
  <c r="AS326" i="1"/>
  <c r="AT326" i="1"/>
  <c r="AU326" i="1"/>
  <c r="A327" i="1"/>
  <c r="B327" i="1"/>
  <c r="AD327" i="1" s="1"/>
  <c r="C327" i="1"/>
  <c r="E327" i="1"/>
  <c r="L327" i="1"/>
  <c r="S327" i="1"/>
  <c r="T327" i="1"/>
  <c r="Z327" i="1"/>
  <c r="AG327" i="1"/>
  <c r="AN327" i="1"/>
  <c r="AP327" i="1"/>
  <c r="AQ327" i="1"/>
  <c r="AR327" i="1"/>
  <c r="AS327" i="1"/>
  <c r="AT327" i="1"/>
  <c r="AU327" i="1"/>
  <c r="A328" i="1"/>
  <c r="AJ328" i="1" s="1"/>
  <c r="B328" i="1"/>
  <c r="P328" i="1" s="1"/>
  <c r="C328" i="1"/>
  <c r="AE328" i="1" s="1"/>
  <c r="E328" i="1"/>
  <c r="L328" i="1"/>
  <c r="S328" i="1"/>
  <c r="T328" i="1"/>
  <c r="Z328" i="1"/>
  <c r="AG328" i="1"/>
  <c r="AN328" i="1"/>
  <c r="AP328" i="1"/>
  <c r="AQ328" i="1"/>
  <c r="AR328" i="1"/>
  <c r="AS328" i="1"/>
  <c r="AT328" i="1"/>
  <c r="AU328" i="1"/>
  <c r="A329" i="1"/>
  <c r="B329" i="1"/>
  <c r="C329" i="1"/>
  <c r="E329" i="1"/>
  <c r="L329" i="1"/>
  <c r="S329" i="1"/>
  <c r="T329" i="1"/>
  <c r="W329" i="1"/>
  <c r="Z329" i="1"/>
  <c r="AG329" i="1"/>
  <c r="AN329" i="1"/>
  <c r="AP329" i="1"/>
  <c r="AQ329" i="1"/>
  <c r="AR329" i="1"/>
  <c r="AS329" i="1"/>
  <c r="AT329" i="1"/>
  <c r="AU329" i="1"/>
  <c r="A330" i="1"/>
  <c r="O330" i="1" s="1"/>
  <c r="B330" i="1"/>
  <c r="W330" i="1" s="1"/>
  <c r="C330" i="1"/>
  <c r="J330" i="1" s="1"/>
  <c r="E330" i="1"/>
  <c r="L330" i="1"/>
  <c r="P330" i="1"/>
  <c r="S330" i="1"/>
  <c r="T330" i="1"/>
  <c r="Z330" i="1"/>
  <c r="AG330" i="1"/>
  <c r="AN330" i="1"/>
  <c r="AP330" i="1"/>
  <c r="AQ330" i="1"/>
  <c r="AR330" i="1"/>
  <c r="AS330" i="1"/>
  <c r="AT330" i="1"/>
  <c r="AU330" i="1"/>
  <c r="A331" i="1"/>
  <c r="O331" i="1" s="1"/>
  <c r="B331" i="1"/>
  <c r="AD331" i="1" s="1"/>
  <c r="C331" i="1"/>
  <c r="E331" i="1"/>
  <c r="L331" i="1"/>
  <c r="S331" i="1"/>
  <c r="T331" i="1"/>
  <c r="Z331" i="1"/>
  <c r="AG331" i="1"/>
  <c r="AN331" i="1"/>
  <c r="AP331" i="1"/>
  <c r="AQ331" i="1"/>
  <c r="AR331" i="1"/>
  <c r="AS331" i="1"/>
  <c r="AT331" i="1"/>
  <c r="AU331" i="1"/>
  <c r="A332" i="1"/>
  <c r="B332" i="1"/>
  <c r="C332" i="1"/>
  <c r="J332" i="1" s="1"/>
  <c r="E332" i="1"/>
  <c r="L332" i="1"/>
  <c r="S332" i="1"/>
  <c r="T332" i="1"/>
  <c r="Z332" i="1"/>
  <c r="AG332" i="1"/>
  <c r="AN332" i="1"/>
  <c r="AP332" i="1"/>
  <c r="AQ332" i="1"/>
  <c r="AR332" i="1"/>
  <c r="AS332" i="1"/>
  <c r="AT332" i="1"/>
  <c r="AU332" i="1"/>
  <c r="A333" i="1"/>
  <c r="B333" i="1"/>
  <c r="P333" i="1" s="1"/>
  <c r="C333" i="1"/>
  <c r="X333" i="1" s="1"/>
  <c r="E333" i="1"/>
  <c r="L333" i="1"/>
  <c r="S333" i="1"/>
  <c r="T333" i="1"/>
  <c r="Z333" i="1"/>
  <c r="AG333" i="1"/>
  <c r="AN333" i="1"/>
  <c r="AP333" i="1"/>
  <c r="AQ333" i="1"/>
  <c r="AR333" i="1"/>
  <c r="AS333" i="1"/>
  <c r="AT333" i="1"/>
  <c r="AU333" i="1"/>
  <c r="A334" i="1"/>
  <c r="H334" i="1" s="1"/>
  <c r="B334" i="1"/>
  <c r="C334" i="1"/>
  <c r="Q334" i="1" s="1"/>
  <c r="E334" i="1"/>
  <c r="L334" i="1"/>
  <c r="S334" i="1"/>
  <c r="T334" i="1"/>
  <c r="Z334" i="1"/>
  <c r="AG334" i="1"/>
  <c r="AN334" i="1"/>
  <c r="AP334" i="1"/>
  <c r="AQ334" i="1"/>
  <c r="AR334" i="1"/>
  <c r="AS334" i="1"/>
  <c r="AT334" i="1"/>
  <c r="AU334" i="1"/>
  <c r="A335" i="1"/>
  <c r="O335" i="1" s="1"/>
  <c r="B335" i="1"/>
  <c r="C335" i="1"/>
  <c r="X335" i="1" s="1"/>
  <c r="E335" i="1"/>
  <c r="L335" i="1"/>
  <c r="Q335" i="1"/>
  <c r="S335" i="1"/>
  <c r="T335" i="1"/>
  <c r="Z335" i="1"/>
  <c r="AG335" i="1"/>
  <c r="AN335" i="1"/>
  <c r="AP335" i="1"/>
  <c r="AQ335" i="1"/>
  <c r="AR335" i="1"/>
  <c r="AS335" i="1"/>
  <c r="AT335" i="1"/>
  <c r="AU335" i="1"/>
  <c r="A336" i="1"/>
  <c r="H336" i="1" s="1"/>
  <c r="B336" i="1"/>
  <c r="C336" i="1"/>
  <c r="E336" i="1"/>
  <c r="L336" i="1"/>
  <c r="S336" i="1"/>
  <c r="T336" i="1"/>
  <c r="Z336" i="1"/>
  <c r="AG336" i="1"/>
  <c r="AN336" i="1"/>
  <c r="AP336" i="1"/>
  <c r="AQ336" i="1"/>
  <c r="AR336" i="1"/>
  <c r="AS336" i="1"/>
  <c r="AT336" i="1"/>
  <c r="AU336" i="1"/>
  <c r="A337" i="1"/>
  <c r="B337" i="1"/>
  <c r="P337" i="1" s="1"/>
  <c r="C337" i="1"/>
  <c r="E337" i="1"/>
  <c r="L337" i="1"/>
  <c r="S337" i="1"/>
  <c r="T337" i="1"/>
  <c r="Z337" i="1"/>
  <c r="AG337" i="1"/>
  <c r="AN337" i="1"/>
  <c r="AP337" i="1"/>
  <c r="AQ337" i="1"/>
  <c r="AR337" i="1"/>
  <c r="AS337" i="1"/>
  <c r="AT337" i="1"/>
  <c r="AU337" i="1"/>
  <c r="A338" i="1"/>
  <c r="O338" i="1" s="1"/>
  <c r="B338" i="1"/>
  <c r="W338" i="1" s="1"/>
  <c r="C338" i="1"/>
  <c r="Q338" i="1" s="1"/>
  <c r="E338" i="1"/>
  <c r="L338" i="1"/>
  <c r="S338" i="1"/>
  <c r="T338" i="1"/>
  <c r="Z338" i="1"/>
  <c r="AG338" i="1"/>
  <c r="AN338" i="1"/>
  <c r="AP338" i="1"/>
  <c r="AQ338" i="1"/>
  <c r="AR338" i="1"/>
  <c r="AS338" i="1"/>
  <c r="AT338" i="1"/>
  <c r="AU338" i="1"/>
  <c r="A339" i="1"/>
  <c r="V339" i="1" s="1"/>
  <c r="B339" i="1"/>
  <c r="AD339" i="1" s="1"/>
  <c r="C339" i="1"/>
  <c r="E339" i="1"/>
  <c r="L339" i="1"/>
  <c r="O339" i="1"/>
  <c r="S339" i="1"/>
  <c r="T339" i="1"/>
  <c r="Z339" i="1"/>
  <c r="AG339" i="1"/>
  <c r="AN339" i="1"/>
  <c r="AP339" i="1"/>
  <c r="AQ339" i="1"/>
  <c r="AR339" i="1"/>
  <c r="AS339" i="1"/>
  <c r="AT339" i="1"/>
  <c r="AU339" i="1"/>
  <c r="A340" i="1"/>
  <c r="AJ340" i="1" s="1"/>
  <c r="W340" i="1"/>
  <c r="AE340" i="1"/>
  <c r="E340" i="1"/>
  <c r="H340" i="1"/>
  <c r="I340" i="1"/>
  <c r="J340" i="1"/>
  <c r="L340" i="1"/>
  <c r="O340" i="1"/>
  <c r="P340" i="1"/>
  <c r="Q340" i="1"/>
  <c r="S340" i="1"/>
  <c r="T340" i="1"/>
  <c r="Z340" i="1"/>
  <c r="AG340" i="1"/>
  <c r="AN340" i="1"/>
  <c r="AP340" i="1"/>
  <c r="AQ340" i="1"/>
  <c r="AR340" i="1"/>
  <c r="AS340" i="1"/>
  <c r="AT340" i="1"/>
  <c r="AU340" i="1"/>
  <c r="A341" i="1"/>
  <c r="V341" i="1" s="1"/>
  <c r="AD341" i="1"/>
  <c r="X341" i="1"/>
  <c r="E341" i="1"/>
  <c r="I341" i="1"/>
  <c r="J341" i="1"/>
  <c r="L341" i="1"/>
  <c r="O341" i="1"/>
  <c r="P341" i="1"/>
  <c r="Q341" i="1"/>
  <c r="S341" i="1"/>
  <c r="T341" i="1"/>
  <c r="W341" i="1"/>
  <c r="Z341" i="1"/>
  <c r="AG341" i="1"/>
  <c r="AN341" i="1"/>
  <c r="AP341" i="1"/>
  <c r="AQ341" i="1"/>
  <c r="AR341" i="1"/>
  <c r="AS341" i="1"/>
  <c r="AT341" i="1"/>
  <c r="AU341" i="1"/>
  <c r="A342" i="1"/>
  <c r="H342" i="1" s="1"/>
  <c r="W342" i="1"/>
  <c r="AE342" i="1"/>
  <c r="E342" i="1"/>
  <c r="I342" i="1"/>
  <c r="J342" i="1"/>
  <c r="L342" i="1"/>
  <c r="P342" i="1"/>
  <c r="Q342" i="1"/>
  <c r="S342" i="1"/>
  <c r="T342" i="1"/>
  <c r="X342" i="1"/>
  <c r="Z342" i="1"/>
  <c r="AG342" i="1"/>
  <c r="AL342" i="1"/>
  <c r="AN342" i="1"/>
  <c r="AP342" i="1"/>
  <c r="AQ342" i="1"/>
  <c r="AR342" i="1"/>
  <c r="AS342" i="1"/>
  <c r="AT342" i="1"/>
  <c r="AU342" i="1"/>
  <c r="A343" i="1"/>
  <c r="O343" i="1" s="1"/>
  <c r="AD343" i="1"/>
  <c r="X343" i="1"/>
  <c r="E343" i="1"/>
  <c r="I343" i="1"/>
  <c r="J343" i="1"/>
  <c r="L343" i="1"/>
  <c r="P343" i="1"/>
  <c r="Q343" i="1"/>
  <c r="S343" i="1"/>
  <c r="T343" i="1"/>
  <c r="W343" i="1"/>
  <c r="Z343" i="1"/>
  <c r="AG343" i="1"/>
  <c r="AN343" i="1"/>
  <c r="AP343" i="1"/>
  <c r="AQ343" i="1"/>
  <c r="AR343" i="1"/>
  <c r="AS343" i="1"/>
  <c r="AT343" i="1"/>
  <c r="AU343" i="1"/>
  <c r="A344" i="1"/>
  <c r="W344" i="1"/>
  <c r="E344" i="1"/>
  <c r="I344" i="1"/>
  <c r="J344" i="1"/>
  <c r="L344" i="1"/>
  <c r="P344" i="1"/>
  <c r="Q344" i="1"/>
  <c r="S344" i="1"/>
  <c r="T344" i="1"/>
  <c r="Z344" i="1"/>
  <c r="AE344" i="1"/>
  <c r="AG344" i="1"/>
  <c r="AN344" i="1"/>
  <c r="AP344" i="1"/>
  <c r="AQ344" i="1"/>
  <c r="AR344" i="1"/>
  <c r="AS344" i="1"/>
  <c r="AT344" i="1"/>
  <c r="AU344" i="1"/>
  <c r="A345" i="1"/>
  <c r="V345" i="1" s="1"/>
  <c r="AD345" i="1"/>
  <c r="X345" i="1"/>
  <c r="E345" i="1"/>
  <c r="I345" i="1"/>
  <c r="J345" i="1"/>
  <c r="L345" i="1"/>
  <c r="P345" i="1"/>
  <c r="Q345" i="1"/>
  <c r="S345" i="1"/>
  <c r="T345" i="1"/>
  <c r="W345" i="1"/>
  <c r="Z345" i="1"/>
  <c r="AG345" i="1"/>
  <c r="AN345" i="1"/>
  <c r="AP345" i="1"/>
  <c r="AQ345" i="1"/>
  <c r="AR345" i="1"/>
  <c r="AS345" i="1"/>
  <c r="AV345" i="1" s="1"/>
  <c r="AT345" i="1"/>
  <c r="AU345" i="1"/>
  <c r="A346" i="1"/>
  <c r="V346" i="1" s="1"/>
  <c r="W346" i="1"/>
  <c r="E346" i="1"/>
  <c r="I346" i="1"/>
  <c r="J346" i="1"/>
  <c r="L346" i="1"/>
  <c r="P346" i="1"/>
  <c r="Q346" i="1"/>
  <c r="S346" i="1"/>
  <c r="T346" i="1"/>
  <c r="Z346" i="1"/>
  <c r="AG346" i="1"/>
  <c r="AN346" i="1"/>
  <c r="AP346" i="1"/>
  <c r="AQ346" i="1"/>
  <c r="AR346" i="1"/>
  <c r="AS346" i="1"/>
  <c r="AT346" i="1"/>
  <c r="AU346" i="1"/>
  <c r="A347" i="1"/>
  <c r="AD347" i="1"/>
  <c r="X347" i="1"/>
  <c r="E347" i="1"/>
  <c r="I347" i="1"/>
  <c r="J347" i="1"/>
  <c r="L347" i="1"/>
  <c r="P347" i="1"/>
  <c r="Q347" i="1"/>
  <c r="S347" i="1"/>
  <c r="T347" i="1"/>
  <c r="W347" i="1"/>
  <c r="Z347" i="1"/>
  <c r="AG347" i="1"/>
  <c r="AK347" i="1"/>
  <c r="AN347" i="1"/>
  <c r="AP347" i="1"/>
  <c r="AQ347" i="1"/>
  <c r="AV347" i="1" s="1"/>
  <c r="AR347" i="1"/>
  <c r="AS347" i="1"/>
  <c r="AT347" i="1"/>
  <c r="AU347" i="1"/>
  <c r="A348" i="1"/>
  <c r="B348" i="1"/>
  <c r="P348" i="1" s="1"/>
  <c r="C348" i="1"/>
  <c r="J348" i="1" s="1"/>
  <c r="E348" i="1"/>
  <c r="L348" i="1"/>
  <c r="S348" i="1"/>
  <c r="T348" i="1"/>
  <c r="Z348" i="1"/>
  <c r="AG348" i="1"/>
  <c r="AN348" i="1"/>
  <c r="AP348" i="1"/>
  <c r="AQ348" i="1"/>
  <c r="AR348" i="1"/>
  <c r="AS348" i="1"/>
  <c r="AT348" i="1"/>
  <c r="AU348" i="1"/>
  <c r="A349" i="1"/>
  <c r="V349" i="1" s="1"/>
  <c r="B349" i="1"/>
  <c r="P349" i="1" s="1"/>
  <c r="C349" i="1"/>
  <c r="E349" i="1"/>
  <c r="L349" i="1"/>
  <c r="S349" i="1"/>
  <c r="T349" i="1"/>
  <c r="Z349" i="1"/>
  <c r="AG349" i="1"/>
  <c r="AN349" i="1"/>
  <c r="AP349" i="1"/>
  <c r="AQ349" i="1"/>
  <c r="AR349" i="1"/>
  <c r="AS349" i="1"/>
  <c r="AT349" i="1"/>
  <c r="AU349" i="1"/>
  <c r="A350" i="1"/>
  <c r="O350" i="1" s="1"/>
  <c r="B350" i="1"/>
  <c r="W350" i="1" s="1"/>
  <c r="C350" i="1"/>
  <c r="E350" i="1"/>
  <c r="L350" i="1"/>
  <c r="S350" i="1"/>
  <c r="T350" i="1"/>
  <c r="Z350" i="1"/>
  <c r="AC350" i="1"/>
  <c r="AG350" i="1"/>
  <c r="AN350" i="1"/>
  <c r="AP350" i="1"/>
  <c r="AQ350" i="1"/>
  <c r="AR350" i="1"/>
  <c r="AS350" i="1"/>
  <c r="AT350" i="1"/>
  <c r="AU350" i="1"/>
  <c r="A351" i="1"/>
  <c r="V351" i="1" s="1"/>
  <c r="B351" i="1"/>
  <c r="P351" i="1" s="1"/>
  <c r="C351" i="1"/>
  <c r="X351" i="1" s="1"/>
  <c r="E351" i="1"/>
  <c r="L351" i="1"/>
  <c r="S351" i="1"/>
  <c r="T351" i="1"/>
  <c r="Z351" i="1"/>
  <c r="AG351" i="1"/>
  <c r="AN351" i="1"/>
  <c r="AP351" i="1"/>
  <c r="AQ351" i="1"/>
  <c r="AR351" i="1"/>
  <c r="AS351" i="1"/>
  <c r="AT351" i="1"/>
  <c r="AU351" i="1"/>
  <c r="A352" i="1"/>
  <c r="H352" i="1" s="1"/>
  <c r="B352" i="1"/>
  <c r="C352" i="1"/>
  <c r="E352" i="1"/>
  <c r="L352" i="1"/>
  <c r="S352" i="1"/>
  <c r="T352" i="1"/>
  <c r="Z352" i="1"/>
  <c r="AG352" i="1"/>
  <c r="AN352" i="1"/>
  <c r="AP352" i="1"/>
  <c r="AQ352" i="1"/>
  <c r="AR352" i="1"/>
  <c r="AS352" i="1"/>
  <c r="AT352" i="1"/>
  <c r="AU352" i="1"/>
  <c r="A353" i="1"/>
  <c r="B353" i="1"/>
  <c r="I353" i="1" s="1"/>
  <c r="C353" i="1"/>
  <c r="Q353" i="1" s="1"/>
  <c r="E353" i="1"/>
  <c r="L353" i="1"/>
  <c r="S353" i="1"/>
  <c r="T353" i="1"/>
  <c r="Z353" i="1"/>
  <c r="AG353" i="1"/>
  <c r="AN353" i="1"/>
  <c r="AP353" i="1"/>
  <c r="AQ353" i="1"/>
  <c r="AR353" i="1"/>
  <c r="AS353" i="1"/>
  <c r="AT353" i="1"/>
  <c r="AU353" i="1"/>
  <c r="A354" i="1"/>
  <c r="B354" i="1"/>
  <c r="W354" i="1" s="1"/>
  <c r="C354" i="1"/>
  <c r="AL354" i="1" s="1"/>
  <c r="E354" i="1"/>
  <c r="L354" i="1"/>
  <c r="S354" i="1"/>
  <c r="T354" i="1"/>
  <c r="Z354" i="1"/>
  <c r="AG354" i="1"/>
  <c r="AN354" i="1"/>
  <c r="AP354" i="1"/>
  <c r="AQ354" i="1"/>
  <c r="AR354" i="1"/>
  <c r="AS354" i="1"/>
  <c r="AT354" i="1"/>
  <c r="AU354" i="1"/>
  <c r="A355" i="1"/>
  <c r="V355" i="1" s="1"/>
  <c r="B355" i="1"/>
  <c r="AD355" i="1" s="1"/>
  <c r="C355" i="1"/>
  <c r="X355" i="1" s="1"/>
  <c r="E355" i="1"/>
  <c r="L355" i="1"/>
  <c r="O355" i="1"/>
  <c r="P355" i="1"/>
  <c r="Q355" i="1"/>
  <c r="S355" i="1"/>
  <c r="T355" i="1"/>
  <c r="Z355" i="1"/>
  <c r="AG355" i="1"/>
  <c r="AN355" i="1"/>
  <c r="AP355" i="1"/>
  <c r="AQ355" i="1"/>
  <c r="AR355" i="1"/>
  <c r="AS355" i="1"/>
  <c r="AT355" i="1"/>
  <c r="AU355" i="1"/>
  <c r="A356" i="1"/>
  <c r="H356" i="1" s="1"/>
  <c r="B356" i="1"/>
  <c r="W356" i="1" s="1"/>
  <c r="C356" i="1"/>
  <c r="E356" i="1"/>
  <c r="L356" i="1"/>
  <c r="S356" i="1"/>
  <c r="T356" i="1"/>
  <c r="Z356" i="1"/>
  <c r="AG356" i="1"/>
  <c r="AN356" i="1"/>
  <c r="AP356" i="1"/>
  <c r="AQ356" i="1"/>
  <c r="AR356" i="1"/>
  <c r="AS356" i="1"/>
  <c r="AT356" i="1"/>
  <c r="AU356" i="1"/>
  <c r="A357" i="1"/>
  <c r="O357" i="1" s="1"/>
  <c r="B357" i="1"/>
  <c r="AD357" i="1" s="1"/>
  <c r="C357" i="1"/>
  <c r="E357" i="1"/>
  <c r="L357" i="1"/>
  <c r="S357" i="1"/>
  <c r="T357" i="1"/>
  <c r="Z357" i="1"/>
  <c r="AG357" i="1"/>
  <c r="AN357" i="1"/>
  <c r="AP357" i="1"/>
  <c r="AQ357" i="1"/>
  <c r="AV357" i="1" s="1"/>
  <c r="AR357" i="1"/>
  <c r="AS357" i="1"/>
  <c r="AT357" i="1"/>
  <c r="AU357" i="1"/>
  <c r="A358" i="1"/>
  <c r="AC358" i="1" s="1"/>
  <c r="B358" i="1"/>
  <c r="C358" i="1"/>
  <c r="AL358" i="1" s="1"/>
  <c r="E358" i="1"/>
  <c r="L358" i="1"/>
  <c r="S358" i="1"/>
  <c r="T358" i="1"/>
  <c r="Z358" i="1"/>
  <c r="AG358" i="1"/>
  <c r="AN358" i="1"/>
  <c r="AP358" i="1"/>
  <c r="AQ358" i="1"/>
  <c r="AR358" i="1"/>
  <c r="AS358" i="1"/>
  <c r="AT358" i="1"/>
  <c r="AU358" i="1"/>
  <c r="A359" i="1"/>
  <c r="B359" i="1"/>
  <c r="C359" i="1"/>
  <c r="E359" i="1"/>
  <c r="L359" i="1"/>
  <c r="O359" i="1"/>
  <c r="S359" i="1"/>
  <c r="T359" i="1"/>
  <c r="Z359" i="1"/>
  <c r="AG359" i="1"/>
  <c r="AN359" i="1"/>
  <c r="AP359" i="1"/>
  <c r="AQ359" i="1"/>
  <c r="AR359" i="1"/>
  <c r="AS359" i="1"/>
  <c r="AT359" i="1"/>
  <c r="AU359" i="1"/>
  <c r="A360" i="1"/>
  <c r="O360" i="1" s="1"/>
  <c r="B360" i="1"/>
  <c r="W360" i="1" s="1"/>
  <c r="C360" i="1"/>
  <c r="J360" i="1" s="1"/>
  <c r="E360" i="1"/>
  <c r="L360" i="1"/>
  <c r="S360" i="1"/>
  <c r="T360" i="1"/>
  <c r="Z360" i="1"/>
  <c r="AG360" i="1"/>
  <c r="AN360" i="1"/>
  <c r="AP360" i="1"/>
  <c r="AQ360" i="1"/>
  <c r="AR360" i="1"/>
  <c r="AS360" i="1"/>
  <c r="AT360" i="1"/>
  <c r="AU360" i="1"/>
  <c r="A361" i="1"/>
  <c r="V361" i="1" s="1"/>
  <c r="B361" i="1"/>
  <c r="P361" i="1" s="1"/>
  <c r="C361" i="1"/>
  <c r="E361" i="1"/>
  <c r="L361" i="1"/>
  <c r="S361" i="1"/>
  <c r="T361" i="1"/>
  <c r="Z361" i="1"/>
  <c r="AG361" i="1"/>
  <c r="AN361" i="1"/>
  <c r="AP361" i="1"/>
  <c r="AQ361" i="1"/>
  <c r="AR361" i="1"/>
  <c r="AS361" i="1"/>
  <c r="AT361" i="1"/>
  <c r="AU361" i="1"/>
  <c r="A362" i="1"/>
  <c r="H362" i="1" s="1"/>
  <c r="B362" i="1"/>
  <c r="C362" i="1"/>
  <c r="J362" i="1" s="1"/>
  <c r="E362" i="1"/>
  <c r="L362" i="1"/>
  <c r="S362" i="1"/>
  <c r="T362" i="1"/>
  <c r="Z362" i="1"/>
  <c r="AG362" i="1"/>
  <c r="AN362" i="1"/>
  <c r="AP362" i="1"/>
  <c r="AQ362" i="1"/>
  <c r="AR362" i="1"/>
  <c r="AS362" i="1"/>
  <c r="AT362" i="1"/>
  <c r="AU362" i="1"/>
  <c r="A363" i="1"/>
  <c r="B363" i="1"/>
  <c r="C363" i="1"/>
  <c r="E363" i="1"/>
  <c r="L363" i="1"/>
  <c r="S363" i="1"/>
  <c r="T363" i="1"/>
  <c r="Z363" i="1"/>
  <c r="AG363" i="1"/>
  <c r="AN363" i="1"/>
  <c r="AP363" i="1"/>
  <c r="AQ363" i="1"/>
  <c r="AR363" i="1"/>
  <c r="AS363" i="1"/>
  <c r="AT363" i="1"/>
  <c r="AV363" i="1" s="1"/>
  <c r="AU363" i="1"/>
  <c r="A364" i="1"/>
  <c r="AC364" i="1" s="1"/>
  <c r="B364" i="1"/>
  <c r="W364" i="1" s="1"/>
  <c r="C364" i="1"/>
  <c r="AE364" i="1" s="1"/>
  <c r="E364" i="1"/>
  <c r="L364" i="1"/>
  <c r="O364" i="1"/>
  <c r="P364" i="1"/>
  <c r="Q364" i="1"/>
  <c r="S364" i="1"/>
  <c r="T364" i="1"/>
  <c r="Z364" i="1"/>
  <c r="AG364" i="1"/>
  <c r="AN364" i="1"/>
  <c r="AP364" i="1"/>
  <c r="AQ364" i="1"/>
  <c r="AV364" i="1" s="1"/>
  <c r="AR364" i="1"/>
  <c r="AS364" i="1"/>
  <c r="AT364" i="1"/>
  <c r="AU364" i="1"/>
  <c r="A365" i="1"/>
  <c r="B365" i="1"/>
  <c r="W365" i="1" s="1"/>
  <c r="C365" i="1"/>
  <c r="E365" i="1"/>
  <c r="L365" i="1"/>
  <c r="O365" i="1"/>
  <c r="S365" i="1"/>
  <c r="T365" i="1"/>
  <c r="Z365" i="1"/>
  <c r="AG365" i="1"/>
  <c r="AN365" i="1"/>
  <c r="AP365" i="1"/>
  <c r="AQ365" i="1"/>
  <c r="AR365" i="1"/>
  <c r="AS365" i="1"/>
  <c r="AT365" i="1"/>
  <c r="AU365" i="1"/>
  <c r="A366" i="1"/>
  <c r="AJ366" i="1" s="1"/>
  <c r="B366" i="1"/>
  <c r="C366" i="1"/>
  <c r="AE366" i="1" s="1"/>
  <c r="E366" i="1"/>
  <c r="L366" i="1"/>
  <c r="S366" i="1"/>
  <c r="T366" i="1"/>
  <c r="Z366" i="1"/>
  <c r="AG366" i="1"/>
  <c r="AN366" i="1"/>
  <c r="AP366" i="1"/>
  <c r="AQ366" i="1"/>
  <c r="AR366" i="1"/>
  <c r="AS366" i="1"/>
  <c r="AT366" i="1"/>
  <c r="AU366" i="1"/>
  <c r="A367" i="1"/>
  <c r="B367" i="1"/>
  <c r="AD367" i="1" s="1"/>
  <c r="C367" i="1"/>
  <c r="Q367" i="1" s="1"/>
  <c r="E367" i="1"/>
  <c r="L367" i="1"/>
  <c r="S367" i="1"/>
  <c r="T367" i="1"/>
  <c r="Z367" i="1"/>
  <c r="AG367" i="1"/>
  <c r="AN367" i="1"/>
  <c r="AP367" i="1"/>
  <c r="AQ367" i="1"/>
  <c r="AR367" i="1"/>
  <c r="AS367" i="1"/>
  <c r="AT367" i="1"/>
  <c r="AU367" i="1"/>
  <c r="A368" i="1"/>
  <c r="B368" i="1"/>
  <c r="P368" i="1" s="1"/>
  <c r="C368" i="1"/>
  <c r="E368" i="1"/>
  <c r="L368" i="1"/>
  <c r="S368" i="1"/>
  <c r="T368" i="1"/>
  <c r="Z368" i="1"/>
  <c r="AG368" i="1"/>
  <c r="AN368" i="1"/>
  <c r="AP368" i="1"/>
  <c r="AQ368" i="1"/>
  <c r="AR368" i="1"/>
  <c r="AS368" i="1"/>
  <c r="AT368" i="1"/>
  <c r="AU368" i="1"/>
  <c r="A369" i="1"/>
  <c r="B369" i="1"/>
  <c r="C369" i="1"/>
  <c r="E369" i="1"/>
  <c r="L369" i="1"/>
  <c r="S369" i="1"/>
  <c r="T369" i="1"/>
  <c r="Z369" i="1"/>
  <c r="AG369" i="1"/>
  <c r="AN369" i="1"/>
  <c r="AP369" i="1"/>
  <c r="AQ369" i="1"/>
  <c r="AR369" i="1"/>
  <c r="AS369" i="1"/>
  <c r="AT369" i="1"/>
  <c r="AU369" i="1"/>
  <c r="A370" i="1"/>
  <c r="V370" i="1" s="1"/>
  <c r="B370" i="1"/>
  <c r="W370" i="1" s="1"/>
  <c r="C370" i="1"/>
  <c r="Q370" i="1" s="1"/>
  <c r="E370" i="1"/>
  <c r="J370" i="1"/>
  <c r="L370" i="1"/>
  <c r="O370" i="1"/>
  <c r="P370" i="1"/>
  <c r="S370" i="1"/>
  <c r="T370" i="1"/>
  <c r="Z370" i="1"/>
  <c r="AG370" i="1"/>
  <c r="AN370" i="1"/>
  <c r="AP370" i="1"/>
  <c r="AQ370" i="1"/>
  <c r="AR370" i="1"/>
  <c r="AS370" i="1"/>
  <c r="AT370" i="1"/>
  <c r="AU370" i="1"/>
  <c r="A371" i="1"/>
  <c r="B371" i="1"/>
  <c r="C371" i="1"/>
  <c r="X371" i="1" s="1"/>
  <c r="E371" i="1"/>
  <c r="L371" i="1"/>
  <c r="S371" i="1"/>
  <c r="T371" i="1"/>
  <c r="Z371" i="1"/>
  <c r="AG371" i="1"/>
  <c r="AN371" i="1"/>
  <c r="AP371" i="1"/>
  <c r="AQ371" i="1"/>
  <c r="AR371" i="1"/>
  <c r="AS371" i="1"/>
  <c r="AT371" i="1"/>
  <c r="AU371" i="1"/>
  <c r="A372" i="1"/>
  <c r="V372" i="1" s="1"/>
  <c r="B372" i="1"/>
  <c r="W372" i="1" s="1"/>
  <c r="C372" i="1"/>
  <c r="E372" i="1"/>
  <c r="L372" i="1"/>
  <c r="S372" i="1"/>
  <c r="T372" i="1"/>
  <c r="Z372" i="1"/>
  <c r="AG372" i="1"/>
  <c r="AN372" i="1"/>
  <c r="AP372" i="1"/>
  <c r="AQ372" i="1"/>
  <c r="AR372" i="1"/>
  <c r="AS372" i="1"/>
  <c r="AT372" i="1"/>
  <c r="AV372" i="1" s="1"/>
  <c r="AU372" i="1"/>
  <c r="A373" i="1"/>
  <c r="B373" i="1"/>
  <c r="C373" i="1"/>
  <c r="X373" i="1" s="1"/>
  <c r="E373" i="1"/>
  <c r="L373" i="1"/>
  <c r="S373" i="1"/>
  <c r="T373" i="1"/>
  <c r="Z373" i="1"/>
  <c r="AG373" i="1"/>
  <c r="AN373" i="1"/>
  <c r="AP373" i="1"/>
  <c r="AQ373" i="1"/>
  <c r="AR373" i="1"/>
  <c r="AS373" i="1"/>
  <c r="AT373" i="1"/>
  <c r="AU373" i="1"/>
  <c r="A374" i="1"/>
  <c r="AJ374" i="1" s="1"/>
  <c r="B374" i="1"/>
  <c r="W374" i="1" s="1"/>
  <c r="C374" i="1"/>
  <c r="AE374" i="1" s="1"/>
  <c r="E374" i="1"/>
  <c r="L374" i="1"/>
  <c r="S374" i="1"/>
  <c r="T374" i="1"/>
  <c r="Z374" i="1"/>
  <c r="AG374" i="1"/>
  <c r="AN374" i="1"/>
  <c r="AP374" i="1"/>
  <c r="AQ374" i="1"/>
  <c r="AR374" i="1"/>
  <c r="AS374" i="1"/>
  <c r="AT374" i="1"/>
  <c r="AU374" i="1"/>
  <c r="A375" i="1"/>
  <c r="V375" i="1" s="1"/>
  <c r="B375" i="1"/>
  <c r="AD375" i="1" s="1"/>
  <c r="C375" i="1"/>
  <c r="E375" i="1"/>
  <c r="L375" i="1"/>
  <c r="S375" i="1"/>
  <c r="T375" i="1"/>
  <c r="Z375" i="1"/>
  <c r="AG375" i="1"/>
  <c r="AN375" i="1"/>
  <c r="AP375" i="1"/>
  <c r="AQ375" i="1"/>
  <c r="AR375" i="1"/>
  <c r="AS375" i="1"/>
  <c r="AT375" i="1"/>
  <c r="AU375" i="1"/>
  <c r="A376" i="1"/>
  <c r="O376" i="1" s="1"/>
  <c r="B376" i="1"/>
  <c r="W376" i="1" s="1"/>
  <c r="C376" i="1"/>
  <c r="E376" i="1"/>
  <c r="L376" i="1"/>
  <c r="S376" i="1"/>
  <c r="T376" i="1"/>
  <c r="Z376" i="1"/>
  <c r="AG376" i="1"/>
  <c r="AN376" i="1"/>
  <c r="AP376" i="1"/>
  <c r="AQ376" i="1"/>
  <c r="AR376" i="1"/>
  <c r="AS376" i="1"/>
  <c r="AT376" i="1"/>
  <c r="AU376" i="1"/>
  <c r="A377" i="1"/>
  <c r="O377" i="1" s="1"/>
  <c r="B377" i="1"/>
  <c r="I377" i="1" s="1"/>
  <c r="C377" i="1"/>
  <c r="X377" i="1" s="1"/>
  <c r="E377" i="1"/>
  <c r="L377" i="1"/>
  <c r="P377" i="1"/>
  <c r="S377" i="1"/>
  <c r="T377" i="1"/>
  <c r="Z377" i="1"/>
  <c r="AG377" i="1"/>
  <c r="AN377" i="1"/>
  <c r="AP377" i="1"/>
  <c r="AQ377" i="1"/>
  <c r="AR377" i="1"/>
  <c r="AS377" i="1"/>
  <c r="AT377" i="1"/>
  <c r="AU377" i="1"/>
  <c r="A378" i="1"/>
  <c r="H378" i="1" s="1"/>
  <c r="B378" i="1"/>
  <c r="C378" i="1"/>
  <c r="AL378" i="1" s="1"/>
  <c r="E378" i="1"/>
  <c r="J378" i="1"/>
  <c r="L378" i="1"/>
  <c r="P378" i="1"/>
  <c r="S378" i="1"/>
  <c r="T378" i="1"/>
  <c r="Z378" i="1"/>
  <c r="AG378" i="1"/>
  <c r="AN378" i="1"/>
  <c r="AP378" i="1"/>
  <c r="AQ378" i="1"/>
  <c r="AV378" i="1" s="1"/>
  <c r="AR378" i="1"/>
  <c r="AS378" i="1"/>
  <c r="AT378" i="1"/>
  <c r="AU378" i="1"/>
  <c r="A379" i="1"/>
  <c r="V379" i="1" s="1"/>
  <c r="B379" i="1"/>
  <c r="AD379" i="1" s="1"/>
  <c r="C379" i="1"/>
  <c r="X379" i="1" s="1"/>
  <c r="E379" i="1"/>
  <c r="L379" i="1"/>
  <c r="S379" i="1"/>
  <c r="T379" i="1"/>
  <c r="Z379" i="1"/>
  <c r="AG379" i="1"/>
  <c r="AN379" i="1"/>
  <c r="AP379" i="1"/>
  <c r="AQ379" i="1"/>
  <c r="AV379" i="1" s="1"/>
  <c r="AR379" i="1"/>
  <c r="AS379" i="1"/>
  <c r="AT379" i="1"/>
  <c r="AU379" i="1"/>
  <c r="A380" i="1"/>
  <c r="B380" i="1"/>
  <c r="C380" i="1"/>
  <c r="AE380" i="1" s="1"/>
  <c r="E380" i="1"/>
  <c r="L380" i="1"/>
  <c r="S380" i="1"/>
  <c r="T380" i="1"/>
  <c r="Z380" i="1"/>
  <c r="AG380" i="1"/>
  <c r="AN380" i="1"/>
  <c r="AP380" i="1"/>
  <c r="AQ380" i="1"/>
  <c r="AV380" i="1" s="1"/>
  <c r="AR380" i="1"/>
  <c r="AS380" i="1"/>
  <c r="AT380" i="1"/>
  <c r="AU380" i="1"/>
  <c r="A381" i="1"/>
  <c r="V381" i="1" s="1"/>
  <c r="B381" i="1"/>
  <c r="AD381" i="1" s="1"/>
  <c r="C381" i="1"/>
  <c r="X381" i="1" s="1"/>
  <c r="E381" i="1"/>
  <c r="J381" i="1"/>
  <c r="L381" i="1"/>
  <c r="S381" i="1"/>
  <c r="T381" i="1"/>
  <c r="Z381" i="1"/>
  <c r="AG381" i="1"/>
  <c r="AN381" i="1"/>
  <c r="AP381" i="1"/>
  <c r="AQ381" i="1"/>
  <c r="AR381" i="1"/>
  <c r="AS381" i="1"/>
  <c r="AT381" i="1"/>
  <c r="AU381" i="1"/>
  <c r="A382" i="1"/>
  <c r="AJ382" i="1" s="1"/>
  <c r="B382" i="1"/>
  <c r="W382" i="1" s="1"/>
  <c r="C382" i="1"/>
  <c r="AL382" i="1" s="1"/>
  <c r="E382" i="1"/>
  <c r="L382" i="1"/>
  <c r="S382" i="1"/>
  <c r="T382" i="1"/>
  <c r="Z382" i="1"/>
  <c r="AG382" i="1"/>
  <c r="AN382" i="1"/>
  <c r="AP382" i="1"/>
  <c r="AV382" i="1" s="1"/>
  <c r="AQ382" i="1"/>
  <c r="AR382" i="1"/>
  <c r="AS382" i="1"/>
  <c r="AT382" i="1"/>
  <c r="AU382" i="1"/>
  <c r="A383" i="1"/>
  <c r="B383" i="1"/>
  <c r="I383" i="1" s="1"/>
  <c r="C383" i="1"/>
  <c r="X383" i="1" s="1"/>
  <c r="E383" i="1"/>
  <c r="L383" i="1"/>
  <c r="S383" i="1"/>
  <c r="T383" i="1"/>
  <c r="Z383" i="1"/>
  <c r="AG383" i="1"/>
  <c r="AN383" i="1"/>
  <c r="AP383" i="1"/>
  <c r="AV383" i="1" s="1"/>
  <c r="AQ383" i="1"/>
  <c r="AR383" i="1"/>
  <c r="AS383" i="1"/>
  <c r="AT383" i="1"/>
  <c r="AU383" i="1"/>
  <c r="A384" i="1"/>
  <c r="B384" i="1"/>
  <c r="C384" i="1"/>
  <c r="Q384" i="1" s="1"/>
  <c r="E384" i="1"/>
  <c r="L384" i="1"/>
  <c r="S384" i="1"/>
  <c r="T384" i="1"/>
  <c r="Z384" i="1"/>
  <c r="AG384" i="1"/>
  <c r="AN384" i="1"/>
  <c r="AP384" i="1"/>
  <c r="AQ384" i="1"/>
  <c r="AR384" i="1"/>
  <c r="AS384" i="1"/>
  <c r="AT384" i="1"/>
  <c r="AU384" i="1"/>
  <c r="A385" i="1"/>
  <c r="V385" i="1" s="1"/>
  <c r="B385" i="1"/>
  <c r="C385" i="1"/>
  <c r="E385" i="1"/>
  <c r="L385" i="1"/>
  <c r="S385" i="1"/>
  <c r="T385" i="1"/>
  <c r="Z385" i="1"/>
  <c r="AG385" i="1"/>
  <c r="AN385" i="1"/>
  <c r="AP385" i="1"/>
  <c r="AQ385" i="1"/>
  <c r="AR385" i="1"/>
  <c r="AS385" i="1"/>
  <c r="AT385" i="1"/>
  <c r="AU385" i="1"/>
  <c r="A386" i="1"/>
  <c r="B386" i="1"/>
  <c r="W386" i="1" s="1"/>
  <c r="C386" i="1"/>
  <c r="E386" i="1"/>
  <c r="L386" i="1"/>
  <c r="P386" i="1"/>
  <c r="S386" i="1"/>
  <c r="T386" i="1"/>
  <c r="Z386" i="1"/>
  <c r="AG386" i="1"/>
  <c r="AN386" i="1"/>
  <c r="AP386" i="1"/>
  <c r="AQ386" i="1"/>
  <c r="AR386" i="1"/>
  <c r="AS386" i="1"/>
  <c r="AV386" i="1" s="1"/>
  <c r="AT386" i="1"/>
  <c r="AU386" i="1"/>
  <c r="A387" i="1"/>
  <c r="B387" i="1"/>
  <c r="AD387" i="1" s="1"/>
  <c r="C387" i="1"/>
  <c r="X387" i="1" s="1"/>
  <c r="E387" i="1"/>
  <c r="L387" i="1"/>
  <c r="S387" i="1"/>
  <c r="T387" i="1"/>
  <c r="Z387" i="1"/>
  <c r="AG387" i="1"/>
  <c r="AN387" i="1"/>
  <c r="AP387" i="1"/>
  <c r="AQ387" i="1"/>
  <c r="AR387" i="1"/>
  <c r="AS387" i="1"/>
  <c r="AT387" i="1"/>
  <c r="AU387" i="1"/>
  <c r="A388" i="1"/>
  <c r="B388" i="1"/>
  <c r="W388" i="1" s="1"/>
  <c r="C388" i="1"/>
  <c r="AE388" i="1" s="1"/>
  <c r="E388" i="1"/>
  <c r="L388" i="1"/>
  <c r="S388" i="1"/>
  <c r="T388" i="1"/>
  <c r="Z388" i="1"/>
  <c r="AG388" i="1"/>
  <c r="AN388" i="1"/>
  <c r="AP388" i="1"/>
  <c r="AQ388" i="1"/>
  <c r="AR388" i="1"/>
  <c r="AS388" i="1"/>
  <c r="AV388" i="1" s="1"/>
  <c r="AT388" i="1"/>
  <c r="AU388" i="1"/>
  <c r="A389" i="1"/>
  <c r="H389" i="1" s="1"/>
  <c r="B389" i="1"/>
  <c r="AD389" i="1" s="1"/>
  <c r="C389" i="1"/>
  <c r="X389" i="1" s="1"/>
  <c r="E389" i="1"/>
  <c r="L389" i="1"/>
  <c r="S389" i="1"/>
  <c r="T389" i="1"/>
  <c r="Z389" i="1"/>
  <c r="AG389" i="1"/>
  <c r="AN389" i="1"/>
  <c r="AP389" i="1"/>
  <c r="AQ389" i="1"/>
  <c r="AR389" i="1"/>
  <c r="AS389" i="1"/>
  <c r="AV389" i="1" s="1"/>
  <c r="AT389" i="1"/>
  <c r="AU389" i="1"/>
  <c r="A390" i="1"/>
  <c r="O390" i="1" s="1"/>
  <c r="B390" i="1"/>
  <c r="W390" i="1" s="1"/>
  <c r="C390" i="1"/>
  <c r="AE390" i="1" s="1"/>
  <c r="E390" i="1"/>
  <c r="L390" i="1"/>
  <c r="S390" i="1"/>
  <c r="T390" i="1"/>
  <c r="Z390" i="1"/>
  <c r="AG390" i="1"/>
  <c r="AN390" i="1"/>
  <c r="AP390" i="1"/>
  <c r="AQ390" i="1"/>
  <c r="AR390" i="1"/>
  <c r="AS390" i="1"/>
  <c r="AT390" i="1"/>
  <c r="AU390" i="1"/>
  <c r="A391" i="1"/>
  <c r="V391" i="1" s="1"/>
  <c r="B391" i="1"/>
  <c r="C391" i="1"/>
  <c r="X391" i="1" s="1"/>
  <c r="E391" i="1"/>
  <c r="L391" i="1"/>
  <c r="Q391" i="1"/>
  <c r="S391" i="1"/>
  <c r="T391" i="1"/>
  <c r="Z391" i="1"/>
  <c r="AG391" i="1"/>
  <c r="AN391" i="1"/>
  <c r="AP391" i="1"/>
  <c r="AQ391" i="1"/>
  <c r="AV391" i="1" s="1"/>
  <c r="AR391" i="1"/>
  <c r="AS391" i="1"/>
  <c r="AT391" i="1"/>
  <c r="AU391" i="1"/>
  <c r="A392" i="1"/>
  <c r="AJ392" i="1" s="1"/>
  <c r="B392" i="1"/>
  <c r="C392" i="1"/>
  <c r="Q392" i="1" s="1"/>
  <c r="E392" i="1"/>
  <c r="H392" i="1"/>
  <c r="L392" i="1"/>
  <c r="S392" i="1"/>
  <c r="T392" i="1"/>
  <c r="Z392" i="1"/>
  <c r="AG392" i="1"/>
  <c r="AN392" i="1"/>
  <c r="AP392" i="1"/>
  <c r="AQ392" i="1"/>
  <c r="AR392" i="1"/>
  <c r="AS392" i="1"/>
  <c r="AT392" i="1"/>
  <c r="AU392" i="1"/>
  <c r="A393" i="1"/>
  <c r="V393" i="1" s="1"/>
  <c r="B393" i="1"/>
  <c r="AD393" i="1" s="1"/>
  <c r="C393" i="1"/>
  <c r="X393" i="1" s="1"/>
  <c r="E393" i="1"/>
  <c r="L393" i="1"/>
  <c r="S393" i="1"/>
  <c r="T393" i="1"/>
  <c r="Z393" i="1"/>
  <c r="AG393" i="1"/>
  <c r="AN393" i="1"/>
  <c r="AP393" i="1"/>
  <c r="AV393" i="1" s="1"/>
  <c r="AQ393" i="1"/>
  <c r="AR393" i="1"/>
  <c r="AS393" i="1"/>
  <c r="AT393" i="1"/>
  <c r="AU393" i="1"/>
  <c r="A394" i="1"/>
  <c r="V394" i="1" s="1"/>
  <c r="B394" i="1"/>
  <c r="W394" i="1" s="1"/>
  <c r="C394" i="1"/>
  <c r="E394" i="1"/>
  <c r="L394" i="1"/>
  <c r="S394" i="1"/>
  <c r="T394" i="1"/>
  <c r="Z394" i="1"/>
  <c r="AG394" i="1"/>
  <c r="AN394" i="1"/>
  <c r="AP394" i="1"/>
  <c r="AQ394" i="1"/>
  <c r="AR394" i="1"/>
  <c r="AS394" i="1"/>
  <c r="AT394" i="1"/>
  <c r="AU394" i="1"/>
  <c r="A395" i="1"/>
  <c r="V395" i="1" s="1"/>
  <c r="B395" i="1"/>
  <c r="C395" i="1"/>
  <c r="E395" i="1"/>
  <c r="L395" i="1"/>
  <c r="S395" i="1"/>
  <c r="T395" i="1"/>
  <c r="Z395" i="1"/>
  <c r="AG395" i="1"/>
  <c r="AN395" i="1"/>
  <c r="AP395" i="1"/>
  <c r="AQ395" i="1"/>
  <c r="AR395" i="1"/>
  <c r="AS395" i="1"/>
  <c r="AT395" i="1"/>
  <c r="AU395" i="1"/>
  <c r="A396" i="1"/>
  <c r="O396" i="1" s="1"/>
  <c r="B396" i="1"/>
  <c r="C396" i="1"/>
  <c r="AE396" i="1" s="1"/>
  <c r="E396" i="1"/>
  <c r="L396" i="1"/>
  <c r="S396" i="1"/>
  <c r="T396" i="1"/>
  <c r="Z396" i="1"/>
  <c r="AG396" i="1"/>
  <c r="AN396" i="1"/>
  <c r="AP396" i="1"/>
  <c r="AV396" i="1" s="1"/>
  <c r="AQ396" i="1"/>
  <c r="AR396" i="1"/>
  <c r="AS396" i="1"/>
  <c r="AT396" i="1"/>
  <c r="AU396" i="1"/>
  <c r="A397" i="1"/>
  <c r="B397" i="1"/>
  <c r="AD397" i="1" s="1"/>
  <c r="C397" i="1"/>
  <c r="E397" i="1"/>
  <c r="L397" i="1"/>
  <c r="S397" i="1"/>
  <c r="T397" i="1"/>
  <c r="Z397" i="1"/>
  <c r="AG397" i="1"/>
  <c r="AN397" i="1"/>
  <c r="AP397" i="1"/>
  <c r="AQ397" i="1"/>
  <c r="AR397" i="1"/>
  <c r="AS397" i="1"/>
  <c r="AT397" i="1"/>
  <c r="AU397" i="1"/>
  <c r="A398" i="1"/>
  <c r="AJ398" i="1" s="1"/>
  <c r="B398" i="1"/>
  <c r="W398" i="1" s="1"/>
  <c r="C398" i="1"/>
  <c r="AE398" i="1" s="1"/>
  <c r="E398" i="1"/>
  <c r="L398" i="1"/>
  <c r="S398" i="1"/>
  <c r="T398" i="1"/>
  <c r="Z398" i="1"/>
  <c r="AG398" i="1"/>
  <c r="AN398" i="1"/>
  <c r="AP398" i="1"/>
  <c r="AQ398" i="1"/>
  <c r="AR398" i="1"/>
  <c r="AS398" i="1"/>
  <c r="AT398" i="1"/>
  <c r="AU398" i="1"/>
  <c r="A399" i="1"/>
  <c r="B399" i="1"/>
  <c r="C399" i="1"/>
  <c r="X399" i="1" s="1"/>
  <c r="E399" i="1"/>
  <c r="L399" i="1"/>
  <c r="S399" i="1"/>
  <c r="T399" i="1"/>
  <c r="Z399" i="1"/>
  <c r="AG399" i="1"/>
  <c r="AN399" i="1"/>
  <c r="AP399" i="1"/>
  <c r="AQ399" i="1"/>
  <c r="AR399" i="1"/>
  <c r="AS399" i="1"/>
  <c r="AT399" i="1"/>
  <c r="AU399" i="1"/>
  <c r="A400" i="1"/>
  <c r="B400" i="1"/>
  <c r="W400" i="1" s="1"/>
  <c r="C400" i="1"/>
  <c r="X400" i="1" s="1"/>
  <c r="E400" i="1"/>
  <c r="L400" i="1"/>
  <c r="S400" i="1"/>
  <c r="T400" i="1"/>
  <c r="Z400" i="1"/>
  <c r="AG400" i="1"/>
  <c r="AN400" i="1"/>
  <c r="AP400" i="1"/>
  <c r="AQ400" i="1"/>
  <c r="AR400" i="1"/>
  <c r="AS400" i="1"/>
  <c r="AT400" i="1"/>
  <c r="AU400" i="1"/>
  <c r="A401" i="1"/>
  <c r="B401" i="1"/>
  <c r="C401" i="1"/>
  <c r="E401" i="1"/>
  <c r="L401" i="1"/>
  <c r="S401" i="1"/>
  <c r="T401" i="1"/>
  <c r="Z401" i="1"/>
  <c r="AG401" i="1"/>
  <c r="AN401" i="1"/>
  <c r="AP401" i="1"/>
  <c r="AQ401" i="1"/>
  <c r="AR401" i="1"/>
  <c r="AS401" i="1"/>
  <c r="AT401" i="1"/>
  <c r="AU401" i="1"/>
  <c r="A402" i="1"/>
  <c r="V402" i="1" s="1"/>
  <c r="B402" i="1"/>
  <c r="C402" i="1"/>
  <c r="AL402" i="1" s="1"/>
  <c r="E402" i="1"/>
  <c r="L402" i="1"/>
  <c r="S402" i="1"/>
  <c r="T402" i="1"/>
  <c r="Z402" i="1"/>
  <c r="AG402" i="1"/>
  <c r="AN402" i="1"/>
  <c r="AP402" i="1"/>
  <c r="AQ402" i="1"/>
  <c r="AR402" i="1"/>
  <c r="AS402" i="1"/>
  <c r="AT402" i="1"/>
  <c r="AU402" i="1"/>
  <c r="A403" i="1"/>
  <c r="B403" i="1"/>
  <c r="AD403" i="1" s="1"/>
  <c r="C403" i="1"/>
  <c r="X403" i="1" s="1"/>
  <c r="E403" i="1"/>
  <c r="L403" i="1"/>
  <c r="S403" i="1"/>
  <c r="T403" i="1"/>
  <c r="Z403" i="1"/>
  <c r="AG403" i="1"/>
  <c r="AN403" i="1"/>
  <c r="AP403" i="1"/>
  <c r="AQ403" i="1"/>
  <c r="AR403" i="1"/>
  <c r="AS403" i="1"/>
  <c r="AT403" i="1"/>
  <c r="AU403" i="1"/>
  <c r="A404" i="1"/>
  <c r="B404" i="1"/>
  <c r="C404" i="1"/>
  <c r="E404" i="1"/>
  <c r="L404" i="1"/>
  <c r="S404" i="1"/>
  <c r="T404" i="1"/>
  <c r="Z404" i="1"/>
  <c r="AG404" i="1"/>
  <c r="AN404" i="1"/>
  <c r="AP404" i="1"/>
  <c r="AQ404" i="1"/>
  <c r="AR404" i="1"/>
  <c r="AS404" i="1"/>
  <c r="AT404" i="1"/>
  <c r="AU404" i="1"/>
  <c r="A405" i="1"/>
  <c r="V405" i="1" s="1"/>
  <c r="B405" i="1"/>
  <c r="AD405" i="1" s="1"/>
  <c r="C405" i="1"/>
  <c r="J405" i="1" s="1"/>
  <c r="E405" i="1"/>
  <c r="L405" i="1"/>
  <c r="S405" i="1"/>
  <c r="T405" i="1"/>
  <c r="Z405" i="1"/>
  <c r="AG405" i="1"/>
  <c r="AN405" i="1"/>
  <c r="AP405" i="1"/>
  <c r="AQ405" i="1"/>
  <c r="AR405" i="1"/>
  <c r="AS405" i="1"/>
  <c r="AT405" i="1"/>
  <c r="AU405" i="1"/>
  <c r="A406" i="1"/>
  <c r="B406" i="1"/>
  <c r="P406" i="1" s="1"/>
  <c r="C406" i="1"/>
  <c r="X406" i="1" s="1"/>
  <c r="E406" i="1"/>
  <c r="L406" i="1"/>
  <c r="S406" i="1"/>
  <c r="T406" i="1"/>
  <c r="Z406" i="1"/>
  <c r="AG406" i="1"/>
  <c r="AN406" i="1"/>
  <c r="AP406" i="1"/>
  <c r="AQ406" i="1"/>
  <c r="AR406" i="1"/>
  <c r="AS406" i="1"/>
  <c r="AT406" i="1"/>
  <c r="AU406" i="1"/>
  <c r="A407" i="1"/>
  <c r="B407" i="1"/>
  <c r="C407" i="1"/>
  <c r="J407" i="1" s="1"/>
  <c r="E407" i="1"/>
  <c r="L407" i="1"/>
  <c r="P407" i="1"/>
  <c r="Q407" i="1"/>
  <c r="S407" i="1"/>
  <c r="T407" i="1"/>
  <c r="Z407" i="1"/>
  <c r="AG407" i="1"/>
  <c r="AN407" i="1"/>
  <c r="AP407" i="1"/>
  <c r="AQ407" i="1"/>
  <c r="AR407" i="1"/>
  <c r="AS407" i="1"/>
  <c r="AT407" i="1"/>
  <c r="AU407" i="1"/>
  <c r="A408" i="1"/>
  <c r="AJ408" i="1" s="1"/>
  <c r="B408" i="1"/>
  <c r="I408" i="1" s="1"/>
  <c r="C408" i="1"/>
  <c r="Q408" i="1" s="1"/>
  <c r="E408" i="1"/>
  <c r="J408" i="1"/>
  <c r="L408" i="1"/>
  <c r="O408" i="1"/>
  <c r="S408" i="1"/>
  <c r="T408" i="1"/>
  <c r="Z408" i="1"/>
  <c r="AG408" i="1"/>
  <c r="AN408" i="1"/>
  <c r="AP408" i="1"/>
  <c r="AQ408" i="1"/>
  <c r="AR408" i="1"/>
  <c r="AS408" i="1"/>
  <c r="AT408" i="1"/>
  <c r="AU408" i="1"/>
  <c r="A409" i="1"/>
  <c r="B409" i="1"/>
  <c r="C409" i="1"/>
  <c r="J409" i="1" s="1"/>
  <c r="E409" i="1"/>
  <c r="L409" i="1"/>
  <c r="S409" i="1"/>
  <c r="T409" i="1"/>
  <c r="Z409" i="1"/>
  <c r="AG409" i="1"/>
  <c r="AN409" i="1"/>
  <c r="AP409" i="1"/>
  <c r="AQ409" i="1"/>
  <c r="AR409" i="1"/>
  <c r="AS409" i="1"/>
  <c r="AT409" i="1"/>
  <c r="AU409" i="1"/>
  <c r="A410" i="1"/>
  <c r="B410" i="1"/>
  <c r="I410" i="1" s="1"/>
  <c r="C410" i="1"/>
  <c r="Q410" i="1" s="1"/>
  <c r="E410" i="1"/>
  <c r="L410" i="1"/>
  <c r="S410" i="1"/>
  <c r="T410" i="1"/>
  <c r="Z410" i="1"/>
  <c r="AG410" i="1"/>
  <c r="AN410" i="1"/>
  <c r="AP410" i="1"/>
  <c r="AQ410" i="1"/>
  <c r="AR410" i="1"/>
  <c r="AS410" i="1"/>
  <c r="AT410" i="1"/>
  <c r="AU410" i="1"/>
  <c r="A411" i="1"/>
  <c r="H411" i="1" s="1"/>
  <c r="B411" i="1"/>
  <c r="P411" i="1" s="1"/>
  <c r="C411" i="1"/>
  <c r="E411" i="1"/>
  <c r="L411" i="1"/>
  <c r="S411" i="1"/>
  <c r="T411" i="1"/>
  <c r="Z411" i="1"/>
  <c r="AG411" i="1"/>
  <c r="AN411" i="1"/>
  <c r="AP411" i="1"/>
  <c r="AQ411" i="1"/>
  <c r="AR411" i="1"/>
  <c r="AS411" i="1"/>
  <c r="AT411" i="1"/>
  <c r="AU411" i="1"/>
  <c r="A412" i="1"/>
  <c r="B412" i="1"/>
  <c r="I412" i="1" s="1"/>
  <c r="C412" i="1"/>
  <c r="J412" i="1" s="1"/>
  <c r="E412" i="1"/>
  <c r="L412" i="1"/>
  <c r="S412" i="1"/>
  <c r="T412" i="1"/>
  <c r="Z412" i="1"/>
  <c r="AG412" i="1"/>
  <c r="AN412" i="1"/>
  <c r="AP412" i="1"/>
  <c r="AQ412" i="1"/>
  <c r="AR412" i="1"/>
  <c r="AS412" i="1"/>
  <c r="AT412" i="1"/>
  <c r="AU412" i="1"/>
  <c r="A413" i="1"/>
  <c r="B413" i="1"/>
  <c r="C413" i="1"/>
  <c r="J413" i="1" s="1"/>
  <c r="E413" i="1"/>
  <c r="L413" i="1"/>
  <c r="Q413" i="1"/>
  <c r="S413" i="1"/>
  <c r="T413" i="1"/>
  <c r="Z413" i="1"/>
  <c r="AG413" i="1"/>
  <c r="AN413" i="1"/>
  <c r="AP413" i="1"/>
  <c r="AQ413" i="1"/>
  <c r="AR413" i="1"/>
  <c r="AS413" i="1"/>
  <c r="AT413" i="1"/>
  <c r="AU413" i="1"/>
  <c r="A414" i="1"/>
  <c r="H414" i="1" s="1"/>
  <c r="B414" i="1"/>
  <c r="I414" i="1" s="1"/>
  <c r="C414" i="1"/>
  <c r="AE414" i="1" s="1"/>
  <c r="E414" i="1"/>
  <c r="L414" i="1"/>
  <c r="S414" i="1"/>
  <c r="T414" i="1"/>
  <c r="Z414" i="1"/>
  <c r="AG414" i="1"/>
  <c r="AN414" i="1"/>
  <c r="AP414" i="1"/>
  <c r="AV414" i="1" s="1"/>
  <c r="AQ414" i="1"/>
  <c r="AR414" i="1"/>
  <c r="AS414" i="1"/>
  <c r="AT414" i="1"/>
  <c r="AU414" i="1"/>
  <c r="A415" i="1"/>
  <c r="B415" i="1"/>
  <c r="C415" i="1"/>
  <c r="J415" i="1" s="1"/>
  <c r="E415" i="1"/>
  <c r="L415" i="1"/>
  <c r="S415" i="1"/>
  <c r="T415" i="1"/>
  <c r="Z415" i="1"/>
  <c r="AG415" i="1"/>
  <c r="AN415" i="1"/>
  <c r="AP415" i="1"/>
  <c r="AQ415" i="1"/>
  <c r="AR415" i="1"/>
  <c r="AS415" i="1"/>
  <c r="AT415" i="1"/>
  <c r="AU415" i="1"/>
  <c r="A416" i="1"/>
  <c r="O416" i="1" s="1"/>
  <c r="B416" i="1"/>
  <c r="C416" i="1"/>
  <c r="Q416" i="1" s="1"/>
  <c r="E416" i="1"/>
  <c r="L416" i="1"/>
  <c r="S416" i="1"/>
  <c r="T416" i="1"/>
  <c r="Z416" i="1"/>
  <c r="AG416" i="1"/>
  <c r="AN416" i="1"/>
  <c r="AP416" i="1"/>
  <c r="AQ416" i="1"/>
  <c r="AR416" i="1"/>
  <c r="AS416" i="1"/>
  <c r="AT416" i="1"/>
  <c r="AU416" i="1"/>
  <c r="A417" i="1"/>
  <c r="O417" i="1" s="1"/>
  <c r="B417" i="1"/>
  <c r="AD417" i="1" s="1"/>
  <c r="C417" i="1"/>
  <c r="J417" i="1" s="1"/>
  <c r="E417" i="1"/>
  <c r="L417" i="1"/>
  <c r="S417" i="1"/>
  <c r="T417" i="1"/>
  <c r="Z417" i="1"/>
  <c r="AG417" i="1"/>
  <c r="AN417" i="1"/>
  <c r="AP417" i="1"/>
  <c r="AQ417" i="1"/>
  <c r="AR417" i="1"/>
  <c r="AS417" i="1"/>
  <c r="AT417" i="1"/>
  <c r="AU417" i="1"/>
  <c r="A418" i="1"/>
  <c r="B418" i="1"/>
  <c r="C418" i="1"/>
  <c r="AL418" i="1" s="1"/>
  <c r="E418" i="1"/>
  <c r="L418" i="1"/>
  <c r="S418" i="1"/>
  <c r="T418" i="1"/>
  <c r="Z418" i="1"/>
  <c r="AG418" i="1"/>
  <c r="AN418" i="1"/>
  <c r="AP418" i="1"/>
  <c r="AQ418" i="1"/>
  <c r="AR418" i="1"/>
  <c r="AS418" i="1"/>
  <c r="AT418" i="1"/>
  <c r="AU418" i="1"/>
  <c r="A419" i="1"/>
  <c r="B419" i="1"/>
  <c r="I419" i="1" s="1"/>
  <c r="C419" i="1"/>
  <c r="J419" i="1" s="1"/>
  <c r="E419" i="1"/>
  <c r="L419" i="1"/>
  <c r="P419" i="1"/>
  <c r="Q419" i="1"/>
  <c r="S419" i="1"/>
  <c r="T419" i="1"/>
  <c r="Z419" i="1"/>
  <c r="AG419" i="1"/>
  <c r="AN419" i="1"/>
  <c r="AP419" i="1"/>
  <c r="AQ419" i="1"/>
  <c r="AR419" i="1"/>
  <c r="AS419" i="1"/>
  <c r="AT419" i="1"/>
  <c r="AU419" i="1"/>
  <c r="A420" i="1"/>
  <c r="B420" i="1"/>
  <c r="I420" i="1" s="1"/>
  <c r="C420" i="1"/>
  <c r="E420" i="1"/>
  <c r="L420" i="1"/>
  <c r="S420" i="1"/>
  <c r="T420" i="1"/>
  <c r="Z420" i="1"/>
  <c r="AG420" i="1"/>
  <c r="AN420" i="1"/>
  <c r="AP420" i="1"/>
  <c r="AQ420" i="1"/>
  <c r="AR420" i="1"/>
  <c r="AS420" i="1"/>
  <c r="AT420" i="1"/>
  <c r="AU420" i="1"/>
  <c r="AU218" i="1"/>
  <c r="A216" i="1"/>
  <c r="AC216" i="1" s="1"/>
  <c r="AU216" i="1"/>
  <c r="A217" i="1"/>
  <c r="A218" i="1"/>
  <c r="AC218" i="1" s="1"/>
  <c r="A219" i="1"/>
  <c r="A220" i="1"/>
  <c r="H220" i="1" s="1"/>
  <c r="B216" i="1"/>
  <c r="C216" i="1"/>
  <c r="Q216" i="1" s="1"/>
  <c r="E216" i="1"/>
  <c r="L216" i="1"/>
  <c r="S216" i="1"/>
  <c r="T216" i="1"/>
  <c r="Z216" i="1"/>
  <c r="AG216" i="1"/>
  <c r="AN216" i="1"/>
  <c r="AP216" i="1"/>
  <c r="AQ216" i="1"/>
  <c r="AR216" i="1"/>
  <c r="AS216" i="1"/>
  <c r="AT216" i="1"/>
  <c r="B217" i="1"/>
  <c r="AK217" i="1" s="1"/>
  <c r="C217" i="1"/>
  <c r="E217" i="1"/>
  <c r="L217" i="1"/>
  <c r="S217" i="1"/>
  <c r="T217" i="1"/>
  <c r="Z217" i="1"/>
  <c r="AG217" i="1"/>
  <c r="AN217" i="1"/>
  <c r="AP217" i="1"/>
  <c r="AQ217" i="1"/>
  <c r="AR217" i="1"/>
  <c r="AS217" i="1"/>
  <c r="AT217" i="1"/>
  <c r="AU217" i="1"/>
  <c r="B218" i="1"/>
  <c r="C218" i="1"/>
  <c r="E218" i="1"/>
  <c r="L218" i="1"/>
  <c r="S218" i="1"/>
  <c r="T218" i="1"/>
  <c r="Z218" i="1"/>
  <c r="AG218" i="1"/>
  <c r="AN218" i="1"/>
  <c r="AP218" i="1"/>
  <c r="AQ218" i="1"/>
  <c r="AR218" i="1"/>
  <c r="AS218" i="1"/>
  <c r="AT218" i="1"/>
  <c r="B219" i="1"/>
  <c r="P219" i="1" s="1"/>
  <c r="C219" i="1"/>
  <c r="AL219" i="1" s="1"/>
  <c r="E219" i="1"/>
  <c r="L219" i="1"/>
  <c r="S219" i="1"/>
  <c r="T219" i="1"/>
  <c r="Z219" i="1"/>
  <c r="AG219" i="1"/>
  <c r="AN219" i="1"/>
  <c r="AP219" i="1"/>
  <c r="AQ219" i="1"/>
  <c r="AR219" i="1"/>
  <c r="AS219" i="1"/>
  <c r="AT219" i="1"/>
  <c r="AU219" i="1"/>
  <c r="B220" i="1"/>
  <c r="AK220" i="1" s="1"/>
  <c r="C220" i="1"/>
  <c r="E220" i="1"/>
  <c r="J220" i="1"/>
  <c r="L220" i="1"/>
  <c r="S220" i="1"/>
  <c r="T220" i="1"/>
  <c r="Z220" i="1"/>
  <c r="AG220" i="1"/>
  <c r="AN220" i="1"/>
  <c r="AP220" i="1"/>
  <c r="AQ220" i="1"/>
  <c r="AR220" i="1"/>
  <c r="AS220" i="1"/>
  <c r="AT220" i="1"/>
  <c r="AU220" i="1"/>
  <c r="A221" i="1"/>
  <c r="B221" i="1"/>
  <c r="P221" i="1" s="1"/>
  <c r="C221" i="1"/>
  <c r="E221" i="1"/>
  <c r="L221" i="1"/>
  <c r="S221" i="1"/>
  <c r="T221" i="1"/>
  <c r="Z221" i="1"/>
  <c r="AG221" i="1"/>
  <c r="AN221" i="1"/>
  <c r="AP221" i="1"/>
  <c r="AQ221" i="1"/>
  <c r="AR221" i="1"/>
  <c r="AS221" i="1"/>
  <c r="AT221" i="1"/>
  <c r="AU221" i="1"/>
  <c r="A222" i="1"/>
  <c r="V222" i="1" s="1"/>
  <c r="B222" i="1"/>
  <c r="C222" i="1"/>
  <c r="E222" i="1"/>
  <c r="L222" i="1"/>
  <c r="S222" i="1"/>
  <c r="T222" i="1"/>
  <c r="Z222" i="1"/>
  <c r="AG222" i="1"/>
  <c r="AN222" i="1"/>
  <c r="AP222" i="1"/>
  <c r="AQ222" i="1"/>
  <c r="AR222" i="1"/>
  <c r="AS222" i="1"/>
  <c r="AT222" i="1"/>
  <c r="AU222" i="1"/>
  <c r="A223" i="1"/>
  <c r="B223" i="1"/>
  <c r="P223" i="1" s="1"/>
  <c r="C223" i="1"/>
  <c r="E223" i="1"/>
  <c r="L223" i="1"/>
  <c r="S223" i="1"/>
  <c r="T223" i="1"/>
  <c r="Z223" i="1"/>
  <c r="AG223" i="1"/>
  <c r="AN223" i="1"/>
  <c r="AP223" i="1"/>
  <c r="AQ223" i="1"/>
  <c r="AR223" i="1"/>
  <c r="AS223" i="1"/>
  <c r="AT223" i="1"/>
  <c r="AU223" i="1"/>
  <c r="A224" i="1"/>
  <c r="AJ224" i="1" s="1"/>
  <c r="B224" i="1"/>
  <c r="AK224" i="1" s="1"/>
  <c r="C224" i="1"/>
  <c r="E224" i="1"/>
  <c r="L224" i="1"/>
  <c r="S224" i="1"/>
  <c r="T224" i="1"/>
  <c r="Z224" i="1"/>
  <c r="AG224" i="1"/>
  <c r="AN224" i="1"/>
  <c r="AP224" i="1"/>
  <c r="AQ224" i="1"/>
  <c r="AR224" i="1"/>
  <c r="AS224" i="1"/>
  <c r="AT224" i="1"/>
  <c r="AU224" i="1"/>
  <c r="A225" i="1"/>
  <c r="O225" i="1" s="1"/>
  <c r="B225" i="1"/>
  <c r="C225" i="1"/>
  <c r="E225" i="1"/>
  <c r="L225" i="1"/>
  <c r="S225" i="1"/>
  <c r="T225" i="1"/>
  <c r="Z225" i="1"/>
  <c r="AG225" i="1"/>
  <c r="AN225" i="1"/>
  <c r="AP225" i="1"/>
  <c r="AQ225" i="1"/>
  <c r="AR225" i="1"/>
  <c r="AS225" i="1"/>
  <c r="AT225" i="1"/>
  <c r="AU225" i="1"/>
  <c r="A226" i="1"/>
  <c r="O226" i="1" s="1"/>
  <c r="B226" i="1"/>
  <c r="C226" i="1"/>
  <c r="E226" i="1"/>
  <c r="L226" i="1"/>
  <c r="S226" i="1"/>
  <c r="T226" i="1"/>
  <c r="Z226" i="1"/>
  <c r="AG226" i="1"/>
  <c r="AN226" i="1"/>
  <c r="AP226" i="1"/>
  <c r="AQ226" i="1"/>
  <c r="AR226" i="1"/>
  <c r="AS226" i="1"/>
  <c r="AT226" i="1"/>
  <c r="AU226" i="1"/>
  <c r="A227" i="1"/>
  <c r="O227" i="1" s="1"/>
  <c r="B227" i="1"/>
  <c r="C227" i="1"/>
  <c r="E227" i="1"/>
  <c r="L227" i="1"/>
  <c r="S227" i="1"/>
  <c r="T227" i="1"/>
  <c r="Z227" i="1"/>
  <c r="AG227" i="1"/>
  <c r="AN227" i="1"/>
  <c r="AP227" i="1"/>
  <c r="AQ227" i="1"/>
  <c r="AR227" i="1"/>
  <c r="AS227" i="1"/>
  <c r="AT227" i="1"/>
  <c r="AU227" i="1"/>
  <c r="A228" i="1"/>
  <c r="O228" i="1" s="1"/>
  <c r="B228" i="1"/>
  <c r="C228" i="1"/>
  <c r="AL228" i="1" s="1"/>
  <c r="E228" i="1"/>
  <c r="L228" i="1"/>
  <c r="Q228" i="1"/>
  <c r="S228" i="1"/>
  <c r="T228" i="1"/>
  <c r="Z228" i="1"/>
  <c r="AG228" i="1"/>
  <c r="AN228" i="1"/>
  <c r="AP228" i="1"/>
  <c r="AQ228" i="1"/>
  <c r="AR228" i="1"/>
  <c r="AS228" i="1"/>
  <c r="AT228" i="1"/>
  <c r="AV228" i="1" s="1"/>
  <c r="AU228" i="1"/>
  <c r="A229" i="1"/>
  <c r="H229" i="1" s="1"/>
  <c r="B229" i="1"/>
  <c r="C229" i="1"/>
  <c r="E229" i="1"/>
  <c r="L229" i="1"/>
  <c r="O229" i="1"/>
  <c r="S229" i="1"/>
  <c r="T229" i="1"/>
  <c r="Z229" i="1"/>
  <c r="AG229" i="1"/>
  <c r="AN229" i="1"/>
  <c r="AP229" i="1"/>
  <c r="AQ229" i="1"/>
  <c r="AR229" i="1"/>
  <c r="AS229" i="1"/>
  <c r="AT229" i="1"/>
  <c r="AU229" i="1"/>
  <c r="A230" i="1"/>
  <c r="V230" i="1" s="1"/>
  <c r="B230" i="1"/>
  <c r="C230" i="1"/>
  <c r="E230" i="1"/>
  <c r="L230" i="1"/>
  <c r="S230" i="1"/>
  <c r="T230" i="1"/>
  <c r="Z230" i="1"/>
  <c r="AG230" i="1"/>
  <c r="AN230" i="1"/>
  <c r="AP230" i="1"/>
  <c r="AQ230" i="1"/>
  <c r="AR230" i="1"/>
  <c r="AS230" i="1"/>
  <c r="AT230" i="1"/>
  <c r="AU230" i="1"/>
  <c r="A231" i="1"/>
  <c r="B231" i="1"/>
  <c r="C231" i="1"/>
  <c r="AL231" i="1" s="1"/>
  <c r="E231" i="1"/>
  <c r="L231" i="1"/>
  <c r="S231" i="1"/>
  <c r="T231" i="1"/>
  <c r="Z231" i="1"/>
  <c r="AG231" i="1"/>
  <c r="AN231" i="1"/>
  <c r="AP231" i="1"/>
  <c r="AQ231" i="1"/>
  <c r="AR231" i="1"/>
  <c r="AS231" i="1"/>
  <c r="AT231" i="1"/>
  <c r="AU231" i="1"/>
  <c r="A232" i="1"/>
  <c r="V232" i="1" s="1"/>
  <c r="B232" i="1"/>
  <c r="AK232" i="1" s="1"/>
  <c r="C232" i="1"/>
  <c r="AL232" i="1" s="1"/>
  <c r="E232" i="1"/>
  <c r="I232" i="1"/>
  <c r="L232" i="1"/>
  <c r="O232" i="1"/>
  <c r="P232" i="1"/>
  <c r="Q232" i="1"/>
  <c r="S232" i="1"/>
  <c r="T232" i="1"/>
  <c r="W232" i="1"/>
  <c r="Z232" i="1"/>
  <c r="AG232" i="1"/>
  <c r="AN232" i="1"/>
  <c r="AP232" i="1"/>
  <c r="AQ232" i="1"/>
  <c r="AR232" i="1"/>
  <c r="AS232" i="1"/>
  <c r="AT232" i="1"/>
  <c r="AU232" i="1"/>
  <c r="A233" i="1"/>
  <c r="AC233" i="1" s="1"/>
  <c r="B233" i="1"/>
  <c r="C233" i="1"/>
  <c r="AL233" i="1" s="1"/>
  <c r="E233" i="1"/>
  <c r="L233" i="1"/>
  <c r="Q233" i="1"/>
  <c r="S233" i="1"/>
  <c r="T233" i="1"/>
  <c r="Z233" i="1"/>
  <c r="AG233" i="1"/>
  <c r="AN233" i="1"/>
  <c r="AP233" i="1"/>
  <c r="AQ233" i="1"/>
  <c r="AR233" i="1"/>
  <c r="AS233" i="1"/>
  <c r="AT233" i="1"/>
  <c r="AU233" i="1"/>
  <c r="A234" i="1"/>
  <c r="H234" i="1" s="1"/>
  <c r="B234" i="1"/>
  <c r="AK234" i="1" s="1"/>
  <c r="C234" i="1"/>
  <c r="E234" i="1"/>
  <c r="L234" i="1"/>
  <c r="S234" i="1"/>
  <c r="T234" i="1"/>
  <c r="Z234" i="1"/>
  <c r="AG234" i="1"/>
  <c r="AN234" i="1"/>
  <c r="AP234" i="1"/>
  <c r="AQ234" i="1"/>
  <c r="AR234" i="1"/>
  <c r="AS234" i="1"/>
  <c r="AT234" i="1"/>
  <c r="AU234" i="1"/>
  <c r="A235" i="1"/>
  <c r="H235" i="1" s="1"/>
  <c r="W235" i="1"/>
  <c r="X235" i="1"/>
  <c r="E235" i="1"/>
  <c r="L235" i="1"/>
  <c r="S235" i="1"/>
  <c r="T235" i="1"/>
  <c r="Z235" i="1"/>
  <c r="AG235" i="1"/>
  <c r="AN235" i="1"/>
  <c r="AP235" i="1"/>
  <c r="AQ235" i="1"/>
  <c r="AR235" i="1"/>
  <c r="AS235" i="1"/>
  <c r="AT235" i="1"/>
  <c r="AU235" i="1"/>
  <c r="A236" i="1"/>
  <c r="H236" i="1" s="1"/>
  <c r="AE236" i="1"/>
  <c r="E236" i="1"/>
  <c r="L236" i="1"/>
  <c r="S236" i="1"/>
  <c r="T236" i="1"/>
  <c r="Z236" i="1"/>
  <c r="AG236" i="1"/>
  <c r="AN236" i="1"/>
  <c r="AP236" i="1"/>
  <c r="AQ236" i="1"/>
  <c r="AR236" i="1"/>
  <c r="AS236" i="1"/>
  <c r="AT236" i="1"/>
  <c r="AU236" i="1"/>
  <c r="A237" i="1"/>
  <c r="W237" i="1"/>
  <c r="AE237" i="1"/>
  <c r="E237" i="1"/>
  <c r="J237" i="1"/>
  <c r="L237" i="1"/>
  <c r="S237" i="1"/>
  <c r="T237" i="1"/>
  <c r="X237" i="1"/>
  <c r="Z237" i="1"/>
  <c r="AG237" i="1"/>
  <c r="AN237" i="1"/>
  <c r="AP237" i="1"/>
  <c r="AQ237" i="1"/>
  <c r="AR237" i="1"/>
  <c r="AS237" i="1"/>
  <c r="AT237" i="1"/>
  <c r="AU237" i="1"/>
  <c r="A238" i="1"/>
  <c r="H238" i="1" s="1"/>
  <c r="AD238" i="1"/>
  <c r="X238" i="1"/>
  <c r="E238" i="1"/>
  <c r="I238" i="1"/>
  <c r="J238" i="1"/>
  <c r="L238" i="1"/>
  <c r="P238" i="1"/>
  <c r="Q238" i="1"/>
  <c r="S238" i="1"/>
  <c r="T238" i="1"/>
  <c r="Z238" i="1"/>
  <c r="AG238" i="1"/>
  <c r="AN238" i="1"/>
  <c r="AP238" i="1"/>
  <c r="AQ238" i="1"/>
  <c r="AR238" i="1"/>
  <c r="AS238" i="1"/>
  <c r="AT238" i="1"/>
  <c r="AU238" i="1"/>
  <c r="A239" i="1"/>
  <c r="V239" i="1" s="1"/>
  <c r="E239" i="1"/>
  <c r="I239" i="1"/>
  <c r="L239" i="1"/>
  <c r="S239" i="1"/>
  <c r="T239" i="1"/>
  <c r="Z239" i="1"/>
  <c r="AG239" i="1"/>
  <c r="AN239" i="1"/>
  <c r="AP239" i="1"/>
  <c r="AQ239" i="1"/>
  <c r="AR239" i="1"/>
  <c r="AS239" i="1"/>
  <c r="AT239" i="1"/>
  <c r="AU239" i="1"/>
  <c r="A240" i="1"/>
  <c r="V240" i="1" s="1"/>
  <c r="E240" i="1"/>
  <c r="H240" i="1"/>
  <c r="L240" i="1"/>
  <c r="S240" i="1"/>
  <c r="T240" i="1"/>
  <c r="Z240" i="1"/>
  <c r="AG240" i="1"/>
  <c r="AN240" i="1"/>
  <c r="AP240" i="1"/>
  <c r="AQ240" i="1"/>
  <c r="AR240" i="1"/>
  <c r="AS240" i="1"/>
  <c r="AT240" i="1"/>
  <c r="AU240" i="1"/>
  <c r="A241" i="1"/>
  <c r="H241" i="1" s="1"/>
  <c r="W241" i="1"/>
  <c r="E241" i="1"/>
  <c r="I241" i="1"/>
  <c r="J241" i="1"/>
  <c r="L241" i="1"/>
  <c r="O241" i="1"/>
  <c r="P241" i="1"/>
  <c r="Q241" i="1"/>
  <c r="S241" i="1"/>
  <c r="T241" i="1"/>
  <c r="Z241" i="1"/>
  <c r="AG241" i="1"/>
  <c r="AN241" i="1"/>
  <c r="AP241" i="1"/>
  <c r="AQ241" i="1"/>
  <c r="AR241" i="1"/>
  <c r="AS241" i="1"/>
  <c r="AT241" i="1"/>
  <c r="AU241" i="1"/>
  <c r="A242" i="1"/>
  <c r="X242" i="1"/>
  <c r="E242" i="1"/>
  <c r="I242" i="1"/>
  <c r="J242" i="1"/>
  <c r="L242" i="1"/>
  <c r="P242" i="1"/>
  <c r="Q242" i="1"/>
  <c r="S242" i="1"/>
  <c r="T242" i="1"/>
  <c r="W242" i="1"/>
  <c r="Z242" i="1"/>
  <c r="AG242" i="1"/>
  <c r="AN242" i="1"/>
  <c r="AP242" i="1"/>
  <c r="AQ242" i="1"/>
  <c r="AR242" i="1"/>
  <c r="AS242" i="1"/>
  <c r="AT242" i="1"/>
  <c r="AU242" i="1"/>
  <c r="A243" i="1"/>
  <c r="V243" i="1" s="1"/>
  <c r="AD243" i="1"/>
  <c r="X243" i="1"/>
  <c r="E243" i="1"/>
  <c r="I243" i="1"/>
  <c r="J243" i="1"/>
  <c r="L243" i="1"/>
  <c r="P243" i="1"/>
  <c r="Q243" i="1"/>
  <c r="S243" i="1"/>
  <c r="T243" i="1"/>
  <c r="Z243" i="1"/>
  <c r="AG243" i="1"/>
  <c r="AN243" i="1"/>
  <c r="AP243" i="1"/>
  <c r="AQ243" i="1"/>
  <c r="AR243" i="1"/>
  <c r="AS243" i="1"/>
  <c r="AT243" i="1"/>
  <c r="AU243" i="1"/>
  <c r="A244" i="1"/>
  <c r="H244" i="1" s="1"/>
  <c r="X244" i="1"/>
  <c r="E244" i="1"/>
  <c r="L244" i="1"/>
  <c r="Q244" i="1"/>
  <c r="S244" i="1"/>
  <c r="T244" i="1"/>
  <c r="Z244" i="1"/>
  <c r="AG244" i="1"/>
  <c r="AN244" i="1"/>
  <c r="AP244" i="1"/>
  <c r="AQ244" i="1"/>
  <c r="AR244" i="1"/>
  <c r="AS244" i="1"/>
  <c r="AT244" i="1"/>
  <c r="AU244" i="1"/>
  <c r="A245" i="1"/>
  <c r="AJ245" i="1" s="1"/>
  <c r="B245" i="1"/>
  <c r="AK245" i="1" s="1"/>
  <c r="C245" i="1"/>
  <c r="E245" i="1"/>
  <c r="L245" i="1"/>
  <c r="S245" i="1"/>
  <c r="T245" i="1"/>
  <c r="Z245" i="1"/>
  <c r="AG245" i="1"/>
  <c r="AN245" i="1"/>
  <c r="AP245" i="1"/>
  <c r="AQ245" i="1"/>
  <c r="AR245" i="1"/>
  <c r="AS245" i="1"/>
  <c r="AT245" i="1"/>
  <c r="AU245" i="1"/>
  <c r="A246" i="1"/>
  <c r="V246" i="1" s="1"/>
  <c r="B246" i="1"/>
  <c r="AK246" i="1" s="1"/>
  <c r="C246" i="1"/>
  <c r="J246" i="1" s="1"/>
  <c r="E246" i="1"/>
  <c r="L246" i="1"/>
  <c r="S246" i="1"/>
  <c r="T246" i="1"/>
  <c r="Z246" i="1"/>
  <c r="AG246" i="1"/>
  <c r="AN246" i="1"/>
  <c r="AP246" i="1"/>
  <c r="AQ246" i="1"/>
  <c r="AR246" i="1"/>
  <c r="AS246" i="1"/>
  <c r="AT246" i="1"/>
  <c r="AU246" i="1"/>
  <c r="A247" i="1"/>
  <c r="B247" i="1"/>
  <c r="P247" i="1" s="1"/>
  <c r="C247" i="1"/>
  <c r="E247" i="1"/>
  <c r="L247" i="1"/>
  <c r="S247" i="1"/>
  <c r="T247" i="1"/>
  <c r="Z247" i="1"/>
  <c r="AG247" i="1"/>
  <c r="AN247" i="1"/>
  <c r="AP247" i="1"/>
  <c r="AQ247" i="1"/>
  <c r="AR247" i="1"/>
  <c r="AS247" i="1"/>
  <c r="AT247" i="1"/>
  <c r="AU247" i="1"/>
  <c r="A248" i="1"/>
  <c r="O248" i="1" s="1"/>
  <c r="B248" i="1"/>
  <c r="C248" i="1"/>
  <c r="E248" i="1"/>
  <c r="L248" i="1"/>
  <c r="P248" i="1"/>
  <c r="S248" i="1"/>
  <c r="T248" i="1"/>
  <c r="Z248" i="1"/>
  <c r="AG248" i="1"/>
  <c r="AN248" i="1"/>
  <c r="AP248" i="1"/>
  <c r="AQ248" i="1"/>
  <c r="AR248" i="1"/>
  <c r="AS248" i="1"/>
  <c r="AT248" i="1"/>
  <c r="AU248" i="1"/>
  <c r="A249" i="1"/>
  <c r="AJ249" i="1" s="1"/>
  <c r="B249" i="1"/>
  <c r="AK249" i="1" s="1"/>
  <c r="C249" i="1"/>
  <c r="AL249" i="1" s="1"/>
  <c r="E249" i="1"/>
  <c r="L249" i="1"/>
  <c r="S249" i="1"/>
  <c r="T249" i="1"/>
  <c r="Z249" i="1"/>
  <c r="AG249" i="1"/>
  <c r="AN249" i="1"/>
  <c r="AP249" i="1"/>
  <c r="AQ249" i="1"/>
  <c r="AR249" i="1"/>
  <c r="AS249" i="1"/>
  <c r="AT249" i="1"/>
  <c r="AU249" i="1"/>
  <c r="A250" i="1"/>
  <c r="H250" i="1" s="1"/>
  <c r="B250" i="1"/>
  <c r="AK250" i="1" s="1"/>
  <c r="C250" i="1"/>
  <c r="AL250" i="1" s="1"/>
  <c r="E250" i="1"/>
  <c r="L250" i="1"/>
  <c r="P250" i="1"/>
  <c r="S250" i="1"/>
  <c r="T250" i="1"/>
  <c r="Z250" i="1"/>
  <c r="AG250" i="1"/>
  <c r="AN250" i="1"/>
  <c r="AP250" i="1"/>
  <c r="AQ250" i="1"/>
  <c r="AR250" i="1"/>
  <c r="AS250" i="1"/>
  <c r="AV250" i="1" s="1"/>
  <c r="AT250" i="1"/>
  <c r="AU250" i="1"/>
  <c r="A251" i="1"/>
  <c r="H251" i="1" s="1"/>
  <c r="B251" i="1"/>
  <c r="C251" i="1"/>
  <c r="AL251" i="1" s="1"/>
  <c r="E251" i="1"/>
  <c r="L251" i="1"/>
  <c r="S251" i="1"/>
  <c r="T251" i="1"/>
  <c r="Z251" i="1"/>
  <c r="AG251" i="1"/>
  <c r="AN251" i="1"/>
  <c r="AP251" i="1"/>
  <c r="AQ251" i="1"/>
  <c r="AR251" i="1"/>
  <c r="AS251" i="1"/>
  <c r="AT251" i="1"/>
  <c r="AU251" i="1"/>
  <c r="A252" i="1"/>
  <c r="V252" i="1" s="1"/>
  <c r="B252" i="1"/>
  <c r="AK252" i="1" s="1"/>
  <c r="C252" i="1"/>
  <c r="AL252" i="1" s="1"/>
  <c r="E252" i="1"/>
  <c r="H252" i="1"/>
  <c r="L252" i="1"/>
  <c r="O252" i="1"/>
  <c r="S252" i="1"/>
  <c r="T252" i="1"/>
  <c r="Z252" i="1"/>
  <c r="AG252" i="1"/>
  <c r="AN252" i="1"/>
  <c r="AP252" i="1"/>
  <c r="AQ252" i="1"/>
  <c r="AV252" i="1" s="1"/>
  <c r="AR252" i="1"/>
  <c r="AS252" i="1"/>
  <c r="AT252" i="1"/>
  <c r="AU252" i="1"/>
  <c r="A253" i="1"/>
  <c r="B253" i="1"/>
  <c r="C253" i="1"/>
  <c r="AL253" i="1" s="1"/>
  <c r="E253" i="1"/>
  <c r="L253" i="1"/>
  <c r="S253" i="1"/>
  <c r="T253" i="1"/>
  <c r="Z253" i="1"/>
  <c r="AG253" i="1"/>
  <c r="AN253" i="1"/>
  <c r="AP253" i="1"/>
  <c r="AQ253" i="1"/>
  <c r="AV253" i="1" s="1"/>
  <c r="AR253" i="1"/>
  <c r="AS253" i="1"/>
  <c r="AT253" i="1"/>
  <c r="AU253" i="1"/>
  <c r="A254" i="1"/>
  <c r="H254" i="1" s="1"/>
  <c r="B254" i="1"/>
  <c r="C254" i="1"/>
  <c r="E254" i="1"/>
  <c r="L254" i="1"/>
  <c r="O254" i="1"/>
  <c r="S254" i="1"/>
  <c r="T254" i="1"/>
  <c r="Z254" i="1"/>
  <c r="AG254" i="1"/>
  <c r="AN254" i="1"/>
  <c r="AP254" i="1"/>
  <c r="AV254" i="1" s="1"/>
  <c r="AQ254" i="1"/>
  <c r="AR254" i="1"/>
  <c r="AS254" i="1"/>
  <c r="AT254" i="1"/>
  <c r="AU254" i="1"/>
  <c r="A255" i="1"/>
  <c r="B255" i="1"/>
  <c r="I255" i="1" s="1"/>
  <c r="C255" i="1"/>
  <c r="J255" i="1" s="1"/>
  <c r="E255" i="1"/>
  <c r="L255" i="1"/>
  <c r="S255" i="1"/>
  <c r="T255" i="1"/>
  <c r="Z255" i="1"/>
  <c r="AG255" i="1"/>
  <c r="AN255" i="1"/>
  <c r="AP255" i="1"/>
  <c r="AQ255" i="1"/>
  <c r="AR255" i="1"/>
  <c r="AS255" i="1"/>
  <c r="AT255" i="1"/>
  <c r="AU255" i="1"/>
  <c r="A256" i="1"/>
  <c r="B256" i="1"/>
  <c r="C256" i="1"/>
  <c r="AL256" i="1" s="1"/>
  <c r="E256" i="1"/>
  <c r="L256" i="1"/>
  <c r="S256" i="1"/>
  <c r="T256" i="1"/>
  <c r="Z256" i="1"/>
  <c r="AG256" i="1"/>
  <c r="AN256" i="1"/>
  <c r="AP256" i="1"/>
  <c r="AQ256" i="1"/>
  <c r="AR256" i="1"/>
  <c r="AS256" i="1"/>
  <c r="AT256" i="1"/>
  <c r="AU256" i="1"/>
  <c r="A257" i="1"/>
  <c r="V257" i="1" s="1"/>
  <c r="B257" i="1"/>
  <c r="AK257" i="1" s="1"/>
  <c r="C257" i="1"/>
  <c r="AL257" i="1" s="1"/>
  <c r="E257" i="1"/>
  <c r="L257" i="1"/>
  <c r="S257" i="1"/>
  <c r="T257" i="1"/>
  <c r="Z257" i="1"/>
  <c r="AG257" i="1"/>
  <c r="AN257" i="1"/>
  <c r="AP257" i="1"/>
  <c r="AQ257" i="1"/>
  <c r="AR257" i="1"/>
  <c r="AS257" i="1"/>
  <c r="AT257" i="1"/>
  <c r="AU257" i="1"/>
  <c r="A258" i="1"/>
  <c r="H258" i="1" s="1"/>
  <c r="B258" i="1"/>
  <c r="AK258" i="1" s="1"/>
  <c r="C258" i="1"/>
  <c r="Q258" i="1" s="1"/>
  <c r="E258" i="1"/>
  <c r="L258" i="1"/>
  <c r="S258" i="1"/>
  <c r="T258" i="1"/>
  <c r="Z258" i="1"/>
  <c r="AG258" i="1"/>
  <c r="AN258" i="1"/>
  <c r="AP258" i="1"/>
  <c r="AQ258" i="1"/>
  <c r="AR258" i="1"/>
  <c r="AS258" i="1"/>
  <c r="AT258" i="1"/>
  <c r="AU258" i="1"/>
  <c r="A259" i="1"/>
  <c r="B259" i="1"/>
  <c r="I259" i="1" s="1"/>
  <c r="C259" i="1"/>
  <c r="E259" i="1"/>
  <c r="L259" i="1"/>
  <c r="S259" i="1"/>
  <c r="T259" i="1"/>
  <c r="Z259" i="1"/>
  <c r="AG259" i="1"/>
  <c r="AN259" i="1"/>
  <c r="AP259" i="1"/>
  <c r="AQ259" i="1"/>
  <c r="AR259" i="1"/>
  <c r="AS259" i="1"/>
  <c r="AT259" i="1"/>
  <c r="AU259" i="1"/>
  <c r="A260" i="1"/>
  <c r="B260" i="1"/>
  <c r="AK260" i="1" s="1"/>
  <c r="C260" i="1"/>
  <c r="AL260" i="1" s="1"/>
  <c r="E260" i="1"/>
  <c r="L260" i="1"/>
  <c r="P260" i="1"/>
  <c r="S260" i="1"/>
  <c r="T260" i="1"/>
  <c r="Z260" i="1"/>
  <c r="AG260" i="1"/>
  <c r="AN260" i="1"/>
  <c r="AP260" i="1"/>
  <c r="AQ260" i="1"/>
  <c r="AR260" i="1"/>
  <c r="AS260" i="1"/>
  <c r="AT260" i="1"/>
  <c r="AU260" i="1"/>
  <c r="A261" i="1"/>
  <c r="V261" i="1" s="1"/>
  <c r="B261" i="1"/>
  <c r="C261" i="1"/>
  <c r="AL261" i="1" s="1"/>
  <c r="E261" i="1"/>
  <c r="L261" i="1"/>
  <c r="S261" i="1"/>
  <c r="T261" i="1"/>
  <c r="Z261" i="1"/>
  <c r="AG261" i="1"/>
  <c r="AN261" i="1"/>
  <c r="AP261" i="1"/>
  <c r="AQ261" i="1"/>
  <c r="AR261" i="1"/>
  <c r="AS261" i="1"/>
  <c r="AV261" i="1" s="1"/>
  <c r="AT261" i="1"/>
  <c r="AU261" i="1"/>
  <c r="A262" i="1"/>
  <c r="B262" i="1"/>
  <c r="AK262" i="1" s="1"/>
  <c r="C262" i="1"/>
  <c r="E262" i="1"/>
  <c r="I262" i="1"/>
  <c r="L262" i="1"/>
  <c r="P262" i="1"/>
  <c r="S262" i="1"/>
  <c r="T262" i="1"/>
  <c r="Z262" i="1"/>
  <c r="AG262" i="1"/>
  <c r="AN262" i="1"/>
  <c r="AP262" i="1"/>
  <c r="AQ262" i="1"/>
  <c r="AV262" i="1" s="1"/>
  <c r="AR262" i="1"/>
  <c r="AS262" i="1"/>
  <c r="AT262" i="1"/>
  <c r="AU262" i="1"/>
  <c r="A263" i="1"/>
  <c r="H263" i="1" s="1"/>
  <c r="B263" i="1"/>
  <c r="I263" i="1" s="1"/>
  <c r="C263" i="1"/>
  <c r="E263" i="1"/>
  <c r="L263" i="1"/>
  <c r="S263" i="1"/>
  <c r="T263" i="1"/>
  <c r="W263" i="1"/>
  <c r="Z263" i="1"/>
  <c r="AG263" i="1"/>
  <c r="AN263" i="1"/>
  <c r="AP263" i="1"/>
  <c r="AQ263" i="1"/>
  <c r="AR263" i="1"/>
  <c r="AS263" i="1"/>
  <c r="AT263" i="1"/>
  <c r="AV263" i="1" s="1"/>
  <c r="AU263" i="1"/>
  <c r="A264" i="1"/>
  <c r="B264" i="1"/>
  <c r="W264" i="1" s="1"/>
  <c r="C264" i="1"/>
  <c r="AL264" i="1" s="1"/>
  <c r="E264" i="1"/>
  <c r="I264" i="1"/>
  <c r="L264" i="1"/>
  <c r="O264" i="1"/>
  <c r="Q264" i="1"/>
  <c r="S264" i="1"/>
  <c r="T264" i="1"/>
  <c r="Z264" i="1"/>
  <c r="AG264" i="1"/>
  <c r="AN264" i="1"/>
  <c r="AP264" i="1"/>
  <c r="AQ264" i="1"/>
  <c r="AR264" i="1"/>
  <c r="AS264" i="1"/>
  <c r="AT264" i="1"/>
  <c r="AU264" i="1"/>
  <c r="A265" i="1"/>
  <c r="O265" i="1" s="1"/>
  <c r="B265" i="1"/>
  <c r="C265" i="1"/>
  <c r="J265" i="1" s="1"/>
  <c r="E265" i="1"/>
  <c r="L265" i="1"/>
  <c r="S265" i="1"/>
  <c r="T265" i="1"/>
  <c r="Z265" i="1"/>
  <c r="AG265" i="1"/>
  <c r="AN265" i="1"/>
  <c r="AP265" i="1"/>
  <c r="AQ265" i="1"/>
  <c r="AR265" i="1"/>
  <c r="AS265" i="1"/>
  <c r="AT265" i="1"/>
  <c r="AU265" i="1"/>
  <c r="A266" i="1"/>
  <c r="B266" i="1"/>
  <c r="AK266" i="1" s="1"/>
  <c r="C266" i="1"/>
  <c r="AL266" i="1" s="1"/>
  <c r="E266" i="1"/>
  <c r="L266" i="1"/>
  <c r="S266" i="1"/>
  <c r="T266" i="1"/>
  <c r="Z266" i="1"/>
  <c r="AG266" i="1"/>
  <c r="AN266" i="1"/>
  <c r="AP266" i="1"/>
  <c r="AQ266" i="1"/>
  <c r="AR266" i="1"/>
  <c r="AS266" i="1"/>
  <c r="AT266" i="1"/>
  <c r="AU266" i="1"/>
  <c r="A267" i="1"/>
  <c r="B267" i="1"/>
  <c r="C267" i="1"/>
  <c r="E267" i="1"/>
  <c r="L267" i="1"/>
  <c r="S267" i="1"/>
  <c r="T267" i="1"/>
  <c r="Z267" i="1"/>
  <c r="AG267" i="1"/>
  <c r="AN267" i="1"/>
  <c r="AP267" i="1"/>
  <c r="AQ267" i="1"/>
  <c r="AR267" i="1"/>
  <c r="AS267" i="1"/>
  <c r="AT267" i="1"/>
  <c r="AU267" i="1"/>
  <c r="A268" i="1"/>
  <c r="B268" i="1"/>
  <c r="C268" i="1"/>
  <c r="AL268" i="1" s="1"/>
  <c r="E268" i="1"/>
  <c r="L268" i="1"/>
  <c r="S268" i="1"/>
  <c r="T268" i="1"/>
  <c r="Z268" i="1"/>
  <c r="AG268" i="1"/>
  <c r="AN268" i="1"/>
  <c r="AP268" i="1"/>
  <c r="AQ268" i="1"/>
  <c r="AR268" i="1"/>
  <c r="AS268" i="1"/>
  <c r="AT268" i="1"/>
  <c r="AU268" i="1"/>
  <c r="A269" i="1"/>
  <c r="V269" i="1" s="1"/>
  <c r="B269" i="1"/>
  <c r="C269" i="1"/>
  <c r="J269" i="1" s="1"/>
  <c r="E269" i="1"/>
  <c r="L269" i="1"/>
  <c r="S269" i="1"/>
  <c r="T269" i="1"/>
  <c r="Z269" i="1"/>
  <c r="AG269" i="1"/>
  <c r="AN269" i="1"/>
  <c r="AP269" i="1"/>
  <c r="AQ269" i="1"/>
  <c r="AR269" i="1"/>
  <c r="AS269" i="1"/>
  <c r="AT269" i="1"/>
  <c r="AU269" i="1"/>
  <c r="A270" i="1"/>
  <c r="AC270" i="1" s="1"/>
  <c r="B270" i="1"/>
  <c r="I270" i="1" s="1"/>
  <c r="C270" i="1"/>
  <c r="Q270" i="1" s="1"/>
  <c r="E270" i="1"/>
  <c r="J270" i="1"/>
  <c r="L270" i="1"/>
  <c r="O270" i="1"/>
  <c r="S270" i="1"/>
  <c r="T270" i="1"/>
  <c r="Z270" i="1"/>
  <c r="AG270" i="1"/>
  <c r="AN270" i="1"/>
  <c r="AP270" i="1"/>
  <c r="AQ270" i="1"/>
  <c r="AR270" i="1"/>
  <c r="AS270" i="1"/>
  <c r="AT270" i="1"/>
  <c r="AU270" i="1"/>
  <c r="A271" i="1"/>
  <c r="O271" i="1" s="1"/>
  <c r="B271" i="1"/>
  <c r="AK271" i="1" s="1"/>
  <c r="C271" i="1"/>
  <c r="AL271" i="1" s="1"/>
  <c r="E271" i="1"/>
  <c r="L271" i="1"/>
  <c r="S271" i="1"/>
  <c r="T271" i="1"/>
  <c r="Z271" i="1"/>
  <c r="AG271" i="1"/>
  <c r="AN271" i="1"/>
  <c r="AP271" i="1"/>
  <c r="AQ271" i="1"/>
  <c r="AR271" i="1"/>
  <c r="AS271" i="1"/>
  <c r="AT271" i="1"/>
  <c r="AU271" i="1"/>
  <c r="A272" i="1"/>
  <c r="O272" i="1" s="1"/>
  <c r="B272" i="1"/>
  <c r="C272" i="1"/>
  <c r="E272" i="1"/>
  <c r="L272" i="1"/>
  <c r="S272" i="1"/>
  <c r="T272" i="1"/>
  <c r="X272" i="1"/>
  <c r="Z272" i="1"/>
  <c r="AG272" i="1"/>
  <c r="AN272" i="1"/>
  <c r="AP272" i="1"/>
  <c r="AQ272" i="1"/>
  <c r="AR272" i="1"/>
  <c r="AS272" i="1"/>
  <c r="AT272" i="1"/>
  <c r="AU272" i="1"/>
  <c r="A273" i="1"/>
  <c r="O273" i="1" s="1"/>
  <c r="B273" i="1"/>
  <c r="C273" i="1"/>
  <c r="E273" i="1"/>
  <c r="L273" i="1"/>
  <c r="S273" i="1"/>
  <c r="T273" i="1"/>
  <c r="Z273" i="1"/>
  <c r="AG273" i="1"/>
  <c r="AN273" i="1"/>
  <c r="AP273" i="1"/>
  <c r="AQ273" i="1"/>
  <c r="AR273" i="1"/>
  <c r="AS273" i="1"/>
  <c r="AT273" i="1"/>
  <c r="AU273" i="1"/>
  <c r="A274" i="1"/>
  <c r="O274" i="1" s="1"/>
  <c r="B274" i="1"/>
  <c r="C274" i="1"/>
  <c r="AL274" i="1" s="1"/>
  <c r="E274" i="1"/>
  <c r="L274" i="1"/>
  <c r="P274" i="1"/>
  <c r="S274" i="1"/>
  <c r="T274" i="1"/>
  <c r="Z274" i="1"/>
  <c r="AG274" i="1"/>
  <c r="AN274" i="1"/>
  <c r="AP274" i="1"/>
  <c r="AQ274" i="1"/>
  <c r="AR274" i="1"/>
  <c r="AS274" i="1"/>
  <c r="AT274" i="1"/>
  <c r="AV274" i="1" s="1"/>
  <c r="AU274" i="1"/>
  <c r="A275" i="1"/>
  <c r="V275" i="1" s="1"/>
  <c r="B275" i="1"/>
  <c r="C275" i="1"/>
  <c r="AL275" i="1" s="1"/>
  <c r="E275" i="1"/>
  <c r="H275" i="1"/>
  <c r="L275" i="1"/>
  <c r="O275" i="1"/>
  <c r="S275" i="1"/>
  <c r="T275" i="1"/>
  <c r="Z275" i="1"/>
  <c r="AG275" i="1"/>
  <c r="AN275" i="1"/>
  <c r="AP275" i="1"/>
  <c r="AQ275" i="1"/>
  <c r="AV275" i="1" s="1"/>
  <c r="AR275" i="1"/>
  <c r="AS275" i="1"/>
  <c r="AT275" i="1"/>
  <c r="AU275" i="1"/>
  <c r="A276" i="1"/>
  <c r="B276" i="1"/>
  <c r="P276" i="1" s="1"/>
  <c r="C276" i="1"/>
  <c r="AL276" i="1" s="1"/>
  <c r="E276" i="1"/>
  <c r="I276" i="1"/>
  <c r="L276" i="1"/>
  <c r="S276" i="1"/>
  <c r="T276" i="1"/>
  <c r="Z276" i="1"/>
  <c r="AG276" i="1"/>
  <c r="AN276" i="1"/>
  <c r="AP276" i="1"/>
  <c r="AV276" i="1" s="1"/>
  <c r="AQ276" i="1"/>
  <c r="AR276" i="1"/>
  <c r="AS276" i="1"/>
  <c r="AT276" i="1"/>
  <c r="AU276" i="1"/>
  <c r="A277" i="1"/>
  <c r="B277" i="1"/>
  <c r="I277" i="1" s="1"/>
  <c r="C277" i="1"/>
  <c r="E277" i="1"/>
  <c r="L277" i="1"/>
  <c r="S277" i="1"/>
  <c r="T277" i="1"/>
  <c r="Z277" i="1"/>
  <c r="AG277" i="1"/>
  <c r="AN277" i="1"/>
  <c r="AP277" i="1"/>
  <c r="AQ277" i="1"/>
  <c r="AR277" i="1"/>
  <c r="AS277" i="1"/>
  <c r="AT277" i="1"/>
  <c r="AU277" i="1"/>
  <c r="A278" i="1"/>
  <c r="H278" i="1" s="1"/>
  <c r="B278" i="1"/>
  <c r="C278" i="1"/>
  <c r="E278" i="1"/>
  <c r="L278" i="1"/>
  <c r="S278" i="1"/>
  <c r="T278" i="1"/>
  <c r="Z278" i="1"/>
  <c r="AG278" i="1"/>
  <c r="AN278" i="1"/>
  <c r="AP278" i="1"/>
  <c r="AQ278" i="1"/>
  <c r="AR278" i="1"/>
  <c r="AS278" i="1"/>
  <c r="AV278" i="1" s="1"/>
  <c r="AT278" i="1"/>
  <c r="AU278" i="1"/>
  <c r="A279" i="1"/>
  <c r="V279" i="1" s="1"/>
  <c r="B279" i="1"/>
  <c r="AK279" i="1" s="1"/>
  <c r="C279" i="1"/>
  <c r="E279" i="1"/>
  <c r="L279" i="1"/>
  <c r="S279" i="1"/>
  <c r="T279" i="1"/>
  <c r="Z279" i="1"/>
  <c r="AG279" i="1"/>
  <c r="AN279" i="1"/>
  <c r="AP279" i="1"/>
  <c r="AQ279" i="1"/>
  <c r="AR279" i="1"/>
  <c r="AS279" i="1"/>
  <c r="AT279" i="1"/>
  <c r="AU279" i="1"/>
  <c r="A280" i="1"/>
  <c r="B280" i="1"/>
  <c r="AK280" i="1" s="1"/>
  <c r="C280" i="1"/>
  <c r="AL280" i="1" s="1"/>
  <c r="E280" i="1"/>
  <c r="L280" i="1"/>
  <c r="Q280" i="1"/>
  <c r="S280" i="1"/>
  <c r="T280" i="1"/>
  <c r="Z280" i="1"/>
  <c r="AG280" i="1"/>
  <c r="AN280" i="1"/>
  <c r="AP280" i="1"/>
  <c r="AQ280" i="1"/>
  <c r="AR280" i="1"/>
  <c r="AS280" i="1"/>
  <c r="AV280" i="1" s="1"/>
  <c r="AT280" i="1"/>
  <c r="AU280" i="1"/>
  <c r="A281" i="1"/>
  <c r="V281" i="1" s="1"/>
  <c r="B281" i="1"/>
  <c r="C281" i="1"/>
  <c r="Q281" i="1" s="1"/>
  <c r="E281" i="1"/>
  <c r="L281" i="1"/>
  <c r="O281" i="1"/>
  <c r="S281" i="1"/>
  <c r="T281" i="1"/>
  <c r="Z281" i="1"/>
  <c r="AG281" i="1"/>
  <c r="AN281" i="1"/>
  <c r="AP281" i="1"/>
  <c r="AV281" i="1" s="1"/>
  <c r="AQ281" i="1"/>
  <c r="AR281" i="1"/>
  <c r="AS281" i="1"/>
  <c r="AT281" i="1"/>
  <c r="AU281" i="1"/>
  <c r="A282" i="1"/>
  <c r="H282" i="1" s="1"/>
  <c r="B282" i="1"/>
  <c r="AK282" i="1" s="1"/>
  <c r="C282" i="1"/>
  <c r="AL282" i="1" s="1"/>
  <c r="E282" i="1"/>
  <c r="L282" i="1"/>
  <c r="S282" i="1"/>
  <c r="T282" i="1"/>
  <c r="Z282" i="1"/>
  <c r="AG282" i="1"/>
  <c r="AN282" i="1"/>
  <c r="AP282" i="1"/>
  <c r="AQ282" i="1"/>
  <c r="AR282" i="1"/>
  <c r="AS282" i="1"/>
  <c r="AT282" i="1"/>
  <c r="AU282" i="1"/>
  <c r="A283" i="1"/>
  <c r="V283" i="1" s="1"/>
  <c r="B283" i="1"/>
  <c r="C283" i="1"/>
  <c r="AL283" i="1" s="1"/>
  <c r="E283" i="1"/>
  <c r="L283" i="1"/>
  <c r="S283" i="1"/>
  <c r="T283" i="1"/>
  <c r="Z283" i="1"/>
  <c r="AG283" i="1"/>
  <c r="AN283" i="1"/>
  <c r="AP283" i="1"/>
  <c r="AQ283" i="1"/>
  <c r="AR283" i="1"/>
  <c r="AS283" i="1"/>
  <c r="AT283" i="1"/>
  <c r="AU283" i="1"/>
  <c r="A284" i="1"/>
  <c r="V284" i="1" s="1"/>
  <c r="B284" i="1"/>
  <c r="AK284" i="1" s="1"/>
  <c r="C284" i="1"/>
  <c r="E284" i="1"/>
  <c r="L284" i="1"/>
  <c r="S284" i="1"/>
  <c r="T284" i="1"/>
  <c r="Z284" i="1"/>
  <c r="AG284" i="1"/>
  <c r="AN284" i="1"/>
  <c r="AP284" i="1"/>
  <c r="AQ284" i="1"/>
  <c r="AR284" i="1"/>
  <c r="AS284" i="1"/>
  <c r="AT284" i="1"/>
  <c r="AU284" i="1"/>
  <c r="A285" i="1"/>
  <c r="V285" i="1" s="1"/>
  <c r="B285" i="1"/>
  <c r="C285" i="1"/>
  <c r="J285" i="1" s="1"/>
  <c r="E285" i="1"/>
  <c r="L285" i="1"/>
  <c r="S285" i="1"/>
  <c r="T285" i="1"/>
  <c r="Z285" i="1"/>
  <c r="AG285" i="1"/>
  <c r="AN285" i="1"/>
  <c r="AP285" i="1"/>
  <c r="AV285" i="1" s="1"/>
  <c r="AQ285" i="1"/>
  <c r="AR285" i="1"/>
  <c r="AS285" i="1"/>
  <c r="AT285" i="1"/>
  <c r="AU285" i="1"/>
  <c r="A286" i="1"/>
  <c r="O286" i="1" s="1"/>
  <c r="B286" i="1"/>
  <c r="C286" i="1"/>
  <c r="E286" i="1"/>
  <c r="L286" i="1"/>
  <c r="S286" i="1"/>
  <c r="T286" i="1"/>
  <c r="Z286" i="1"/>
  <c r="AG286" i="1"/>
  <c r="AN286" i="1"/>
  <c r="AP286" i="1"/>
  <c r="AV286" i="1" s="1"/>
  <c r="AQ286" i="1"/>
  <c r="AR286" i="1"/>
  <c r="AS286" i="1"/>
  <c r="AT286" i="1"/>
  <c r="AU286" i="1"/>
  <c r="A287" i="1"/>
  <c r="H287" i="1" s="1"/>
  <c r="B287" i="1"/>
  <c r="C287" i="1"/>
  <c r="E287" i="1"/>
  <c r="L287" i="1"/>
  <c r="S287" i="1"/>
  <c r="T287" i="1"/>
  <c r="Z287" i="1"/>
  <c r="AG287" i="1"/>
  <c r="AN287" i="1"/>
  <c r="AP287" i="1"/>
  <c r="AV287" i="1" s="1"/>
  <c r="AQ287" i="1"/>
  <c r="AR287" i="1"/>
  <c r="AS287" i="1"/>
  <c r="AT287" i="1"/>
  <c r="AU287" i="1"/>
  <c r="A288" i="1"/>
  <c r="B288" i="1"/>
  <c r="I288" i="1" s="1"/>
  <c r="C288" i="1"/>
  <c r="AL288" i="1" s="1"/>
  <c r="E288" i="1"/>
  <c r="L288" i="1"/>
  <c r="S288" i="1"/>
  <c r="T288" i="1"/>
  <c r="Z288" i="1"/>
  <c r="AG288" i="1"/>
  <c r="AN288" i="1"/>
  <c r="AP288" i="1"/>
  <c r="AQ288" i="1"/>
  <c r="AR288" i="1"/>
  <c r="AS288" i="1"/>
  <c r="AT288" i="1"/>
  <c r="AU288" i="1"/>
  <c r="A289" i="1"/>
  <c r="B289" i="1"/>
  <c r="AK289" i="1" s="1"/>
  <c r="C289" i="1"/>
  <c r="E289" i="1"/>
  <c r="L289" i="1"/>
  <c r="S289" i="1"/>
  <c r="T289" i="1"/>
  <c r="Z289" i="1"/>
  <c r="AG289" i="1"/>
  <c r="AN289" i="1"/>
  <c r="AP289" i="1"/>
  <c r="AV289" i="1" s="1"/>
  <c r="AQ289" i="1"/>
  <c r="AR289" i="1"/>
  <c r="AS289" i="1"/>
  <c r="AT289" i="1"/>
  <c r="AU289" i="1"/>
  <c r="A290" i="1"/>
  <c r="AC290" i="1" s="1"/>
  <c r="B290" i="1"/>
  <c r="C290" i="1"/>
  <c r="E290" i="1"/>
  <c r="L290" i="1"/>
  <c r="S290" i="1"/>
  <c r="T290" i="1"/>
  <c r="Z290" i="1"/>
  <c r="AG290" i="1"/>
  <c r="AN290" i="1"/>
  <c r="AP290" i="1"/>
  <c r="AV290" i="1" s="1"/>
  <c r="AQ290" i="1"/>
  <c r="AR290" i="1"/>
  <c r="AS290" i="1"/>
  <c r="AT290" i="1"/>
  <c r="AU290" i="1"/>
  <c r="A291" i="1"/>
  <c r="V291" i="1" s="1"/>
  <c r="B291" i="1"/>
  <c r="AK291" i="1" s="1"/>
  <c r="C291" i="1"/>
  <c r="E291" i="1"/>
  <c r="L291" i="1"/>
  <c r="S291" i="1"/>
  <c r="T291" i="1"/>
  <c r="Z291" i="1"/>
  <c r="AG291" i="1"/>
  <c r="AN291" i="1"/>
  <c r="AP291" i="1"/>
  <c r="AQ291" i="1"/>
  <c r="AR291" i="1"/>
  <c r="AS291" i="1"/>
  <c r="AT291" i="1"/>
  <c r="AU291" i="1"/>
  <c r="A292" i="1"/>
  <c r="O292" i="1" s="1"/>
  <c r="B292" i="1"/>
  <c r="AK292" i="1" s="1"/>
  <c r="C292" i="1"/>
  <c r="E292" i="1"/>
  <c r="L292" i="1"/>
  <c r="S292" i="1"/>
  <c r="T292" i="1"/>
  <c r="Z292" i="1"/>
  <c r="AG292" i="1"/>
  <c r="AN292" i="1"/>
  <c r="AP292" i="1"/>
  <c r="AQ292" i="1"/>
  <c r="AR292" i="1"/>
  <c r="AS292" i="1"/>
  <c r="AT292" i="1"/>
  <c r="AU292" i="1"/>
  <c r="A293" i="1"/>
  <c r="V293" i="1" s="1"/>
  <c r="B293" i="1"/>
  <c r="C293" i="1"/>
  <c r="E293" i="1"/>
  <c r="L293" i="1"/>
  <c r="S293" i="1"/>
  <c r="T293" i="1"/>
  <c r="Z293" i="1"/>
  <c r="AG293" i="1"/>
  <c r="AN293" i="1"/>
  <c r="AP293" i="1"/>
  <c r="AQ293" i="1"/>
  <c r="AR293" i="1"/>
  <c r="AS293" i="1"/>
  <c r="AT293" i="1"/>
  <c r="AU293" i="1"/>
  <c r="A294" i="1"/>
  <c r="O294" i="1" s="1"/>
  <c r="B294" i="1"/>
  <c r="AK294" i="1" s="1"/>
  <c r="C294" i="1"/>
  <c r="E294" i="1"/>
  <c r="L294" i="1"/>
  <c r="S294" i="1"/>
  <c r="T294" i="1"/>
  <c r="Z294" i="1"/>
  <c r="AG294" i="1"/>
  <c r="AN294" i="1"/>
  <c r="AP294" i="1"/>
  <c r="AQ294" i="1"/>
  <c r="AR294" i="1"/>
  <c r="AS294" i="1"/>
  <c r="AT294" i="1"/>
  <c r="AU294" i="1"/>
  <c r="A295" i="1"/>
  <c r="O295" i="1" s="1"/>
  <c r="B295" i="1"/>
  <c r="AK295" i="1" s="1"/>
  <c r="C295" i="1"/>
  <c r="E295" i="1"/>
  <c r="L295" i="1"/>
  <c r="S295" i="1"/>
  <c r="T295" i="1"/>
  <c r="Z295" i="1"/>
  <c r="AG295" i="1"/>
  <c r="AN295" i="1"/>
  <c r="AP295" i="1"/>
  <c r="AQ295" i="1"/>
  <c r="AR295" i="1"/>
  <c r="AS295" i="1"/>
  <c r="AT295" i="1"/>
  <c r="AU295" i="1"/>
  <c r="A296" i="1"/>
  <c r="V296" i="1" s="1"/>
  <c r="B296" i="1"/>
  <c r="C296" i="1"/>
  <c r="AL296" i="1" s="1"/>
  <c r="E296" i="1"/>
  <c r="L296" i="1"/>
  <c r="S296" i="1"/>
  <c r="T296" i="1"/>
  <c r="Z296" i="1"/>
  <c r="AG296" i="1"/>
  <c r="AN296" i="1"/>
  <c r="AP296" i="1"/>
  <c r="AQ296" i="1"/>
  <c r="AR296" i="1"/>
  <c r="AS296" i="1"/>
  <c r="AT296" i="1"/>
  <c r="AU296" i="1"/>
  <c r="A297" i="1"/>
  <c r="B297" i="1"/>
  <c r="C297" i="1"/>
  <c r="Q297" i="1" s="1"/>
  <c r="E297" i="1"/>
  <c r="L297" i="1"/>
  <c r="S297" i="1"/>
  <c r="T297" i="1"/>
  <c r="Z297" i="1"/>
  <c r="AG297" i="1"/>
  <c r="AN297" i="1"/>
  <c r="AP297" i="1"/>
  <c r="AQ297" i="1"/>
  <c r="AR297" i="1"/>
  <c r="AS297" i="1"/>
  <c r="AT297" i="1"/>
  <c r="AU297" i="1"/>
  <c r="A298" i="1"/>
  <c r="O298" i="1" s="1"/>
  <c r="B298" i="1"/>
  <c r="C298" i="1"/>
  <c r="E298" i="1"/>
  <c r="L298" i="1"/>
  <c r="S298" i="1"/>
  <c r="T298" i="1"/>
  <c r="Z298" i="1"/>
  <c r="AG298" i="1"/>
  <c r="AN298" i="1"/>
  <c r="AP298" i="1"/>
  <c r="AQ298" i="1"/>
  <c r="AR298" i="1"/>
  <c r="AS298" i="1"/>
  <c r="AT298" i="1"/>
  <c r="AV298" i="1" s="1"/>
  <c r="AU298" i="1"/>
  <c r="A299" i="1"/>
  <c r="B299" i="1"/>
  <c r="C299" i="1"/>
  <c r="J299" i="1" s="1"/>
  <c r="E299" i="1"/>
  <c r="L299" i="1"/>
  <c r="Q299" i="1"/>
  <c r="S299" i="1"/>
  <c r="T299" i="1"/>
  <c r="Z299" i="1"/>
  <c r="AG299" i="1"/>
  <c r="AN299" i="1"/>
  <c r="AP299" i="1"/>
  <c r="AQ299" i="1"/>
  <c r="AR299" i="1"/>
  <c r="AS299" i="1"/>
  <c r="AT299" i="1"/>
  <c r="AU299" i="1"/>
  <c r="A300" i="1"/>
  <c r="H300" i="1" s="1"/>
  <c r="B300" i="1"/>
  <c r="C300" i="1"/>
  <c r="E300" i="1"/>
  <c r="L300" i="1"/>
  <c r="S300" i="1"/>
  <c r="T300" i="1"/>
  <c r="Z300" i="1"/>
  <c r="AG300" i="1"/>
  <c r="AN300" i="1"/>
  <c r="AP300" i="1"/>
  <c r="AQ300" i="1"/>
  <c r="AR300" i="1"/>
  <c r="AS300" i="1"/>
  <c r="AT300" i="1"/>
  <c r="AU300" i="1"/>
  <c r="A301" i="1"/>
  <c r="V301" i="1" s="1"/>
  <c r="B301" i="1"/>
  <c r="C301" i="1"/>
  <c r="E301" i="1"/>
  <c r="H301" i="1"/>
  <c r="L301" i="1"/>
  <c r="O301" i="1"/>
  <c r="S301" i="1"/>
  <c r="T301" i="1"/>
  <c r="W301" i="1"/>
  <c r="Z301" i="1"/>
  <c r="AG301" i="1"/>
  <c r="AN301" i="1"/>
  <c r="AP301" i="1"/>
  <c r="AQ301" i="1"/>
  <c r="AR301" i="1"/>
  <c r="AS301" i="1"/>
  <c r="AT301" i="1"/>
  <c r="AU301" i="1"/>
  <c r="A302" i="1"/>
  <c r="V302" i="1" s="1"/>
  <c r="B302" i="1"/>
  <c r="C302" i="1"/>
  <c r="E302" i="1"/>
  <c r="L302" i="1"/>
  <c r="S302" i="1"/>
  <c r="T302" i="1"/>
  <c r="Z302" i="1"/>
  <c r="AG302" i="1"/>
  <c r="AN302" i="1"/>
  <c r="AP302" i="1"/>
  <c r="AQ302" i="1"/>
  <c r="AR302" i="1"/>
  <c r="AS302" i="1"/>
  <c r="AT302" i="1"/>
  <c r="AU302" i="1"/>
  <c r="A303" i="1"/>
  <c r="AJ303" i="1" s="1"/>
  <c r="B303" i="1"/>
  <c r="C303" i="1"/>
  <c r="Q303" i="1" s="1"/>
  <c r="E303" i="1"/>
  <c r="L303" i="1"/>
  <c r="S303" i="1"/>
  <c r="T303" i="1"/>
  <c r="Z303" i="1"/>
  <c r="AG303" i="1"/>
  <c r="AN303" i="1"/>
  <c r="AP303" i="1"/>
  <c r="AQ303" i="1"/>
  <c r="AR303" i="1"/>
  <c r="AS303" i="1"/>
  <c r="AT303" i="1"/>
  <c r="AU303" i="1"/>
  <c r="A304" i="1"/>
  <c r="B304" i="1"/>
  <c r="P304" i="1" s="1"/>
  <c r="C304" i="1"/>
  <c r="E304" i="1"/>
  <c r="L304" i="1"/>
  <c r="S304" i="1"/>
  <c r="T304" i="1"/>
  <c r="Z304" i="1"/>
  <c r="AG304" i="1"/>
  <c r="AN304" i="1"/>
  <c r="AP304" i="1"/>
  <c r="AQ304" i="1"/>
  <c r="AR304" i="1"/>
  <c r="AS304" i="1"/>
  <c r="AT304" i="1"/>
  <c r="AV304" i="1" s="1"/>
  <c r="AU304" i="1"/>
  <c r="A305" i="1"/>
  <c r="H305" i="1" s="1"/>
  <c r="B305" i="1"/>
  <c r="C305" i="1"/>
  <c r="E305" i="1"/>
  <c r="L305" i="1"/>
  <c r="S305" i="1"/>
  <c r="T305" i="1"/>
  <c r="Z305" i="1"/>
  <c r="AG305" i="1"/>
  <c r="AN305" i="1"/>
  <c r="AP305" i="1"/>
  <c r="AQ305" i="1"/>
  <c r="AR305" i="1"/>
  <c r="AS305" i="1"/>
  <c r="AT305" i="1"/>
  <c r="AU305" i="1"/>
  <c r="A306" i="1"/>
  <c r="H306" i="1" s="1"/>
  <c r="B306" i="1"/>
  <c r="AK306" i="1" s="1"/>
  <c r="C306" i="1"/>
  <c r="E306" i="1"/>
  <c r="L306" i="1"/>
  <c r="S306" i="1"/>
  <c r="T306" i="1"/>
  <c r="Z306" i="1"/>
  <c r="AG306" i="1"/>
  <c r="AN306" i="1"/>
  <c r="AP306" i="1"/>
  <c r="AQ306" i="1"/>
  <c r="AR306" i="1"/>
  <c r="AS306" i="1"/>
  <c r="AT306" i="1"/>
  <c r="AU306" i="1"/>
  <c r="A307" i="1"/>
  <c r="O307" i="1" s="1"/>
  <c r="B307" i="1"/>
  <c r="C307" i="1"/>
  <c r="E307" i="1"/>
  <c r="L307" i="1"/>
  <c r="S307" i="1"/>
  <c r="T307" i="1"/>
  <c r="Z307" i="1"/>
  <c r="AG307" i="1"/>
  <c r="AN307" i="1"/>
  <c r="AP307" i="1"/>
  <c r="AQ307" i="1"/>
  <c r="AR307" i="1"/>
  <c r="AS307" i="1"/>
  <c r="AT307" i="1"/>
  <c r="AU307" i="1"/>
  <c r="A308" i="1"/>
  <c r="B308" i="1"/>
  <c r="C308" i="1"/>
  <c r="E308" i="1"/>
  <c r="L308" i="1"/>
  <c r="S308" i="1"/>
  <c r="T308" i="1"/>
  <c r="Z308" i="1"/>
  <c r="AG308" i="1"/>
  <c r="AN308" i="1"/>
  <c r="AP308" i="1"/>
  <c r="AQ308" i="1"/>
  <c r="AR308" i="1"/>
  <c r="AS308" i="1"/>
  <c r="AT308" i="1"/>
  <c r="AU308" i="1"/>
  <c r="A309" i="1"/>
  <c r="H309" i="1" s="1"/>
  <c r="B309" i="1"/>
  <c r="AK309" i="1" s="1"/>
  <c r="C309" i="1"/>
  <c r="E309" i="1"/>
  <c r="L309" i="1"/>
  <c r="S309" i="1"/>
  <c r="T309" i="1"/>
  <c r="Z309" i="1"/>
  <c r="AG309" i="1"/>
  <c r="AN309" i="1"/>
  <c r="AP309" i="1"/>
  <c r="AQ309" i="1"/>
  <c r="AR309" i="1"/>
  <c r="AS309" i="1"/>
  <c r="AT309" i="1"/>
  <c r="AU309" i="1"/>
  <c r="A310" i="1"/>
  <c r="AJ310" i="1" s="1"/>
  <c r="B310" i="1"/>
  <c r="C310" i="1"/>
  <c r="AL310" i="1" s="1"/>
  <c r="E310" i="1"/>
  <c r="L310" i="1"/>
  <c r="S310" i="1"/>
  <c r="T310" i="1"/>
  <c r="X310" i="1"/>
  <c r="Z310" i="1"/>
  <c r="AG310" i="1"/>
  <c r="AN310" i="1"/>
  <c r="AP310" i="1"/>
  <c r="AQ310" i="1"/>
  <c r="AR310" i="1"/>
  <c r="AS310" i="1"/>
  <c r="AT310" i="1"/>
  <c r="AU310" i="1"/>
  <c r="A311" i="1"/>
  <c r="H311" i="1" s="1"/>
  <c r="B311" i="1"/>
  <c r="C311" i="1"/>
  <c r="AL311" i="1" s="1"/>
  <c r="E311" i="1"/>
  <c r="L311" i="1"/>
  <c r="S311" i="1"/>
  <c r="T311" i="1"/>
  <c r="Z311" i="1"/>
  <c r="AG311" i="1"/>
  <c r="AN311" i="1"/>
  <c r="AP311" i="1"/>
  <c r="AQ311" i="1"/>
  <c r="AR311" i="1"/>
  <c r="AS311" i="1"/>
  <c r="AT311" i="1"/>
  <c r="AU311" i="1"/>
  <c r="A312" i="1"/>
  <c r="B312" i="1"/>
  <c r="C312" i="1"/>
  <c r="E312" i="1"/>
  <c r="H312" i="1"/>
  <c r="L312" i="1"/>
  <c r="S312" i="1"/>
  <c r="T312" i="1"/>
  <c r="Z312" i="1"/>
  <c r="AG312" i="1"/>
  <c r="AN312" i="1"/>
  <c r="AP312" i="1"/>
  <c r="AQ312" i="1"/>
  <c r="AR312" i="1"/>
  <c r="AS312" i="1"/>
  <c r="AT312" i="1"/>
  <c r="AU312" i="1"/>
  <c r="A313" i="1"/>
  <c r="H313" i="1" s="1"/>
  <c r="B313" i="1"/>
  <c r="C313" i="1"/>
  <c r="AL313" i="1" s="1"/>
  <c r="E313" i="1"/>
  <c r="L313" i="1"/>
  <c r="S313" i="1"/>
  <c r="T313" i="1"/>
  <c r="Z313" i="1"/>
  <c r="AG313" i="1"/>
  <c r="AN313" i="1"/>
  <c r="AP313" i="1"/>
  <c r="AQ313" i="1"/>
  <c r="AR313" i="1"/>
  <c r="AS313" i="1"/>
  <c r="AT313" i="1"/>
  <c r="AU313" i="1"/>
  <c r="A314" i="1"/>
  <c r="H314" i="1" s="1"/>
  <c r="B314" i="1"/>
  <c r="C314" i="1"/>
  <c r="E314" i="1"/>
  <c r="L314" i="1"/>
  <c r="S314" i="1"/>
  <c r="T314" i="1"/>
  <c r="Z314" i="1"/>
  <c r="AG314" i="1"/>
  <c r="AN314" i="1"/>
  <c r="AP314" i="1"/>
  <c r="AQ314" i="1"/>
  <c r="AR314" i="1"/>
  <c r="AS314" i="1"/>
  <c r="AT314" i="1"/>
  <c r="AU314" i="1"/>
  <c r="A315" i="1"/>
  <c r="H315" i="1" s="1"/>
  <c r="B315" i="1"/>
  <c r="C315" i="1"/>
  <c r="E315" i="1"/>
  <c r="I315" i="1"/>
  <c r="L315" i="1"/>
  <c r="S315" i="1"/>
  <c r="T315" i="1"/>
  <c r="Z315" i="1"/>
  <c r="AG315" i="1"/>
  <c r="AN315" i="1"/>
  <c r="AP315" i="1"/>
  <c r="AQ315" i="1"/>
  <c r="AR315" i="1"/>
  <c r="AS315" i="1"/>
  <c r="AT315" i="1"/>
  <c r="AU315" i="1"/>
  <c r="AU113" i="1"/>
  <c r="A111" i="1"/>
  <c r="AU111" i="1"/>
  <c r="AU128" i="1"/>
  <c r="A112" i="1"/>
  <c r="A113" i="1"/>
  <c r="V113" i="1" s="1"/>
  <c r="A114" i="1"/>
  <c r="H114" i="1" s="1"/>
  <c r="A115" i="1"/>
  <c r="V115" i="1" s="1"/>
  <c r="B111" i="1"/>
  <c r="C111" i="1"/>
  <c r="AE111" i="1" s="1"/>
  <c r="E111" i="1"/>
  <c r="L111" i="1"/>
  <c r="P111" i="1"/>
  <c r="S111" i="1"/>
  <c r="T111" i="1"/>
  <c r="Z111" i="1"/>
  <c r="AG111" i="1"/>
  <c r="AN111" i="1"/>
  <c r="AP111" i="1"/>
  <c r="AQ111" i="1"/>
  <c r="AR111" i="1"/>
  <c r="AS111" i="1"/>
  <c r="AT111" i="1"/>
  <c r="B112" i="1"/>
  <c r="AK112" i="1" s="1"/>
  <c r="C112" i="1"/>
  <c r="E112" i="1"/>
  <c r="L112" i="1"/>
  <c r="S112" i="1"/>
  <c r="T112" i="1"/>
  <c r="Z112" i="1"/>
  <c r="AG112" i="1"/>
  <c r="AN112" i="1"/>
  <c r="AP112" i="1"/>
  <c r="AQ112" i="1"/>
  <c r="AR112" i="1"/>
  <c r="AS112" i="1"/>
  <c r="AT112" i="1"/>
  <c r="AU112" i="1"/>
  <c r="B113" i="1"/>
  <c r="P113" i="1" s="1"/>
  <c r="C113" i="1"/>
  <c r="J113" i="1" s="1"/>
  <c r="E113" i="1"/>
  <c r="L113" i="1"/>
  <c r="S113" i="1"/>
  <c r="T113" i="1"/>
  <c r="Z113" i="1"/>
  <c r="AG113" i="1"/>
  <c r="AN113" i="1"/>
  <c r="AP113" i="1"/>
  <c r="AQ113" i="1"/>
  <c r="AR113" i="1"/>
  <c r="AS113" i="1"/>
  <c r="AT113" i="1"/>
  <c r="B114" i="1"/>
  <c r="AD114" i="1" s="1"/>
  <c r="C114" i="1"/>
  <c r="Q114" i="1" s="1"/>
  <c r="E114" i="1"/>
  <c r="L114" i="1"/>
  <c r="S114" i="1"/>
  <c r="T114" i="1"/>
  <c r="Z114" i="1"/>
  <c r="AG114" i="1"/>
  <c r="AN114" i="1"/>
  <c r="AP114" i="1"/>
  <c r="AQ114" i="1"/>
  <c r="AR114" i="1"/>
  <c r="AS114" i="1"/>
  <c r="AT114" i="1"/>
  <c r="AU114" i="1"/>
  <c r="B115" i="1"/>
  <c r="W115" i="1" s="1"/>
  <c r="C115" i="1"/>
  <c r="J115" i="1" s="1"/>
  <c r="E115" i="1"/>
  <c r="L115" i="1"/>
  <c r="S115" i="1"/>
  <c r="T115" i="1"/>
  <c r="Z115" i="1"/>
  <c r="AG115" i="1"/>
  <c r="AN115" i="1"/>
  <c r="AP115" i="1"/>
  <c r="AQ115" i="1"/>
  <c r="AR115" i="1"/>
  <c r="AS115" i="1"/>
  <c r="AT115" i="1"/>
  <c r="AU115" i="1"/>
  <c r="A116" i="1"/>
  <c r="B116" i="1"/>
  <c r="I116" i="1" s="1"/>
  <c r="C116" i="1"/>
  <c r="Q116" i="1" s="1"/>
  <c r="E116" i="1"/>
  <c r="L116" i="1"/>
  <c r="S116" i="1"/>
  <c r="T116" i="1"/>
  <c r="Z116" i="1"/>
  <c r="AG116" i="1"/>
  <c r="AN116" i="1"/>
  <c r="AP116" i="1"/>
  <c r="AQ116" i="1"/>
  <c r="AR116" i="1"/>
  <c r="AS116" i="1"/>
  <c r="AT116" i="1"/>
  <c r="AU116" i="1"/>
  <c r="A117" i="1"/>
  <c r="H117" i="1" s="1"/>
  <c r="B117" i="1"/>
  <c r="C117" i="1"/>
  <c r="X117" i="1" s="1"/>
  <c r="E117" i="1"/>
  <c r="L117" i="1"/>
  <c r="S117" i="1"/>
  <c r="T117" i="1"/>
  <c r="Z117" i="1"/>
  <c r="AG117" i="1"/>
  <c r="AN117" i="1"/>
  <c r="AP117" i="1"/>
  <c r="AQ117" i="1"/>
  <c r="AR117" i="1"/>
  <c r="AS117" i="1"/>
  <c r="AT117" i="1"/>
  <c r="AU117" i="1"/>
  <c r="A118" i="1"/>
  <c r="O118" i="1" s="1"/>
  <c r="B118" i="1"/>
  <c r="C118" i="1"/>
  <c r="AE118" i="1" s="1"/>
  <c r="E118" i="1"/>
  <c r="L118" i="1"/>
  <c r="S118" i="1"/>
  <c r="T118" i="1"/>
  <c r="Z118" i="1"/>
  <c r="AG118" i="1"/>
  <c r="AN118" i="1"/>
  <c r="AP118" i="1"/>
  <c r="AQ118" i="1"/>
  <c r="AR118" i="1"/>
  <c r="AS118" i="1"/>
  <c r="AT118" i="1"/>
  <c r="AU118" i="1"/>
  <c r="A119" i="1"/>
  <c r="H119" i="1" s="1"/>
  <c r="B119" i="1"/>
  <c r="C119" i="1"/>
  <c r="E119" i="1"/>
  <c r="L119" i="1"/>
  <c r="S119" i="1"/>
  <c r="T119" i="1"/>
  <c r="Z119" i="1"/>
  <c r="AG119" i="1"/>
  <c r="AN119" i="1"/>
  <c r="AP119" i="1"/>
  <c r="AQ119" i="1"/>
  <c r="AR119" i="1"/>
  <c r="AS119" i="1"/>
  <c r="AT119" i="1"/>
  <c r="AU119" i="1"/>
  <c r="A120" i="1"/>
  <c r="B120" i="1"/>
  <c r="P120" i="1" s="1"/>
  <c r="C120" i="1"/>
  <c r="X120" i="1" s="1"/>
  <c r="E120" i="1"/>
  <c r="L120" i="1"/>
  <c r="S120" i="1"/>
  <c r="T120" i="1"/>
  <c r="Z120" i="1"/>
  <c r="AG120" i="1"/>
  <c r="AN120" i="1"/>
  <c r="AP120" i="1"/>
  <c r="AQ120" i="1"/>
  <c r="AR120" i="1"/>
  <c r="AS120" i="1"/>
  <c r="AT120" i="1"/>
  <c r="AU120" i="1"/>
  <c r="A121" i="1"/>
  <c r="B121" i="1"/>
  <c r="C121" i="1"/>
  <c r="J121" i="1" s="1"/>
  <c r="E121" i="1"/>
  <c r="L121" i="1"/>
  <c r="S121" i="1"/>
  <c r="T121" i="1"/>
  <c r="Z121" i="1"/>
  <c r="AG121" i="1"/>
  <c r="AN121" i="1"/>
  <c r="AP121" i="1"/>
  <c r="AQ121" i="1"/>
  <c r="AR121" i="1"/>
  <c r="AS121" i="1"/>
  <c r="AT121" i="1"/>
  <c r="AU121" i="1"/>
  <c r="A122" i="1"/>
  <c r="B122" i="1"/>
  <c r="C122" i="1"/>
  <c r="E122" i="1"/>
  <c r="L122" i="1"/>
  <c r="S122" i="1"/>
  <c r="T122" i="1"/>
  <c r="Z122" i="1"/>
  <c r="AG122" i="1"/>
  <c r="AN122" i="1"/>
  <c r="AP122" i="1"/>
  <c r="AQ122" i="1"/>
  <c r="AR122" i="1"/>
  <c r="AS122" i="1"/>
  <c r="AT122" i="1"/>
  <c r="AU122" i="1"/>
  <c r="A123" i="1"/>
  <c r="AJ123" i="1" s="1"/>
  <c r="B123" i="1"/>
  <c r="C123" i="1"/>
  <c r="E123" i="1"/>
  <c r="L123" i="1"/>
  <c r="S123" i="1"/>
  <c r="T123" i="1"/>
  <c r="Z123" i="1"/>
  <c r="AG123" i="1"/>
  <c r="AN123" i="1"/>
  <c r="AP123" i="1"/>
  <c r="AQ123" i="1"/>
  <c r="AR123" i="1"/>
  <c r="AS123" i="1"/>
  <c r="AT123" i="1"/>
  <c r="AU123" i="1"/>
  <c r="A124" i="1"/>
  <c r="H124" i="1" s="1"/>
  <c r="B124" i="1"/>
  <c r="P124" i="1" s="1"/>
  <c r="C124" i="1"/>
  <c r="E124" i="1"/>
  <c r="L124" i="1"/>
  <c r="S124" i="1"/>
  <c r="T124" i="1"/>
  <c r="Z124" i="1"/>
  <c r="AG124" i="1"/>
  <c r="AN124" i="1"/>
  <c r="AP124" i="1"/>
  <c r="AQ124" i="1"/>
  <c r="AR124" i="1"/>
  <c r="AS124" i="1"/>
  <c r="AT124" i="1"/>
  <c r="AU124" i="1"/>
  <c r="A125" i="1"/>
  <c r="B125" i="1"/>
  <c r="C125" i="1"/>
  <c r="X125" i="1" s="1"/>
  <c r="E125" i="1"/>
  <c r="L125" i="1"/>
  <c r="Q125" i="1"/>
  <c r="S125" i="1"/>
  <c r="T125" i="1"/>
  <c r="Z125" i="1"/>
  <c r="AG125" i="1"/>
  <c r="AN125" i="1"/>
  <c r="AP125" i="1"/>
  <c r="AQ125" i="1"/>
  <c r="AR125" i="1"/>
  <c r="AS125" i="1"/>
  <c r="AT125" i="1"/>
  <c r="AU125" i="1"/>
  <c r="A126" i="1"/>
  <c r="B126" i="1"/>
  <c r="P126" i="1" s="1"/>
  <c r="C126" i="1"/>
  <c r="Q126" i="1" s="1"/>
  <c r="E126" i="1"/>
  <c r="L126" i="1"/>
  <c r="O126" i="1"/>
  <c r="S126" i="1"/>
  <c r="T126" i="1"/>
  <c r="Z126" i="1"/>
  <c r="AG126" i="1"/>
  <c r="AN126" i="1"/>
  <c r="AP126" i="1"/>
  <c r="AQ126" i="1"/>
  <c r="AR126" i="1"/>
  <c r="AS126" i="1"/>
  <c r="AT126" i="1"/>
  <c r="AU126" i="1"/>
  <c r="A127" i="1"/>
  <c r="O127" i="1" s="1"/>
  <c r="B127" i="1"/>
  <c r="C127" i="1"/>
  <c r="E127" i="1"/>
  <c r="L127" i="1"/>
  <c r="S127" i="1"/>
  <c r="T127" i="1"/>
  <c r="Z127" i="1"/>
  <c r="AG127" i="1"/>
  <c r="AN127" i="1"/>
  <c r="AP127" i="1"/>
  <c r="AQ127" i="1"/>
  <c r="AR127" i="1"/>
  <c r="AS127" i="1"/>
  <c r="AT127" i="1"/>
  <c r="AU127" i="1"/>
  <c r="A128" i="1"/>
  <c r="AC128" i="1" s="1"/>
  <c r="B128" i="1"/>
  <c r="AK128" i="1" s="1"/>
  <c r="C128" i="1"/>
  <c r="E128" i="1"/>
  <c r="L128" i="1"/>
  <c r="S128" i="1"/>
  <c r="T128" i="1"/>
  <c r="Z128" i="1"/>
  <c r="AG128" i="1"/>
  <c r="AN128" i="1"/>
  <c r="AP128" i="1"/>
  <c r="AQ128" i="1"/>
  <c r="AR128" i="1"/>
  <c r="AS128" i="1"/>
  <c r="AT128" i="1"/>
  <c r="A129" i="1"/>
  <c r="B129" i="1"/>
  <c r="P129" i="1" s="1"/>
  <c r="C129" i="1"/>
  <c r="AL129" i="1" s="1"/>
  <c r="E129" i="1"/>
  <c r="L129" i="1"/>
  <c r="O129" i="1"/>
  <c r="S129" i="1"/>
  <c r="T129" i="1"/>
  <c r="Z129" i="1"/>
  <c r="AG129" i="1"/>
  <c r="AN129" i="1"/>
  <c r="AP129" i="1"/>
  <c r="AQ129" i="1"/>
  <c r="AR129" i="1"/>
  <c r="AS129" i="1"/>
  <c r="AT129" i="1"/>
  <c r="AU129" i="1"/>
  <c r="A130" i="1"/>
  <c r="O130" i="1" s="1"/>
  <c r="B130" i="1"/>
  <c r="C130" i="1"/>
  <c r="E130" i="1"/>
  <c r="L130" i="1"/>
  <c r="S130" i="1"/>
  <c r="T130" i="1"/>
  <c r="Z130" i="1"/>
  <c r="AG130" i="1"/>
  <c r="AN130" i="1"/>
  <c r="AP130" i="1"/>
  <c r="AQ130" i="1"/>
  <c r="AR130" i="1"/>
  <c r="AS130" i="1"/>
  <c r="AT130" i="1"/>
  <c r="AU130" i="1"/>
  <c r="A131" i="1"/>
  <c r="O131" i="1" s="1"/>
  <c r="I131" i="1"/>
  <c r="E131" i="1"/>
  <c r="L131" i="1"/>
  <c r="S131" i="1"/>
  <c r="T131" i="1"/>
  <c r="Z131" i="1"/>
  <c r="AG131" i="1"/>
  <c r="AN131" i="1"/>
  <c r="AP131" i="1"/>
  <c r="AQ131" i="1"/>
  <c r="AR131" i="1"/>
  <c r="AS131" i="1"/>
  <c r="AT131" i="1"/>
  <c r="AU131" i="1"/>
  <c r="A132" i="1"/>
  <c r="E132" i="1"/>
  <c r="I132" i="1"/>
  <c r="J132" i="1"/>
  <c r="L132" i="1"/>
  <c r="P132" i="1"/>
  <c r="Q132" i="1"/>
  <c r="S132" i="1"/>
  <c r="T132" i="1"/>
  <c r="W132" i="1"/>
  <c r="X132" i="1"/>
  <c r="Z132" i="1"/>
  <c r="AG132" i="1"/>
  <c r="AN132" i="1"/>
  <c r="AP132" i="1"/>
  <c r="AQ132" i="1"/>
  <c r="AR132" i="1"/>
  <c r="AS132" i="1"/>
  <c r="AT132" i="1"/>
  <c r="AU132" i="1"/>
  <c r="A133" i="1"/>
  <c r="V133" i="1" s="1"/>
  <c r="P133" i="1"/>
  <c r="E133" i="1"/>
  <c r="L133" i="1"/>
  <c r="S133" i="1"/>
  <c r="T133" i="1"/>
  <c r="Z133" i="1"/>
  <c r="AG133" i="1"/>
  <c r="AN133" i="1"/>
  <c r="AP133" i="1"/>
  <c r="AQ133" i="1"/>
  <c r="AR133" i="1"/>
  <c r="AS133" i="1"/>
  <c r="AT133" i="1"/>
  <c r="AU133" i="1"/>
  <c r="A134" i="1"/>
  <c r="O134" i="1" s="1"/>
  <c r="AD134" i="1"/>
  <c r="E134" i="1"/>
  <c r="L134" i="1"/>
  <c r="Q134" i="1"/>
  <c r="S134" i="1"/>
  <c r="T134" i="1"/>
  <c r="Z134" i="1"/>
  <c r="AG134" i="1"/>
  <c r="AN134" i="1"/>
  <c r="AP134" i="1"/>
  <c r="AQ134" i="1"/>
  <c r="AR134" i="1"/>
  <c r="AS134" i="1"/>
  <c r="AT134" i="1"/>
  <c r="AU134" i="1"/>
  <c r="A135" i="1"/>
  <c r="H135" i="1" s="1"/>
  <c r="X135" i="1"/>
  <c r="E135" i="1"/>
  <c r="I135" i="1"/>
  <c r="L135" i="1"/>
  <c r="S135" i="1"/>
  <c r="T135" i="1"/>
  <c r="Z135" i="1"/>
  <c r="AG135" i="1"/>
  <c r="AN135" i="1"/>
  <c r="AP135" i="1"/>
  <c r="AQ135" i="1"/>
  <c r="AR135" i="1"/>
  <c r="AS135" i="1"/>
  <c r="AT135" i="1"/>
  <c r="AU135" i="1"/>
  <c r="A136" i="1"/>
  <c r="O136" i="1" s="1"/>
  <c r="AK136" i="1"/>
  <c r="AL136" i="1"/>
  <c r="E136" i="1"/>
  <c r="I136" i="1"/>
  <c r="J136" i="1"/>
  <c r="L136" i="1"/>
  <c r="P136" i="1"/>
  <c r="Q136" i="1"/>
  <c r="S136" i="1"/>
  <c r="T136" i="1"/>
  <c r="W136" i="1"/>
  <c r="X136" i="1"/>
  <c r="Z136" i="1"/>
  <c r="AG136" i="1"/>
  <c r="AN136" i="1"/>
  <c r="AP136" i="1"/>
  <c r="AV136" i="1" s="1"/>
  <c r="AQ136" i="1"/>
  <c r="AR136" i="1"/>
  <c r="AS136" i="1"/>
  <c r="AT136" i="1"/>
  <c r="AU136" i="1"/>
  <c r="A137" i="1"/>
  <c r="W137" i="1"/>
  <c r="E137" i="1"/>
  <c r="I137" i="1"/>
  <c r="J137" i="1"/>
  <c r="L137" i="1"/>
  <c r="P137" i="1"/>
  <c r="Q137" i="1"/>
  <c r="S137" i="1"/>
  <c r="T137" i="1"/>
  <c r="Z137" i="1"/>
  <c r="AG137" i="1"/>
  <c r="AN137" i="1"/>
  <c r="AP137" i="1"/>
  <c r="AQ137" i="1"/>
  <c r="AR137" i="1"/>
  <c r="AS137" i="1"/>
  <c r="AT137" i="1"/>
  <c r="AU137" i="1"/>
  <c r="A138" i="1"/>
  <c r="AJ138" i="1" s="1"/>
  <c r="X138" i="1"/>
  <c r="E138" i="1"/>
  <c r="I138" i="1"/>
  <c r="J138" i="1"/>
  <c r="L138" i="1"/>
  <c r="O138" i="1"/>
  <c r="P138" i="1"/>
  <c r="Q138" i="1"/>
  <c r="S138" i="1"/>
  <c r="T138" i="1"/>
  <c r="Z138" i="1"/>
  <c r="AG138" i="1"/>
  <c r="AN138" i="1"/>
  <c r="AP138" i="1"/>
  <c r="AQ138" i="1"/>
  <c r="AR138" i="1"/>
  <c r="AS138" i="1"/>
  <c r="AT138" i="1"/>
  <c r="AU138" i="1"/>
  <c r="A139" i="1"/>
  <c r="H139" i="1" s="1"/>
  <c r="W139" i="1"/>
  <c r="X139" i="1"/>
  <c r="E139" i="1"/>
  <c r="J139" i="1"/>
  <c r="L139" i="1"/>
  <c r="S139" i="1"/>
  <c r="T139" i="1"/>
  <c r="Z139" i="1"/>
  <c r="AG139" i="1"/>
  <c r="AN139" i="1"/>
  <c r="AP139" i="1"/>
  <c r="AQ139" i="1"/>
  <c r="AR139" i="1"/>
  <c r="AS139" i="1"/>
  <c r="AT139" i="1"/>
  <c r="AU139" i="1"/>
  <c r="A140" i="1"/>
  <c r="H140" i="1" s="1"/>
  <c r="AL140" i="1"/>
  <c r="E140" i="1"/>
  <c r="I140" i="1"/>
  <c r="L140" i="1"/>
  <c r="S140" i="1"/>
  <c r="T140" i="1"/>
  <c r="Z140" i="1"/>
  <c r="AG140" i="1"/>
  <c r="AN140" i="1"/>
  <c r="AP140" i="1"/>
  <c r="AQ140" i="1"/>
  <c r="AR140" i="1"/>
  <c r="AS140" i="1"/>
  <c r="AT140" i="1"/>
  <c r="AU140" i="1"/>
  <c r="A141" i="1"/>
  <c r="H141" i="1" s="1"/>
  <c r="I141" i="1"/>
  <c r="AL141" i="1"/>
  <c r="E141" i="1"/>
  <c r="L141" i="1"/>
  <c r="S141" i="1"/>
  <c r="T141" i="1"/>
  <c r="Z141" i="1"/>
  <c r="AG141" i="1"/>
  <c r="AN141" i="1"/>
  <c r="AP141" i="1"/>
  <c r="AQ141" i="1"/>
  <c r="AR141" i="1"/>
  <c r="AS141" i="1"/>
  <c r="AT141" i="1"/>
  <c r="AU141" i="1"/>
  <c r="A142" i="1"/>
  <c r="H142" i="1" s="1"/>
  <c r="B142" i="1"/>
  <c r="C142" i="1"/>
  <c r="X142" i="1" s="1"/>
  <c r="E142" i="1"/>
  <c r="L142" i="1"/>
  <c r="S142" i="1"/>
  <c r="T142" i="1"/>
  <c r="Z142" i="1"/>
  <c r="AG142" i="1"/>
  <c r="AN142" i="1"/>
  <c r="AP142" i="1"/>
  <c r="AQ142" i="1"/>
  <c r="AR142" i="1"/>
  <c r="AS142" i="1"/>
  <c r="AT142" i="1"/>
  <c r="AU142" i="1"/>
  <c r="A143" i="1"/>
  <c r="V143" i="1" s="1"/>
  <c r="B143" i="1"/>
  <c r="W143" i="1" s="1"/>
  <c r="C143" i="1"/>
  <c r="X143" i="1" s="1"/>
  <c r="E143" i="1"/>
  <c r="L143" i="1"/>
  <c r="S143" i="1"/>
  <c r="T143" i="1"/>
  <c r="Z143" i="1"/>
  <c r="AG143" i="1"/>
  <c r="AN143" i="1"/>
  <c r="AP143" i="1"/>
  <c r="AQ143" i="1"/>
  <c r="AR143" i="1"/>
  <c r="AS143" i="1"/>
  <c r="AT143" i="1"/>
  <c r="AU143" i="1"/>
  <c r="A144" i="1"/>
  <c r="B144" i="1"/>
  <c r="C144" i="1"/>
  <c r="AE144" i="1" s="1"/>
  <c r="E144" i="1"/>
  <c r="L144" i="1"/>
  <c r="S144" i="1"/>
  <c r="T144" i="1"/>
  <c r="Z144" i="1"/>
  <c r="AG144" i="1"/>
  <c r="AN144" i="1"/>
  <c r="AP144" i="1"/>
  <c r="AQ144" i="1"/>
  <c r="AR144" i="1"/>
  <c r="AS144" i="1"/>
  <c r="AT144" i="1"/>
  <c r="AU144" i="1"/>
  <c r="A145" i="1"/>
  <c r="O145" i="1" s="1"/>
  <c r="B145" i="1"/>
  <c r="C145" i="1"/>
  <c r="E145" i="1"/>
  <c r="L145" i="1"/>
  <c r="S145" i="1"/>
  <c r="T145" i="1"/>
  <c r="Z145" i="1"/>
  <c r="AG145" i="1"/>
  <c r="AN145" i="1"/>
  <c r="AP145" i="1"/>
  <c r="AQ145" i="1"/>
  <c r="AR145" i="1"/>
  <c r="AS145" i="1"/>
  <c r="AT145" i="1"/>
  <c r="AU145" i="1"/>
  <c r="A146" i="1"/>
  <c r="B146" i="1"/>
  <c r="AK146" i="1" s="1"/>
  <c r="C146" i="1"/>
  <c r="X146" i="1" s="1"/>
  <c r="E146" i="1"/>
  <c r="L146" i="1"/>
  <c r="S146" i="1"/>
  <c r="T146" i="1"/>
  <c r="Z146" i="1"/>
  <c r="AG146" i="1"/>
  <c r="AN146" i="1"/>
  <c r="AP146" i="1"/>
  <c r="AQ146" i="1"/>
  <c r="AR146" i="1"/>
  <c r="AS146" i="1"/>
  <c r="AT146" i="1"/>
  <c r="AU146" i="1"/>
  <c r="A147" i="1"/>
  <c r="B147" i="1"/>
  <c r="C147" i="1"/>
  <c r="Q147" i="1" s="1"/>
  <c r="E147" i="1"/>
  <c r="L147" i="1"/>
  <c r="S147" i="1"/>
  <c r="T147" i="1"/>
  <c r="Z147" i="1"/>
  <c r="AG147" i="1"/>
  <c r="AN147" i="1"/>
  <c r="AP147" i="1"/>
  <c r="AQ147" i="1"/>
  <c r="AR147" i="1"/>
  <c r="AS147" i="1"/>
  <c r="AT147" i="1"/>
  <c r="AU147" i="1"/>
  <c r="A148" i="1"/>
  <c r="B148" i="1"/>
  <c r="P148" i="1" s="1"/>
  <c r="C148" i="1"/>
  <c r="E148" i="1"/>
  <c r="L148" i="1"/>
  <c r="S148" i="1"/>
  <c r="T148" i="1"/>
  <c r="Z148" i="1"/>
  <c r="AG148" i="1"/>
  <c r="AN148" i="1"/>
  <c r="AP148" i="1"/>
  <c r="AQ148" i="1"/>
  <c r="AR148" i="1"/>
  <c r="AS148" i="1"/>
  <c r="AT148" i="1"/>
  <c r="AU148" i="1"/>
  <c r="A149" i="1"/>
  <c r="B149" i="1"/>
  <c r="W149" i="1" s="1"/>
  <c r="C149" i="1"/>
  <c r="E149" i="1"/>
  <c r="L149" i="1"/>
  <c r="S149" i="1"/>
  <c r="T149" i="1"/>
  <c r="Z149" i="1"/>
  <c r="AG149" i="1"/>
  <c r="AN149" i="1"/>
  <c r="AP149" i="1"/>
  <c r="AQ149" i="1"/>
  <c r="AR149" i="1"/>
  <c r="AS149" i="1"/>
  <c r="AT149" i="1"/>
  <c r="AU149" i="1"/>
  <c r="A150" i="1"/>
  <c r="O150" i="1" s="1"/>
  <c r="B150" i="1"/>
  <c r="C150" i="1"/>
  <c r="X150" i="1" s="1"/>
  <c r="E150" i="1"/>
  <c r="L150" i="1"/>
  <c r="P150" i="1"/>
  <c r="S150" i="1"/>
  <c r="T150" i="1"/>
  <c r="Z150" i="1"/>
  <c r="AG150" i="1"/>
  <c r="AN150" i="1"/>
  <c r="AP150" i="1"/>
  <c r="AQ150" i="1"/>
  <c r="AR150" i="1"/>
  <c r="AS150" i="1"/>
  <c r="AT150" i="1"/>
  <c r="AU150" i="1"/>
  <c r="A151" i="1"/>
  <c r="V151" i="1" s="1"/>
  <c r="B151" i="1"/>
  <c r="W151" i="1" s="1"/>
  <c r="C151" i="1"/>
  <c r="E151" i="1"/>
  <c r="L151" i="1"/>
  <c r="Q151" i="1"/>
  <c r="S151" i="1"/>
  <c r="T151" i="1"/>
  <c r="Z151" i="1"/>
  <c r="AG151" i="1"/>
  <c r="AN151" i="1"/>
  <c r="AP151" i="1"/>
  <c r="AQ151" i="1"/>
  <c r="AR151" i="1"/>
  <c r="AS151" i="1"/>
  <c r="AT151" i="1"/>
  <c r="AU151" i="1"/>
  <c r="A152" i="1"/>
  <c r="V152" i="1" s="1"/>
  <c r="B152" i="1"/>
  <c r="P152" i="1" s="1"/>
  <c r="C152" i="1"/>
  <c r="E152" i="1"/>
  <c r="H152" i="1"/>
  <c r="L152" i="1"/>
  <c r="O152" i="1"/>
  <c r="S152" i="1"/>
  <c r="T152" i="1"/>
  <c r="Z152" i="1"/>
  <c r="AG152" i="1"/>
  <c r="AN152" i="1"/>
  <c r="AP152" i="1"/>
  <c r="AQ152" i="1"/>
  <c r="AR152" i="1"/>
  <c r="AS152" i="1"/>
  <c r="AT152" i="1"/>
  <c r="AU152" i="1"/>
  <c r="A153" i="1"/>
  <c r="H153" i="1" s="1"/>
  <c r="B153" i="1"/>
  <c r="P153" i="1" s="1"/>
  <c r="C153" i="1"/>
  <c r="E153" i="1"/>
  <c r="L153" i="1"/>
  <c r="O153" i="1"/>
  <c r="S153" i="1"/>
  <c r="T153" i="1"/>
  <c r="Z153" i="1"/>
  <c r="AG153" i="1"/>
  <c r="AN153" i="1"/>
  <c r="AP153" i="1"/>
  <c r="AV153" i="1" s="1"/>
  <c r="AQ153" i="1"/>
  <c r="AR153" i="1"/>
  <c r="AS153" i="1"/>
  <c r="AT153" i="1"/>
  <c r="AU153" i="1"/>
  <c r="A154" i="1"/>
  <c r="H154" i="1" s="1"/>
  <c r="B154" i="1"/>
  <c r="C154" i="1"/>
  <c r="X154" i="1" s="1"/>
  <c r="E154" i="1"/>
  <c r="L154" i="1"/>
  <c r="S154" i="1"/>
  <c r="T154" i="1"/>
  <c r="Z154" i="1"/>
  <c r="AG154" i="1"/>
  <c r="AN154" i="1"/>
  <c r="AP154" i="1"/>
  <c r="AQ154" i="1"/>
  <c r="AR154" i="1"/>
  <c r="AS154" i="1"/>
  <c r="AT154" i="1"/>
  <c r="AU154" i="1"/>
  <c r="A155" i="1"/>
  <c r="AJ155" i="1" s="1"/>
  <c r="B155" i="1"/>
  <c r="P155" i="1" s="1"/>
  <c r="C155" i="1"/>
  <c r="Q155" i="1" s="1"/>
  <c r="E155" i="1"/>
  <c r="H155" i="1"/>
  <c r="L155" i="1"/>
  <c r="S155" i="1"/>
  <c r="T155" i="1"/>
  <c r="Z155" i="1"/>
  <c r="AG155" i="1"/>
  <c r="AN155" i="1"/>
  <c r="AP155" i="1"/>
  <c r="AQ155" i="1"/>
  <c r="AR155" i="1"/>
  <c r="AS155" i="1"/>
  <c r="AT155" i="1"/>
  <c r="AU155" i="1"/>
  <c r="A156" i="1"/>
  <c r="H156" i="1" s="1"/>
  <c r="B156" i="1"/>
  <c r="C156" i="1"/>
  <c r="AL156" i="1" s="1"/>
  <c r="E156" i="1"/>
  <c r="L156" i="1"/>
  <c r="S156" i="1"/>
  <c r="T156" i="1"/>
  <c r="Z156" i="1"/>
  <c r="AG156" i="1"/>
  <c r="AN156" i="1"/>
  <c r="AP156" i="1"/>
  <c r="AQ156" i="1"/>
  <c r="AR156" i="1"/>
  <c r="AS156" i="1"/>
  <c r="AT156" i="1"/>
  <c r="AU156" i="1"/>
  <c r="A157" i="1"/>
  <c r="AC157" i="1" s="1"/>
  <c r="B157" i="1"/>
  <c r="W157" i="1" s="1"/>
  <c r="C157" i="1"/>
  <c r="Q157" i="1" s="1"/>
  <c r="E157" i="1"/>
  <c r="L157" i="1"/>
  <c r="S157" i="1"/>
  <c r="T157" i="1"/>
  <c r="Z157" i="1"/>
  <c r="AG157" i="1"/>
  <c r="AN157" i="1"/>
  <c r="AP157" i="1"/>
  <c r="AQ157" i="1"/>
  <c r="AR157" i="1"/>
  <c r="AS157" i="1"/>
  <c r="AT157" i="1"/>
  <c r="AU157" i="1"/>
  <c r="A158" i="1"/>
  <c r="AJ158" i="1" s="1"/>
  <c r="B158" i="1"/>
  <c r="C158" i="1"/>
  <c r="X158" i="1" s="1"/>
  <c r="E158" i="1"/>
  <c r="L158" i="1"/>
  <c r="S158" i="1"/>
  <c r="T158" i="1"/>
  <c r="Z158" i="1"/>
  <c r="AG158" i="1"/>
  <c r="AN158" i="1"/>
  <c r="AP158" i="1"/>
  <c r="AQ158" i="1"/>
  <c r="AR158" i="1"/>
  <c r="AS158" i="1"/>
  <c r="AT158" i="1"/>
  <c r="AU158" i="1"/>
  <c r="A159" i="1"/>
  <c r="V159" i="1" s="1"/>
  <c r="B159" i="1"/>
  <c r="C159" i="1"/>
  <c r="J159" i="1" s="1"/>
  <c r="E159" i="1"/>
  <c r="L159" i="1"/>
  <c r="S159" i="1"/>
  <c r="T159" i="1"/>
  <c r="Z159" i="1"/>
  <c r="AG159" i="1"/>
  <c r="AN159" i="1"/>
  <c r="AP159" i="1"/>
  <c r="AQ159" i="1"/>
  <c r="AR159" i="1"/>
  <c r="AS159" i="1"/>
  <c r="AT159" i="1"/>
  <c r="AU159" i="1"/>
  <c r="A160" i="1"/>
  <c r="V160" i="1" s="1"/>
  <c r="B160" i="1"/>
  <c r="C160" i="1"/>
  <c r="E160" i="1"/>
  <c r="L160" i="1"/>
  <c r="S160" i="1"/>
  <c r="T160" i="1"/>
  <c r="Z160" i="1"/>
  <c r="AG160" i="1"/>
  <c r="AN160" i="1"/>
  <c r="AP160" i="1"/>
  <c r="AQ160" i="1"/>
  <c r="AR160" i="1"/>
  <c r="AS160" i="1"/>
  <c r="AT160" i="1"/>
  <c r="AU160" i="1"/>
  <c r="A161" i="1"/>
  <c r="AJ161" i="1" s="1"/>
  <c r="B161" i="1"/>
  <c r="C161" i="1"/>
  <c r="J161" i="1" s="1"/>
  <c r="E161" i="1"/>
  <c r="L161" i="1"/>
  <c r="S161" i="1"/>
  <c r="T161" i="1"/>
  <c r="Z161" i="1"/>
  <c r="AG161" i="1"/>
  <c r="AN161" i="1"/>
  <c r="AP161" i="1"/>
  <c r="AQ161" i="1"/>
  <c r="AR161" i="1"/>
  <c r="AS161" i="1"/>
  <c r="AT161" i="1"/>
  <c r="AU161" i="1"/>
  <c r="A162" i="1"/>
  <c r="B162" i="1"/>
  <c r="AD162" i="1" s="1"/>
  <c r="C162" i="1"/>
  <c r="X162" i="1" s="1"/>
  <c r="E162" i="1"/>
  <c r="L162" i="1"/>
  <c r="S162" i="1"/>
  <c r="T162" i="1"/>
  <c r="Z162" i="1"/>
  <c r="AG162" i="1"/>
  <c r="AN162" i="1"/>
  <c r="AP162" i="1"/>
  <c r="AQ162" i="1"/>
  <c r="AR162" i="1"/>
  <c r="AS162" i="1"/>
  <c r="AT162" i="1"/>
  <c r="AU162" i="1"/>
  <c r="A163" i="1"/>
  <c r="V163" i="1" s="1"/>
  <c r="B163" i="1"/>
  <c r="C163" i="1"/>
  <c r="Q163" i="1" s="1"/>
  <c r="E163" i="1"/>
  <c r="L163" i="1"/>
  <c r="S163" i="1"/>
  <c r="T163" i="1"/>
  <c r="Z163" i="1"/>
  <c r="AG163" i="1"/>
  <c r="AN163" i="1"/>
  <c r="AP163" i="1"/>
  <c r="AQ163" i="1"/>
  <c r="AR163" i="1"/>
  <c r="AS163" i="1"/>
  <c r="AT163" i="1"/>
  <c r="AU163" i="1"/>
  <c r="A164" i="1"/>
  <c r="B164" i="1"/>
  <c r="I164" i="1" s="1"/>
  <c r="C164" i="1"/>
  <c r="E164" i="1"/>
  <c r="L164" i="1"/>
  <c r="S164" i="1"/>
  <c r="T164" i="1"/>
  <c r="Z164" i="1"/>
  <c r="AG164" i="1"/>
  <c r="AN164" i="1"/>
  <c r="AP164" i="1"/>
  <c r="AQ164" i="1"/>
  <c r="AR164" i="1"/>
  <c r="AS164" i="1"/>
  <c r="AT164" i="1"/>
  <c r="AU164" i="1"/>
  <c r="A165" i="1"/>
  <c r="B165" i="1"/>
  <c r="W165" i="1" s="1"/>
  <c r="C165" i="1"/>
  <c r="AL165" i="1" s="1"/>
  <c r="E165" i="1"/>
  <c r="L165" i="1"/>
  <c r="Q165" i="1"/>
  <c r="S165" i="1"/>
  <c r="T165" i="1"/>
  <c r="Z165" i="1"/>
  <c r="AG165" i="1"/>
  <c r="AN165" i="1"/>
  <c r="AP165" i="1"/>
  <c r="AQ165" i="1"/>
  <c r="AR165" i="1"/>
  <c r="AS165" i="1"/>
  <c r="AV165" i="1" s="1"/>
  <c r="AT165" i="1"/>
  <c r="AU165" i="1"/>
  <c r="A166" i="1"/>
  <c r="AJ166" i="1" s="1"/>
  <c r="B166" i="1"/>
  <c r="P166" i="1" s="1"/>
  <c r="C166" i="1"/>
  <c r="X166" i="1" s="1"/>
  <c r="E166" i="1"/>
  <c r="H166" i="1"/>
  <c r="L166" i="1"/>
  <c r="S166" i="1"/>
  <c r="T166" i="1"/>
  <c r="Z166" i="1"/>
  <c r="AG166" i="1"/>
  <c r="AN166" i="1"/>
  <c r="AP166" i="1"/>
  <c r="AQ166" i="1"/>
  <c r="AR166" i="1"/>
  <c r="AS166" i="1"/>
  <c r="AV166" i="1" s="1"/>
  <c r="AT166" i="1"/>
  <c r="AU166" i="1"/>
  <c r="A167" i="1"/>
  <c r="H167" i="1" s="1"/>
  <c r="B167" i="1"/>
  <c r="I167" i="1" s="1"/>
  <c r="C167" i="1"/>
  <c r="J167" i="1" s="1"/>
  <c r="E167" i="1"/>
  <c r="L167" i="1"/>
  <c r="P167" i="1"/>
  <c r="S167" i="1"/>
  <c r="T167" i="1"/>
  <c r="Z167" i="1"/>
  <c r="AG167" i="1"/>
  <c r="AN167" i="1"/>
  <c r="AP167" i="1"/>
  <c r="AQ167" i="1"/>
  <c r="AV167" i="1" s="1"/>
  <c r="AR167" i="1"/>
  <c r="AS167" i="1"/>
  <c r="AT167" i="1"/>
  <c r="AU167" i="1"/>
  <c r="A168" i="1"/>
  <c r="V168" i="1" s="1"/>
  <c r="B168" i="1"/>
  <c r="C168" i="1"/>
  <c r="AL168" i="1" s="1"/>
  <c r="E168" i="1"/>
  <c r="H168" i="1"/>
  <c r="L168" i="1"/>
  <c r="S168" i="1"/>
  <c r="T168" i="1"/>
  <c r="Z168" i="1"/>
  <c r="AG168" i="1"/>
  <c r="AN168" i="1"/>
  <c r="AP168" i="1"/>
  <c r="AQ168" i="1"/>
  <c r="AR168" i="1"/>
  <c r="AS168" i="1"/>
  <c r="AT168" i="1"/>
  <c r="AU168" i="1"/>
  <c r="A169" i="1"/>
  <c r="O169" i="1" s="1"/>
  <c r="B169" i="1"/>
  <c r="W169" i="1" s="1"/>
  <c r="C169" i="1"/>
  <c r="J169" i="1" s="1"/>
  <c r="E169" i="1"/>
  <c r="L169" i="1"/>
  <c r="S169" i="1"/>
  <c r="T169" i="1"/>
  <c r="Z169" i="1"/>
  <c r="AG169" i="1"/>
  <c r="AN169" i="1"/>
  <c r="AP169" i="1"/>
  <c r="AQ169" i="1"/>
  <c r="AR169" i="1"/>
  <c r="AS169" i="1"/>
  <c r="AT169" i="1"/>
  <c r="AU169" i="1"/>
  <c r="A170" i="1"/>
  <c r="B170" i="1"/>
  <c r="AK170" i="1" s="1"/>
  <c r="C170" i="1"/>
  <c r="X170" i="1" s="1"/>
  <c r="E170" i="1"/>
  <c r="L170" i="1"/>
  <c r="S170" i="1"/>
  <c r="T170" i="1"/>
  <c r="Z170" i="1"/>
  <c r="AG170" i="1"/>
  <c r="AN170" i="1"/>
  <c r="AP170" i="1"/>
  <c r="AQ170" i="1"/>
  <c r="AR170" i="1"/>
  <c r="AS170" i="1"/>
  <c r="AT170" i="1"/>
  <c r="AU170" i="1"/>
  <c r="A171" i="1"/>
  <c r="V171" i="1" s="1"/>
  <c r="B171" i="1"/>
  <c r="C171" i="1"/>
  <c r="X171" i="1" s="1"/>
  <c r="E171" i="1"/>
  <c r="L171" i="1"/>
  <c r="Q171" i="1"/>
  <c r="S171" i="1"/>
  <c r="T171" i="1"/>
  <c r="Z171" i="1"/>
  <c r="AG171" i="1"/>
  <c r="AN171" i="1"/>
  <c r="AP171" i="1"/>
  <c r="AQ171" i="1"/>
  <c r="AR171" i="1"/>
  <c r="AS171" i="1"/>
  <c r="AT171" i="1"/>
  <c r="AU171" i="1"/>
  <c r="A172" i="1"/>
  <c r="V172" i="1" s="1"/>
  <c r="B172" i="1"/>
  <c r="C172" i="1"/>
  <c r="AL172" i="1" s="1"/>
  <c r="E172" i="1"/>
  <c r="H172" i="1"/>
  <c r="L172" i="1"/>
  <c r="S172" i="1"/>
  <c r="T172" i="1"/>
  <c r="Z172" i="1"/>
  <c r="AG172" i="1"/>
  <c r="AN172" i="1"/>
  <c r="AP172" i="1"/>
  <c r="AQ172" i="1"/>
  <c r="AR172" i="1"/>
  <c r="AS172" i="1"/>
  <c r="AT172" i="1"/>
  <c r="AU172" i="1"/>
  <c r="A173" i="1"/>
  <c r="AJ173" i="1" s="1"/>
  <c r="B173" i="1"/>
  <c r="W173" i="1" s="1"/>
  <c r="C173" i="1"/>
  <c r="J173" i="1" s="1"/>
  <c r="E173" i="1"/>
  <c r="L173" i="1"/>
  <c r="S173" i="1"/>
  <c r="T173" i="1"/>
  <c r="Z173" i="1"/>
  <c r="AG173" i="1"/>
  <c r="AN173" i="1"/>
  <c r="AP173" i="1"/>
  <c r="AQ173" i="1"/>
  <c r="AR173" i="1"/>
  <c r="AS173" i="1"/>
  <c r="AT173" i="1"/>
  <c r="AU173" i="1"/>
  <c r="A174" i="1"/>
  <c r="O174" i="1" s="1"/>
  <c r="B174" i="1"/>
  <c r="P174" i="1" s="1"/>
  <c r="C174" i="1"/>
  <c r="X174" i="1" s="1"/>
  <c r="E174" i="1"/>
  <c r="L174" i="1"/>
  <c r="S174" i="1"/>
  <c r="T174" i="1"/>
  <c r="Z174" i="1"/>
  <c r="AG174" i="1"/>
  <c r="AN174" i="1"/>
  <c r="AP174" i="1"/>
  <c r="AQ174" i="1"/>
  <c r="AR174" i="1"/>
  <c r="AS174" i="1"/>
  <c r="AT174" i="1"/>
  <c r="AU174" i="1"/>
  <c r="A175" i="1"/>
  <c r="H175" i="1" s="1"/>
  <c r="B175" i="1"/>
  <c r="I175" i="1" s="1"/>
  <c r="C175" i="1"/>
  <c r="Q175" i="1" s="1"/>
  <c r="E175" i="1"/>
  <c r="L175" i="1"/>
  <c r="S175" i="1"/>
  <c r="T175" i="1"/>
  <c r="Z175" i="1"/>
  <c r="AG175" i="1"/>
  <c r="AN175" i="1"/>
  <c r="AP175" i="1"/>
  <c r="AQ175" i="1"/>
  <c r="AR175" i="1"/>
  <c r="AS175" i="1"/>
  <c r="AT175" i="1"/>
  <c r="AU175" i="1"/>
  <c r="A176" i="1"/>
  <c r="H176" i="1" s="1"/>
  <c r="B176" i="1"/>
  <c r="AD176" i="1" s="1"/>
  <c r="C176" i="1"/>
  <c r="AL176" i="1" s="1"/>
  <c r="E176" i="1"/>
  <c r="L176" i="1"/>
  <c r="S176" i="1"/>
  <c r="T176" i="1"/>
  <c r="Z176" i="1"/>
  <c r="AG176" i="1"/>
  <c r="AN176" i="1"/>
  <c r="AP176" i="1"/>
  <c r="AQ176" i="1"/>
  <c r="AR176" i="1"/>
  <c r="AS176" i="1"/>
  <c r="AT176" i="1"/>
  <c r="AU176" i="1"/>
  <c r="A177" i="1"/>
  <c r="O177" i="1" s="1"/>
  <c r="B177" i="1"/>
  <c r="I177" i="1" s="1"/>
  <c r="C177" i="1"/>
  <c r="AL177" i="1" s="1"/>
  <c r="E177" i="1"/>
  <c r="L177" i="1"/>
  <c r="S177" i="1"/>
  <c r="T177" i="1"/>
  <c r="Z177" i="1"/>
  <c r="AG177" i="1"/>
  <c r="AN177" i="1"/>
  <c r="AP177" i="1"/>
  <c r="AQ177" i="1"/>
  <c r="AR177" i="1"/>
  <c r="AS177" i="1"/>
  <c r="AT177" i="1"/>
  <c r="AU177" i="1"/>
  <c r="A178" i="1"/>
  <c r="V178" i="1" s="1"/>
  <c r="B178" i="1"/>
  <c r="P178" i="1" s="1"/>
  <c r="C178" i="1"/>
  <c r="X178" i="1" s="1"/>
  <c r="E178" i="1"/>
  <c r="L178" i="1"/>
  <c r="S178" i="1"/>
  <c r="T178" i="1"/>
  <c r="Z178" i="1"/>
  <c r="AG178" i="1"/>
  <c r="AN178" i="1"/>
  <c r="AP178" i="1"/>
  <c r="AQ178" i="1"/>
  <c r="AR178" i="1"/>
  <c r="AS178" i="1"/>
  <c r="AT178" i="1"/>
  <c r="AU178" i="1"/>
  <c r="A179" i="1"/>
  <c r="H179" i="1" s="1"/>
  <c r="B179" i="1"/>
  <c r="C179" i="1"/>
  <c r="E179" i="1"/>
  <c r="L179" i="1"/>
  <c r="S179" i="1"/>
  <c r="T179" i="1"/>
  <c r="Z179" i="1"/>
  <c r="AG179" i="1"/>
  <c r="AN179" i="1"/>
  <c r="AP179" i="1"/>
  <c r="AQ179" i="1"/>
  <c r="AR179" i="1"/>
  <c r="AS179" i="1"/>
  <c r="AT179" i="1"/>
  <c r="AU179" i="1"/>
  <c r="A180" i="1"/>
  <c r="V180" i="1" s="1"/>
  <c r="B180" i="1"/>
  <c r="AK180" i="1" s="1"/>
  <c r="C180" i="1"/>
  <c r="J180" i="1" s="1"/>
  <c r="E180" i="1"/>
  <c r="H180" i="1"/>
  <c r="L180" i="1"/>
  <c r="O180" i="1"/>
  <c r="S180" i="1"/>
  <c r="T180" i="1"/>
  <c r="Z180" i="1"/>
  <c r="AG180" i="1"/>
  <c r="AN180" i="1"/>
  <c r="AP180" i="1"/>
  <c r="AQ180" i="1"/>
  <c r="AR180" i="1"/>
  <c r="AS180" i="1"/>
  <c r="AT180" i="1"/>
  <c r="AU180" i="1"/>
  <c r="A181" i="1"/>
  <c r="O181" i="1" s="1"/>
  <c r="B181" i="1"/>
  <c r="W181" i="1" s="1"/>
  <c r="C181" i="1"/>
  <c r="E181" i="1"/>
  <c r="L181" i="1"/>
  <c r="S181" i="1"/>
  <c r="T181" i="1"/>
  <c r="Z181" i="1"/>
  <c r="AG181" i="1"/>
  <c r="AN181" i="1"/>
  <c r="AP181" i="1"/>
  <c r="AQ181" i="1"/>
  <c r="AR181" i="1"/>
  <c r="AS181" i="1"/>
  <c r="AT181" i="1"/>
  <c r="AU181" i="1"/>
  <c r="A182" i="1"/>
  <c r="B182" i="1"/>
  <c r="W182" i="1" s="1"/>
  <c r="C182" i="1"/>
  <c r="X182" i="1" s="1"/>
  <c r="E182" i="1"/>
  <c r="L182" i="1"/>
  <c r="S182" i="1"/>
  <c r="T182" i="1"/>
  <c r="Z182" i="1"/>
  <c r="AC182" i="1"/>
  <c r="AG182" i="1"/>
  <c r="AN182" i="1"/>
  <c r="AP182" i="1"/>
  <c r="AQ182" i="1"/>
  <c r="AR182" i="1"/>
  <c r="AS182" i="1"/>
  <c r="AT182" i="1"/>
  <c r="AU182" i="1"/>
  <c r="A183" i="1"/>
  <c r="O183" i="1" s="1"/>
  <c r="B183" i="1"/>
  <c r="C183" i="1"/>
  <c r="X183" i="1" s="1"/>
  <c r="E183" i="1"/>
  <c r="L183" i="1"/>
  <c r="S183" i="1"/>
  <c r="T183" i="1"/>
  <c r="Z183" i="1"/>
  <c r="AG183" i="1"/>
  <c r="AN183" i="1"/>
  <c r="AP183" i="1"/>
  <c r="AQ183" i="1"/>
  <c r="AR183" i="1"/>
  <c r="AS183" i="1"/>
  <c r="AT183" i="1"/>
  <c r="AU183" i="1"/>
  <c r="A184" i="1"/>
  <c r="V184" i="1" s="1"/>
  <c r="B184" i="1"/>
  <c r="AD184" i="1" s="1"/>
  <c r="C184" i="1"/>
  <c r="AL184" i="1" s="1"/>
  <c r="E184" i="1"/>
  <c r="L184" i="1"/>
  <c r="S184" i="1"/>
  <c r="T184" i="1"/>
  <c r="Z184" i="1"/>
  <c r="AG184" i="1"/>
  <c r="AN184" i="1"/>
  <c r="AP184" i="1"/>
  <c r="AQ184" i="1"/>
  <c r="AR184" i="1"/>
  <c r="AS184" i="1"/>
  <c r="AT184" i="1"/>
  <c r="AU184" i="1"/>
  <c r="A185" i="1"/>
  <c r="AJ185" i="1" s="1"/>
  <c r="B185" i="1"/>
  <c r="W185" i="1" s="1"/>
  <c r="C185" i="1"/>
  <c r="E185" i="1"/>
  <c r="L185" i="1"/>
  <c r="S185" i="1"/>
  <c r="T185" i="1"/>
  <c r="Z185" i="1"/>
  <c r="AG185" i="1"/>
  <c r="AN185" i="1"/>
  <c r="AP185" i="1"/>
  <c r="AQ185" i="1"/>
  <c r="AR185" i="1"/>
  <c r="AS185" i="1"/>
  <c r="AT185" i="1"/>
  <c r="AU185" i="1"/>
  <c r="A186" i="1"/>
  <c r="O186" i="1" s="1"/>
  <c r="B186" i="1"/>
  <c r="AK186" i="1" s="1"/>
  <c r="C186" i="1"/>
  <c r="E186" i="1"/>
  <c r="L186" i="1"/>
  <c r="S186" i="1"/>
  <c r="T186" i="1"/>
  <c r="Z186" i="1"/>
  <c r="AD186" i="1"/>
  <c r="AG186" i="1"/>
  <c r="AN186" i="1"/>
  <c r="AP186" i="1"/>
  <c r="AQ186" i="1"/>
  <c r="AR186" i="1"/>
  <c r="AS186" i="1"/>
  <c r="AT186" i="1"/>
  <c r="AU186" i="1"/>
  <c r="A187" i="1"/>
  <c r="O187" i="1" s="1"/>
  <c r="B187" i="1"/>
  <c r="AK187" i="1" s="1"/>
  <c r="C187" i="1"/>
  <c r="X187" i="1" s="1"/>
  <c r="E187" i="1"/>
  <c r="L187" i="1"/>
  <c r="S187" i="1"/>
  <c r="T187" i="1"/>
  <c r="Z187" i="1"/>
  <c r="AC187" i="1"/>
  <c r="AG187" i="1"/>
  <c r="AN187" i="1"/>
  <c r="AP187" i="1"/>
  <c r="AQ187" i="1"/>
  <c r="AR187" i="1"/>
  <c r="AS187" i="1"/>
  <c r="AT187" i="1"/>
  <c r="AU187" i="1"/>
  <c r="A188" i="1"/>
  <c r="V188" i="1" s="1"/>
  <c r="B188" i="1"/>
  <c r="AD188" i="1" s="1"/>
  <c r="C188" i="1"/>
  <c r="E188" i="1"/>
  <c r="L188" i="1"/>
  <c r="S188" i="1"/>
  <c r="T188" i="1"/>
  <c r="Z188" i="1"/>
  <c r="AG188" i="1"/>
  <c r="AN188" i="1"/>
  <c r="AP188" i="1"/>
  <c r="AQ188" i="1"/>
  <c r="AR188" i="1"/>
  <c r="AS188" i="1"/>
  <c r="AT188" i="1"/>
  <c r="AU188" i="1"/>
  <c r="A189" i="1"/>
  <c r="V189" i="1" s="1"/>
  <c r="B189" i="1"/>
  <c r="W189" i="1" s="1"/>
  <c r="C189" i="1"/>
  <c r="Q189" i="1" s="1"/>
  <c r="E189" i="1"/>
  <c r="L189" i="1"/>
  <c r="S189" i="1"/>
  <c r="T189" i="1"/>
  <c r="Z189" i="1"/>
  <c r="AG189" i="1"/>
  <c r="AN189" i="1"/>
  <c r="AP189" i="1"/>
  <c r="AQ189" i="1"/>
  <c r="AR189" i="1"/>
  <c r="AS189" i="1"/>
  <c r="AT189" i="1"/>
  <c r="AU189" i="1"/>
  <c r="A190" i="1"/>
  <c r="AJ190" i="1" s="1"/>
  <c r="B190" i="1"/>
  <c r="P190" i="1" s="1"/>
  <c r="C190" i="1"/>
  <c r="X190" i="1" s="1"/>
  <c r="E190" i="1"/>
  <c r="L190" i="1"/>
  <c r="S190" i="1"/>
  <c r="T190" i="1"/>
  <c r="Z190" i="1"/>
  <c r="AG190" i="1"/>
  <c r="AN190" i="1"/>
  <c r="AP190" i="1"/>
  <c r="AQ190" i="1"/>
  <c r="AR190" i="1"/>
  <c r="AS190" i="1"/>
  <c r="AT190" i="1"/>
  <c r="AU190" i="1"/>
  <c r="A191" i="1"/>
  <c r="AJ191" i="1" s="1"/>
  <c r="B191" i="1"/>
  <c r="I191" i="1" s="1"/>
  <c r="C191" i="1"/>
  <c r="X191" i="1" s="1"/>
  <c r="E191" i="1"/>
  <c r="L191" i="1"/>
  <c r="S191" i="1"/>
  <c r="T191" i="1"/>
  <c r="Z191" i="1"/>
  <c r="AG191" i="1"/>
  <c r="AN191" i="1"/>
  <c r="AP191" i="1"/>
  <c r="AQ191" i="1"/>
  <c r="AR191" i="1"/>
  <c r="AS191" i="1"/>
  <c r="AT191" i="1"/>
  <c r="AU191" i="1"/>
  <c r="A192" i="1"/>
  <c r="V192" i="1" s="1"/>
  <c r="B192" i="1"/>
  <c r="C192" i="1"/>
  <c r="E192" i="1"/>
  <c r="L192" i="1"/>
  <c r="S192" i="1"/>
  <c r="T192" i="1"/>
  <c r="Z192" i="1"/>
  <c r="AG192" i="1"/>
  <c r="AN192" i="1"/>
  <c r="AP192" i="1"/>
  <c r="AQ192" i="1"/>
  <c r="AR192" i="1"/>
  <c r="AS192" i="1"/>
  <c r="AV192" i="1" s="1"/>
  <c r="AT192" i="1"/>
  <c r="AU192" i="1"/>
  <c r="A193" i="1"/>
  <c r="V193" i="1" s="1"/>
  <c r="B193" i="1"/>
  <c r="W193" i="1" s="1"/>
  <c r="C193" i="1"/>
  <c r="E193" i="1"/>
  <c r="H193" i="1"/>
  <c r="L193" i="1"/>
  <c r="S193" i="1"/>
  <c r="T193" i="1"/>
  <c r="Z193" i="1"/>
  <c r="AG193" i="1"/>
  <c r="AN193" i="1"/>
  <c r="AP193" i="1"/>
  <c r="AQ193" i="1"/>
  <c r="AR193" i="1"/>
  <c r="AS193" i="1"/>
  <c r="AT193" i="1"/>
  <c r="AU193" i="1"/>
  <c r="A194" i="1"/>
  <c r="V194" i="1" s="1"/>
  <c r="B194" i="1"/>
  <c r="AD194" i="1" s="1"/>
  <c r="C194" i="1"/>
  <c r="X194" i="1" s="1"/>
  <c r="E194" i="1"/>
  <c r="L194" i="1"/>
  <c r="S194" i="1"/>
  <c r="T194" i="1"/>
  <c r="Z194" i="1"/>
  <c r="AG194" i="1"/>
  <c r="AN194" i="1"/>
  <c r="AP194" i="1"/>
  <c r="AQ194" i="1"/>
  <c r="AR194" i="1"/>
  <c r="AS194" i="1"/>
  <c r="AT194" i="1"/>
  <c r="AU194" i="1"/>
  <c r="A195" i="1"/>
  <c r="V195" i="1" s="1"/>
  <c r="B195" i="1"/>
  <c r="W195" i="1" s="1"/>
  <c r="C195" i="1"/>
  <c r="X195" i="1" s="1"/>
  <c r="E195" i="1"/>
  <c r="L195" i="1"/>
  <c r="S195" i="1"/>
  <c r="T195" i="1"/>
  <c r="Z195" i="1"/>
  <c r="AG195" i="1"/>
  <c r="AN195" i="1"/>
  <c r="AP195" i="1"/>
  <c r="AQ195" i="1"/>
  <c r="AR195" i="1"/>
  <c r="AS195" i="1"/>
  <c r="AT195" i="1"/>
  <c r="AU195" i="1"/>
  <c r="A196" i="1"/>
  <c r="V196" i="1" s="1"/>
  <c r="B196" i="1"/>
  <c r="AK196" i="1" s="1"/>
  <c r="C196" i="1"/>
  <c r="AE196" i="1" s="1"/>
  <c r="E196" i="1"/>
  <c r="L196" i="1"/>
  <c r="S196" i="1"/>
  <c r="T196" i="1"/>
  <c r="Z196" i="1"/>
  <c r="AG196" i="1"/>
  <c r="AN196" i="1"/>
  <c r="AP196" i="1"/>
  <c r="AQ196" i="1"/>
  <c r="AR196" i="1"/>
  <c r="AS196" i="1"/>
  <c r="AT196" i="1"/>
  <c r="AU196" i="1"/>
  <c r="A197" i="1"/>
  <c r="H197" i="1" s="1"/>
  <c r="B197" i="1"/>
  <c r="W197" i="1" s="1"/>
  <c r="C197" i="1"/>
  <c r="AL197" i="1" s="1"/>
  <c r="E197" i="1"/>
  <c r="L197" i="1"/>
  <c r="S197" i="1"/>
  <c r="T197" i="1"/>
  <c r="Z197" i="1"/>
  <c r="AG197" i="1"/>
  <c r="AN197" i="1"/>
  <c r="AP197" i="1"/>
  <c r="AQ197" i="1"/>
  <c r="AV197" i="1" s="1"/>
  <c r="AR197" i="1"/>
  <c r="AS197" i="1"/>
  <c r="AT197" i="1"/>
  <c r="AU197" i="1"/>
  <c r="A198" i="1"/>
  <c r="B198" i="1"/>
  <c r="W198" i="1" s="1"/>
  <c r="C198" i="1"/>
  <c r="X198" i="1" s="1"/>
  <c r="E198" i="1"/>
  <c r="L198" i="1"/>
  <c r="S198" i="1"/>
  <c r="T198" i="1"/>
  <c r="Z198" i="1"/>
  <c r="AG198" i="1"/>
  <c r="AN198" i="1"/>
  <c r="AP198" i="1"/>
  <c r="AQ198" i="1"/>
  <c r="AR198" i="1"/>
  <c r="AS198" i="1"/>
  <c r="AT198" i="1"/>
  <c r="AU198" i="1"/>
  <c r="A199" i="1"/>
  <c r="AJ199" i="1" s="1"/>
  <c r="B199" i="1"/>
  <c r="W199" i="1" s="1"/>
  <c r="C199" i="1"/>
  <c r="E199" i="1"/>
  <c r="L199" i="1"/>
  <c r="S199" i="1"/>
  <c r="T199" i="1"/>
  <c r="Z199" i="1"/>
  <c r="AG199" i="1"/>
  <c r="AN199" i="1"/>
  <c r="AP199" i="1"/>
  <c r="AQ199" i="1"/>
  <c r="AV199" i="1" s="1"/>
  <c r="AR199" i="1"/>
  <c r="AS199" i="1"/>
  <c r="AT199" i="1"/>
  <c r="AU199" i="1"/>
  <c r="A200" i="1"/>
  <c r="V200" i="1" s="1"/>
  <c r="B200" i="1"/>
  <c r="AD200" i="1" s="1"/>
  <c r="C200" i="1"/>
  <c r="AL200" i="1" s="1"/>
  <c r="E200" i="1"/>
  <c r="L200" i="1"/>
  <c r="S200" i="1"/>
  <c r="T200" i="1"/>
  <c r="Z200" i="1"/>
  <c r="AG200" i="1"/>
  <c r="AN200" i="1"/>
  <c r="AP200" i="1"/>
  <c r="AQ200" i="1"/>
  <c r="AV200" i="1" s="1"/>
  <c r="AR200" i="1"/>
  <c r="AS200" i="1"/>
  <c r="AT200" i="1"/>
  <c r="AU200" i="1"/>
  <c r="A201" i="1"/>
  <c r="V201" i="1" s="1"/>
  <c r="B201" i="1"/>
  <c r="W201" i="1" s="1"/>
  <c r="C201" i="1"/>
  <c r="J201" i="1" s="1"/>
  <c r="E201" i="1"/>
  <c r="L201" i="1"/>
  <c r="S201" i="1"/>
  <c r="T201" i="1"/>
  <c r="Z201" i="1"/>
  <c r="AG201" i="1"/>
  <c r="AN201" i="1"/>
  <c r="AP201" i="1"/>
  <c r="AQ201" i="1"/>
  <c r="AR201" i="1"/>
  <c r="AS201" i="1"/>
  <c r="AT201" i="1"/>
  <c r="AU201" i="1"/>
  <c r="A202" i="1"/>
  <c r="AJ202" i="1" s="1"/>
  <c r="B202" i="1"/>
  <c r="AK202" i="1" s="1"/>
  <c r="C202" i="1"/>
  <c r="X202" i="1" s="1"/>
  <c r="E202" i="1"/>
  <c r="L202" i="1"/>
  <c r="S202" i="1"/>
  <c r="T202" i="1"/>
  <c r="Z202" i="1"/>
  <c r="AG202" i="1"/>
  <c r="AN202" i="1"/>
  <c r="AP202" i="1"/>
  <c r="AQ202" i="1"/>
  <c r="AR202" i="1"/>
  <c r="AS202" i="1"/>
  <c r="AT202" i="1"/>
  <c r="AU202" i="1"/>
  <c r="A203" i="1"/>
  <c r="V203" i="1" s="1"/>
  <c r="B203" i="1"/>
  <c r="I203" i="1" s="1"/>
  <c r="C203" i="1"/>
  <c r="X203" i="1" s="1"/>
  <c r="E203" i="1"/>
  <c r="L203" i="1"/>
  <c r="S203" i="1"/>
  <c r="T203" i="1"/>
  <c r="Z203" i="1"/>
  <c r="AG203" i="1"/>
  <c r="AN203" i="1"/>
  <c r="AP203" i="1"/>
  <c r="AQ203" i="1"/>
  <c r="AR203" i="1"/>
  <c r="AS203" i="1"/>
  <c r="AT203" i="1"/>
  <c r="AU203" i="1"/>
  <c r="A204" i="1"/>
  <c r="O204" i="1" s="1"/>
  <c r="B204" i="1"/>
  <c r="AD204" i="1" s="1"/>
  <c r="C204" i="1"/>
  <c r="AL204" i="1" s="1"/>
  <c r="E204" i="1"/>
  <c r="L204" i="1"/>
  <c r="P204" i="1"/>
  <c r="S204" i="1"/>
  <c r="T204" i="1"/>
  <c r="Z204" i="1"/>
  <c r="AG204" i="1"/>
  <c r="AN204" i="1"/>
  <c r="AP204" i="1"/>
  <c r="AQ204" i="1"/>
  <c r="AR204" i="1"/>
  <c r="AS204" i="1"/>
  <c r="AT204" i="1"/>
  <c r="AU204" i="1"/>
  <c r="A205" i="1"/>
  <c r="V205" i="1" s="1"/>
  <c r="B205" i="1"/>
  <c r="W205" i="1" s="1"/>
  <c r="C205" i="1"/>
  <c r="AL205" i="1" s="1"/>
  <c r="E205" i="1"/>
  <c r="L205" i="1"/>
  <c r="S205" i="1"/>
  <c r="T205" i="1"/>
  <c r="Z205" i="1"/>
  <c r="AG205" i="1"/>
  <c r="AN205" i="1"/>
  <c r="AP205" i="1"/>
  <c r="AQ205" i="1"/>
  <c r="AR205" i="1"/>
  <c r="AS205" i="1"/>
  <c r="AT205" i="1"/>
  <c r="AU205" i="1"/>
  <c r="A206" i="1"/>
  <c r="O206" i="1" s="1"/>
  <c r="B206" i="1"/>
  <c r="I206" i="1" s="1"/>
  <c r="C206" i="1"/>
  <c r="X206" i="1" s="1"/>
  <c r="E206" i="1"/>
  <c r="L206" i="1"/>
  <c r="S206" i="1"/>
  <c r="T206" i="1"/>
  <c r="Z206" i="1"/>
  <c r="AG206" i="1"/>
  <c r="AN206" i="1"/>
  <c r="AP206" i="1"/>
  <c r="AQ206" i="1"/>
  <c r="AR206" i="1"/>
  <c r="AS206" i="1"/>
  <c r="AT206" i="1"/>
  <c r="AU206" i="1"/>
  <c r="A207" i="1"/>
  <c r="H207" i="1" s="1"/>
  <c r="B207" i="1"/>
  <c r="P207" i="1" s="1"/>
  <c r="C207" i="1"/>
  <c r="Q207" i="1" s="1"/>
  <c r="E207" i="1"/>
  <c r="L207" i="1"/>
  <c r="S207" i="1"/>
  <c r="T207" i="1"/>
  <c r="Z207" i="1"/>
  <c r="AG207" i="1"/>
  <c r="AN207" i="1"/>
  <c r="AP207" i="1"/>
  <c r="AQ207" i="1"/>
  <c r="AR207" i="1"/>
  <c r="AS207" i="1"/>
  <c r="AT207" i="1"/>
  <c r="AU207" i="1"/>
  <c r="A208" i="1"/>
  <c r="V208" i="1" s="1"/>
  <c r="B208" i="1"/>
  <c r="AD208" i="1" s="1"/>
  <c r="C208" i="1"/>
  <c r="AE208" i="1" s="1"/>
  <c r="E208" i="1"/>
  <c r="H208" i="1"/>
  <c r="L208" i="1"/>
  <c r="S208" i="1"/>
  <c r="T208" i="1"/>
  <c r="Z208" i="1"/>
  <c r="AG208" i="1"/>
  <c r="AN208" i="1"/>
  <c r="AP208" i="1"/>
  <c r="AV208" i="1" s="1"/>
  <c r="AQ208" i="1"/>
  <c r="AR208" i="1"/>
  <c r="AS208" i="1"/>
  <c r="AT208" i="1"/>
  <c r="AU208" i="1"/>
  <c r="A209" i="1"/>
  <c r="V209" i="1" s="1"/>
  <c r="B209" i="1"/>
  <c r="C209" i="1"/>
  <c r="E209" i="1"/>
  <c r="L209" i="1"/>
  <c r="S209" i="1"/>
  <c r="T209" i="1"/>
  <c r="Z209" i="1"/>
  <c r="AG209" i="1"/>
  <c r="AN209" i="1"/>
  <c r="AP209" i="1"/>
  <c r="AQ209" i="1"/>
  <c r="AR209" i="1"/>
  <c r="AS209" i="1"/>
  <c r="AT209" i="1"/>
  <c r="AU209" i="1"/>
  <c r="A210" i="1"/>
  <c r="V210" i="1" s="1"/>
  <c r="B210" i="1"/>
  <c r="AD210" i="1" s="1"/>
  <c r="C210" i="1"/>
  <c r="X210" i="1" s="1"/>
  <c r="E210" i="1"/>
  <c r="L210" i="1"/>
  <c r="S210" i="1"/>
  <c r="T210" i="1"/>
  <c r="Z210" i="1"/>
  <c r="AG210" i="1"/>
  <c r="AN210" i="1"/>
  <c r="AP210" i="1"/>
  <c r="AQ210" i="1"/>
  <c r="AR210" i="1"/>
  <c r="AS210" i="1"/>
  <c r="AT210" i="1"/>
  <c r="AU210" i="1"/>
  <c r="AU8" i="1"/>
  <c r="A6" i="1"/>
  <c r="V6" i="1" s="1"/>
  <c r="AU6" i="1"/>
  <c r="A7" i="1"/>
  <c r="H7" i="1" s="1"/>
  <c r="A8" i="1"/>
  <c r="AJ8" i="1" s="1"/>
  <c r="A9" i="1"/>
  <c r="V9" i="1" s="1"/>
  <c r="A10" i="1"/>
  <c r="AJ10" i="1" s="1"/>
  <c r="B6" i="1"/>
  <c r="AK6" i="1" s="1"/>
  <c r="C6" i="1"/>
  <c r="E6" i="1"/>
  <c r="L6" i="1"/>
  <c r="S6" i="1"/>
  <c r="T6" i="1"/>
  <c r="Z6" i="1"/>
  <c r="AG6" i="1"/>
  <c r="AN6" i="1"/>
  <c r="AP6" i="1"/>
  <c r="AQ6" i="1"/>
  <c r="AR6" i="1"/>
  <c r="AS6" i="1"/>
  <c r="AT6" i="1"/>
  <c r="B7" i="1"/>
  <c r="P7" i="1" s="1"/>
  <c r="C7" i="1"/>
  <c r="E7" i="1"/>
  <c r="L7" i="1"/>
  <c r="S7" i="1"/>
  <c r="T7" i="1"/>
  <c r="Z7" i="1"/>
  <c r="AG7" i="1"/>
  <c r="AN7" i="1"/>
  <c r="AP7" i="1"/>
  <c r="AQ7" i="1"/>
  <c r="AR7" i="1"/>
  <c r="AS7" i="1"/>
  <c r="AT7" i="1"/>
  <c r="AU7" i="1"/>
  <c r="B8" i="1"/>
  <c r="W8" i="1" s="1"/>
  <c r="C8" i="1"/>
  <c r="E8" i="1"/>
  <c r="L8" i="1"/>
  <c r="S8" i="1"/>
  <c r="T8" i="1"/>
  <c r="Z8" i="1"/>
  <c r="AG8" i="1"/>
  <c r="AN8" i="1"/>
  <c r="AP8" i="1"/>
  <c r="AQ8" i="1"/>
  <c r="AR8" i="1"/>
  <c r="AS8" i="1"/>
  <c r="AT8" i="1"/>
  <c r="AV8" i="1" s="1"/>
  <c r="B9" i="1"/>
  <c r="AD9" i="1" s="1"/>
  <c r="C9" i="1"/>
  <c r="E9" i="1"/>
  <c r="L9" i="1"/>
  <c r="S9" i="1"/>
  <c r="T9" i="1"/>
  <c r="Z9" i="1"/>
  <c r="AG9" i="1"/>
  <c r="AN9" i="1"/>
  <c r="AP9" i="1"/>
  <c r="AQ9" i="1"/>
  <c r="AR9" i="1"/>
  <c r="AS9" i="1"/>
  <c r="AT9" i="1"/>
  <c r="AU9" i="1"/>
  <c r="B10" i="1"/>
  <c r="W10" i="1" s="1"/>
  <c r="C10" i="1"/>
  <c r="E10" i="1"/>
  <c r="L10" i="1"/>
  <c r="S10" i="1"/>
  <c r="T10" i="1"/>
  <c r="Z10" i="1"/>
  <c r="AG10" i="1"/>
  <c r="AN10" i="1"/>
  <c r="AP10" i="1"/>
  <c r="AQ10" i="1"/>
  <c r="AR10" i="1"/>
  <c r="AS10" i="1"/>
  <c r="AT10" i="1"/>
  <c r="AU10" i="1"/>
  <c r="A11" i="1"/>
  <c r="H11" i="1" s="1"/>
  <c r="B11" i="1"/>
  <c r="C11" i="1"/>
  <c r="X11" i="1" s="1"/>
  <c r="E11" i="1"/>
  <c r="L11" i="1"/>
  <c r="S11" i="1"/>
  <c r="T11" i="1"/>
  <c r="Z11" i="1"/>
  <c r="AG11" i="1"/>
  <c r="AN11" i="1"/>
  <c r="AP11" i="1"/>
  <c r="AQ11" i="1"/>
  <c r="AR11" i="1"/>
  <c r="AS11" i="1"/>
  <c r="AT11" i="1"/>
  <c r="AU11" i="1"/>
  <c r="A12" i="1"/>
  <c r="H12" i="1" s="1"/>
  <c r="B12" i="1"/>
  <c r="AD12" i="1" s="1"/>
  <c r="C12" i="1"/>
  <c r="AL12" i="1" s="1"/>
  <c r="E12" i="1"/>
  <c r="L12" i="1"/>
  <c r="S12" i="1"/>
  <c r="T12" i="1"/>
  <c r="X12" i="1"/>
  <c r="Z12" i="1"/>
  <c r="AG12" i="1"/>
  <c r="AN12" i="1"/>
  <c r="AP12" i="1"/>
  <c r="AQ12" i="1"/>
  <c r="AR12" i="1"/>
  <c r="AS12" i="1"/>
  <c r="AT12" i="1"/>
  <c r="AU12" i="1"/>
  <c r="A13" i="1"/>
  <c r="H13" i="1" s="1"/>
  <c r="B13" i="1"/>
  <c r="W13" i="1" s="1"/>
  <c r="C13" i="1"/>
  <c r="AL13" i="1" s="1"/>
  <c r="E13" i="1"/>
  <c r="L13" i="1"/>
  <c r="S13" i="1"/>
  <c r="T13" i="1"/>
  <c r="Z13" i="1"/>
  <c r="AG13" i="1"/>
  <c r="AN13" i="1"/>
  <c r="AP13" i="1"/>
  <c r="AQ13" i="1"/>
  <c r="AR13" i="1"/>
  <c r="AS13" i="1"/>
  <c r="AT13" i="1"/>
  <c r="AU13" i="1"/>
  <c r="A14" i="1"/>
  <c r="O14" i="1" s="1"/>
  <c r="B14" i="1"/>
  <c r="AK14" i="1" s="1"/>
  <c r="C14" i="1"/>
  <c r="X14" i="1" s="1"/>
  <c r="E14" i="1"/>
  <c r="L14" i="1"/>
  <c r="S14" i="1"/>
  <c r="T14" i="1"/>
  <c r="Z14" i="1"/>
  <c r="AG14" i="1"/>
  <c r="AN14" i="1"/>
  <c r="AP14" i="1"/>
  <c r="AQ14" i="1"/>
  <c r="AR14" i="1"/>
  <c r="AS14" i="1"/>
  <c r="AT14" i="1"/>
  <c r="AU14" i="1"/>
  <c r="A15" i="1"/>
  <c r="B15" i="1"/>
  <c r="C15" i="1"/>
  <c r="AL15" i="1" s="1"/>
  <c r="E15" i="1"/>
  <c r="L15" i="1"/>
  <c r="S15" i="1"/>
  <c r="T15" i="1"/>
  <c r="Z15" i="1"/>
  <c r="AG15" i="1"/>
  <c r="AN15" i="1"/>
  <c r="AP15" i="1"/>
  <c r="AQ15" i="1"/>
  <c r="AR15" i="1"/>
  <c r="AS15" i="1"/>
  <c r="AT15" i="1"/>
  <c r="AU15" i="1"/>
  <c r="A16" i="1"/>
  <c r="V16" i="1" s="1"/>
  <c r="B16" i="1"/>
  <c r="AD16" i="1" s="1"/>
  <c r="C16" i="1"/>
  <c r="AE16" i="1" s="1"/>
  <c r="E16" i="1"/>
  <c r="L16" i="1"/>
  <c r="S16" i="1"/>
  <c r="T16" i="1"/>
  <c r="Z16" i="1"/>
  <c r="AG16" i="1"/>
  <c r="AN16" i="1"/>
  <c r="AP16" i="1"/>
  <c r="AQ16" i="1"/>
  <c r="AR16" i="1"/>
  <c r="AS16" i="1"/>
  <c r="AT16" i="1"/>
  <c r="AU16" i="1"/>
  <c r="A17" i="1"/>
  <c r="O17" i="1" s="1"/>
  <c r="B17" i="1"/>
  <c r="W17" i="1" s="1"/>
  <c r="C17" i="1"/>
  <c r="AE17" i="1" s="1"/>
  <c r="E17" i="1"/>
  <c r="L17" i="1"/>
  <c r="S17" i="1"/>
  <c r="T17" i="1"/>
  <c r="Z17" i="1"/>
  <c r="AG17" i="1"/>
  <c r="AN17" i="1"/>
  <c r="AP17" i="1"/>
  <c r="AQ17" i="1"/>
  <c r="AR17" i="1"/>
  <c r="AS17" i="1"/>
  <c r="AT17" i="1"/>
  <c r="AU17" i="1"/>
  <c r="A18" i="1"/>
  <c r="V18" i="1" s="1"/>
  <c r="B18" i="1"/>
  <c r="AD18" i="1" s="1"/>
  <c r="C18" i="1"/>
  <c r="X18" i="1" s="1"/>
  <c r="E18" i="1"/>
  <c r="L18" i="1"/>
  <c r="S18" i="1"/>
  <c r="T18" i="1"/>
  <c r="Z18" i="1"/>
  <c r="AG18" i="1"/>
  <c r="AN18" i="1"/>
  <c r="AP18" i="1"/>
  <c r="AQ18" i="1"/>
  <c r="AR18" i="1"/>
  <c r="AS18" i="1"/>
  <c r="AT18" i="1"/>
  <c r="AU18" i="1"/>
  <c r="A19" i="1"/>
  <c r="V19" i="1" s="1"/>
  <c r="B19" i="1"/>
  <c r="C19" i="1"/>
  <c r="X19" i="1" s="1"/>
  <c r="E19" i="1"/>
  <c r="I19" i="1"/>
  <c r="L19" i="1"/>
  <c r="S19" i="1"/>
  <c r="T19" i="1"/>
  <c r="W19" i="1"/>
  <c r="Z19" i="1"/>
  <c r="AG19" i="1"/>
  <c r="AN19" i="1"/>
  <c r="AP19" i="1"/>
  <c r="AQ19" i="1"/>
  <c r="AR19" i="1"/>
  <c r="AS19" i="1"/>
  <c r="AT19" i="1"/>
  <c r="AU19" i="1"/>
  <c r="A20" i="1"/>
  <c r="V20" i="1" s="1"/>
  <c r="B20" i="1"/>
  <c r="AD20" i="1" s="1"/>
  <c r="C20" i="1"/>
  <c r="AL20" i="1" s="1"/>
  <c r="E20" i="1"/>
  <c r="L20" i="1"/>
  <c r="S20" i="1"/>
  <c r="T20" i="1"/>
  <c r="Z20" i="1"/>
  <c r="AG20" i="1"/>
  <c r="AN20" i="1"/>
  <c r="AP20" i="1"/>
  <c r="AQ20" i="1"/>
  <c r="AR20" i="1"/>
  <c r="AS20" i="1"/>
  <c r="AT20" i="1"/>
  <c r="AU20" i="1"/>
  <c r="A21" i="1"/>
  <c r="AJ21" i="1" s="1"/>
  <c r="B21" i="1"/>
  <c r="W21" i="1" s="1"/>
  <c r="C21" i="1"/>
  <c r="AL21" i="1" s="1"/>
  <c r="E21" i="1"/>
  <c r="I21" i="1"/>
  <c r="L21" i="1"/>
  <c r="O21" i="1"/>
  <c r="S21" i="1"/>
  <c r="T21" i="1"/>
  <c r="Z21" i="1"/>
  <c r="AG21" i="1"/>
  <c r="AN21" i="1"/>
  <c r="AP21" i="1"/>
  <c r="AV21" i="1" s="1"/>
  <c r="AQ21" i="1"/>
  <c r="AR21" i="1"/>
  <c r="AS21" i="1"/>
  <c r="AT21" i="1"/>
  <c r="AU21" i="1"/>
  <c r="A22" i="1"/>
  <c r="H22" i="1" s="1"/>
  <c r="B22" i="1"/>
  <c r="W22" i="1" s="1"/>
  <c r="X22" i="1"/>
  <c r="E22" i="1"/>
  <c r="J22" i="1"/>
  <c r="L22" i="1"/>
  <c r="Q22" i="1"/>
  <c r="S22" i="1"/>
  <c r="T22" i="1"/>
  <c r="Z22" i="1"/>
  <c r="AG22" i="1"/>
  <c r="AN22" i="1"/>
  <c r="AP22" i="1"/>
  <c r="AQ22" i="1"/>
  <c r="AR22" i="1"/>
  <c r="AS22" i="1"/>
  <c r="AT22" i="1"/>
  <c r="AU22" i="1"/>
  <c r="A23" i="1"/>
  <c r="AJ23" i="1" s="1"/>
  <c r="B23" i="1"/>
  <c r="W23" i="1" s="1"/>
  <c r="AE23" i="1"/>
  <c r="E23" i="1"/>
  <c r="L23" i="1"/>
  <c r="S23" i="1"/>
  <c r="T23" i="1"/>
  <c r="Z23" i="1"/>
  <c r="AG23" i="1"/>
  <c r="AN23" i="1"/>
  <c r="AP23" i="1"/>
  <c r="AQ23" i="1"/>
  <c r="AR23" i="1"/>
  <c r="AS23" i="1"/>
  <c r="AT23" i="1"/>
  <c r="AV23" i="1" s="1"/>
  <c r="AU23" i="1"/>
  <c r="A24" i="1"/>
  <c r="V24" i="1" s="1"/>
  <c r="B24" i="1"/>
  <c r="AK24" i="1" s="1"/>
  <c r="AL24" i="1"/>
  <c r="E24" i="1"/>
  <c r="L24" i="1"/>
  <c r="S24" i="1"/>
  <c r="T24" i="1"/>
  <c r="Z24" i="1"/>
  <c r="AG24" i="1"/>
  <c r="AN24" i="1"/>
  <c r="AP24" i="1"/>
  <c r="AQ24" i="1"/>
  <c r="AR24" i="1"/>
  <c r="AS24" i="1"/>
  <c r="AT24" i="1"/>
  <c r="AU24" i="1"/>
  <c r="A25" i="1"/>
  <c r="AJ25" i="1" s="1"/>
  <c r="B25" i="1"/>
  <c r="I25" i="1" s="1"/>
  <c r="E25" i="1"/>
  <c r="L25" i="1"/>
  <c r="S25" i="1"/>
  <c r="T25" i="1"/>
  <c r="Z25" i="1"/>
  <c r="AG25" i="1"/>
  <c r="AN25" i="1"/>
  <c r="AP25" i="1"/>
  <c r="AQ25" i="1"/>
  <c r="AR25" i="1"/>
  <c r="AS25" i="1"/>
  <c r="AT25" i="1"/>
  <c r="AU25" i="1"/>
  <c r="A26" i="1"/>
  <c r="AJ26" i="1" s="1"/>
  <c r="W26" i="1"/>
  <c r="AE26" i="1"/>
  <c r="E26" i="1"/>
  <c r="I26" i="1"/>
  <c r="J26" i="1"/>
  <c r="L26" i="1"/>
  <c r="P26" i="1"/>
  <c r="Q26" i="1"/>
  <c r="S26" i="1"/>
  <c r="T26" i="1"/>
  <c r="Z26" i="1"/>
  <c r="AG26" i="1"/>
  <c r="AN26" i="1"/>
  <c r="AP26" i="1"/>
  <c r="AQ26" i="1"/>
  <c r="AR26" i="1"/>
  <c r="AS26" i="1"/>
  <c r="AT26" i="1"/>
  <c r="AU26" i="1"/>
  <c r="A27" i="1"/>
  <c r="AJ27" i="1" s="1"/>
  <c r="W27" i="1"/>
  <c r="X27" i="1"/>
  <c r="E27" i="1"/>
  <c r="I27" i="1"/>
  <c r="J27" i="1"/>
  <c r="L27" i="1"/>
  <c r="P27" i="1"/>
  <c r="Q27" i="1"/>
  <c r="S27" i="1"/>
  <c r="T27" i="1"/>
  <c r="Z27" i="1"/>
  <c r="AG27" i="1"/>
  <c r="AN27" i="1"/>
  <c r="AP27" i="1"/>
  <c r="AQ27" i="1"/>
  <c r="AR27" i="1"/>
  <c r="AS27" i="1"/>
  <c r="AT27" i="1"/>
  <c r="AU27" i="1"/>
  <c r="A28" i="1"/>
  <c r="AJ28" i="1" s="1"/>
  <c r="W28" i="1"/>
  <c r="AL28" i="1"/>
  <c r="E28" i="1"/>
  <c r="I28" i="1"/>
  <c r="L28" i="1"/>
  <c r="Q28" i="1"/>
  <c r="S28" i="1"/>
  <c r="T28" i="1"/>
  <c r="Z28" i="1"/>
  <c r="AG28" i="1"/>
  <c r="AN28" i="1"/>
  <c r="AP28" i="1"/>
  <c r="AQ28" i="1"/>
  <c r="AR28" i="1"/>
  <c r="AS28" i="1"/>
  <c r="AT28" i="1"/>
  <c r="AU28" i="1"/>
  <c r="A29" i="1"/>
  <c r="V29" i="1" s="1"/>
  <c r="AK29" i="1"/>
  <c r="AL29" i="1"/>
  <c r="E29" i="1"/>
  <c r="I29" i="1"/>
  <c r="J29" i="1"/>
  <c r="L29" i="1"/>
  <c r="P29" i="1"/>
  <c r="Q29" i="1"/>
  <c r="S29" i="1"/>
  <c r="T29" i="1"/>
  <c r="W29" i="1"/>
  <c r="X29" i="1"/>
  <c r="Z29" i="1"/>
  <c r="AG29" i="1"/>
  <c r="AN29" i="1"/>
  <c r="AP29" i="1"/>
  <c r="AQ29" i="1"/>
  <c r="AR29" i="1"/>
  <c r="AS29" i="1"/>
  <c r="AT29" i="1"/>
  <c r="AU29" i="1"/>
  <c r="A30" i="1"/>
  <c r="AJ30" i="1" s="1"/>
  <c r="W30" i="1"/>
  <c r="AL30" i="1"/>
  <c r="E30" i="1"/>
  <c r="I30" i="1"/>
  <c r="L30" i="1"/>
  <c r="S30" i="1"/>
  <c r="T30" i="1"/>
  <c r="Z30" i="1"/>
  <c r="AG30" i="1"/>
  <c r="AN30" i="1"/>
  <c r="AP30" i="1"/>
  <c r="AQ30" i="1"/>
  <c r="AR30" i="1"/>
  <c r="AS30" i="1"/>
  <c r="AT30" i="1"/>
  <c r="AU30" i="1"/>
  <c r="A31" i="1"/>
  <c r="AJ31" i="1" s="1"/>
  <c r="B31" i="1"/>
  <c r="AK31" i="1" s="1"/>
  <c r="C31" i="1"/>
  <c r="X31" i="1" s="1"/>
  <c r="E31" i="1"/>
  <c r="H31" i="1"/>
  <c r="L31" i="1"/>
  <c r="S31" i="1"/>
  <c r="T31" i="1"/>
  <c r="Z31" i="1"/>
  <c r="AG31" i="1"/>
  <c r="AN31" i="1"/>
  <c r="AP31" i="1"/>
  <c r="AQ31" i="1"/>
  <c r="AR31" i="1"/>
  <c r="AS31" i="1"/>
  <c r="AT31" i="1"/>
  <c r="AU31" i="1"/>
  <c r="A32" i="1"/>
  <c r="AJ32" i="1" s="1"/>
  <c r="B32" i="1"/>
  <c r="W32" i="1" s="1"/>
  <c r="C32" i="1"/>
  <c r="X32" i="1" s="1"/>
  <c r="E32" i="1"/>
  <c r="L32" i="1"/>
  <c r="S32" i="1"/>
  <c r="T32" i="1"/>
  <c r="Z32" i="1"/>
  <c r="AG32" i="1"/>
  <c r="AN32" i="1"/>
  <c r="AP32" i="1"/>
  <c r="AQ32" i="1"/>
  <c r="AR32" i="1"/>
  <c r="AS32" i="1"/>
  <c r="AT32" i="1"/>
  <c r="AU32" i="1"/>
  <c r="A33" i="1"/>
  <c r="V33" i="1" s="1"/>
  <c r="B33" i="1"/>
  <c r="AD33" i="1" s="1"/>
  <c r="C33" i="1"/>
  <c r="AL33" i="1" s="1"/>
  <c r="E33" i="1"/>
  <c r="L33" i="1"/>
  <c r="S33" i="1"/>
  <c r="T33" i="1"/>
  <c r="Z33" i="1"/>
  <c r="AG33" i="1"/>
  <c r="AN33" i="1"/>
  <c r="AP33" i="1"/>
  <c r="AQ33" i="1"/>
  <c r="AR33" i="1"/>
  <c r="AS33" i="1"/>
  <c r="AT33" i="1"/>
  <c r="AU33" i="1"/>
  <c r="A34" i="1"/>
  <c r="O34" i="1" s="1"/>
  <c r="B34" i="1"/>
  <c r="W34" i="1" s="1"/>
  <c r="C34" i="1"/>
  <c r="E34" i="1"/>
  <c r="L34" i="1"/>
  <c r="S34" i="1"/>
  <c r="T34" i="1"/>
  <c r="Z34" i="1"/>
  <c r="AG34" i="1"/>
  <c r="AN34" i="1"/>
  <c r="AP34" i="1"/>
  <c r="AQ34" i="1"/>
  <c r="AR34" i="1"/>
  <c r="AS34" i="1"/>
  <c r="AT34" i="1"/>
  <c r="AU34" i="1"/>
  <c r="A35" i="1"/>
  <c r="O35" i="1" s="1"/>
  <c r="B35" i="1"/>
  <c r="C35" i="1"/>
  <c r="X35" i="1" s="1"/>
  <c r="E35" i="1"/>
  <c r="L35" i="1"/>
  <c r="S35" i="1"/>
  <c r="T35" i="1"/>
  <c r="Z35" i="1"/>
  <c r="AG35" i="1"/>
  <c r="AN35" i="1"/>
  <c r="AP35" i="1"/>
  <c r="AQ35" i="1"/>
  <c r="AR35" i="1"/>
  <c r="AS35" i="1"/>
  <c r="AT35" i="1"/>
  <c r="AU35" i="1"/>
  <c r="A36" i="1"/>
  <c r="B36" i="1"/>
  <c r="AD36" i="1" s="1"/>
  <c r="C36" i="1"/>
  <c r="AL36" i="1" s="1"/>
  <c r="E36" i="1"/>
  <c r="L36" i="1"/>
  <c r="S36" i="1"/>
  <c r="T36" i="1"/>
  <c r="Z36" i="1"/>
  <c r="AG36" i="1"/>
  <c r="AN36" i="1"/>
  <c r="AP36" i="1"/>
  <c r="AQ36" i="1"/>
  <c r="AR36" i="1"/>
  <c r="AS36" i="1"/>
  <c r="AT36" i="1"/>
  <c r="AU36" i="1"/>
  <c r="A37" i="1"/>
  <c r="V37" i="1" s="1"/>
  <c r="B37" i="1"/>
  <c r="AD37" i="1" s="1"/>
  <c r="C37" i="1"/>
  <c r="AE37" i="1" s="1"/>
  <c r="E37" i="1"/>
  <c r="L37" i="1"/>
  <c r="S37" i="1"/>
  <c r="T37" i="1"/>
  <c r="Z37" i="1"/>
  <c r="AG37" i="1"/>
  <c r="AN37" i="1"/>
  <c r="AP37" i="1"/>
  <c r="AQ37" i="1"/>
  <c r="AR37" i="1"/>
  <c r="AS37" i="1"/>
  <c r="AT37" i="1"/>
  <c r="AU37" i="1"/>
  <c r="A38" i="1"/>
  <c r="V38" i="1" s="1"/>
  <c r="B38" i="1"/>
  <c r="C38" i="1"/>
  <c r="AE38" i="1" s="1"/>
  <c r="E38" i="1"/>
  <c r="L38" i="1"/>
  <c r="S38" i="1"/>
  <c r="T38" i="1"/>
  <c r="Z38" i="1"/>
  <c r="AG38" i="1"/>
  <c r="AN38" i="1"/>
  <c r="AP38" i="1"/>
  <c r="AQ38" i="1"/>
  <c r="AR38" i="1"/>
  <c r="AS38" i="1"/>
  <c r="AT38" i="1"/>
  <c r="AU38" i="1"/>
  <c r="A39" i="1"/>
  <c r="V39" i="1" s="1"/>
  <c r="B39" i="1"/>
  <c r="AD39" i="1" s="1"/>
  <c r="C39" i="1"/>
  <c r="X39" i="1" s="1"/>
  <c r="E39" i="1"/>
  <c r="L39" i="1"/>
  <c r="S39" i="1"/>
  <c r="T39" i="1"/>
  <c r="Z39" i="1"/>
  <c r="AG39" i="1"/>
  <c r="AN39" i="1"/>
  <c r="AP39" i="1"/>
  <c r="AQ39" i="1"/>
  <c r="AR39" i="1"/>
  <c r="AS39" i="1"/>
  <c r="AT39" i="1"/>
  <c r="AU39" i="1"/>
  <c r="A40" i="1"/>
  <c r="V40" i="1" s="1"/>
  <c r="B40" i="1"/>
  <c r="I40" i="1" s="1"/>
  <c r="C40" i="1"/>
  <c r="X40" i="1" s="1"/>
  <c r="E40" i="1"/>
  <c r="L40" i="1"/>
  <c r="S40" i="1"/>
  <c r="T40" i="1"/>
  <c r="Z40" i="1"/>
  <c r="AG40" i="1"/>
  <c r="AN40" i="1"/>
  <c r="AP40" i="1"/>
  <c r="AQ40" i="1"/>
  <c r="AR40" i="1"/>
  <c r="AS40" i="1"/>
  <c r="AT40" i="1"/>
  <c r="AV40" i="1" s="1"/>
  <c r="AU40" i="1"/>
  <c r="A41" i="1"/>
  <c r="V41" i="1" s="1"/>
  <c r="B41" i="1"/>
  <c r="AK41" i="1" s="1"/>
  <c r="C41" i="1"/>
  <c r="J41" i="1" s="1"/>
  <c r="E41" i="1"/>
  <c r="L41" i="1"/>
  <c r="S41" i="1"/>
  <c r="T41" i="1"/>
  <c r="Z41" i="1"/>
  <c r="AG41" i="1"/>
  <c r="AN41" i="1"/>
  <c r="AP41" i="1"/>
  <c r="AQ41" i="1"/>
  <c r="AR41" i="1"/>
  <c r="AS41" i="1"/>
  <c r="AT41" i="1"/>
  <c r="AU41" i="1"/>
  <c r="A42" i="1"/>
  <c r="AJ42" i="1" s="1"/>
  <c r="B42" i="1"/>
  <c r="W42" i="1" s="1"/>
  <c r="C42" i="1"/>
  <c r="J42" i="1" s="1"/>
  <c r="E42" i="1"/>
  <c r="L42" i="1"/>
  <c r="S42" i="1"/>
  <c r="T42" i="1"/>
  <c r="Z42" i="1"/>
  <c r="AG42" i="1"/>
  <c r="AN42" i="1"/>
  <c r="AP42" i="1"/>
  <c r="AQ42" i="1"/>
  <c r="AR42" i="1"/>
  <c r="AS42" i="1"/>
  <c r="AT42" i="1"/>
  <c r="AU42" i="1"/>
  <c r="A43" i="1"/>
  <c r="AJ43" i="1" s="1"/>
  <c r="B43" i="1"/>
  <c r="C43" i="1"/>
  <c r="X43" i="1" s="1"/>
  <c r="E43" i="1"/>
  <c r="L43" i="1"/>
  <c r="S43" i="1"/>
  <c r="T43" i="1"/>
  <c r="Z43" i="1"/>
  <c r="AG43" i="1"/>
  <c r="AN43" i="1"/>
  <c r="AP43" i="1"/>
  <c r="AQ43" i="1"/>
  <c r="AR43" i="1"/>
  <c r="AS43" i="1"/>
  <c r="AT43" i="1"/>
  <c r="AV43" i="1" s="1"/>
  <c r="AU43" i="1"/>
  <c r="A44" i="1"/>
  <c r="H44" i="1" s="1"/>
  <c r="B44" i="1"/>
  <c r="W44" i="1" s="1"/>
  <c r="C44" i="1"/>
  <c r="AL44" i="1" s="1"/>
  <c r="E44" i="1"/>
  <c r="L44" i="1"/>
  <c r="O44" i="1"/>
  <c r="Q44" i="1"/>
  <c r="S44" i="1"/>
  <c r="T44" i="1"/>
  <c r="Z44" i="1"/>
  <c r="AG44" i="1"/>
  <c r="AN44" i="1"/>
  <c r="AP44" i="1"/>
  <c r="AQ44" i="1"/>
  <c r="AR44" i="1"/>
  <c r="AS44" i="1"/>
  <c r="AT44" i="1"/>
  <c r="AU44" i="1"/>
  <c r="A45" i="1"/>
  <c r="V45" i="1" s="1"/>
  <c r="B45" i="1"/>
  <c r="P45" i="1" s="1"/>
  <c r="C45" i="1"/>
  <c r="E45" i="1"/>
  <c r="H45" i="1"/>
  <c r="L45" i="1"/>
  <c r="S45" i="1"/>
  <c r="T45" i="1"/>
  <c r="Z45" i="1"/>
  <c r="AG45" i="1"/>
  <c r="AN45" i="1"/>
  <c r="AP45" i="1"/>
  <c r="AQ45" i="1"/>
  <c r="AR45" i="1"/>
  <c r="AS45" i="1"/>
  <c r="AT45" i="1"/>
  <c r="AU45" i="1"/>
  <c r="A46" i="1"/>
  <c r="H46" i="1" s="1"/>
  <c r="B46" i="1"/>
  <c r="W46" i="1" s="1"/>
  <c r="C46" i="1"/>
  <c r="J46" i="1" s="1"/>
  <c r="E46" i="1"/>
  <c r="L46" i="1"/>
  <c r="S46" i="1"/>
  <c r="T46" i="1"/>
  <c r="Z46" i="1"/>
  <c r="AG46" i="1"/>
  <c r="AN46" i="1"/>
  <c r="AP46" i="1"/>
  <c r="AQ46" i="1"/>
  <c r="AR46" i="1"/>
  <c r="AS46" i="1"/>
  <c r="AT46" i="1"/>
  <c r="AU46" i="1"/>
  <c r="A47" i="1"/>
  <c r="AJ47" i="1" s="1"/>
  <c r="B47" i="1"/>
  <c r="AD47" i="1" s="1"/>
  <c r="C47" i="1"/>
  <c r="E47" i="1"/>
  <c r="L47" i="1"/>
  <c r="S47" i="1"/>
  <c r="T47" i="1"/>
  <c r="Z47" i="1"/>
  <c r="AG47" i="1"/>
  <c r="AN47" i="1"/>
  <c r="AP47" i="1"/>
  <c r="AQ47" i="1"/>
  <c r="AR47" i="1"/>
  <c r="AS47" i="1"/>
  <c r="AT47" i="1"/>
  <c r="AU47" i="1"/>
  <c r="A48" i="1"/>
  <c r="AJ48" i="1" s="1"/>
  <c r="B48" i="1"/>
  <c r="P48" i="1" s="1"/>
  <c r="C48" i="1"/>
  <c r="X48" i="1" s="1"/>
  <c r="E48" i="1"/>
  <c r="L48" i="1"/>
  <c r="S48" i="1"/>
  <c r="T48" i="1"/>
  <c r="Z48" i="1"/>
  <c r="AG48" i="1"/>
  <c r="AN48" i="1"/>
  <c r="AP48" i="1"/>
  <c r="AQ48" i="1"/>
  <c r="AR48" i="1"/>
  <c r="AS48" i="1"/>
  <c r="AT48" i="1"/>
  <c r="AU48" i="1"/>
  <c r="A49" i="1"/>
  <c r="H49" i="1" s="1"/>
  <c r="B49" i="1"/>
  <c r="C49" i="1"/>
  <c r="J49" i="1" s="1"/>
  <c r="E49" i="1"/>
  <c r="L49" i="1"/>
  <c r="S49" i="1"/>
  <c r="T49" i="1"/>
  <c r="Z49" i="1"/>
  <c r="AG49" i="1"/>
  <c r="AN49" i="1"/>
  <c r="AP49" i="1"/>
  <c r="AQ49" i="1"/>
  <c r="AR49" i="1"/>
  <c r="AS49" i="1"/>
  <c r="AT49" i="1"/>
  <c r="AU49" i="1"/>
  <c r="A50" i="1"/>
  <c r="V50" i="1" s="1"/>
  <c r="B50" i="1"/>
  <c r="W50" i="1" s="1"/>
  <c r="C50" i="1"/>
  <c r="E50" i="1"/>
  <c r="L50" i="1"/>
  <c r="S50" i="1"/>
  <c r="T50" i="1"/>
  <c r="Z50" i="1"/>
  <c r="AG50" i="1"/>
  <c r="AN50" i="1"/>
  <c r="AP50" i="1"/>
  <c r="AQ50" i="1"/>
  <c r="AR50" i="1"/>
  <c r="AS50" i="1"/>
  <c r="AT50" i="1"/>
  <c r="AU50" i="1"/>
  <c r="A51" i="1"/>
  <c r="B51" i="1"/>
  <c r="C51" i="1"/>
  <c r="E51" i="1"/>
  <c r="L51" i="1"/>
  <c r="S51" i="1"/>
  <c r="T51" i="1"/>
  <c r="Z51" i="1"/>
  <c r="AG51" i="1"/>
  <c r="AN51" i="1"/>
  <c r="AP51" i="1"/>
  <c r="AQ51" i="1"/>
  <c r="AR51" i="1"/>
  <c r="AS51" i="1"/>
  <c r="AT51" i="1"/>
  <c r="AU51" i="1"/>
  <c r="A52" i="1"/>
  <c r="AC52" i="1" s="1"/>
  <c r="B52" i="1"/>
  <c r="W52" i="1" s="1"/>
  <c r="C52" i="1"/>
  <c r="X52" i="1" s="1"/>
  <c r="E52" i="1"/>
  <c r="L52" i="1"/>
  <c r="S52" i="1"/>
  <c r="T52" i="1"/>
  <c r="Z52" i="1"/>
  <c r="AG52" i="1"/>
  <c r="AN52" i="1"/>
  <c r="AP52" i="1"/>
  <c r="AQ52" i="1"/>
  <c r="AR52" i="1"/>
  <c r="AS52" i="1"/>
  <c r="AT52" i="1"/>
  <c r="AU52" i="1"/>
  <c r="A53" i="1"/>
  <c r="H53" i="1" s="1"/>
  <c r="B53" i="1"/>
  <c r="AK53" i="1" s="1"/>
  <c r="C53" i="1"/>
  <c r="AE53" i="1" s="1"/>
  <c r="E53" i="1"/>
  <c r="L53" i="1"/>
  <c r="Q53" i="1"/>
  <c r="S53" i="1"/>
  <c r="T53" i="1"/>
  <c r="Z53" i="1"/>
  <c r="AG53" i="1"/>
  <c r="AN53" i="1"/>
  <c r="AP53" i="1"/>
  <c r="AQ53" i="1"/>
  <c r="AR53" i="1"/>
  <c r="AS53" i="1"/>
  <c r="AT53" i="1"/>
  <c r="AU53" i="1"/>
  <c r="A54" i="1"/>
  <c r="H54" i="1" s="1"/>
  <c r="B54" i="1"/>
  <c r="W54" i="1" s="1"/>
  <c r="C54" i="1"/>
  <c r="AE54" i="1" s="1"/>
  <c r="E54" i="1"/>
  <c r="L54" i="1"/>
  <c r="S54" i="1"/>
  <c r="T54" i="1"/>
  <c r="Z54" i="1"/>
  <c r="AG54" i="1"/>
  <c r="AN54" i="1"/>
  <c r="AP54" i="1"/>
  <c r="AQ54" i="1"/>
  <c r="AR54" i="1"/>
  <c r="AS54" i="1"/>
  <c r="AT54" i="1"/>
  <c r="AU54" i="1"/>
  <c r="A55" i="1"/>
  <c r="V55" i="1" s="1"/>
  <c r="B55" i="1"/>
  <c r="AD55" i="1" s="1"/>
  <c r="C55" i="1"/>
  <c r="E55" i="1"/>
  <c r="J55" i="1"/>
  <c r="L55" i="1"/>
  <c r="P55" i="1"/>
  <c r="S55" i="1"/>
  <c r="T55" i="1"/>
  <c r="Z55" i="1"/>
  <c r="AG55" i="1"/>
  <c r="AN55" i="1"/>
  <c r="AP55" i="1"/>
  <c r="AQ55" i="1"/>
  <c r="AR55" i="1"/>
  <c r="AS55" i="1"/>
  <c r="AT55" i="1"/>
  <c r="AU55" i="1"/>
  <c r="A56" i="1"/>
  <c r="V56" i="1" s="1"/>
  <c r="B56" i="1"/>
  <c r="I56" i="1" s="1"/>
  <c r="C56" i="1"/>
  <c r="X56" i="1" s="1"/>
  <c r="E56" i="1"/>
  <c r="L56" i="1"/>
  <c r="S56" i="1"/>
  <c r="T56" i="1"/>
  <c r="Z56" i="1"/>
  <c r="AG56" i="1"/>
  <c r="AN56" i="1"/>
  <c r="AP56" i="1"/>
  <c r="AQ56" i="1"/>
  <c r="AR56" i="1"/>
  <c r="AS56" i="1"/>
  <c r="AT56" i="1"/>
  <c r="AU56" i="1"/>
  <c r="A57" i="1"/>
  <c r="V57" i="1" s="1"/>
  <c r="B57" i="1"/>
  <c r="AK57" i="1" s="1"/>
  <c r="C57" i="1"/>
  <c r="AE57" i="1" s="1"/>
  <c r="E57" i="1"/>
  <c r="L57" i="1"/>
  <c r="S57" i="1"/>
  <c r="T57" i="1"/>
  <c r="Z57" i="1"/>
  <c r="AG57" i="1"/>
  <c r="AN57" i="1"/>
  <c r="AP57" i="1"/>
  <c r="AQ57" i="1"/>
  <c r="AR57" i="1"/>
  <c r="AS57" i="1"/>
  <c r="AT57" i="1"/>
  <c r="AU57" i="1"/>
  <c r="A58" i="1"/>
  <c r="H58" i="1" s="1"/>
  <c r="B58" i="1"/>
  <c r="C58" i="1"/>
  <c r="E58" i="1"/>
  <c r="L58" i="1"/>
  <c r="S58" i="1"/>
  <c r="T58" i="1"/>
  <c r="Z58" i="1"/>
  <c r="AG58" i="1"/>
  <c r="AN58" i="1"/>
  <c r="AP58" i="1"/>
  <c r="AQ58" i="1"/>
  <c r="AR58" i="1"/>
  <c r="AS58" i="1"/>
  <c r="AT58" i="1"/>
  <c r="AU58" i="1"/>
  <c r="A59" i="1"/>
  <c r="AC59" i="1" s="1"/>
  <c r="B59" i="1"/>
  <c r="C59" i="1"/>
  <c r="X59" i="1" s="1"/>
  <c r="E59" i="1"/>
  <c r="I59" i="1"/>
  <c r="L59" i="1"/>
  <c r="S59" i="1"/>
  <c r="T59" i="1"/>
  <c r="Z59" i="1"/>
  <c r="AG59" i="1"/>
  <c r="AN59" i="1"/>
  <c r="AP59" i="1"/>
  <c r="AQ59" i="1"/>
  <c r="AR59" i="1"/>
  <c r="AS59" i="1"/>
  <c r="AT59" i="1"/>
  <c r="AU59" i="1"/>
  <c r="A60" i="1"/>
  <c r="H60" i="1" s="1"/>
  <c r="B60" i="1"/>
  <c r="W60" i="1" s="1"/>
  <c r="C60" i="1"/>
  <c r="J60" i="1" s="1"/>
  <c r="E60" i="1"/>
  <c r="L60" i="1"/>
  <c r="O60" i="1"/>
  <c r="S60" i="1"/>
  <c r="T60" i="1"/>
  <c r="Z60" i="1"/>
  <c r="AG60" i="1"/>
  <c r="AN60" i="1"/>
  <c r="AP60" i="1"/>
  <c r="AQ60" i="1"/>
  <c r="AR60" i="1"/>
  <c r="AS60" i="1"/>
  <c r="AT60" i="1"/>
  <c r="AU60" i="1"/>
  <c r="A61" i="1"/>
  <c r="V61" i="1" s="1"/>
  <c r="B61" i="1"/>
  <c r="AK61" i="1" s="1"/>
  <c r="C61" i="1"/>
  <c r="AL61" i="1" s="1"/>
  <c r="E61" i="1"/>
  <c r="L61" i="1"/>
  <c r="Q61" i="1"/>
  <c r="S61" i="1"/>
  <c r="T61" i="1"/>
  <c r="X61" i="1"/>
  <c r="Z61" i="1"/>
  <c r="AG61" i="1"/>
  <c r="AN61" i="1"/>
  <c r="AP61" i="1"/>
  <c r="AQ61" i="1"/>
  <c r="AR61" i="1"/>
  <c r="AS61" i="1"/>
  <c r="AT61" i="1"/>
  <c r="AU61" i="1"/>
  <c r="A62" i="1"/>
  <c r="AJ62" i="1" s="1"/>
  <c r="B62" i="1"/>
  <c r="C62" i="1"/>
  <c r="J62" i="1" s="1"/>
  <c r="E62" i="1"/>
  <c r="H62" i="1"/>
  <c r="L62" i="1"/>
  <c r="S62" i="1"/>
  <c r="T62" i="1"/>
  <c r="Z62" i="1"/>
  <c r="AG62" i="1"/>
  <c r="AN62" i="1"/>
  <c r="AP62" i="1"/>
  <c r="AQ62" i="1"/>
  <c r="AR62" i="1"/>
  <c r="AS62" i="1"/>
  <c r="AT62" i="1"/>
  <c r="AU62" i="1"/>
  <c r="A63" i="1"/>
  <c r="AJ63" i="1" s="1"/>
  <c r="B63" i="1"/>
  <c r="AD63" i="1" s="1"/>
  <c r="C63" i="1"/>
  <c r="J63" i="1" s="1"/>
  <c r="E63" i="1"/>
  <c r="L63" i="1"/>
  <c r="S63" i="1"/>
  <c r="T63" i="1"/>
  <c r="Z63" i="1"/>
  <c r="AG63" i="1"/>
  <c r="AN63" i="1"/>
  <c r="AP63" i="1"/>
  <c r="AQ63" i="1"/>
  <c r="AR63" i="1"/>
  <c r="AS63" i="1"/>
  <c r="AT63" i="1"/>
  <c r="AU63" i="1"/>
  <c r="A64" i="1"/>
  <c r="B64" i="1"/>
  <c r="AD64" i="1" s="1"/>
  <c r="C64" i="1"/>
  <c r="X64" i="1" s="1"/>
  <c r="E64" i="1"/>
  <c r="L64" i="1"/>
  <c r="S64" i="1"/>
  <c r="T64" i="1"/>
  <c r="Z64" i="1"/>
  <c r="AG64" i="1"/>
  <c r="AN64" i="1"/>
  <c r="AP64" i="1"/>
  <c r="AQ64" i="1"/>
  <c r="AR64" i="1"/>
  <c r="AS64" i="1"/>
  <c r="AT64" i="1"/>
  <c r="AU64" i="1"/>
  <c r="A65" i="1"/>
  <c r="V65" i="1" s="1"/>
  <c r="B65" i="1"/>
  <c r="AD65" i="1" s="1"/>
  <c r="C65" i="1"/>
  <c r="AL65" i="1" s="1"/>
  <c r="E65" i="1"/>
  <c r="L65" i="1"/>
  <c r="S65" i="1"/>
  <c r="T65" i="1"/>
  <c r="Z65" i="1"/>
  <c r="AG65" i="1"/>
  <c r="AN65" i="1"/>
  <c r="AP65" i="1"/>
  <c r="AQ65" i="1"/>
  <c r="AR65" i="1"/>
  <c r="AS65" i="1"/>
  <c r="AT65" i="1"/>
  <c r="AU65" i="1"/>
  <c r="A66" i="1"/>
  <c r="B66" i="1"/>
  <c r="W66" i="1" s="1"/>
  <c r="C66" i="1"/>
  <c r="AL66" i="1" s="1"/>
  <c r="E66" i="1"/>
  <c r="L66" i="1"/>
  <c r="S66" i="1"/>
  <c r="T66" i="1"/>
  <c r="Z66" i="1"/>
  <c r="AG66" i="1"/>
  <c r="AN66" i="1"/>
  <c r="AP66" i="1"/>
  <c r="AQ66" i="1"/>
  <c r="AR66" i="1"/>
  <c r="AS66" i="1"/>
  <c r="AT66" i="1"/>
  <c r="AU66" i="1"/>
  <c r="A67" i="1"/>
  <c r="H67" i="1" s="1"/>
  <c r="B67" i="1"/>
  <c r="AK67" i="1" s="1"/>
  <c r="C67" i="1"/>
  <c r="J67" i="1" s="1"/>
  <c r="E67" i="1"/>
  <c r="L67" i="1"/>
  <c r="S67" i="1"/>
  <c r="T67" i="1"/>
  <c r="Z67" i="1"/>
  <c r="AG67" i="1"/>
  <c r="AN67" i="1"/>
  <c r="AP67" i="1"/>
  <c r="AQ67" i="1"/>
  <c r="AR67" i="1"/>
  <c r="AS67" i="1"/>
  <c r="AT67" i="1"/>
  <c r="AU67" i="1"/>
  <c r="A68" i="1"/>
  <c r="H68" i="1" s="1"/>
  <c r="B68" i="1"/>
  <c r="C68" i="1"/>
  <c r="J68" i="1" s="1"/>
  <c r="E68" i="1"/>
  <c r="L68" i="1"/>
  <c r="S68" i="1"/>
  <c r="T68" i="1"/>
  <c r="Z68" i="1"/>
  <c r="AG68" i="1"/>
  <c r="AN68" i="1"/>
  <c r="AP68" i="1"/>
  <c r="AQ68" i="1"/>
  <c r="AR68" i="1"/>
  <c r="AS68" i="1"/>
  <c r="AT68" i="1"/>
  <c r="AU68" i="1"/>
  <c r="A69" i="1"/>
  <c r="V69" i="1" s="1"/>
  <c r="B69" i="1"/>
  <c r="P69" i="1" s="1"/>
  <c r="C69" i="1"/>
  <c r="AE69" i="1" s="1"/>
  <c r="E69" i="1"/>
  <c r="L69" i="1"/>
  <c r="Q69" i="1"/>
  <c r="S69" i="1"/>
  <c r="T69" i="1"/>
  <c r="Z69" i="1"/>
  <c r="AG69" i="1"/>
  <c r="AN69" i="1"/>
  <c r="AP69" i="1"/>
  <c r="AQ69" i="1"/>
  <c r="AR69" i="1"/>
  <c r="AS69" i="1"/>
  <c r="AT69" i="1"/>
  <c r="AU69" i="1"/>
  <c r="A70" i="1"/>
  <c r="V70" i="1" s="1"/>
  <c r="B70" i="1"/>
  <c r="C70" i="1"/>
  <c r="J70" i="1" s="1"/>
  <c r="E70" i="1"/>
  <c r="I70" i="1"/>
  <c r="L70" i="1"/>
  <c r="O70" i="1"/>
  <c r="S70" i="1"/>
  <c r="T70" i="1"/>
  <c r="Z70" i="1"/>
  <c r="AG70" i="1"/>
  <c r="AN70" i="1"/>
  <c r="AP70" i="1"/>
  <c r="AQ70" i="1"/>
  <c r="AR70" i="1"/>
  <c r="AS70" i="1"/>
  <c r="AT70" i="1"/>
  <c r="AU70" i="1"/>
  <c r="A71" i="1"/>
  <c r="AC71" i="1" s="1"/>
  <c r="B71" i="1"/>
  <c r="AK71" i="1" s="1"/>
  <c r="C71" i="1"/>
  <c r="X71" i="1" s="1"/>
  <c r="E71" i="1"/>
  <c r="L71" i="1"/>
  <c r="S71" i="1"/>
  <c r="T71" i="1"/>
  <c r="Z71" i="1"/>
  <c r="AG71" i="1"/>
  <c r="AN71" i="1"/>
  <c r="AP71" i="1"/>
  <c r="AQ71" i="1"/>
  <c r="AR71" i="1"/>
  <c r="AS71" i="1"/>
  <c r="AV71" i="1" s="1"/>
  <c r="AT71" i="1"/>
  <c r="AU71" i="1"/>
  <c r="A72" i="1"/>
  <c r="V72" i="1" s="1"/>
  <c r="B72" i="1"/>
  <c r="I72" i="1" s="1"/>
  <c r="C72" i="1"/>
  <c r="X72" i="1" s="1"/>
  <c r="E72" i="1"/>
  <c r="L72" i="1"/>
  <c r="S72" i="1"/>
  <c r="T72" i="1"/>
  <c r="Z72" i="1"/>
  <c r="AG72" i="1"/>
  <c r="AN72" i="1"/>
  <c r="AP72" i="1"/>
  <c r="AQ72" i="1"/>
  <c r="AR72" i="1"/>
  <c r="AS72" i="1"/>
  <c r="AT72" i="1"/>
  <c r="AU72" i="1"/>
  <c r="A73" i="1"/>
  <c r="B73" i="1"/>
  <c r="AK73" i="1" s="1"/>
  <c r="C73" i="1"/>
  <c r="E73" i="1"/>
  <c r="L73" i="1"/>
  <c r="O73" i="1"/>
  <c r="S73" i="1"/>
  <c r="T73" i="1"/>
  <c r="Z73" i="1"/>
  <c r="AG73" i="1"/>
  <c r="AN73" i="1"/>
  <c r="AP73" i="1"/>
  <c r="AQ73" i="1"/>
  <c r="AR73" i="1"/>
  <c r="AS73" i="1"/>
  <c r="AT73" i="1"/>
  <c r="AU73" i="1"/>
  <c r="A74" i="1"/>
  <c r="H74" i="1" s="1"/>
  <c r="B74" i="1"/>
  <c r="W74" i="1" s="1"/>
  <c r="C74" i="1"/>
  <c r="E74" i="1"/>
  <c r="L74" i="1"/>
  <c r="S74" i="1"/>
  <c r="T74" i="1"/>
  <c r="Z74" i="1"/>
  <c r="AG74" i="1"/>
  <c r="AN74" i="1"/>
  <c r="AP74" i="1"/>
  <c r="AQ74" i="1"/>
  <c r="AR74" i="1"/>
  <c r="AS74" i="1"/>
  <c r="AT74" i="1"/>
  <c r="AU74" i="1"/>
  <c r="A75" i="1"/>
  <c r="V75" i="1" s="1"/>
  <c r="B75" i="1"/>
  <c r="I75" i="1" s="1"/>
  <c r="C75" i="1"/>
  <c r="X75" i="1" s="1"/>
  <c r="E75" i="1"/>
  <c r="L75" i="1"/>
  <c r="S75" i="1"/>
  <c r="T75" i="1"/>
  <c r="Z75" i="1"/>
  <c r="AG75" i="1"/>
  <c r="AN75" i="1"/>
  <c r="AP75" i="1"/>
  <c r="AQ75" i="1"/>
  <c r="AR75" i="1"/>
  <c r="AS75" i="1"/>
  <c r="AT75" i="1"/>
  <c r="AU75" i="1"/>
  <c r="A76" i="1"/>
  <c r="O76" i="1" s="1"/>
  <c r="B76" i="1"/>
  <c r="W76" i="1" s="1"/>
  <c r="C76" i="1"/>
  <c r="E76" i="1"/>
  <c r="L76" i="1"/>
  <c r="S76" i="1"/>
  <c r="T76" i="1"/>
  <c r="Z76" i="1"/>
  <c r="AG76" i="1"/>
  <c r="AN76" i="1"/>
  <c r="AP76" i="1"/>
  <c r="AQ76" i="1"/>
  <c r="AR76" i="1"/>
  <c r="AS76" i="1"/>
  <c r="AT76" i="1"/>
  <c r="AU76" i="1"/>
  <c r="A77" i="1"/>
  <c r="H77" i="1" s="1"/>
  <c r="B77" i="1"/>
  <c r="C77" i="1"/>
  <c r="Q77" i="1" s="1"/>
  <c r="E77" i="1"/>
  <c r="L77" i="1"/>
  <c r="S77" i="1"/>
  <c r="T77" i="1"/>
  <c r="Z77" i="1"/>
  <c r="AG77" i="1"/>
  <c r="AN77" i="1"/>
  <c r="AP77" i="1"/>
  <c r="AQ77" i="1"/>
  <c r="AR77" i="1"/>
  <c r="AS77" i="1"/>
  <c r="AT77" i="1"/>
  <c r="AU77" i="1"/>
  <c r="A78" i="1"/>
  <c r="B78" i="1"/>
  <c r="W78" i="1" s="1"/>
  <c r="C78" i="1"/>
  <c r="AL78" i="1" s="1"/>
  <c r="E78" i="1"/>
  <c r="L78" i="1"/>
  <c r="S78" i="1"/>
  <c r="T78" i="1"/>
  <c r="Z78" i="1"/>
  <c r="AG78" i="1"/>
  <c r="AN78" i="1"/>
  <c r="AP78" i="1"/>
  <c r="AQ78" i="1"/>
  <c r="AR78" i="1"/>
  <c r="AS78" i="1"/>
  <c r="AT78" i="1"/>
  <c r="AU78" i="1"/>
  <c r="A79" i="1"/>
  <c r="AJ79" i="1" s="1"/>
  <c r="B79" i="1"/>
  <c r="AD79" i="1" s="1"/>
  <c r="C79" i="1"/>
  <c r="X79" i="1" s="1"/>
  <c r="E79" i="1"/>
  <c r="L79" i="1"/>
  <c r="S79" i="1"/>
  <c r="T79" i="1"/>
  <c r="Z79" i="1"/>
  <c r="AG79" i="1"/>
  <c r="AK79" i="1"/>
  <c r="AN79" i="1"/>
  <c r="AP79" i="1"/>
  <c r="AQ79" i="1"/>
  <c r="AR79" i="1"/>
  <c r="AS79" i="1"/>
  <c r="AT79" i="1"/>
  <c r="AU79" i="1"/>
  <c r="A80" i="1"/>
  <c r="H80" i="1" s="1"/>
  <c r="B80" i="1"/>
  <c r="AD80" i="1" s="1"/>
  <c r="C80" i="1"/>
  <c r="X80" i="1" s="1"/>
  <c r="E80" i="1"/>
  <c r="L80" i="1"/>
  <c r="S80" i="1"/>
  <c r="T80" i="1"/>
  <c r="Z80" i="1"/>
  <c r="AG80" i="1"/>
  <c r="AN80" i="1"/>
  <c r="AP80" i="1"/>
  <c r="AQ80" i="1"/>
  <c r="AR80" i="1"/>
  <c r="AS80" i="1"/>
  <c r="AT80" i="1"/>
  <c r="AU80" i="1"/>
  <c r="A81" i="1"/>
  <c r="V81" i="1" s="1"/>
  <c r="B81" i="1"/>
  <c r="AD81" i="1" s="1"/>
  <c r="C81" i="1"/>
  <c r="AL81" i="1" s="1"/>
  <c r="E81" i="1"/>
  <c r="L81" i="1"/>
  <c r="Q81" i="1"/>
  <c r="S81" i="1"/>
  <c r="T81" i="1"/>
  <c r="Z81" i="1"/>
  <c r="AG81" i="1"/>
  <c r="AN81" i="1"/>
  <c r="AP81" i="1"/>
  <c r="AQ81" i="1"/>
  <c r="AR81" i="1"/>
  <c r="AS81" i="1"/>
  <c r="AT81" i="1"/>
  <c r="AU81" i="1"/>
  <c r="A82" i="1"/>
  <c r="AJ82" i="1" s="1"/>
  <c r="B82" i="1"/>
  <c r="W82" i="1" s="1"/>
  <c r="C82" i="1"/>
  <c r="Q82" i="1" s="1"/>
  <c r="E82" i="1"/>
  <c r="I82" i="1"/>
  <c r="L82" i="1"/>
  <c r="S82" i="1"/>
  <c r="T82" i="1"/>
  <c r="Z82" i="1"/>
  <c r="AG82" i="1"/>
  <c r="AN82" i="1"/>
  <c r="AP82" i="1"/>
  <c r="AQ82" i="1"/>
  <c r="AR82" i="1"/>
  <c r="AS82" i="1"/>
  <c r="AT82" i="1"/>
  <c r="AU82" i="1"/>
  <c r="A83" i="1"/>
  <c r="V83" i="1" s="1"/>
  <c r="B83" i="1"/>
  <c r="AK83" i="1" s="1"/>
  <c r="C83" i="1"/>
  <c r="X83" i="1" s="1"/>
  <c r="E83" i="1"/>
  <c r="L83" i="1"/>
  <c r="O83" i="1"/>
  <c r="S83" i="1"/>
  <c r="T83" i="1"/>
  <c r="Z83" i="1"/>
  <c r="AG83" i="1"/>
  <c r="AN83" i="1"/>
  <c r="AP83" i="1"/>
  <c r="AQ83" i="1"/>
  <c r="AR83" i="1"/>
  <c r="AS83" i="1"/>
  <c r="AT83" i="1"/>
  <c r="AU83" i="1"/>
  <c r="A84" i="1"/>
  <c r="AJ84" i="1" s="1"/>
  <c r="B84" i="1"/>
  <c r="W84" i="1" s="1"/>
  <c r="C84" i="1"/>
  <c r="J84" i="1" s="1"/>
  <c r="E84" i="1"/>
  <c r="L84" i="1"/>
  <c r="S84" i="1"/>
  <c r="T84" i="1"/>
  <c r="Z84" i="1"/>
  <c r="AG84" i="1"/>
  <c r="AN84" i="1"/>
  <c r="AP84" i="1"/>
  <c r="AQ84" i="1"/>
  <c r="AR84" i="1"/>
  <c r="AS84" i="1"/>
  <c r="AT84" i="1"/>
  <c r="AU84" i="1"/>
  <c r="A85" i="1"/>
  <c r="B85" i="1"/>
  <c r="I85" i="1" s="1"/>
  <c r="C85" i="1"/>
  <c r="AE85" i="1" s="1"/>
  <c r="E85" i="1"/>
  <c r="H85" i="1"/>
  <c r="L85" i="1"/>
  <c r="S85" i="1"/>
  <c r="T85" i="1"/>
  <c r="Z85" i="1"/>
  <c r="AG85" i="1"/>
  <c r="AN85" i="1"/>
  <c r="AP85" i="1"/>
  <c r="AQ85" i="1"/>
  <c r="AR85" i="1"/>
  <c r="AS85" i="1"/>
  <c r="AT85" i="1"/>
  <c r="AU85" i="1"/>
  <c r="A86" i="1"/>
  <c r="V86" i="1" s="1"/>
  <c r="B86" i="1"/>
  <c r="W86" i="1" s="1"/>
  <c r="C86" i="1"/>
  <c r="AE86" i="1" s="1"/>
  <c r="E86" i="1"/>
  <c r="L86" i="1"/>
  <c r="S86" i="1"/>
  <c r="T86" i="1"/>
  <c r="Z86" i="1"/>
  <c r="AG86" i="1"/>
  <c r="AN86" i="1"/>
  <c r="AP86" i="1"/>
  <c r="AV86" i="1" s="1"/>
  <c r="AQ86" i="1"/>
  <c r="AR86" i="1"/>
  <c r="AS86" i="1"/>
  <c r="AT86" i="1"/>
  <c r="AU86" i="1"/>
  <c r="A87" i="1"/>
  <c r="V87" i="1" s="1"/>
  <c r="B87" i="1"/>
  <c r="AD87" i="1" s="1"/>
  <c r="C87" i="1"/>
  <c r="X87" i="1" s="1"/>
  <c r="E87" i="1"/>
  <c r="L87" i="1"/>
  <c r="S87" i="1"/>
  <c r="T87" i="1"/>
  <c r="Z87" i="1"/>
  <c r="AG87" i="1"/>
  <c r="AN87" i="1"/>
  <c r="AP87" i="1"/>
  <c r="AQ87" i="1"/>
  <c r="AR87" i="1"/>
  <c r="AS87" i="1"/>
  <c r="AT87" i="1"/>
  <c r="AU87" i="1"/>
  <c r="A88" i="1"/>
  <c r="B88" i="1"/>
  <c r="AD88" i="1" s="1"/>
  <c r="C88" i="1"/>
  <c r="X88" i="1" s="1"/>
  <c r="E88" i="1"/>
  <c r="L88" i="1"/>
  <c r="S88" i="1"/>
  <c r="T88" i="1"/>
  <c r="Z88" i="1"/>
  <c r="AG88" i="1"/>
  <c r="AN88" i="1"/>
  <c r="AP88" i="1"/>
  <c r="AQ88" i="1"/>
  <c r="AR88" i="1"/>
  <c r="AS88" i="1"/>
  <c r="AT88" i="1"/>
  <c r="AU88" i="1"/>
  <c r="A89" i="1"/>
  <c r="V89" i="1" s="1"/>
  <c r="B89" i="1"/>
  <c r="AK89" i="1" s="1"/>
  <c r="C89" i="1"/>
  <c r="Q89" i="1" s="1"/>
  <c r="E89" i="1"/>
  <c r="L89" i="1"/>
  <c r="S89" i="1"/>
  <c r="T89" i="1"/>
  <c r="Z89" i="1"/>
  <c r="AG89" i="1"/>
  <c r="AN89" i="1"/>
  <c r="AP89" i="1"/>
  <c r="AQ89" i="1"/>
  <c r="AR89" i="1"/>
  <c r="AS89" i="1"/>
  <c r="AT89" i="1"/>
  <c r="AU89" i="1"/>
  <c r="A90" i="1"/>
  <c r="V90" i="1" s="1"/>
  <c r="B90" i="1"/>
  <c r="C90" i="1"/>
  <c r="J90" i="1" s="1"/>
  <c r="E90" i="1"/>
  <c r="L90" i="1"/>
  <c r="S90" i="1"/>
  <c r="T90" i="1"/>
  <c r="Z90" i="1"/>
  <c r="AG90" i="1"/>
  <c r="AN90" i="1"/>
  <c r="AP90" i="1"/>
  <c r="AQ90" i="1"/>
  <c r="AR90" i="1"/>
  <c r="AS90" i="1"/>
  <c r="AT90" i="1"/>
  <c r="AU90" i="1"/>
  <c r="A91" i="1"/>
  <c r="B91" i="1"/>
  <c r="C91" i="1"/>
  <c r="X91" i="1" s="1"/>
  <c r="E91" i="1"/>
  <c r="L91" i="1"/>
  <c r="S91" i="1"/>
  <c r="T91" i="1"/>
  <c r="Z91" i="1"/>
  <c r="AG91" i="1"/>
  <c r="AN91" i="1"/>
  <c r="AP91" i="1"/>
  <c r="AQ91" i="1"/>
  <c r="AR91" i="1"/>
  <c r="AS91" i="1"/>
  <c r="AT91" i="1"/>
  <c r="AU91" i="1"/>
  <c r="A92" i="1"/>
  <c r="B92" i="1"/>
  <c r="C92" i="1"/>
  <c r="J92" i="1" s="1"/>
  <c r="E92" i="1"/>
  <c r="L92" i="1"/>
  <c r="S92" i="1"/>
  <c r="T92" i="1"/>
  <c r="Z92" i="1"/>
  <c r="AG92" i="1"/>
  <c r="AN92" i="1"/>
  <c r="AP92" i="1"/>
  <c r="AQ92" i="1"/>
  <c r="AR92" i="1"/>
  <c r="AS92" i="1"/>
  <c r="AT92" i="1"/>
  <c r="AU92" i="1"/>
  <c r="A93" i="1"/>
  <c r="V93" i="1" s="1"/>
  <c r="B93" i="1"/>
  <c r="AD93" i="1" s="1"/>
  <c r="C93" i="1"/>
  <c r="AL93" i="1" s="1"/>
  <c r="E93" i="1"/>
  <c r="L93" i="1"/>
  <c r="S93" i="1"/>
  <c r="T93" i="1"/>
  <c r="Z93" i="1"/>
  <c r="AG93" i="1"/>
  <c r="AN93" i="1"/>
  <c r="AP93" i="1"/>
  <c r="AQ93" i="1"/>
  <c r="AR93" i="1"/>
  <c r="AS93" i="1"/>
  <c r="AT93" i="1"/>
  <c r="AU93" i="1"/>
  <c r="A94" i="1"/>
  <c r="AJ94" i="1" s="1"/>
  <c r="B94" i="1"/>
  <c r="W94" i="1" s="1"/>
  <c r="C94" i="1"/>
  <c r="AL94" i="1" s="1"/>
  <c r="E94" i="1"/>
  <c r="I94" i="1"/>
  <c r="L94" i="1"/>
  <c r="O94" i="1"/>
  <c r="P94" i="1"/>
  <c r="S94" i="1"/>
  <c r="T94" i="1"/>
  <c r="Z94" i="1"/>
  <c r="AG94" i="1"/>
  <c r="AN94" i="1"/>
  <c r="AP94" i="1"/>
  <c r="AQ94" i="1"/>
  <c r="AR94" i="1"/>
  <c r="AS94" i="1"/>
  <c r="AT94" i="1"/>
  <c r="AU94" i="1"/>
  <c r="A95" i="1"/>
  <c r="AJ95" i="1" s="1"/>
  <c r="B95" i="1"/>
  <c r="AK95" i="1" s="1"/>
  <c r="C95" i="1"/>
  <c r="X95" i="1" s="1"/>
  <c r="E95" i="1"/>
  <c r="L95" i="1"/>
  <c r="S95" i="1"/>
  <c r="T95" i="1"/>
  <c r="Z95" i="1"/>
  <c r="AG95" i="1"/>
  <c r="AN95" i="1"/>
  <c r="AP95" i="1"/>
  <c r="AQ95" i="1"/>
  <c r="AR95" i="1"/>
  <c r="AS95" i="1"/>
  <c r="AT95" i="1"/>
  <c r="AU95" i="1"/>
  <c r="A96" i="1"/>
  <c r="V96" i="1" s="1"/>
  <c r="B96" i="1"/>
  <c r="AD96" i="1" s="1"/>
  <c r="C96" i="1"/>
  <c r="E96" i="1"/>
  <c r="L96" i="1"/>
  <c r="S96" i="1"/>
  <c r="T96" i="1"/>
  <c r="Z96" i="1"/>
  <c r="AG96" i="1"/>
  <c r="AN96" i="1"/>
  <c r="AP96" i="1"/>
  <c r="AQ96" i="1"/>
  <c r="AV96" i="1" s="1"/>
  <c r="AR96" i="1"/>
  <c r="AS96" i="1"/>
  <c r="AT96" i="1"/>
  <c r="AU96" i="1"/>
  <c r="A97" i="1"/>
  <c r="V97" i="1" s="1"/>
  <c r="B97" i="1"/>
  <c r="AD97" i="1" s="1"/>
  <c r="C97" i="1"/>
  <c r="AL97" i="1" s="1"/>
  <c r="E97" i="1"/>
  <c r="L97" i="1"/>
  <c r="S97" i="1"/>
  <c r="T97" i="1"/>
  <c r="Z97" i="1"/>
  <c r="AG97" i="1"/>
  <c r="AN97" i="1"/>
  <c r="AP97" i="1"/>
  <c r="AQ97" i="1"/>
  <c r="AR97" i="1"/>
  <c r="AS97" i="1"/>
  <c r="AT97" i="1"/>
  <c r="AU97" i="1"/>
  <c r="A98" i="1"/>
  <c r="B98" i="1"/>
  <c r="W98" i="1" s="1"/>
  <c r="C98" i="1"/>
  <c r="AL98" i="1" s="1"/>
  <c r="E98" i="1"/>
  <c r="L98" i="1"/>
  <c r="S98" i="1"/>
  <c r="T98" i="1"/>
  <c r="Z98" i="1"/>
  <c r="AG98" i="1"/>
  <c r="AN98" i="1"/>
  <c r="AP98" i="1"/>
  <c r="AV98" i="1" s="1"/>
  <c r="AQ98" i="1"/>
  <c r="AR98" i="1"/>
  <c r="AS98" i="1"/>
  <c r="AT98" i="1"/>
  <c r="AU98" i="1"/>
  <c r="A99" i="1"/>
  <c r="AJ99" i="1" s="1"/>
  <c r="B99" i="1"/>
  <c r="AK99" i="1" s="1"/>
  <c r="C99" i="1"/>
  <c r="E99" i="1"/>
  <c r="L99" i="1"/>
  <c r="S99" i="1"/>
  <c r="T99" i="1"/>
  <c r="Z99" i="1"/>
  <c r="AG99" i="1"/>
  <c r="AN99" i="1"/>
  <c r="AP99" i="1"/>
  <c r="AQ99" i="1"/>
  <c r="AV99" i="1" s="1"/>
  <c r="AR99" i="1"/>
  <c r="AS99" i="1"/>
  <c r="AT99" i="1"/>
  <c r="AU99" i="1"/>
  <c r="A100" i="1"/>
  <c r="O100" i="1" s="1"/>
  <c r="B100" i="1"/>
  <c r="W100" i="1" s="1"/>
  <c r="C100" i="1"/>
  <c r="E100" i="1"/>
  <c r="H100" i="1"/>
  <c r="L100" i="1"/>
  <c r="S100" i="1"/>
  <c r="T100" i="1"/>
  <c r="Z100" i="1"/>
  <c r="AG100" i="1"/>
  <c r="AN100" i="1"/>
  <c r="AP100" i="1"/>
  <c r="AQ100" i="1"/>
  <c r="AR100" i="1"/>
  <c r="AS100" i="1"/>
  <c r="AT100" i="1"/>
  <c r="AU100" i="1"/>
  <c r="A101" i="1"/>
  <c r="H101" i="1" s="1"/>
  <c r="B101" i="1"/>
  <c r="I101" i="1" s="1"/>
  <c r="C101" i="1"/>
  <c r="AE101" i="1" s="1"/>
  <c r="E101" i="1"/>
  <c r="L101" i="1"/>
  <c r="S101" i="1"/>
  <c r="T101" i="1"/>
  <c r="Z101" i="1"/>
  <c r="AG101" i="1"/>
  <c r="AN101" i="1"/>
  <c r="AP101" i="1"/>
  <c r="AQ101" i="1"/>
  <c r="AR101" i="1"/>
  <c r="AS101" i="1"/>
  <c r="AT101" i="1"/>
  <c r="AU101" i="1"/>
  <c r="A102" i="1"/>
  <c r="V102" i="1" s="1"/>
  <c r="B102" i="1"/>
  <c r="W102" i="1" s="1"/>
  <c r="C102" i="1"/>
  <c r="E102" i="1"/>
  <c r="L102" i="1"/>
  <c r="S102" i="1"/>
  <c r="T102" i="1"/>
  <c r="Z102" i="1"/>
  <c r="AG102" i="1"/>
  <c r="AN102" i="1"/>
  <c r="AP102" i="1"/>
  <c r="AQ102" i="1"/>
  <c r="AR102" i="1"/>
  <c r="AS102" i="1"/>
  <c r="AT102" i="1"/>
  <c r="AU102" i="1"/>
  <c r="A103" i="1"/>
  <c r="H103" i="1" s="1"/>
  <c r="B103" i="1"/>
  <c r="AD103" i="1" s="1"/>
  <c r="C103" i="1"/>
  <c r="E103" i="1"/>
  <c r="L103" i="1"/>
  <c r="S103" i="1"/>
  <c r="T103" i="1"/>
  <c r="Z103" i="1"/>
  <c r="AG103" i="1"/>
  <c r="AN103" i="1"/>
  <c r="AP103" i="1"/>
  <c r="AQ103" i="1"/>
  <c r="AR103" i="1"/>
  <c r="AS103" i="1"/>
  <c r="AT103" i="1"/>
  <c r="AU103" i="1"/>
  <c r="A104" i="1"/>
  <c r="V104" i="1" s="1"/>
  <c r="B104" i="1"/>
  <c r="AD104" i="1" s="1"/>
  <c r="C104" i="1"/>
  <c r="X104" i="1" s="1"/>
  <c r="E104" i="1"/>
  <c r="L104" i="1"/>
  <c r="S104" i="1"/>
  <c r="T104" i="1"/>
  <c r="Z104" i="1"/>
  <c r="AG104" i="1"/>
  <c r="AN104" i="1"/>
  <c r="AP104" i="1"/>
  <c r="AQ104" i="1"/>
  <c r="AR104" i="1"/>
  <c r="AS104" i="1"/>
  <c r="AT104" i="1"/>
  <c r="AU104" i="1"/>
  <c r="A105" i="1"/>
  <c r="V105" i="1" s="1"/>
  <c r="B105" i="1"/>
  <c r="AK105" i="1" s="1"/>
  <c r="C105" i="1"/>
  <c r="AE105" i="1" s="1"/>
  <c r="E105" i="1"/>
  <c r="L105" i="1"/>
  <c r="S105" i="1"/>
  <c r="T105" i="1"/>
  <c r="X105" i="1"/>
  <c r="Z105" i="1"/>
  <c r="AG105" i="1"/>
  <c r="AN105" i="1"/>
  <c r="AP105" i="1"/>
  <c r="AQ105" i="1"/>
  <c r="AR105" i="1"/>
  <c r="AS105" i="1"/>
  <c r="AT105" i="1"/>
  <c r="AU105" i="1"/>
  <c r="F24" i="23"/>
  <c r="E24" i="23"/>
  <c r="CM3" i="5"/>
  <c r="CN3" i="5"/>
  <c r="CO3" i="5"/>
  <c r="CR3" i="5"/>
  <c r="CA3" i="5"/>
  <c r="AP845" i="1"/>
  <c r="AQ845" i="1"/>
  <c r="AS845" i="1"/>
  <c r="AT845" i="1"/>
  <c r="AU845" i="1"/>
  <c r="AP740" i="1"/>
  <c r="AQ740" i="1"/>
  <c r="AS740" i="1"/>
  <c r="AT740" i="1"/>
  <c r="AU740" i="1"/>
  <c r="AP635" i="1"/>
  <c r="AQ635" i="1"/>
  <c r="AS635" i="1"/>
  <c r="AT635" i="1"/>
  <c r="AU635" i="1"/>
  <c r="AP530" i="1"/>
  <c r="AQ530" i="1"/>
  <c r="AS530" i="1"/>
  <c r="AT530" i="1"/>
  <c r="AU530" i="1"/>
  <c r="AP425" i="1"/>
  <c r="AQ425" i="1"/>
  <c r="AS425" i="1"/>
  <c r="AT425" i="1"/>
  <c r="AU425" i="1"/>
  <c r="AP320" i="1"/>
  <c r="AQ320" i="1"/>
  <c r="AS320" i="1"/>
  <c r="AT320" i="1"/>
  <c r="AP215" i="1"/>
  <c r="AQ215" i="1"/>
  <c r="AS215" i="1"/>
  <c r="AT215" i="1"/>
  <c r="AU215" i="1"/>
  <c r="AP110" i="1"/>
  <c r="AQ110" i="1"/>
  <c r="AS110" i="1"/>
  <c r="AT110" i="1"/>
  <c r="AU110" i="1"/>
  <c r="AP5" i="1"/>
  <c r="AQ5" i="1"/>
  <c r="AS5" i="1"/>
  <c r="AT5" i="1"/>
  <c r="AV944" i="1"/>
  <c r="AV942" i="1"/>
  <c r="AV941" i="1"/>
  <c r="AV938" i="1"/>
  <c r="AV936" i="1"/>
  <c r="AV935" i="1"/>
  <c r="AV933" i="1"/>
  <c r="AV931" i="1"/>
  <c r="AV930" i="1"/>
  <c r="AV928" i="1"/>
  <c r="AV927" i="1"/>
  <c r="AV926" i="1"/>
  <c r="AV925" i="1"/>
  <c r="AV924" i="1"/>
  <c r="AV923" i="1"/>
  <c r="AV922" i="1"/>
  <c r="AV921" i="1"/>
  <c r="AV920" i="1"/>
  <c r="AV919" i="1"/>
  <c r="AV917" i="1"/>
  <c r="AV915" i="1"/>
  <c r="AV914" i="1"/>
  <c r="AV913" i="1"/>
  <c r="AV912" i="1"/>
  <c r="AV911" i="1"/>
  <c r="AV910" i="1"/>
  <c r="AV909" i="1"/>
  <c r="AV908" i="1"/>
  <c r="AV907" i="1"/>
  <c r="AV906" i="1"/>
  <c r="AV905" i="1"/>
  <c r="AV904" i="1"/>
  <c r="AV903" i="1"/>
  <c r="AV901" i="1"/>
  <c r="AV900" i="1"/>
  <c r="AV899" i="1"/>
  <c r="AV898" i="1"/>
  <c r="AV897" i="1"/>
  <c r="AV896" i="1"/>
  <c r="AV892" i="1"/>
  <c r="AV889" i="1"/>
  <c r="AV888" i="1"/>
  <c r="AV887" i="1"/>
  <c r="AV885" i="1"/>
  <c r="AV884" i="1"/>
  <c r="AV878" i="1"/>
  <c r="AV877" i="1"/>
  <c r="AV876" i="1"/>
  <c r="AV875" i="1"/>
  <c r="AV874" i="1"/>
  <c r="AV873" i="1"/>
  <c r="AV872" i="1"/>
  <c r="AV871" i="1"/>
  <c r="AV869" i="1"/>
  <c r="AV868" i="1"/>
  <c r="AV866" i="1"/>
  <c r="AV865" i="1"/>
  <c r="AV864" i="1"/>
  <c r="AV863" i="1"/>
  <c r="AV861" i="1"/>
  <c r="AV860" i="1"/>
  <c r="AV859" i="1"/>
  <c r="AV858" i="1"/>
  <c r="AV857" i="1"/>
  <c r="AV855" i="1"/>
  <c r="AV854" i="1"/>
  <c r="AV853" i="1"/>
  <c r="AV852" i="1"/>
  <c r="AV851" i="1"/>
  <c r="AV850" i="1"/>
  <c r="AV849" i="1"/>
  <c r="AV848" i="1"/>
  <c r="AV847" i="1"/>
  <c r="AV846" i="1"/>
  <c r="AV838" i="1"/>
  <c r="AV837" i="1"/>
  <c r="AV835" i="1"/>
  <c r="AV834" i="1"/>
  <c r="AV833" i="1"/>
  <c r="AV832" i="1"/>
  <c r="AV831" i="1"/>
  <c r="AV830" i="1"/>
  <c r="AV829" i="1"/>
  <c r="AV828" i="1"/>
  <c r="AV827" i="1"/>
  <c r="AV826" i="1"/>
  <c r="AV823" i="1"/>
  <c r="AV821" i="1"/>
  <c r="AV818" i="1"/>
  <c r="AV814" i="1"/>
  <c r="AV813" i="1"/>
  <c r="AV810" i="1"/>
  <c r="AV808" i="1"/>
  <c r="AV807" i="1"/>
  <c r="AV806" i="1"/>
  <c r="AV803" i="1"/>
  <c r="AV800" i="1"/>
  <c r="AV799" i="1"/>
  <c r="AV798" i="1"/>
  <c r="AV797" i="1"/>
  <c r="AV796" i="1"/>
  <c r="AV795" i="1"/>
  <c r="AV794" i="1"/>
  <c r="AV793" i="1"/>
  <c r="AV792" i="1"/>
  <c r="AV790" i="1"/>
  <c r="AV789" i="1"/>
  <c r="AV788" i="1"/>
  <c r="AV787" i="1"/>
  <c r="AV786" i="1"/>
  <c r="AV782" i="1"/>
  <c r="AV780" i="1"/>
  <c r="AV779" i="1"/>
  <c r="AV778" i="1"/>
  <c r="AV777" i="1"/>
  <c r="AV774" i="1"/>
  <c r="AV773" i="1"/>
  <c r="AV768" i="1"/>
  <c r="AV767" i="1"/>
  <c r="AV766" i="1"/>
  <c r="AV765" i="1"/>
  <c r="AV764" i="1"/>
  <c r="AV763" i="1"/>
  <c r="AV755" i="1"/>
  <c r="AV751" i="1"/>
  <c r="AV750" i="1"/>
  <c r="AV749" i="1"/>
  <c r="AV748" i="1"/>
  <c r="AV745" i="1"/>
  <c r="AV735" i="1"/>
  <c r="AV731" i="1"/>
  <c r="AV729" i="1"/>
  <c r="AV727" i="1"/>
  <c r="AV726" i="1"/>
  <c r="AV725" i="1"/>
  <c r="AV723" i="1"/>
  <c r="AV721" i="1"/>
  <c r="AV720" i="1"/>
  <c r="AV719" i="1"/>
  <c r="AV718" i="1"/>
  <c r="AV717" i="1"/>
  <c r="AV716" i="1"/>
  <c r="AV715" i="1"/>
  <c r="AV714" i="1"/>
  <c r="AV713" i="1"/>
  <c r="AV712" i="1"/>
  <c r="AV710" i="1"/>
  <c r="AV709" i="1"/>
  <c r="AV708" i="1"/>
  <c r="AV704" i="1"/>
  <c r="AV703" i="1"/>
  <c r="AV702" i="1"/>
  <c r="AV701" i="1"/>
  <c r="AV699" i="1"/>
  <c r="AV697" i="1"/>
  <c r="AV696" i="1"/>
  <c r="AV693" i="1"/>
  <c r="AV691" i="1"/>
  <c r="AV690" i="1"/>
  <c r="AV689" i="1"/>
  <c r="AV688" i="1"/>
  <c r="AV687" i="1"/>
  <c r="AV684" i="1"/>
  <c r="AV683" i="1"/>
  <c r="AV682" i="1"/>
  <c r="AV680" i="1"/>
  <c r="AV679" i="1"/>
  <c r="AV678" i="1"/>
  <c r="AV677" i="1"/>
  <c r="AV675" i="1"/>
  <c r="AV671" i="1"/>
  <c r="AV670" i="1"/>
  <c r="AV667" i="1"/>
  <c r="AV665" i="1"/>
  <c r="AV664" i="1"/>
  <c r="AV663" i="1"/>
  <c r="AV662" i="1"/>
  <c r="AV656" i="1"/>
  <c r="AV655" i="1"/>
  <c r="AV654" i="1"/>
  <c r="AV653" i="1"/>
  <c r="AV652" i="1"/>
  <c r="AV651" i="1"/>
  <c r="AV648" i="1"/>
  <c r="AV647" i="1"/>
  <c r="AV646" i="1"/>
  <c r="AV645" i="1"/>
  <c r="AV644" i="1"/>
  <c r="AV643" i="1"/>
  <c r="AV642" i="1"/>
  <c r="AV641" i="1"/>
  <c r="AV638" i="1"/>
  <c r="AV637" i="1"/>
  <c r="AV629" i="1"/>
  <c r="AV627" i="1"/>
  <c r="AV625" i="1"/>
  <c r="AV624" i="1"/>
  <c r="AV620" i="1"/>
  <c r="AV619" i="1"/>
  <c r="AV617" i="1"/>
  <c r="AV613" i="1"/>
  <c r="AV612" i="1"/>
  <c r="AV610" i="1"/>
  <c r="AV609" i="1"/>
  <c r="AV608" i="1"/>
  <c r="AV607" i="1"/>
  <c r="AV606" i="1"/>
  <c r="AV605" i="1"/>
  <c r="AV604" i="1"/>
  <c r="AV602" i="1"/>
  <c r="AV600" i="1"/>
  <c r="AV599" i="1"/>
  <c r="AV598" i="1"/>
  <c r="AV596" i="1"/>
  <c r="AV595" i="1"/>
  <c r="AV594" i="1"/>
  <c r="AV593" i="1"/>
  <c r="AV592" i="1"/>
  <c r="AV588" i="1"/>
  <c r="AV587" i="1"/>
  <c r="AV586" i="1"/>
  <c r="AV584" i="1"/>
  <c r="AV583" i="1"/>
  <c r="AV582" i="1"/>
  <c r="AV579" i="1"/>
  <c r="AV577" i="1"/>
  <c r="AV576" i="1"/>
  <c r="AV575" i="1"/>
  <c r="AV574" i="1"/>
  <c r="AV573" i="1"/>
  <c r="AV572" i="1"/>
  <c r="AV571" i="1"/>
  <c r="AV570" i="1"/>
  <c r="AV569" i="1"/>
  <c r="AV567" i="1"/>
  <c r="AV566" i="1"/>
  <c r="AV564" i="1"/>
  <c r="AV559" i="1"/>
  <c r="AV557" i="1"/>
  <c r="AV554" i="1"/>
  <c r="AV553" i="1"/>
  <c r="AV552" i="1"/>
  <c r="AV549" i="1"/>
  <c r="AV548" i="1"/>
  <c r="AV547" i="1"/>
  <c r="AV546" i="1"/>
  <c r="AV544" i="1"/>
  <c r="AV543" i="1"/>
  <c r="AV541" i="1"/>
  <c r="AV540" i="1"/>
  <c r="AV539" i="1"/>
  <c r="AV538" i="1"/>
  <c r="AV537" i="1"/>
  <c r="AV536" i="1"/>
  <c r="AV535" i="1"/>
  <c r="AV533" i="1"/>
  <c r="AV532" i="1"/>
  <c r="AV522" i="1"/>
  <c r="AV520" i="1"/>
  <c r="AV519" i="1"/>
  <c r="AV516" i="1"/>
  <c r="AV514" i="1"/>
  <c r="AV510" i="1"/>
  <c r="AV509" i="1"/>
  <c r="AV508" i="1"/>
  <c r="AV507" i="1"/>
  <c r="AV506" i="1"/>
  <c r="AV505" i="1"/>
  <c r="AV504" i="1"/>
  <c r="AV503" i="1"/>
  <c r="AV499" i="1"/>
  <c r="AV497" i="1"/>
  <c r="AV485" i="1"/>
  <c r="AV484" i="1"/>
  <c r="AV483" i="1"/>
  <c r="AV482" i="1"/>
  <c r="AV480" i="1"/>
  <c r="AV476" i="1"/>
  <c r="AV475" i="1"/>
  <c r="AV474" i="1"/>
  <c r="AV471" i="1"/>
  <c r="AV470" i="1"/>
  <c r="AV469" i="1"/>
  <c r="AV468" i="1"/>
  <c r="AV465" i="1"/>
  <c r="AV453" i="1"/>
  <c r="AV443" i="1"/>
  <c r="AV442" i="1"/>
  <c r="AV434" i="1"/>
  <c r="AV426" i="1"/>
  <c r="AV417" i="1"/>
  <c r="AV408" i="1"/>
  <c r="AV403" i="1"/>
  <c r="AV401" i="1"/>
  <c r="AV398" i="1"/>
  <c r="AV397" i="1"/>
  <c r="AV395" i="1"/>
  <c r="AV387" i="1"/>
  <c r="AV377" i="1"/>
  <c r="AV368" i="1"/>
  <c r="AV367" i="1"/>
  <c r="AV365" i="1"/>
  <c r="AV358" i="1"/>
  <c r="AV356" i="1"/>
  <c r="AV355" i="1"/>
  <c r="AV354" i="1"/>
  <c r="AV353" i="1"/>
  <c r="AV352" i="1"/>
  <c r="AV351" i="1"/>
  <c r="AV349" i="1"/>
  <c r="AV343" i="1"/>
  <c r="AV341" i="1"/>
  <c r="AV340" i="1"/>
  <c r="AV339" i="1"/>
  <c r="AV337" i="1"/>
  <c r="AV327" i="1"/>
  <c r="AV323" i="1"/>
  <c r="AV303" i="1"/>
  <c r="AV302" i="1"/>
  <c r="AV296" i="1"/>
  <c r="AV295" i="1"/>
  <c r="AV294" i="1"/>
  <c r="AV293" i="1"/>
  <c r="AV277" i="1"/>
  <c r="AV272" i="1"/>
  <c r="AV271" i="1"/>
  <c r="AV270" i="1"/>
  <c r="AV259" i="1"/>
  <c r="AV247" i="1"/>
  <c r="AV243" i="1"/>
  <c r="AV241" i="1"/>
  <c r="AV237" i="1"/>
  <c r="AV227" i="1"/>
  <c r="AV218" i="1"/>
  <c r="AV216" i="1"/>
  <c r="AV198" i="1"/>
  <c r="AV184" i="1"/>
  <c r="AV179" i="1"/>
  <c r="AV178" i="1"/>
  <c r="AV164" i="1"/>
  <c r="AV149" i="1"/>
  <c r="AV147" i="1"/>
  <c r="AV133" i="1"/>
  <c r="AV131" i="1"/>
  <c r="AV130" i="1"/>
  <c r="AV128" i="1"/>
  <c r="AV125" i="1"/>
  <c r="AV74" i="1"/>
  <c r="AV79" i="1"/>
  <c r="AP736" i="1"/>
  <c r="AS736" i="1"/>
  <c r="AU736" i="1"/>
  <c r="M37"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DK2" i="5"/>
  <c r="DL2" i="5"/>
  <c r="DM2" i="5"/>
  <c r="DN2" i="5"/>
  <c r="A632" i="1"/>
  <c r="N24" i="23"/>
  <c r="D24" i="23"/>
  <c r="C24" i="23"/>
  <c r="C21" i="23"/>
  <c r="CW3" i="5"/>
  <c r="A842" i="1"/>
  <c r="H842" i="1" s="1"/>
  <c r="O842" i="1" s="1"/>
  <c r="A737" i="1"/>
  <c r="GJ2" i="5"/>
  <c r="GI2" i="5"/>
  <c r="GH2" i="5"/>
  <c r="GG2" i="5"/>
  <c r="GF2" i="5"/>
  <c r="GE2" i="5"/>
  <c r="CM1" i="5"/>
  <c r="DJ2" i="5" s="1"/>
  <c r="DJ3" i="5"/>
  <c r="H527" i="1"/>
  <c r="O527" i="1" s="1"/>
  <c r="H422" i="1"/>
  <c r="O422" i="1" s="1"/>
  <c r="H317" i="1"/>
  <c r="O317" i="1" s="1"/>
  <c r="H212" i="1"/>
  <c r="O212" i="1" s="1"/>
  <c r="H107" i="1"/>
  <c r="O107" i="1" s="1"/>
  <c r="H2" i="1"/>
  <c r="O2" i="1" s="1"/>
  <c r="V527" i="1"/>
  <c r="AC527" i="1" s="1"/>
  <c r="AJ527" i="1" s="1"/>
  <c r="V422" i="1"/>
  <c r="AC422" i="1" s="1"/>
  <c r="AJ422" i="1" s="1"/>
  <c r="V317" i="1"/>
  <c r="AC317" i="1" s="1"/>
  <c r="AJ317" i="1" s="1"/>
  <c r="V107" i="1"/>
  <c r="AC107" i="1" s="1"/>
  <c r="AJ107" i="1" s="1"/>
  <c r="V2" i="1"/>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C25" i="16"/>
  <c r="B25" i="16"/>
  <c r="A25" i="16"/>
  <c r="C24" i="16"/>
  <c r="B24" i="16"/>
  <c r="A24"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C11" i="16"/>
  <c r="B11" i="16"/>
  <c r="A11" i="16"/>
  <c r="C10" i="16"/>
  <c r="B10" i="16"/>
  <c r="A10" i="16"/>
  <c r="C9" i="16"/>
  <c r="B9" i="16"/>
  <c r="A9" i="16"/>
  <c r="C8" i="16"/>
  <c r="B8" i="16"/>
  <c r="A8" i="16"/>
  <c r="C7" i="16"/>
  <c r="B7" i="16"/>
  <c r="A7" i="16"/>
  <c r="C6" i="16"/>
  <c r="B6" i="16"/>
  <c r="A6" i="16"/>
  <c r="C5" i="16"/>
  <c r="B5" i="16"/>
  <c r="A5" i="16"/>
  <c r="C3" i="16"/>
  <c r="A1" i="16"/>
  <c r="R36" i="23"/>
  <c r="H32" i="23"/>
  <c r="D32" i="23"/>
  <c r="B32" i="23"/>
  <c r="B31" i="23"/>
  <c r="B24" i="23"/>
  <c r="B23" i="23"/>
  <c r="B20" i="23"/>
  <c r="B19" i="23"/>
  <c r="B18" i="23"/>
  <c r="B17" i="23"/>
  <c r="B16" i="23"/>
  <c r="B15" i="23"/>
  <c r="K5" i="23"/>
  <c r="C3" i="23"/>
  <c r="C2" i="23"/>
  <c r="B60" i="24"/>
  <c r="B59" i="24"/>
  <c r="B58" i="24"/>
  <c r="B57" i="24"/>
  <c r="B56" i="24"/>
  <c r="B55" i="24"/>
  <c r="B54" i="24"/>
  <c r="B53" i="24"/>
  <c r="B52" i="24"/>
  <c r="B51" i="24"/>
  <c r="B50" i="24"/>
  <c r="B49" i="24"/>
  <c r="B48" i="24"/>
  <c r="B47" i="24"/>
  <c r="B46" i="24"/>
  <c r="B45" i="24"/>
  <c r="B44" i="24"/>
  <c r="B43" i="24"/>
  <c r="B42" i="24"/>
  <c r="B41" i="24"/>
  <c r="B40" i="24"/>
  <c r="B39" i="24"/>
  <c r="B38" i="24"/>
  <c r="B37" i="24"/>
  <c r="M36" i="24"/>
  <c r="B36" i="24"/>
  <c r="M35" i="24"/>
  <c r="B35" i="24"/>
  <c r="M34" i="24"/>
  <c r="B34" i="24"/>
  <c r="M33" i="24"/>
  <c r="B33" i="24"/>
  <c r="M32" i="24"/>
  <c r="B32" i="24"/>
  <c r="M31" i="24"/>
  <c r="B31" i="24"/>
  <c r="M30" i="24"/>
  <c r="B30" i="24"/>
  <c r="M29" i="24"/>
  <c r="B29" i="24"/>
  <c r="B28" i="24"/>
  <c r="B27" i="24"/>
  <c r="B26" i="24"/>
  <c r="B25" i="24"/>
  <c r="B24" i="24"/>
  <c r="B23" i="24"/>
  <c r="B22" i="24"/>
  <c r="B21" i="24"/>
  <c r="B20" i="24"/>
  <c r="B19" i="24"/>
  <c r="B18" i="24"/>
  <c r="B17" i="24"/>
  <c r="B16" i="24"/>
  <c r="B15" i="24"/>
  <c r="B14" i="24"/>
  <c r="B13" i="24"/>
  <c r="B12" i="24"/>
  <c r="B11" i="24"/>
  <c r="B10" i="24"/>
  <c r="B9" i="24"/>
  <c r="B8" i="24"/>
  <c r="B7" i="24"/>
  <c r="B6" i="24"/>
  <c r="B5" i="24"/>
  <c r="B4" i="24"/>
  <c r="B3" i="24"/>
  <c r="B2" i="24"/>
  <c r="V1" i="24"/>
  <c r="T1" i="24"/>
  <c r="N1" i="24"/>
  <c r="GM2" i="5"/>
  <c r="DA2" i="5"/>
  <c r="CZ2" i="5"/>
  <c r="CY2" i="5"/>
  <c r="CX2" i="5"/>
  <c r="CX1" i="5"/>
  <c r="A1" i="5"/>
  <c r="B2" i="3"/>
  <c r="E1" i="3"/>
  <c r="A1" i="3"/>
  <c r="AU842" i="1"/>
  <c r="AS842" i="1"/>
  <c r="AP842" i="1"/>
  <c r="AU841" i="1"/>
  <c r="AS841" i="1"/>
  <c r="AP841" i="1"/>
  <c r="AU737" i="1"/>
  <c r="AS737" i="1"/>
  <c r="AP737" i="1"/>
  <c r="AU632" i="1"/>
  <c r="AS632" i="1"/>
  <c r="AP632" i="1"/>
  <c r="AU631" i="1"/>
  <c r="AS631" i="1"/>
  <c r="AP631" i="1"/>
  <c r="AU527" i="1"/>
  <c r="AS527" i="1"/>
  <c r="AP527" i="1"/>
  <c r="AU526" i="1"/>
  <c r="AS526" i="1"/>
  <c r="AP526" i="1"/>
  <c r="AU422" i="1"/>
  <c r="AS422" i="1"/>
  <c r="AP422" i="1"/>
  <c r="AU421" i="1"/>
  <c r="AS421" i="1"/>
  <c r="AP421" i="1"/>
  <c r="AU317" i="1"/>
  <c r="AS317" i="1"/>
  <c r="AP317" i="1"/>
  <c r="AU316" i="1"/>
  <c r="AS316" i="1"/>
  <c r="AP316" i="1"/>
  <c r="AU212" i="1"/>
  <c r="AS212" i="1"/>
  <c r="AP212" i="1"/>
  <c r="AC212" i="1"/>
  <c r="AJ212" i="1" s="1"/>
  <c r="AU211" i="1"/>
  <c r="AS211" i="1"/>
  <c r="AP211" i="1"/>
  <c r="AC2" i="1"/>
  <c r="AJ2" i="1" s="1"/>
  <c r="AE1" i="1"/>
  <c r="Y1" i="1"/>
  <c r="A1" i="1"/>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3" i="2"/>
  <c r="AT44" i="2"/>
  <c r="AT45" i="2"/>
  <c r="AT46" i="2"/>
  <c r="AT47" i="2"/>
  <c r="AT48" i="2"/>
  <c r="AT49" i="2"/>
  <c r="AT50" i="2"/>
  <c r="AT51" i="2"/>
  <c r="AT52" i="2"/>
  <c r="AT53" i="2"/>
  <c r="AT54" i="2"/>
  <c r="AT55" i="2"/>
  <c r="AT56" i="2"/>
  <c r="AT57" i="2"/>
  <c r="AT58" i="2"/>
  <c r="AT59" i="2"/>
  <c r="AT60" i="2"/>
  <c r="AT61" i="2"/>
  <c r="AT62"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3" i="2"/>
  <c r="AS44" i="2"/>
  <c r="AS45" i="2"/>
  <c r="AS46" i="2"/>
  <c r="AS47" i="2"/>
  <c r="AS48" i="2"/>
  <c r="AS49" i="2"/>
  <c r="AS50" i="2"/>
  <c r="AS51" i="2"/>
  <c r="AS52" i="2"/>
  <c r="AS53" i="2"/>
  <c r="AS54" i="2"/>
  <c r="AS55" i="2"/>
  <c r="AS56" i="2"/>
  <c r="AS57" i="2"/>
  <c r="AS58" i="2"/>
  <c r="AS59" i="2"/>
  <c r="AS60" i="2"/>
  <c r="AS61" i="2"/>
  <c r="AS62"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3" i="2"/>
  <c r="AR44" i="2"/>
  <c r="AR45" i="2"/>
  <c r="AR46" i="2"/>
  <c r="AR47" i="2"/>
  <c r="AR48" i="2"/>
  <c r="AR49" i="2"/>
  <c r="AR50" i="2"/>
  <c r="AR51" i="2"/>
  <c r="AR52" i="2"/>
  <c r="AR53" i="2"/>
  <c r="AR54" i="2"/>
  <c r="AR55" i="2"/>
  <c r="AR56" i="2"/>
  <c r="AR57" i="2"/>
  <c r="AR58" i="2"/>
  <c r="AR59" i="2"/>
  <c r="AR60" i="2"/>
  <c r="AR61" i="2"/>
  <c r="AR62"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3" i="2"/>
  <c r="AQ44" i="2"/>
  <c r="AQ45" i="2"/>
  <c r="AQ46" i="2"/>
  <c r="AQ47" i="2"/>
  <c r="AQ48" i="2"/>
  <c r="AQ49" i="2"/>
  <c r="AQ50" i="2"/>
  <c r="AQ51" i="2"/>
  <c r="AQ52" i="2"/>
  <c r="AQ53" i="2"/>
  <c r="AQ54" i="2"/>
  <c r="AQ55" i="2"/>
  <c r="AQ56" i="2"/>
  <c r="AQ57" i="2"/>
  <c r="AQ58" i="2"/>
  <c r="AQ59" i="2"/>
  <c r="AQ60" i="2"/>
  <c r="AQ61" i="2"/>
  <c r="AQ62" i="2"/>
  <c r="AP4" i="2"/>
  <c r="AP5" i="2"/>
  <c r="AP6" i="2"/>
  <c r="AP7" i="2"/>
  <c r="AP8" i="2"/>
  <c r="AP9" i="2"/>
  <c r="N10" i="2"/>
  <c r="O10" i="2" s="1"/>
  <c r="AP10" i="2"/>
  <c r="N11" i="2"/>
  <c r="O11" i="2" s="1"/>
  <c r="Q11" i="2" s="1"/>
  <c r="AP11" i="2"/>
  <c r="N12" i="2"/>
  <c r="P12" i="2" s="1"/>
  <c r="R12" i="2" s="1"/>
  <c r="AP12" i="2"/>
  <c r="AP13" i="2"/>
  <c r="AP14" i="2"/>
  <c r="AP15" i="2"/>
  <c r="AP16" i="2"/>
  <c r="N17" i="2"/>
  <c r="AP17" i="2"/>
  <c r="AP18" i="2"/>
  <c r="AP19" i="2"/>
  <c r="AP20" i="2"/>
  <c r="AP21" i="2"/>
  <c r="N22" i="2"/>
  <c r="P22" i="2" s="1"/>
  <c r="R22" i="2" s="1"/>
  <c r="AP22" i="2"/>
  <c r="AP23" i="2"/>
  <c r="AP24" i="2"/>
  <c r="AP25" i="2"/>
  <c r="AP26" i="2"/>
  <c r="AP27" i="2"/>
  <c r="N28" i="2"/>
  <c r="P28" i="2" s="1"/>
  <c r="AP28" i="2"/>
  <c r="N29" i="2"/>
  <c r="P29" i="2" s="1"/>
  <c r="AP29" i="2"/>
  <c r="AP30" i="2"/>
  <c r="AP31" i="2"/>
  <c r="AP32" i="2"/>
  <c r="N33" i="2"/>
  <c r="P33" i="2" s="1"/>
  <c r="AP33" i="2"/>
  <c r="AP34" i="2"/>
  <c r="AP35" i="2"/>
  <c r="N36" i="2"/>
  <c r="P36" i="2" s="1"/>
  <c r="AP36" i="2"/>
  <c r="AP37" i="2"/>
  <c r="AP38" i="2"/>
  <c r="AP39" i="2"/>
  <c r="N40" i="2"/>
  <c r="P40" i="2" s="1"/>
  <c r="AP40" i="2"/>
  <c r="AP41" i="2"/>
  <c r="AP42" i="2"/>
  <c r="AP43" i="2"/>
  <c r="AP3" i="2"/>
  <c r="N44" i="2"/>
  <c r="P44" i="2" s="1"/>
  <c r="AP44" i="2"/>
  <c r="AP45" i="2"/>
  <c r="AP46" i="2"/>
  <c r="AP47" i="2"/>
  <c r="AP48" i="2"/>
  <c r="AP49" i="2"/>
  <c r="AP50" i="2"/>
  <c r="AP51" i="2"/>
  <c r="AP52" i="2"/>
  <c r="AP53" i="2"/>
  <c r="AP54" i="2"/>
  <c r="AP55" i="2"/>
  <c r="AP56" i="2"/>
  <c r="AP57" i="2"/>
  <c r="AP58" i="2"/>
  <c r="AP59" i="2"/>
  <c r="AP60" i="2"/>
  <c r="AP61" i="2"/>
  <c r="AP62"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O36" i="2"/>
  <c r="AO36" i="2"/>
  <c r="AO37" i="2"/>
  <c r="AO38" i="2"/>
  <c r="AO39" i="2"/>
  <c r="AO40" i="2"/>
  <c r="AO41" i="2"/>
  <c r="AO42" i="2"/>
  <c r="AO43" i="2"/>
  <c r="AO3" i="2"/>
  <c r="AO44" i="2"/>
  <c r="AO45" i="2"/>
  <c r="AO46" i="2"/>
  <c r="AO47" i="2"/>
  <c r="AO48" i="2"/>
  <c r="AO49" i="2"/>
  <c r="AO50" i="2"/>
  <c r="AO51" i="2"/>
  <c r="AO52" i="2"/>
  <c r="AO53" i="2"/>
  <c r="AO54" i="2"/>
  <c r="AO55" i="2"/>
  <c r="AO56" i="2"/>
  <c r="AO57" i="2"/>
  <c r="AO58" i="2"/>
  <c r="AO59" i="2"/>
  <c r="AO60" i="2"/>
  <c r="AO61" i="2"/>
  <c r="AO62"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3" i="2"/>
  <c r="AN44" i="2"/>
  <c r="AN45" i="2"/>
  <c r="AN46" i="2"/>
  <c r="AN47" i="2"/>
  <c r="AN48" i="2"/>
  <c r="AN49" i="2"/>
  <c r="AN50" i="2"/>
  <c r="AN51" i="2"/>
  <c r="AN52" i="2"/>
  <c r="AN53" i="2"/>
  <c r="AN54" i="2"/>
  <c r="AN55" i="2"/>
  <c r="AN56" i="2"/>
  <c r="AN57" i="2"/>
  <c r="AN58" i="2"/>
  <c r="AN59" i="2"/>
  <c r="AN60" i="2"/>
  <c r="AN61" i="2"/>
  <c r="AN62"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3" i="2"/>
  <c r="AM44" i="2"/>
  <c r="AM45" i="2"/>
  <c r="AM46" i="2"/>
  <c r="AM47" i="2"/>
  <c r="AM48" i="2"/>
  <c r="AM49" i="2"/>
  <c r="AM50" i="2"/>
  <c r="AM51" i="2"/>
  <c r="AM52" i="2"/>
  <c r="AM53" i="2"/>
  <c r="AM54" i="2"/>
  <c r="AM55" i="2"/>
  <c r="AM56" i="2"/>
  <c r="AM57" i="2"/>
  <c r="AM58" i="2"/>
  <c r="AM59" i="2"/>
  <c r="AM60" i="2"/>
  <c r="AM61" i="2"/>
  <c r="AM62" i="2"/>
  <c r="N4" i="2"/>
  <c r="P4" i="2" s="1"/>
  <c r="R4" i="2" s="1"/>
  <c r="AL4" i="2"/>
  <c r="AL5" i="2"/>
  <c r="AL6" i="2"/>
  <c r="AL7" i="2"/>
  <c r="AL8" i="2"/>
  <c r="AL9" i="2"/>
  <c r="AL10" i="2"/>
  <c r="AL11" i="2"/>
  <c r="AL12" i="2"/>
  <c r="AL13" i="2"/>
  <c r="N14" i="2"/>
  <c r="P14" i="2" s="1"/>
  <c r="R14" i="2" s="1"/>
  <c r="AL14" i="2"/>
  <c r="N15" i="2"/>
  <c r="P15" i="2" s="1"/>
  <c r="R15" i="2" s="1"/>
  <c r="AL15" i="2"/>
  <c r="AL16" i="2"/>
  <c r="AL17" i="2"/>
  <c r="AL18" i="2"/>
  <c r="AL19" i="2"/>
  <c r="AL20" i="2"/>
  <c r="AL21" i="2"/>
  <c r="AL22" i="2"/>
  <c r="N23" i="2"/>
  <c r="AL23" i="2"/>
  <c r="N24" i="2"/>
  <c r="P24" i="2" s="1"/>
  <c r="R24" i="2" s="1"/>
  <c r="AL24" i="2"/>
  <c r="AL25" i="2"/>
  <c r="AL26" i="2"/>
  <c r="N27" i="2"/>
  <c r="P27" i="2" s="1"/>
  <c r="AL27" i="2"/>
  <c r="AL28" i="2"/>
  <c r="AL29" i="2"/>
  <c r="N30" i="2"/>
  <c r="P30" i="2" s="1"/>
  <c r="AL30" i="2"/>
  <c r="AL31" i="2"/>
  <c r="AL32" i="2"/>
  <c r="AL33" i="2"/>
  <c r="AL34" i="2"/>
  <c r="AL35" i="2"/>
  <c r="AL36" i="2"/>
  <c r="N37" i="2"/>
  <c r="P37" i="2" s="1"/>
  <c r="AL37" i="2"/>
  <c r="AL38" i="2"/>
  <c r="AL39" i="2"/>
  <c r="AL40" i="2"/>
  <c r="AL41" i="2"/>
  <c r="AL42" i="2"/>
  <c r="AL43" i="2"/>
  <c r="N3" i="2"/>
  <c r="P3" i="2" s="1"/>
  <c r="R3" i="2" s="1"/>
  <c r="AL3" i="2"/>
  <c r="AL44" i="2"/>
  <c r="AL45" i="2"/>
  <c r="AL46" i="2"/>
  <c r="AL47" i="2"/>
  <c r="AL48" i="2"/>
  <c r="AL49" i="2"/>
  <c r="AL50" i="2"/>
  <c r="AL51" i="2"/>
  <c r="AL52" i="2"/>
  <c r="AL53" i="2"/>
  <c r="AL54" i="2"/>
  <c r="AL55" i="2"/>
  <c r="AL56" i="2"/>
  <c r="AL57" i="2"/>
  <c r="AL58" i="2"/>
  <c r="AL59" i="2"/>
  <c r="AL60" i="2"/>
  <c r="AL61" i="2"/>
  <c r="AL62"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3" i="2"/>
  <c r="AK44" i="2"/>
  <c r="AK45" i="2"/>
  <c r="AK46" i="2"/>
  <c r="AK47" i="2"/>
  <c r="AK48" i="2"/>
  <c r="AK49" i="2"/>
  <c r="AK50" i="2"/>
  <c r="AK51" i="2"/>
  <c r="AK52" i="2"/>
  <c r="AK53" i="2"/>
  <c r="AK54" i="2"/>
  <c r="AK55" i="2"/>
  <c r="AK56" i="2"/>
  <c r="AK57" i="2"/>
  <c r="AK58" i="2"/>
  <c r="AK59" i="2"/>
  <c r="AK60" i="2"/>
  <c r="AK61" i="2"/>
  <c r="AK62"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3" i="2"/>
  <c r="AJ44" i="2"/>
  <c r="AJ45" i="2"/>
  <c r="AJ46" i="2"/>
  <c r="AJ47" i="2"/>
  <c r="AJ48" i="2"/>
  <c r="AJ49" i="2"/>
  <c r="AJ50" i="2"/>
  <c r="AJ51" i="2"/>
  <c r="AJ52" i="2"/>
  <c r="AJ53" i="2"/>
  <c r="AJ54" i="2"/>
  <c r="AJ55" i="2"/>
  <c r="AJ56" i="2"/>
  <c r="AJ57" i="2"/>
  <c r="AJ58" i="2"/>
  <c r="AJ59" i="2"/>
  <c r="AJ60" i="2"/>
  <c r="AJ61" i="2"/>
  <c r="AJ62"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3" i="2"/>
  <c r="AI44" i="2"/>
  <c r="AI45" i="2"/>
  <c r="AI46" i="2"/>
  <c r="AI47" i="2"/>
  <c r="AI48" i="2"/>
  <c r="AI49" i="2"/>
  <c r="AI50" i="2"/>
  <c r="AI51" i="2"/>
  <c r="AI52" i="2"/>
  <c r="AI53" i="2"/>
  <c r="AI54" i="2"/>
  <c r="AI55" i="2"/>
  <c r="AI56" i="2"/>
  <c r="AI57" i="2"/>
  <c r="AI58" i="2"/>
  <c r="AI59" i="2"/>
  <c r="AI60" i="2"/>
  <c r="AI61" i="2"/>
  <c r="AI62" i="2"/>
  <c r="AH4" i="2"/>
  <c r="N5" i="2"/>
  <c r="P5" i="2" s="1"/>
  <c r="R5" i="2" s="1"/>
  <c r="AH5" i="2"/>
  <c r="N6" i="2"/>
  <c r="P6" i="2" s="1"/>
  <c r="R6" i="2" s="1"/>
  <c r="AH6" i="2"/>
  <c r="N7" i="2"/>
  <c r="P7" i="2" s="1"/>
  <c r="T7" i="2" s="1"/>
  <c r="AH7" i="2"/>
  <c r="N8" i="2"/>
  <c r="P8" i="2" s="1"/>
  <c r="R8" i="2" s="1"/>
  <c r="AH8" i="2"/>
  <c r="N9" i="2"/>
  <c r="P9" i="2" s="1"/>
  <c r="R9" i="2" s="1"/>
  <c r="AH9" i="2"/>
  <c r="AH10" i="2"/>
  <c r="AH11" i="2"/>
  <c r="AH12" i="2"/>
  <c r="N13" i="2"/>
  <c r="AH13" i="2"/>
  <c r="AH14" i="2"/>
  <c r="AH15" i="2"/>
  <c r="N16" i="2"/>
  <c r="P16" i="2" s="1"/>
  <c r="R16" i="2" s="1"/>
  <c r="AH16" i="2"/>
  <c r="AH17" i="2"/>
  <c r="N18" i="2"/>
  <c r="P18" i="2" s="1"/>
  <c r="R18" i="2" s="1"/>
  <c r="AH18" i="2"/>
  <c r="N19" i="2"/>
  <c r="P19" i="2" s="1"/>
  <c r="R19" i="2" s="1"/>
  <c r="AH19" i="2"/>
  <c r="N20" i="2"/>
  <c r="P20" i="2" s="1"/>
  <c r="R20" i="2" s="1"/>
  <c r="AH20" i="2"/>
  <c r="N21" i="2"/>
  <c r="P21" i="2" s="1"/>
  <c r="T21" i="2" s="1"/>
  <c r="AH21" i="2"/>
  <c r="AH22" i="2"/>
  <c r="AH23" i="2"/>
  <c r="AH24" i="2"/>
  <c r="N25" i="2"/>
  <c r="P25" i="2" s="1"/>
  <c r="R25" i="2" s="1"/>
  <c r="AH25" i="2"/>
  <c r="N26" i="2"/>
  <c r="AH26" i="2"/>
  <c r="AH27" i="2"/>
  <c r="AH28" i="2"/>
  <c r="AH29" i="2"/>
  <c r="AH30" i="2"/>
  <c r="N31" i="2"/>
  <c r="P31" i="2" s="1"/>
  <c r="AH31" i="2"/>
  <c r="N32" i="2"/>
  <c r="P32" i="2" s="1"/>
  <c r="AH32" i="2"/>
  <c r="AH33" i="2"/>
  <c r="N34" i="2"/>
  <c r="P34" i="2" s="1"/>
  <c r="AH34" i="2"/>
  <c r="N35" i="2"/>
  <c r="P35" i="2" s="1"/>
  <c r="AH35" i="2"/>
  <c r="AH36" i="2"/>
  <c r="AH37" i="2"/>
  <c r="N38" i="2"/>
  <c r="P38" i="2"/>
  <c r="AH38" i="2"/>
  <c r="N39" i="2"/>
  <c r="P39" i="2" s="1"/>
  <c r="AH39" i="2"/>
  <c r="AH40" i="2"/>
  <c r="N41" i="2"/>
  <c r="AH41" i="2"/>
  <c r="N42" i="2"/>
  <c r="P42" i="2" s="1"/>
  <c r="AH42" i="2"/>
  <c r="N43" i="2"/>
  <c r="P43" i="2" s="1"/>
  <c r="AH43" i="2"/>
  <c r="AH3" i="2"/>
  <c r="AH44" i="2"/>
  <c r="AH45" i="2"/>
  <c r="AH46" i="2"/>
  <c r="AH47" i="2"/>
  <c r="AH48" i="2"/>
  <c r="AH49" i="2"/>
  <c r="AH50" i="2"/>
  <c r="AH51" i="2"/>
  <c r="AH52" i="2"/>
  <c r="AH53" i="2"/>
  <c r="AH54" i="2"/>
  <c r="AH55" i="2"/>
  <c r="AH56" i="2"/>
  <c r="AH57" i="2"/>
  <c r="AH58" i="2"/>
  <c r="AH59" i="2"/>
  <c r="AH60" i="2"/>
  <c r="AH61" i="2"/>
  <c r="AH62" i="2"/>
  <c r="AG4" i="2"/>
  <c r="AG5" i="2"/>
  <c r="AG6" i="2"/>
  <c r="AG7" i="2"/>
  <c r="AG8" i="2"/>
  <c r="AG9" i="2"/>
  <c r="AG10" i="2"/>
  <c r="AG11" i="2"/>
  <c r="AG12" i="2"/>
  <c r="AG13" i="2"/>
  <c r="AG14" i="2"/>
  <c r="AG15" i="2"/>
  <c r="AG16" i="2"/>
  <c r="AG17" i="2"/>
  <c r="AG18" i="2"/>
  <c r="AG19" i="2"/>
  <c r="AG20" i="2"/>
  <c r="AG21" i="2"/>
  <c r="AG22" i="2"/>
  <c r="AG23" i="2"/>
  <c r="AG24" i="2"/>
  <c r="O25" i="2"/>
  <c r="Q25" i="2" s="1"/>
  <c r="AG25" i="2"/>
  <c r="AG26" i="2"/>
  <c r="AG27" i="2"/>
  <c r="AG28" i="2"/>
  <c r="AG29" i="2"/>
  <c r="AG30" i="2"/>
  <c r="O31" i="2"/>
  <c r="AG31" i="2"/>
  <c r="O32" i="2"/>
  <c r="AG32" i="2"/>
  <c r="AG33" i="2"/>
  <c r="AG34" i="2"/>
  <c r="AG35" i="2"/>
  <c r="AG36" i="2"/>
  <c r="AG37" i="2"/>
  <c r="O38" i="2"/>
  <c r="AG38" i="2"/>
  <c r="AG39" i="2"/>
  <c r="AG40" i="2"/>
  <c r="AG41" i="2"/>
  <c r="AG42" i="2"/>
  <c r="O43" i="2"/>
  <c r="AG43" i="2"/>
  <c r="AG3" i="2"/>
  <c r="AG44" i="2"/>
  <c r="AG45" i="2"/>
  <c r="AG46" i="2"/>
  <c r="AG47" i="2"/>
  <c r="AG48" i="2"/>
  <c r="AG49" i="2"/>
  <c r="AG50" i="2"/>
  <c r="AG51" i="2"/>
  <c r="AG52" i="2"/>
  <c r="AG53" i="2"/>
  <c r="AG54" i="2"/>
  <c r="AG55" i="2"/>
  <c r="AG56" i="2"/>
  <c r="AG57" i="2"/>
  <c r="AG58" i="2"/>
  <c r="AG59" i="2"/>
  <c r="AG60" i="2"/>
  <c r="AG61" i="2"/>
  <c r="AG62"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3" i="2"/>
  <c r="AF44" i="2"/>
  <c r="AF45" i="2"/>
  <c r="AF46" i="2"/>
  <c r="AF47" i="2"/>
  <c r="AF48" i="2"/>
  <c r="AF49" i="2"/>
  <c r="AF50" i="2"/>
  <c r="AF51" i="2"/>
  <c r="AF52" i="2"/>
  <c r="AF53" i="2"/>
  <c r="AF54" i="2"/>
  <c r="AF55" i="2"/>
  <c r="AF56" i="2"/>
  <c r="AF57" i="2"/>
  <c r="AF58" i="2"/>
  <c r="AF59" i="2"/>
  <c r="AF60" i="2"/>
  <c r="AF61" i="2"/>
  <c r="AF62"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3" i="2"/>
  <c r="AE44" i="2"/>
  <c r="AE45" i="2"/>
  <c r="AE46" i="2"/>
  <c r="AE47" i="2"/>
  <c r="AE48" i="2"/>
  <c r="AE49" i="2"/>
  <c r="AE50" i="2"/>
  <c r="AE51" i="2"/>
  <c r="AE52" i="2"/>
  <c r="AE53" i="2"/>
  <c r="AE54" i="2"/>
  <c r="AE55" i="2"/>
  <c r="AE56" i="2"/>
  <c r="AE57" i="2"/>
  <c r="AE58" i="2"/>
  <c r="AE59" i="2"/>
  <c r="AE60" i="2"/>
  <c r="AE61" i="2"/>
  <c r="AE62"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3" i="2"/>
  <c r="AD44" i="2"/>
  <c r="AD45" i="2"/>
  <c r="AD46" i="2"/>
  <c r="AD47" i="2"/>
  <c r="AD48" i="2"/>
  <c r="AD49" i="2"/>
  <c r="AD50" i="2"/>
  <c r="AD51" i="2"/>
  <c r="AD52" i="2"/>
  <c r="AD53" i="2"/>
  <c r="AD54" i="2"/>
  <c r="AD55" i="2"/>
  <c r="AD56" i="2"/>
  <c r="AD57" i="2"/>
  <c r="AD58" i="2"/>
  <c r="AD59" i="2"/>
  <c r="AD60" i="2"/>
  <c r="AD61" i="2"/>
  <c r="AD62"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3" i="2"/>
  <c r="AC44" i="2"/>
  <c r="AC45" i="2"/>
  <c r="AC46" i="2"/>
  <c r="AC47" i="2"/>
  <c r="AC48" i="2"/>
  <c r="AC49" i="2"/>
  <c r="AC50" i="2"/>
  <c r="AC51" i="2"/>
  <c r="AC52" i="2"/>
  <c r="AC53" i="2"/>
  <c r="AC54" i="2"/>
  <c r="AC55" i="2"/>
  <c r="AC56" i="2"/>
  <c r="AC57" i="2"/>
  <c r="AC58" i="2"/>
  <c r="AC59" i="2"/>
  <c r="AC60" i="2"/>
  <c r="AC61" i="2"/>
  <c r="AC62"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3" i="2"/>
  <c r="AB44" i="2"/>
  <c r="AB45" i="2"/>
  <c r="AB46" i="2"/>
  <c r="AB47" i="2"/>
  <c r="AB48" i="2"/>
  <c r="AB49" i="2"/>
  <c r="AB50" i="2"/>
  <c r="AB51" i="2"/>
  <c r="AB52" i="2"/>
  <c r="AB53" i="2"/>
  <c r="AB54" i="2"/>
  <c r="AB55" i="2"/>
  <c r="AB56" i="2"/>
  <c r="AB57" i="2"/>
  <c r="AB58" i="2"/>
  <c r="AB59" i="2"/>
  <c r="AB60" i="2"/>
  <c r="AB61" i="2"/>
  <c r="AB62"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3" i="2"/>
  <c r="AA44" i="2"/>
  <c r="AA45" i="2"/>
  <c r="AA46" i="2"/>
  <c r="AA47" i="2"/>
  <c r="AA48" i="2"/>
  <c r="AA49" i="2"/>
  <c r="AA50" i="2"/>
  <c r="AA51" i="2"/>
  <c r="AA52" i="2"/>
  <c r="AA53" i="2"/>
  <c r="AA54" i="2"/>
  <c r="AA55" i="2"/>
  <c r="AA56" i="2"/>
  <c r="AA57" i="2"/>
  <c r="AA58" i="2"/>
  <c r="AA59" i="2"/>
  <c r="AA60" i="2"/>
  <c r="AA61" i="2"/>
  <c r="AA62"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3" i="2"/>
  <c r="Z44" i="2"/>
  <c r="Z45" i="2"/>
  <c r="Z46" i="2"/>
  <c r="Z47" i="2"/>
  <c r="Z48" i="2"/>
  <c r="Z49" i="2"/>
  <c r="Z50" i="2"/>
  <c r="Z51" i="2"/>
  <c r="Z52" i="2"/>
  <c r="Z53" i="2"/>
  <c r="Z54" i="2"/>
  <c r="Z55" i="2"/>
  <c r="Z56" i="2"/>
  <c r="Z57" i="2"/>
  <c r="Z58" i="2"/>
  <c r="Z59" i="2"/>
  <c r="Z60" i="2"/>
  <c r="Z61" i="2"/>
  <c r="Z62"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3" i="2"/>
  <c r="Y44" i="2"/>
  <c r="Y45" i="2"/>
  <c r="Y46" i="2"/>
  <c r="Y47" i="2"/>
  <c r="Y48" i="2"/>
  <c r="Y49" i="2"/>
  <c r="Y50" i="2"/>
  <c r="Y51" i="2"/>
  <c r="Y52" i="2"/>
  <c r="Y53" i="2"/>
  <c r="Y54" i="2"/>
  <c r="Y55" i="2"/>
  <c r="Y56" i="2"/>
  <c r="Y57" i="2"/>
  <c r="Y58" i="2"/>
  <c r="Y59" i="2"/>
  <c r="Y60" i="2"/>
  <c r="Y61" i="2"/>
  <c r="Y62"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3" i="2"/>
  <c r="X44" i="2"/>
  <c r="X45" i="2"/>
  <c r="X46" i="2"/>
  <c r="X47" i="2"/>
  <c r="X48" i="2"/>
  <c r="X49" i="2"/>
  <c r="X50" i="2"/>
  <c r="X51" i="2"/>
  <c r="X52" i="2"/>
  <c r="X53" i="2"/>
  <c r="X54" i="2"/>
  <c r="X55" i="2"/>
  <c r="X56" i="2"/>
  <c r="X57" i="2"/>
  <c r="X58" i="2"/>
  <c r="X59" i="2"/>
  <c r="X60" i="2"/>
  <c r="X61" i="2"/>
  <c r="X62"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3" i="2"/>
  <c r="W44" i="2"/>
  <c r="W45" i="2"/>
  <c r="W46" i="2"/>
  <c r="W47" i="2"/>
  <c r="W48" i="2"/>
  <c r="W49" i="2"/>
  <c r="W50" i="2"/>
  <c r="W51" i="2"/>
  <c r="W52" i="2"/>
  <c r="W53" i="2"/>
  <c r="W54" i="2"/>
  <c r="W55" i="2"/>
  <c r="W56" i="2"/>
  <c r="W57" i="2"/>
  <c r="W58" i="2"/>
  <c r="W59" i="2"/>
  <c r="W60" i="2"/>
  <c r="W61" i="2"/>
  <c r="W62"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3" i="2"/>
  <c r="V44" i="2"/>
  <c r="V45" i="2"/>
  <c r="V46" i="2"/>
  <c r="V47" i="2"/>
  <c r="V48" i="2"/>
  <c r="V49" i="2"/>
  <c r="V50" i="2"/>
  <c r="V51" i="2"/>
  <c r="V52" i="2"/>
  <c r="V53" i="2"/>
  <c r="V54" i="2"/>
  <c r="V55" i="2"/>
  <c r="V56" i="2"/>
  <c r="V57" i="2"/>
  <c r="V58" i="2"/>
  <c r="V59" i="2"/>
  <c r="V60" i="2"/>
  <c r="V61" i="2"/>
  <c r="V62"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3" i="2"/>
  <c r="U44" i="2"/>
  <c r="U45" i="2"/>
  <c r="U46" i="2"/>
  <c r="U47" i="2"/>
  <c r="U48" i="2"/>
  <c r="U49" i="2"/>
  <c r="U50" i="2"/>
  <c r="U51" i="2"/>
  <c r="U52" i="2"/>
  <c r="U53" i="2"/>
  <c r="U54" i="2"/>
  <c r="U55" i="2"/>
  <c r="U56" i="2"/>
  <c r="U57" i="2"/>
  <c r="U58" i="2"/>
  <c r="U59" i="2"/>
  <c r="U60" i="2"/>
  <c r="U61" i="2"/>
  <c r="U62" i="2"/>
  <c r="T4" i="2"/>
  <c r="T5" i="2"/>
  <c r="T6" i="2"/>
  <c r="T8" i="2"/>
  <c r="T9" i="2"/>
  <c r="T10" i="2"/>
  <c r="T11" i="2"/>
  <c r="T12" i="2"/>
  <c r="T13" i="2"/>
  <c r="T14" i="2"/>
  <c r="T15" i="2"/>
  <c r="T16" i="2"/>
  <c r="T17" i="2"/>
  <c r="T18" i="2"/>
  <c r="T19" i="2"/>
  <c r="T20" i="2"/>
  <c r="T22" i="2"/>
  <c r="T23" i="2"/>
  <c r="T24" i="2"/>
  <c r="T25" i="2"/>
  <c r="T26" i="2"/>
  <c r="T27" i="2"/>
  <c r="T28" i="2"/>
  <c r="T29" i="2"/>
  <c r="T30" i="2"/>
  <c r="T31" i="2"/>
  <c r="T32" i="2"/>
  <c r="T33" i="2"/>
  <c r="T34" i="2"/>
  <c r="T35" i="2"/>
  <c r="T36" i="2"/>
  <c r="T37" i="2"/>
  <c r="T38" i="2"/>
  <c r="T39" i="2"/>
  <c r="T40" i="2"/>
  <c r="T41" i="2"/>
  <c r="T42" i="2"/>
  <c r="T43" i="2"/>
  <c r="T3" i="2"/>
  <c r="T44" i="2"/>
  <c r="T45" i="2"/>
  <c r="T46" i="2"/>
  <c r="T47" i="2"/>
  <c r="T48" i="2"/>
  <c r="T49" i="2"/>
  <c r="T50" i="2"/>
  <c r="T51" i="2"/>
  <c r="T52" i="2"/>
  <c r="T53" i="2"/>
  <c r="T54" i="2"/>
  <c r="T55" i="2"/>
  <c r="T56" i="2"/>
  <c r="T57" i="2"/>
  <c r="T58" i="2"/>
  <c r="T59" i="2"/>
  <c r="T60" i="2"/>
  <c r="T61" i="2"/>
  <c r="T62" i="2"/>
  <c r="S4" i="2"/>
  <c r="S5" i="2"/>
  <c r="S6" i="2"/>
  <c r="S8" i="2"/>
  <c r="S9" i="2"/>
  <c r="S10" i="2"/>
  <c r="S11" i="2"/>
  <c r="S12" i="2"/>
  <c r="S13" i="2"/>
  <c r="S14" i="2"/>
  <c r="S15" i="2"/>
  <c r="S16" i="2"/>
  <c r="S17" i="2"/>
  <c r="S18" i="2"/>
  <c r="S19" i="2"/>
  <c r="S20" i="2"/>
  <c r="S22" i="2"/>
  <c r="S23" i="2"/>
  <c r="S24" i="2"/>
  <c r="S25" i="2"/>
  <c r="S26" i="2"/>
  <c r="S27" i="2"/>
  <c r="S28" i="2"/>
  <c r="S29" i="2"/>
  <c r="S30" i="2"/>
  <c r="S31" i="2"/>
  <c r="S32" i="2"/>
  <c r="S33" i="2"/>
  <c r="S34" i="2"/>
  <c r="S35" i="2"/>
  <c r="S36" i="2"/>
  <c r="S37" i="2"/>
  <c r="S38" i="2"/>
  <c r="S39" i="2"/>
  <c r="S40" i="2"/>
  <c r="S41" i="2"/>
  <c r="S42" i="2"/>
  <c r="S43" i="2"/>
  <c r="S3" i="2"/>
  <c r="S44" i="2"/>
  <c r="S45" i="2"/>
  <c r="S46" i="2"/>
  <c r="S47" i="2"/>
  <c r="S48" i="2"/>
  <c r="S49" i="2"/>
  <c r="S50" i="2"/>
  <c r="S51" i="2"/>
  <c r="S52" i="2"/>
  <c r="S53" i="2"/>
  <c r="S54" i="2"/>
  <c r="S55" i="2"/>
  <c r="S56" i="2"/>
  <c r="S57" i="2"/>
  <c r="S58" i="2"/>
  <c r="S59" i="2"/>
  <c r="S60" i="2"/>
  <c r="S61" i="2"/>
  <c r="S62" i="2"/>
  <c r="R7" i="2"/>
  <c r="R21"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Q7" i="2"/>
  <c r="Q21"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N45" i="2"/>
  <c r="P45" i="2" s="1"/>
  <c r="N46" i="2"/>
  <c r="O46" i="2" s="1"/>
  <c r="N47" i="2"/>
  <c r="P47" i="2" s="1"/>
  <c r="N48" i="2"/>
  <c r="P48" i="2" s="1"/>
  <c r="N49" i="2"/>
  <c r="P49" i="2" s="1"/>
  <c r="N50" i="2"/>
  <c r="O50" i="2" s="1"/>
  <c r="N51" i="2"/>
  <c r="N52" i="2"/>
  <c r="P52" i="2" s="1"/>
  <c r="N53" i="2"/>
  <c r="P53" i="2" s="1"/>
  <c r="N54" i="2"/>
  <c r="O54" i="2" s="1"/>
  <c r="N55" i="2"/>
  <c r="P55" i="2" s="1"/>
  <c r="N56" i="2"/>
  <c r="P56" i="2" s="1"/>
  <c r="N57" i="2"/>
  <c r="O57" i="2" s="1"/>
  <c r="N58" i="2"/>
  <c r="O58" i="2" s="1"/>
  <c r="N59" i="2"/>
  <c r="O59" i="2" s="1"/>
  <c r="N60" i="2"/>
  <c r="P60" i="2" s="1"/>
  <c r="N61" i="2"/>
  <c r="P61" i="2" s="1"/>
  <c r="N62" i="2"/>
  <c r="O62" i="2" s="1"/>
  <c r="O47" i="2"/>
  <c r="I1" i="2"/>
  <c r="H1" i="2"/>
  <c r="B1" i="2"/>
  <c r="B28" i="7"/>
  <c r="B27" i="7"/>
  <c r="B26" i="7"/>
  <c r="B25" i="7"/>
  <c r="B24" i="7"/>
  <c r="B23" i="7"/>
  <c r="B22" i="7"/>
  <c r="B21" i="7"/>
  <c r="B20" i="7"/>
  <c r="F14" i="7"/>
  <c r="F13" i="7"/>
  <c r="C13" i="7"/>
  <c r="F12" i="7"/>
  <c r="C12" i="7"/>
  <c r="F11" i="7"/>
  <c r="C11" i="7"/>
  <c r="F10" i="7"/>
  <c r="C10" i="7"/>
  <c r="O146" i="1" l="1"/>
  <c r="H146" i="1"/>
  <c r="V144" i="1"/>
  <c r="H144" i="1"/>
  <c r="J119" i="1"/>
  <c r="Q119" i="1"/>
  <c r="AC592" i="1"/>
  <c r="O592" i="1"/>
  <c r="H592" i="1"/>
  <c r="O916" i="1"/>
  <c r="H916" i="1"/>
  <c r="V15" i="1"/>
  <c r="O15" i="1"/>
  <c r="W158" i="1"/>
  <c r="I158" i="1"/>
  <c r="AK156" i="1"/>
  <c r="AD156" i="1"/>
  <c r="X385" i="1"/>
  <c r="Q385" i="1"/>
  <c r="V462" i="1"/>
  <c r="H462" i="1"/>
  <c r="X677" i="1"/>
  <c r="J677" i="1"/>
  <c r="Q677" i="1"/>
  <c r="AL100" i="1"/>
  <c r="Q100" i="1"/>
  <c r="AV95" i="1"/>
  <c r="AV94" i="1"/>
  <c r="O26" i="1"/>
  <c r="O19" i="1"/>
  <c r="AV168" i="1"/>
  <c r="AL153" i="1"/>
  <c r="AE153" i="1"/>
  <c r="J153" i="1"/>
  <c r="H121" i="1"/>
  <c r="O121" i="1"/>
  <c r="H419" i="1"/>
  <c r="O419" i="1"/>
  <c r="AD413" i="1"/>
  <c r="W413" i="1"/>
  <c r="I413" i="1"/>
  <c r="P413" i="1"/>
  <c r="AC386" i="1"/>
  <c r="O386" i="1"/>
  <c r="V464" i="1"/>
  <c r="H464" i="1"/>
  <c r="O464" i="1"/>
  <c r="AJ463" i="1"/>
  <c r="H463" i="1"/>
  <c r="H571" i="1"/>
  <c r="O571" i="1"/>
  <c r="W536" i="1"/>
  <c r="P536" i="1"/>
  <c r="H644" i="1"/>
  <c r="O644" i="1"/>
  <c r="X826" i="1"/>
  <c r="Q826" i="1"/>
  <c r="W922" i="1"/>
  <c r="P922" i="1"/>
  <c r="AF102" i="5"/>
  <c r="AG102" i="5"/>
  <c r="AL209" i="1"/>
  <c r="Q209" i="1"/>
  <c r="H619" i="1"/>
  <c r="O619" i="1"/>
  <c r="I564" i="1"/>
  <c r="P564" i="1"/>
  <c r="AK941" i="1"/>
  <c r="I941" i="1"/>
  <c r="AV205" i="1"/>
  <c r="AJ165" i="1"/>
  <c r="H165" i="1"/>
  <c r="AC162" i="1"/>
  <c r="O162" i="1"/>
  <c r="AV251" i="1"/>
  <c r="O4" i="2"/>
  <c r="Q4" i="2" s="1"/>
  <c r="AE74" i="1"/>
  <c r="Q74" i="1"/>
  <c r="AV70" i="1"/>
  <c r="AV69" i="1"/>
  <c r="AV54" i="1"/>
  <c r="AV148" i="1"/>
  <c r="H299" i="1"/>
  <c r="O299" i="1"/>
  <c r="J278" i="1"/>
  <c r="Q278" i="1"/>
  <c r="AC259" i="1"/>
  <c r="H259" i="1"/>
  <c r="O259" i="1"/>
  <c r="H413" i="1"/>
  <c r="O413" i="1"/>
  <c r="X361" i="1"/>
  <c r="Q361" i="1"/>
  <c r="P685" i="1"/>
  <c r="I685" i="1"/>
  <c r="AD826" i="1"/>
  <c r="I826" i="1"/>
  <c r="AD798" i="1"/>
  <c r="W798" i="1"/>
  <c r="I798" i="1"/>
  <c r="AE793" i="1"/>
  <c r="J793" i="1"/>
  <c r="Q793" i="1"/>
  <c r="X349" i="1"/>
  <c r="J349" i="1"/>
  <c r="Q349" i="1"/>
  <c r="AC550" i="1"/>
  <c r="O550" i="1"/>
  <c r="AJ550" i="1"/>
  <c r="AK51" i="1"/>
  <c r="P51" i="1"/>
  <c r="Q642" i="1"/>
  <c r="J642" i="1"/>
  <c r="AJ789" i="1"/>
  <c r="O789" i="1"/>
  <c r="V918" i="1"/>
  <c r="H918" i="1"/>
  <c r="O49" i="2"/>
  <c r="O42" i="2"/>
  <c r="Q84" i="1"/>
  <c r="AV68" i="1"/>
  <c r="AL34" i="1"/>
  <c r="Q34" i="1"/>
  <c r="AV31" i="1"/>
  <c r="AJ170" i="1"/>
  <c r="H170" i="1"/>
  <c r="O170" i="1"/>
  <c r="O165" i="1"/>
  <c r="AV150" i="1"/>
  <c r="I278" i="1"/>
  <c r="P278" i="1"/>
  <c r="J372" i="1"/>
  <c r="Q372" i="1"/>
  <c r="AD335" i="1"/>
  <c r="P335" i="1"/>
  <c r="E19" i="23"/>
  <c r="I544" i="1"/>
  <c r="P544" i="1"/>
  <c r="I717" i="1"/>
  <c r="P717" i="1"/>
  <c r="W716" i="1"/>
  <c r="P716" i="1"/>
  <c r="W651" i="1"/>
  <c r="P651" i="1"/>
  <c r="I651" i="1"/>
  <c r="V798" i="1"/>
  <c r="H798" i="1"/>
  <c r="O798" i="1"/>
  <c r="W121" i="1"/>
  <c r="I121" i="1"/>
  <c r="P121" i="1"/>
  <c r="AL292" i="1"/>
  <c r="Q292" i="1"/>
  <c r="I416" i="1"/>
  <c r="P416" i="1"/>
  <c r="J411" i="1"/>
  <c r="Q411" i="1"/>
  <c r="AV455" i="1"/>
  <c r="Q565" i="1"/>
  <c r="J565" i="1"/>
  <c r="X701" i="1"/>
  <c r="J701" i="1"/>
  <c r="Q701" i="1"/>
  <c r="V637" i="1"/>
  <c r="F21" i="23"/>
  <c r="D21" i="23"/>
  <c r="O29" i="2"/>
  <c r="H632" i="1"/>
  <c r="O632" i="1" s="1"/>
  <c r="BQ1" i="5"/>
  <c r="B21" i="23" s="1"/>
  <c r="AJ78" i="1"/>
  <c r="O78" i="1"/>
  <c r="W59" i="1"/>
  <c r="P59" i="1"/>
  <c r="O52" i="1"/>
  <c r="W43" i="1"/>
  <c r="I43" i="1"/>
  <c r="AK35" i="1"/>
  <c r="I35" i="1"/>
  <c r="X186" i="1"/>
  <c r="J186" i="1"/>
  <c r="X401" i="1"/>
  <c r="Q401" i="1"/>
  <c r="V363" i="1"/>
  <c r="O363" i="1"/>
  <c r="O490" i="1"/>
  <c r="H490" i="1"/>
  <c r="H443" i="1"/>
  <c r="O443" i="1"/>
  <c r="W606" i="1"/>
  <c r="I606" i="1"/>
  <c r="P606" i="1"/>
  <c r="V720" i="1"/>
  <c r="O720" i="1"/>
  <c r="V806" i="1"/>
  <c r="O806" i="1"/>
  <c r="AJ772" i="1"/>
  <c r="O772" i="1"/>
  <c r="P936" i="1"/>
  <c r="I936" i="1"/>
  <c r="AK909" i="1"/>
  <c r="I909" i="1"/>
  <c r="AC23" i="1"/>
  <c r="AD385" i="1"/>
  <c r="P385" i="1"/>
  <c r="AJ593" i="1"/>
  <c r="O593" i="1"/>
  <c r="W787" i="1"/>
  <c r="P787" i="1"/>
  <c r="I787" i="1"/>
  <c r="O24" i="2"/>
  <c r="Q24" i="2" s="1"/>
  <c r="W92" i="1"/>
  <c r="I92" i="1"/>
  <c r="V36" i="1"/>
  <c r="H36" i="1"/>
  <c r="J209" i="1"/>
  <c r="AV202" i="1"/>
  <c r="W183" i="1"/>
  <c r="I183" i="1"/>
  <c r="Q153" i="1"/>
  <c r="AD401" i="1"/>
  <c r="W401" i="1"/>
  <c r="H491" i="1"/>
  <c r="O491" i="1"/>
  <c r="W549" i="1"/>
  <c r="I549" i="1"/>
  <c r="P549" i="1"/>
  <c r="AV758" i="1"/>
  <c r="AJ66" i="1"/>
  <c r="H66" i="1"/>
  <c r="O66" i="1"/>
  <c r="AV46" i="1"/>
  <c r="AV239" i="1"/>
  <c r="AJ368" i="1"/>
  <c r="O368" i="1"/>
  <c r="O3" i="2"/>
  <c r="Q3" i="2" s="1"/>
  <c r="O37" i="2"/>
  <c r="O30" i="2"/>
  <c r="V92" i="1"/>
  <c r="O92" i="1"/>
  <c r="AJ91" i="1"/>
  <c r="H91" i="1"/>
  <c r="I48" i="1"/>
  <c r="AV7" i="1"/>
  <c r="AJ304" i="1"/>
  <c r="H304" i="1"/>
  <c r="AV279" i="1"/>
  <c r="I233" i="1"/>
  <c r="P233" i="1"/>
  <c r="O223" i="1"/>
  <c r="H223" i="1"/>
  <c r="V329" i="1"/>
  <c r="H329" i="1"/>
  <c r="O329" i="1"/>
  <c r="H444" i="1"/>
  <c r="O444" i="1"/>
  <c r="H591" i="1"/>
  <c r="O591" i="1"/>
  <c r="AV695" i="1"/>
  <c r="AV694" i="1"/>
  <c r="W833" i="1"/>
  <c r="P833" i="1"/>
  <c r="W780" i="1"/>
  <c r="P780" i="1"/>
  <c r="P779" i="1"/>
  <c r="I779" i="1"/>
  <c r="J914" i="1"/>
  <c r="Q914" i="1"/>
  <c r="AL856" i="1"/>
  <c r="Q856" i="1"/>
  <c r="J856" i="1"/>
  <c r="V936" i="1"/>
  <c r="H936" i="1"/>
  <c r="O936" i="1"/>
  <c r="W884" i="1"/>
  <c r="I884" i="1"/>
  <c r="X857" i="1"/>
  <c r="J857" i="1"/>
  <c r="U54" i="5"/>
  <c r="V54" i="5"/>
  <c r="CQ43" i="5"/>
  <c r="CS43" i="5" s="1"/>
  <c r="AV315" i="1"/>
  <c r="AV313" i="1"/>
  <c r="AV312" i="1"/>
  <c r="AV496" i="1"/>
  <c r="X624" i="1"/>
  <c r="Q624" i="1"/>
  <c r="AJ613" i="1"/>
  <c r="O613" i="1"/>
  <c r="X602" i="1"/>
  <c r="J602" i="1"/>
  <c r="AD735" i="1"/>
  <c r="I735" i="1"/>
  <c r="AK735" i="1"/>
  <c r="X734" i="1"/>
  <c r="Q734" i="1"/>
  <c r="AV730" i="1"/>
  <c r="V727" i="1"/>
  <c r="O727" i="1"/>
  <c r="H676" i="1"/>
  <c r="O676" i="1"/>
  <c r="AE760" i="1"/>
  <c r="Q760" i="1"/>
  <c r="F23" i="23"/>
  <c r="W858" i="1"/>
  <c r="I858" i="1"/>
  <c r="AN82" i="5"/>
  <c r="AP82" i="5" s="1"/>
  <c r="AR82" i="5" s="1"/>
  <c r="AV314" i="1"/>
  <c r="AV419" i="1"/>
  <c r="AV460" i="1"/>
  <c r="AV459" i="1"/>
  <c r="AV458" i="1"/>
  <c r="AV440" i="1"/>
  <c r="V614" i="1"/>
  <c r="O614" i="1"/>
  <c r="W586" i="1"/>
  <c r="P586" i="1"/>
  <c r="W735" i="1"/>
  <c r="AV707" i="1"/>
  <c r="AV706" i="1"/>
  <c r="X655" i="1"/>
  <c r="AE655" i="1"/>
  <c r="V650" i="1"/>
  <c r="O650" i="1"/>
  <c r="X822" i="1"/>
  <c r="J822" i="1"/>
  <c r="V815" i="1"/>
  <c r="O815" i="1"/>
  <c r="AE801" i="1"/>
  <c r="J801" i="1"/>
  <c r="AV742" i="1"/>
  <c r="AK939" i="1"/>
  <c r="I939" i="1"/>
  <c r="AC885" i="1"/>
  <c r="H885" i="1"/>
  <c r="F78" i="24"/>
  <c r="G78" i="24" s="1"/>
  <c r="AD542" i="1"/>
  <c r="P542" i="1"/>
  <c r="AV53" i="1"/>
  <c r="AV52" i="1"/>
  <c r="AV13" i="1"/>
  <c r="AV11" i="1"/>
  <c r="AV196" i="1"/>
  <c r="AV173" i="1"/>
  <c r="AV172" i="1"/>
  <c r="AV139" i="1"/>
  <c r="AV119" i="1"/>
  <c r="AV118" i="1"/>
  <c r="O278" i="1"/>
  <c r="P263" i="1"/>
  <c r="AV411" i="1"/>
  <c r="AV400" i="1"/>
  <c r="AV399" i="1"/>
  <c r="I386" i="1"/>
  <c r="P372" i="1"/>
  <c r="F18" i="23"/>
  <c r="AV523" i="1"/>
  <c r="AV521" i="1"/>
  <c r="AV490" i="1"/>
  <c r="AV464" i="1"/>
  <c r="AV463" i="1"/>
  <c r="AV461" i="1"/>
  <c r="AV446" i="1"/>
  <c r="AV441" i="1"/>
  <c r="W579" i="1"/>
  <c r="J576" i="1"/>
  <c r="AJ557" i="1"/>
  <c r="O557" i="1"/>
  <c r="V726" i="1"/>
  <c r="H726" i="1"/>
  <c r="O726" i="1"/>
  <c r="I707" i="1"/>
  <c r="AE700" i="1"/>
  <c r="H664" i="1"/>
  <c r="H661" i="1"/>
  <c r="Q780" i="1"/>
  <c r="X944" i="1"/>
  <c r="J944" i="1"/>
  <c r="AV940" i="1"/>
  <c r="AL926" i="1"/>
  <c r="Q926" i="1"/>
  <c r="X926" i="1"/>
  <c r="W888" i="1"/>
  <c r="I888" i="1"/>
  <c r="P888" i="1"/>
  <c r="V852" i="1"/>
  <c r="O852" i="1"/>
  <c r="AV320" i="1"/>
  <c r="AV171" i="1"/>
  <c r="J171" i="1"/>
  <c r="AV169" i="1"/>
  <c r="AV152" i="1"/>
  <c r="AV144" i="1"/>
  <c r="AV138" i="1"/>
  <c r="AV137" i="1"/>
  <c r="AV306" i="1"/>
  <c r="P270" i="1"/>
  <c r="O263" i="1"/>
  <c r="O222" i="1"/>
  <c r="O372" i="1"/>
  <c r="O366" i="1"/>
  <c r="O334" i="1"/>
  <c r="O328" i="1"/>
  <c r="AV524" i="1"/>
  <c r="AV492" i="1"/>
  <c r="AV489" i="1"/>
  <c r="H581" i="1"/>
  <c r="O581" i="1"/>
  <c r="J563" i="1"/>
  <c r="Q563" i="1"/>
  <c r="X563" i="1"/>
  <c r="X562" i="1"/>
  <c r="Q562" i="1"/>
  <c r="AE562" i="1"/>
  <c r="J548" i="1"/>
  <c r="Q548" i="1"/>
  <c r="X548" i="1"/>
  <c r="E20" i="23"/>
  <c r="O716" i="1"/>
  <c r="W712" i="1"/>
  <c r="I712" i="1"/>
  <c r="P684" i="1"/>
  <c r="W670" i="1"/>
  <c r="P670" i="1"/>
  <c r="J821" i="1"/>
  <c r="Q821" i="1"/>
  <c r="O817" i="1"/>
  <c r="X792" i="1"/>
  <c r="J792" i="1"/>
  <c r="V785" i="1"/>
  <c r="O785" i="1"/>
  <c r="H778" i="1"/>
  <c r="O778" i="1"/>
  <c r="X773" i="1"/>
  <c r="J773" i="1"/>
  <c r="AV769" i="1"/>
  <c r="O754" i="1"/>
  <c r="AE749" i="1"/>
  <c r="Q749" i="1"/>
  <c r="AL942" i="1"/>
  <c r="Q942" i="1"/>
  <c r="O929" i="1"/>
  <c r="X889" i="1"/>
  <c r="J889" i="1"/>
  <c r="R103" i="5"/>
  <c r="T103" i="5" s="1"/>
  <c r="V103" i="5" s="1"/>
  <c r="W97" i="1"/>
  <c r="AV92" i="1"/>
  <c r="AV78" i="1"/>
  <c r="AV75" i="1"/>
  <c r="O59" i="1"/>
  <c r="AV49" i="1"/>
  <c r="AV36" i="1"/>
  <c r="AV34" i="1"/>
  <c r="AV33" i="1"/>
  <c r="O29" i="1"/>
  <c r="P21" i="1"/>
  <c r="AV182" i="1"/>
  <c r="AV162" i="1"/>
  <c r="AV156" i="1"/>
  <c r="H143" i="1"/>
  <c r="P255" i="1"/>
  <c r="Q414" i="1"/>
  <c r="AV413" i="1"/>
  <c r="O392" i="1"/>
  <c r="O361" i="1"/>
  <c r="AV360" i="1"/>
  <c r="Q348" i="1"/>
  <c r="AV322" i="1"/>
  <c r="V431" i="1"/>
  <c r="O431" i="1"/>
  <c r="H613" i="1"/>
  <c r="H612" i="1"/>
  <c r="O601" i="1"/>
  <c r="P735" i="1"/>
  <c r="Q726" i="1"/>
  <c r="V682" i="1"/>
  <c r="O682" i="1"/>
  <c r="AC670" i="1"/>
  <c r="H670" i="1"/>
  <c r="AD646" i="1"/>
  <c r="P646" i="1"/>
  <c r="P840" i="1"/>
  <c r="H833" i="1"/>
  <c r="AL827" i="1"/>
  <c r="Q827" i="1"/>
  <c r="W750" i="1"/>
  <c r="I750" i="1"/>
  <c r="V938" i="1"/>
  <c r="O938" i="1"/>
  <c r="O934" i="1"/>
  <c r="AV929" i="1"/>
  <c r="V926" i="1"/>
  <c r="O926" i="1"/>
  <c r="X918" i="1"/>
  <c r="Q918" i="1"/>
  <c r="AK890" i="1"/>
  <c r="I890" i="1"/>
  <c r="P884" i="1"/>
  <c r="AV103" i="1"/>
  <c r="AV102" i="1"/>
  <c r="AV83" i="1"/>
  <c r="O65" i="1"/>
  <c r="AV63" i="1"/>
  <c r="AV48" i="1"/>
  <c r="AV183" i="1"/>
  <c r="AV160" i="1"/>
  <c r="AV154" i="1"/>
  <c r="AV135" i="1"/>
  <c r="H302" i="1"/>
  <c r="AV269" i="1"/>
  <c r="AV268" i="1"/>
  <c r="AV267" i="1"/>
  <c r="AV266" i="1"/>
  <c r="AV265" i="1"/>
  <c r="AV258" i="1"/>
  <c r="AV257" i="1"/>
  <c r="AV256" i="1"/>
  <c r="AV255" i="1"/>
  <c r="AV240" i="1"/>
  <c r="H222" i="1"/>
  <c r="P414" i="1"/>
  <c r="P408" i="1"/>
  <c r="H382" i="1"/>
  <c r="AV361" i="1"/>
  <c r="AV348" i="1"/>
  <c r="P331" i="1"/>
  <c r="AV329" i="1"/>
  <c r="O509" i="1"/>
  <c r="O502" i="1"/>
  <c r="AV501" i="1"/>
  <c r="O501" i="1"/>
  <c r="AV500" i="1"/>
  <c r="AV450" i="1"/>
  <c r="AJ440" i="1"/>
  <c r="H440" i="1"/>
  <c r="V433" i="1"/>
  <c r="O433" i="1"/>
  <c r="AJ627" i="1"/>
  <c r="O627" i="1"/>
  <c r="Q602" i="1"/>
  <c r="Q588" i="1"/>
  <c r="P581" i="1"/>
  <c r="O579" i="1"/>
  <c r="X728" i="1"/>
  <c r="J728" i="1"/>
  <c r="P694" i="1"/>
  <c r="O689" i="1"/>
  <c r="H689" i="1"/>
  <c r="X685" i="1"/>
  <c r="Q685" i="1"/>
  <c r="I684" i="1"/>
  <c r="H650" i="1"/>
  <c r="Q839" i="1"/>
  <c r="O832" i="1"/>
  <c r="Q822" i="1"/>
  <c r="H815" i="1"/>
  <c r="Q810" i="1"/>
  <c r="V799" i="1"/>
  <c r="O799" i="1"/>
  <c r="X796" i="1"/>
  <c r="Q796" i="1"/>
  <c r="H766" i="1"/>
  <c r="O766" i="1"/>
  <c r="V757" i="1"/>
  <c r="H757" i="1"/>
  <c r="Q751" i="1"/>
  <c r="V943" i="1"/>
  <c r="H943" i="1"/>
  <c r="AL941" i="1"/>
  <c r="Q941" i="1"/>
  <c r="Q939" i="1"/>
  <c r="X935" i="1"/>
  <c r="Q935" i="1"/>
  <c r="W930" i="1"/>
  <c r="I930" i="1"/>
  <c r="AD916" i="1"/>
  <c r="P916" i="1"/>
  <c r="W916" i="1"/>
  <c r="AC893" i="1"/>
  <c r="O893" i="1"/>
  <c r="W890" i="1"/>
  <c r="O872" i="1"/>
  <c r="O858" i="1"/>
  <c r="BJ22" i="5"/>
  <c r="BL22" i="5" s="1"/>
  <c r="CQ98" i="5"/>
  <c r="CS98" i="5" s="1"/>
  <c r="CQ50" i="5"/>
  <c r="CS50" i="5" s="1"/>
  <c r="CQ26" i="5"/>
  <c r="CS26" i="5" s="1"/>
  <c r="CQ10" i="5"/>
  <c r="CS10" i="5" s="1"/>
  <c r="DJ10" i="5" s="1"/>
  <c r="CQ102" i="5"/>
  <c r="CS102" i="5" s="1"/>
  <c r="CQ94" i="5"/>
  <c r="CS94" i="5" s="1"/>
  <c r="DJ94" i="5" s="1"/>
  <c r="CQ38" i="5"/>
  <c r="CS38" i="5" s="1"/>
  <c r="AV591" i="1"/>
  <c r="AV590" i="1"/>
  <c r="AV581" i="1"/>
  <c r="AV836" i="1"/>
  <c r="AV820" i="1"/>
  <c r="Q781" i="1"/>
  <c r="AV770" i="1"/>
  <c r="H759" i="1"/>
  <c r="I748" i="1"/>
  <c r="H925" i="1"/>
  <c r="H894" i="1"/>
  <c r="I877" i="1"/>
  <c r="I851" i="1"/>
  <c r="H542" i="1"/>
  <c r="O542" i="1"/>
  <c r="CQ65" i="5"/>
  <c r="CS65" i="5" s="1"/>
  <c r="CQ27" i="5"/>
  <c r="CS27" i="5" s="1"/>
  <c r="AN53" i="5"/>
  <c r="AP53" i="5" s="1"/>
  <c r="AR53" i="5" s="1"/>
  <c r="AC103" i="5"/>
  <c r="AE103" i="5" s="1"/>
  <c r="BU39" i="5"/>
  <c r="BW39" i="5" s="1"/>
  <c r="BY39" i="5" s="1"/>
  <c r="BU31" i="5"/>
  <c r="BW31" i="5" s="1"/>
  <c r="BY31" i="5" s="1"/>
  <c r="CF59" i="5"/>
  <c r="CH59" i="5" s="1"/>
  <c r="AC70" i="5"/>
  <c r="AE70" i="5" s="1"/>
  <c r="AG70" i="5" s="1"/>
  <c r="AI40" i="5"/>
  <c r="GG40" i="5"/>
  <c r="BU102" i="5"/>
  <c r="BW102" i="5" s="1"/>
  <c r="BU94" i="5"/>
  <c r="BW94" i="5" s="1"/>
  <c r="BU78" i="5"/>
  <c r="BW78" i="5" s="1"/>
  <c r="BY78" i="5" s="1"/>
  <c r="BU62" i="5"/>
  <c r="BW62" i="5" s="1"/>
  <c r="BX62" i="5" s="1"/>
  <c r="BZ62" i="5" s="1"/>
  <c r="BU6" i="5"/>
  <c r="BW6" i="5" s="1"/>
  <c r="CF58" i="5"/>
  <c r="CH58" i="5" s="1"/>
  <c r="CI58" i="5" s="1"/>
  <c r="CF63" i="5"/>
  <c r="CH63" i="5" s="1"/>
  <c r="AV439" i="1"/>
  <c r="AV622" i="1"/>
  <c r="Q612" i="1"/>
  <c r="AV565" i="1"/>
  <c r="AV562" i="1"/>
  <c r="Q727" i="1"/>
  <c r="O668" i="1"/>
  <c r="AV822" i="1"/>
  <c r="AV628" i="1"/>
  <c r="P543" i="1"/>
  <c r="O762" i="1"/>
  <c r="AV895" i="1"/>
  <c r="W863" i="1"/>
  <c r="AA115" i="1"/>
  <c r="O8" i="5" s="1"/>
  <c r="AA120" i="1"/>
  <c r="O13" i="5" s="1"/>
  <c r="AA121" i="1"/>
  <c r="O14" i="5" s="1"/>
  <c r="AA129" i="1"/>
  <c r="O22" i="5" s="1"/>
  <c r="AA111" i="1"/>
  <c r="O4" i="5" s="1"/>
  <c r="AA130" i="1"/>
  <c r="O23" i="5" s="1"/>
  <c r="AH23" i="1"/>
  <c r="F21" i="5" s="1"/>
  <c r="AH28" i="1"/>
  <c r="F26" i="5" s="1"/>
  <c r="AH7" i="1"/>
  <c r="F5" i="5" s="1"/>
  <c r="AH12" i="1"/>
  <c r="F10" i="5" s="1"/>
  <c r="BU5" i="5"/>
  <c r="BW5" i="5" s="1"/>
  <c r="CF97" i="5"/>
  <c r="CH97" i="5" s="1"/>
  <c r="CF62" i="5"/>
  <c r="CH62" i="5" s="1"/>
  <c r="AC76" i="5"/>
  <c r="AE76" i="5" s="1"/>
  <c r="AG76" i="5" s="1"/>
  <c r="R62" i="5"/>
  <c r="T62" i="5" s="1"/>
  <c r="J542" i="1"/>
  <c r="AN102" i="5"/>
  <c r="AP102" i="5" s="1"/>
  <c r="AC54" i="5"/>
  <c r="AE54" i="5" s="1"/>
  <c r="AH749" i="1"/>
  <c r="CE12" i="5" s="1"/>
  <c r="AH756" i="1"/>
  <c r="CE19" i="5" s="1"/>
  <c r="AH745" i="1"/>
  <c r="CE8" i="5" s="1"/>
  <c r="AH761" i="1"/>
  <c r="CE24" i="5" s="1"/>
  <c r="AH741" i="1"/>
  <c r="CE4" i="5" s="1"/>
  <c r="AH746" i="1"/>
  <c r="CE9" i="5" s="1"/>
  <c r="AH762" i="1"/>
  <c r="CE25" i="5" s="1"/>
  <c r="AH747" i="1"/>
  <c r="CE10" i="5" s="1"/>
  <c r="AH763" i="1"/>
  <c r="CE26" i="5" s="1"/>
  <c r="AH748" i="1"/>
  <c r="CE11" i="5" s="1"/>
  <c r="AH335" i="1"/>
  <c r="AM18" i="5" s="1"/>
  <c r="AH343" i="1"/>
  <c r="AM26" i="5" s="1"/>
  <c r="AH327" i="1"/>
  <c r="AM10" i="5" s="1"/>
  <c r="AH754" i="1"/>
  <c r="CE17" i="5" s="1"/>
  <c r="CQ101" i="5"/>
  <c r="CS101" i="5" s="1"/>
  <c r="CQ55" i="5"/>
  <c r="CS55" i="5" s="1"/>
  <c r="DJ55" i="5" s="1"/>
  <c r="AN100" i="5"/>
  <c r="AP100" i="5" s="1"/>
  <c r="AH753" i="1"/>
  <c r="CE16" i="5" s="1"/>
  <c r="CQ57" i="5"/>
  <c r="CS57" i="5" s="1"/>
  <c r="AA131" i="1"/>
  <c r="O24" i="5" s="1"/>
  <c r="AN68" i="5"/>
  <c r="AP68" i="5" s="1"/>
  <c r="AR68" i="5" s="1"/>
  <c r="AO121" i="1"/>
  <c r="S14" i="5" s="1"/>
  <c r="AA231" i="1"/>
  <c r="Z19" i="5" s="1"/>
  <c r="AH235" i="1"/>
  <c r="AB23" i="5" s="1"/>
  <c r="AH219" i="1"/>
  <c r="AB7" i="5" s="1"/>
  <c r="AA760" i="1"/>
  <c r="CC23" i="5" s="1"/>
  <c r="AA744" i="1"/>
  <c r="CC7" i="5" s="1"/>
  <c r="R80" i="5"/>
  <c r="T80" i="5" s="1"/>
  <c r="AO120" i="1"/>
  <c r="S13" i="5" s="1"/>
  <c r="AA226" i="1"/>
  <c r="Z14" i="5" s="1"/>
  <c r="AH230" i="1"/>
  <c r="AB18" i="5" s="1"/>
  <c r="AA759" i="1"/>
  <c r="CC22" i="5" s="1"/>
  <c r="AA743" i="1"/>
  <c r="CC6" i="5" s="1"/>
  <c r="AC58" i="5"/>
  <c r="AE58" i="5" s="1"/>
  <c r="G70" i="5"/>
  <c r="I70" i="5" s="1"/>
  <c r="AO131" i="1"/>
  <c r="S24" i="5" s="1"/>
  <c r="AO115" i="1"/>
  <c r="S8" i="5" s="1"/>
  <c r="AA225" i="1"/>
  <c r="Z13" i="5" s="1"/>
  <c r="AH229" i="1"/>
  <c r="AB17" i="5" s="1"/>
  <c r="AA758" i="1"/>
  <c r="CC21" i="5" s="1"/>
  <c r="AA742" i="1"/>
  <c r="CC5" i="5" s="1"/>
  <c r="G66" i="5"/>
  <c r="I66" i="5" s="1"/>
  <c r="G72" i="5"/>
  <c r="I72" i="5" s="1"/>
  <c r="J72" i="5" s="1"/>
  <c r="G64" i="5"/>
  <c r="I64" i="5" s="1"/>
  <c r="G37" i="5"/>
  <c r="I37" i="5" s="1"/>
  <c r="AO130" i="1"/>
  <c r="S23" i="5" s="1"/>
  <c r="AO114" i="1"/>
  <c r="S7" i="5" s="1"/>
  <c r="AA224" i="1"/>
  <c r="Z12" i="5" s="1"/>
  <c r="AH228" i="1"/>
  <c r="AB16" i="5" s="1"/>
  <c r="AA757" i="1"/>
  <c r="CC20" i="5" s="1"/>
  <c r="AO111" i="1"/>
  <c r="S4" i="5" s="1"/>
  <c r="AO129" i="1"/>
  <c r="S22" i="5" s="1"/>
  <c r="AO113" i="1"/>
  <c r="S6" i="5" s="1"/>
  <c r="AA223" i="1"/>
  <c r="Z11" i="5" s="1"/>
  <c r="AH227" i="1"/>
  <c r="AB15" i="5" s="1"/>
  <c r="AY51" i="5"/>
  <c r="BA51" i="5" s="1"/>
  <c r="BB51" i="5" s="1"/>
  <c r="AA752" i="1"/>
  <c r="CC15" i="5" s="1"/>
  <c r="W88" i="1"/>
  <c r="AE420" i="1"/>
  <c r="J420" i="1"/>
  <c r="X395" i="1"/>
  <c r="Q395" i="1"/>
  <c r="W336" i="1"/>
  <c r="I336" i="1"/>
  <c r="P336" i="1"/>
  <c r="V436" i="1"/>
  <c r="O436" i="1"/>
  <c r="X614" i="1"/>
  <c r="Q614" i="1"/>
  <c r="J573" i="1"/>
  <c r="Q573" i="1"/>
  <c r="BU87" i="5"/>
  <c r="BW87" i="5" s="1"/>
  <c r="BY87" i="5" s="1"/>
  <c r="GN2" i="5"/>
  <c r="AV209" i="1"/>
  <c r="AD363" i="1"/>
  <c r="I363" i="1"/>
  <c r="P363" i="1"/>
  <c r="AV491" i="1"/>
  <c r="X605" i="1"/>
  <c r="Q605" i="1"/>
  <c r="W942" i="1"/>
  <c r="I942" i="1"/>
  <c r="P942" i="1"/>
  <c r="O18" i="2"/>
  <c r="Q18" i="2" s="1"/>
  <c r="O61" i="1"/>
  <c r="P180" i="1"/>
  <c r="AV163" i="1"/>
  <c r="AL263" i="1"/>
  <c r="J263" i="1"/>
  <c r="Q263" i="1"/>
  <c r="AV242" i="1"/>
  <c r="V420" i="1"/>
  <c r="H420" i="1"/>
  <c r="O420" i="1"/>
  <c r="V399" i="1"/>
  <c r="H399" i="1"/>
  <c r="V397" i="1"/>
  <c r="H397" i="1"/>
  <c r="O397" i="1"/>
  <c r="O384" i="1"/>
  <c r="H384" i="1"/>
  <c r="AV466" i="1"/>
  <c r="I620" i="1"/>
  <c r="P620" i="1"/>
  <c r="AK749" i="1"/>
  <c r="W749" i="1"/>
  <c r="I749" i="1"/>
  <c r="P749" i="1"/>
  <c r="AC31" i="1"/>
  <c r="AV25" i="1"/>
  <c r="Q20" i="1"/>
  <c r="H14" i="1"/>
  <c r="AK204" i="1"/>
  <c r="AV203" i="1"/>
  <c r="AV191" i="1"/>
  <c r="AV190" i="1"/>
  <c r="AV189" i="1"/>
  <c r="O188" i="1"/>
  <c r="AV180" i="1"/>
  <c r="W147" i="1"/>
  <c r="I147" i="1"/>
  <c r="P147" i="1"/>
  <c r="AE145" i="1"/>
  <c r="Q145" i="1"/>
  <c r="AK301" i="1"/>
  <c r="I301" i="1"/>
  <c r="P301" i="1"/>
  <c r="V277" i="1"/>
  <c r="H277" i="1"/>
  <c r="O277" i="1"/>
  <c r="AV273" i="1"/>
  <c r="J254" i="1"/>
  <c r="Q254" i="1"/>
  <c r="J403" i="1"/>
  <c r="AD371" i="1"/>
  <c r="W371" i="1"/>
  <c r="I371" i="1"/>
  <c r="P371" i="1"/>
  <c r="X365" i="1"/>
  <c r="Q365" i="1"/>
  <c r="AD329" i="1"/>
  <c r="I329" i="1"/>
  <c r="AJ605" i="1"/>
  <c r="O605" i="1"/>
  <c r="J589" i="1"/>
  <c r="Q589" i="1"/>
  <c r="AL586" i="1"/>
  <c r="Q586" i="1"/>
  <c r="J586" i="1"/>
  <c r="H734" i="1"/>
  <c r="O734" i="1"/>
  <c r="AJ733" i="1"/>
  <c r="H733" i="1"/>
  <c r="H641" i="1"/>
  <c r="O641" i="1"/>
  <c r="W772" i="1"/>
  <c r="I772" i="1"/>
  <c r="P772" i="1"/>
  <c r="V755" i="1"/>
  <c r="H755" i="1"/>
  <c r="AJ755" i="1"/>
  <c r="O755" i="1"/>
  <c r="V64" i="1"/>
  <c r="H64" i="1"/>
  <c r="AL152" i="1"/>
  <c r="J152" i="1"/>
  <c r="Q152" i="1"/>
  <c r="AJ137" i="1"/>
  <c r="H137" i="1"/>
  <c r="AC137" i="1"/>
  <c r="V369" i="1"/>
  <c r="H369" i="1"/>
  <c r="O369" i="1"/>
  <c r="V547" i="1"/>
  <c r="O547" i="1"/>
  <c r="H547" i="1"/>
  <c r="H835" i="1"/>
  <c r="O835" i="1"/>
  <c r="BU95" i="5"/>
  <c r="BW95" i="5" s="1"/>
  <c r="BY95" i="5" s="1"/>
  <c r="AV82" i="1"/>
  <c r="AC154" i="1"/>
  <c r="V337" i="1"/>
  <c r="O337" i="1"/>
  <c r="AC496" i="1"/>
  <c r="O496" i="1"/>
  <c r="I604" i="1"/>
  <c r="P604" i="1"/>
  <c r="V602" i="1"/>
  <c r="O602" i="1"/>
  <c r="J585" i="1"/>
  <c r="Q585" i="1"/>
  <c r="AE543" i="1"/>
  <c r="J543" i="1"/>
  <c r="Q543" i="1"/>
  <c r="O84" i="1"/>
  <c r="AV141" i="1"/>
  <c r="AK228" i="1"/>
  <c r="I228" i="1"/>
  <c r="X608" i="1"/>
  <c r="J608" i="1"/>
  <c r="Q608" i="1"/>
  <c r="J772" i="1"/>
  <c r="Q772" i="1"/>
  <c r="BU101" i="5"/>
  <c r="BW101" i="5" s="1"/>
  <c r="AV90" i="1"/>
  <c r="O64" i="1"/>
  <c r="V632" i="1"/>
  <c r="AC632" i="1" s="1"/>
  <c r="AJ632" i="1" s="1"/>
  <c r="C23" i="23"/>
  <c r="O105" i="1"/>
  <c r="Q97" i="1"/>
  <c r="P93" i="1"/>
  <c r="H84" i="1"/>
  <c r="P83" i="1"/>
  <c r="I81" i="1"/>
  <c r="W79" i="1"/>
  <c r="AL77" i="1"/>
  <c r="J77" i="1"/>
  <c r="H76" i="1"/>
  <c r="V73" i="1"/>
  <c r="H73" i="1"/>
  <c r="H61" i="1"/>
  <c r="Q60" i="1"/>
  <c r="AV58" i="1"/>
  <c r="AV42" i="1"/>
  <c r="AV41" i="1"/>
  <c r="AV39" i="1"/>
  <c r="AV38" i="1"/>
  <c r="P20" i="1"/>
  <c r="AD19" i="1"/>
  <c r="P19" i="1"/>
  <c r="Q11" i="1"/>
  <c r="AV10" i="1"/>
  <c r="I8" i="1"/>
  <c r="I204" i="1"/>
  <c r="H185" i="1"/>
  <c r="AE181" i="1"/>
  <c r="Q181" i="1"/>
  <c r="Q169" i="1"/>
  <c r="W164" i="1"/>
  <c r="V164" i="1"/>
  <c r="H164" i="1"/>
  <c r="O164" i="1"/>
  <c r="AJ147" i="1"/>
  <c r="O147" i="1"/>
  <c r="V125" i="1"/>
  <c r="O125" i="1"/>
  <c r="AK308" i="1"/>
  <c r="P308" i="1"/>
  <c r="P292" i="1"/>
  <c r="J279" i="1"/>
  <c r="Q279" i="1"/>
  <c r="I265" i="1"/>
  <c r="P265" i="1"/>
  <c r="AK254" i="1"/>
  <c r="I254" i="1"/>
  <c r="P254" i="1"/>
  <c r="AK218" i="1"/>
  <c r="P218" i="1"/>
  <c r="Q420" i="1"/>
  <c r="I418" i="1"/>
  <c r="P418" i="1"/>
  <c r="V371" i="1"/>
  <c r="O371" i="1"/>
  <c r="AD365" i="1"/>
  <c r="I365" i="1"/>
  <c r="J356" i="1"/>
  <c r="Q356" i="1"/>
  <c r="V500" i="1"/>
  <c r="O500" i="1"/>
  <c r="H484" i="1"/>
  <c r="W620" i="1"/>
  <c r="AE599" i="1"/>
  <c r="J599" i="1"/>
  <c r="Q599" i="1"/>
  <c r="P598" i="1"/>
  <c r="I598" i="1"/>
  <c r="P576" i="1"/>
  <c r="I576" i="1"/>
  <c r="AJ574" i="1"/>
  <c r="O574" i="1"/>
  <c r="H574" i="1"/>
  <c r="I562" i="1"/>
  <c r="P562" i="1"/>
  <c r="W692" i="1"/>
  <c r="P692" i="1"/>
  <c r="X652" i="1"/>
  <c r="J652" i="1"/>
  <c r="Q652" i="1"/>
  <c r="AL647" i="1"/>
  <c r="J647" i="1"/>
  <c r="Q647" i="1"/>
  <c r="AD788" i="1"/>
  <c r="I788" i="1"/>
  <c r="AE782" i="1"/>
  <c r="Q782" i="1"/>
  <c r="AJ779" i="1"/>
  <c r="AC779" i="1"/>
  <c r="O779" i="1"/>
  <c r="AD207" i="1"/>
  <c r="I207" i="1"/>
  <c r="X363" i="1"/>
  <c r="Q363" i="1"/>
  <c r="BX20" i="5"/>
  <c r="BY20" i="5"/>
  <c r="W93" i="1"/>
  <c r="AV57" i="1"/>
  <c r="W33" i="1"/>
  <c r="AV210" i="1"/>
  <c r="AK285" i="1"/>
  <c r="P285" i="1"/>
  <c r="W384" i="1"/>
  <c r="P384" i="1"/>
  <c r="X755" i="1"/>
  <c r="Q755" i="1"/>
  <c r="CF66" i="5"/>
  <c r="CH66" i="5" s="1"/>
  <c r="CI66" i="5" s="1"/>
  <c r="W38" i="1"/>
  <c r="I38" i="1"/>
  <c r="AV30" i="1"/>
  <c r="W184" i="1"/>
  <c r="O137" i="1"/>
  <c r="AV299" i="1"/>
  <c r="V383" i="1"/>
  <c r="H383" i="1"/>
  <c r="W363" i="1"/>
  <c r="AJ498" i="1"/>
  <c r="O498" i="1"/>
  <c r="W734" i="1"/>
  <c r="I734" i="1"/>
  <c r="P734" i="1"/>
  <c r="W760" i="1"/>
  <c r="P760" i="1"/>
  <c r="BU37" i="5"/>
  <c r="BW37" i="5" s="1"/>
  <c r="BX5" i="5"/>
  <c r="BY5" i="5"/>
  <c r="O69" i="1"/>
  <c r="O48" i="1"/>
  <c r="O34" i="2"/>
  <c r="O8" i="2"/>
  <c r="Q8" i="2" s="1"/>
  <c r="O28" i="2"/>
  <c r="V842" i="1"/>
  <c r="AC842" i="1" s="1"/>
  <c r="AJ842" i="1" s="1"/>
  <c r="AV635" i="1"/>
  <c r="O97" i="1"/>
  <c r="AV93" i="1"/>
  <c r="I88" i="1"/>
  <c r="I80" i="1"/>
  <c r="O74" i="1"/>
  <c r="AV73" i="1"/>
  <c r="W70" i="1"/>
  <c r="P70" i="1"/>
  <c r="I69" i="1"/>
  <c r="Q68" i="1"/>
  <c r="Q62" i="1"/>
  <c r="AV59" i="1"/>
  <c r="W58" i="1"/>
  <c r="I58" i="1"/>
  <c r="Q54" i="1"/>
  <c r="AJ51" i="1"/>
  <c r="O51" i="1"/>
  <c r="O47" i="1"/>
  <c r="I33" i="1"/>
  <c r="AC30" i="1"/>
  <c r="H26" i="1"/>
  <c r="O11" i="1"/>
  <c r="J207" i="1"/>
  <c r="AK188" i="1"/>
  <c r="H188" i="1"/>
  <c r="P184" i="1"/>
  <c r="AV176" i="1"/>
  <c r="I171" i="1"/>
  <c r="P171" i="1"/>
  <c r="X168" i="1"/>
  <c r="H308" i="1"/>
  <c r="AJ308" i="1"/>
  <c r="O308" i="1"/>
  <c r="P420" i="1"/>
  <c r="O414" i="1"/>
  <c r="W407" i="1"/>
  <c r="I407" i="1"/>
  <c r="W404" i="1"/>
  <c r="I404" i="1"/>
  <c r="O399" i="1"/>
  <c r="AJ388" i="1"/>
  <c r="H388" i="1"/>
  <c r="V347" i="1"/>
  <c r="H347" i="1"/>
  <c r="X331" i="1"/>
  <c r="J331" i="1"/>
  <c r="Q331" i="1"/>
  <c r="AJ428" i="1"/>
  <c r="V428" i="1"/>
  <c r="O428" i="1"/>
  <c r="X610" i="1"/>
  <c r="Q610" i="1"/>
  <c r="W608" i="1"/>
  <c r="AJ537" i="1"/>
  <c r="H537" i="1"/>
  <c r="O537" i="1"/>
  <c r="V692" i="1"/>
  <c r="H692" i="1"/>
  <c r="O692" i="1"/>
  <c r="X690" i="1"/>
  <c r="Q690" i="1"/>
  <c r="H672" i="1"/>
  <c r="O672" i="1"/>
  <c r="AJ803" i="1"/>
  <c r="O803" i="1"/>
  <c r="AK925" i="1"/>
  <c r="I925" i="1"/>
  <c r="J883" i="1"/>
  <c r="Q883" i="1"/>
  <c r="H850" i="1"/>
  <c r="AC850" i="1"/>
  <c r="AJ850" i="1"/>
  <c r="O850" i="1"/>
  <c r="W207" i="1"/>
  <c r="AK272" i="1"/>
  <c r="P272" i="1"/>
  <c r="I584" i="1"/>
  <c r="P584" i="1"/>
  <c r="W728" i="1"/>
  <c r="P728" i="1"/>
  <c r="AK725" i="1"/>
  <c r="W725" i="1"/>
  <c r="I725" i="1"/>
  <c r="P725" i="1"/>
  <c r="H718" i="1"/>
  <c r="O718" i="1"/>
  <c r="AE708" i="1"/>
  <c r="Q708" i="1"/>
  <c r="AD816" i="1"/>
  <c r="I816" i="1"/>
  <c r="W816" i="1"/>
  <c r="AE930" i="1"/>
  <c r="J930" i="1"/>
  <c r="Q930" i="1"/>
  <c r="O238" i="1"/>
  <c r="AV381" i="1"/>
  <c r="V354" i="1"/>
  <c r="H354" i="1"/>
  <c r="O354" i="1"/>
  <c r="X620" i="1"/>
  <c r="Q620" i="1"/>
  <c r="J620" i="1"/>
  <c r="BX86" i="5"/>
  <c r="BY86" i="5"/>
  <c r="C19" i="23"/>
  <c r="AV188" i="1"/>
  <c r="O185" i="1"/>
  <c r="V292" i="1"/>
  <c r="H292" i="1"/>
  <c r="V499" i="1"/>
  <c r="O499" i="1"/>
  <c r="H573" i="1"/>
  <c r="O573" i="1"/>
  <c r="I641" i="1"/>
  <c r="P641" i="1"/>
  <c r="AL753" i="1"/>
  <c r="Q753" i="1"/>
  <c r="I21" i="23"/>
  <c r="K20" i="23"/>
  <c r="Q105" i="1"/>
  <c r="AV91" i="1"/>
  <c r="P88" i="1"/>
  <c r="AV65" i="1"/>
  <c r="AV50" i="1"/>
  <c r="O21" i="2"/>
  <c r="S21" i="2" s="1"/>
  <c r="O40" i="2"/>
  <c r="O12" i="2"/>
  <c r="Q12" i="2" s="1"/>
  <c r="H105" i="1"/>
  <c r="AK97" i="1"/>
  <c r="I93" i="1"/>
  <c r="P92" i="1"/>
  <c r="H87" i="1"/>
  <c r="Q86" i="1"/>
  <c r="W81" i="1"/>
  <c r="AV77" i="1"/>
  <c r="X77" i="1"/>
  <c r="AE76" i="1"/>
  <c r="Q76" i="1"/>
  <c r="P67" i="1"/>
  <c r="AV61" i="1"/>
  <c r="X55" i="1"/>
  <c r="Q55" i="1"/>
  <c r="H42" i="1"/>
  <c r="P38" i="1"/>
  <c r="AV37" i="1"/>
  <c r="AK33" i="1"/>
  <c r="I32" i="1"/>
  <c r="I23" i="1"/>
  <c r="J20" i="1"/>
  <c r="H206" i="1"/>
  <c r="Q205" i="1"/>
  <c r="W204" i="1"/>
  <c r="AV195" i="1"/>
  <c r="AV193" i="1"/>
  <c r="AV186" i="1"/>
  <c r="AL185" i="1"/>
  <c r="J185" i="1"/>
  <c r="AJ182" i="1"/>
  <c r="H182" i="1"/>
  <c r="H177" i="1"/>
  <c r="O172" i="1"/>
  <c r="I297" i="1"/>
  <c r="P297" i="1"/>
  <c r="AK293" i="1"/>
  <c r="I293" i="1"/>
  <c r="V280" i="1"/>
  <c r="O280" i="1"/>
  <c r="P277" i="1"/>
  <c r="AK221" i="1"/>
  <c r="W221" i="1"/>
  <c r="I221" i="1"/>
  <c r="AL220" i="1"/>
  <c r="Q220" i="1"/>
  <c r="V407" i="1"/>
  <c r="O407" i="1"/>
  <c r="AL386" i="1"/>
  <c r="Q386" i="1"/>
  <c r="X369" i="1"/>
  <c r="Q369" i="1"/>
  <c r="V359" i="1"/>
  <c r="H359" i="1"/>
  <c r="V348" i="1"/>
  <c r="H348" i="1"/>
  <c r="O348" i="1"/>
  <c r="O347" i="1"/>
  <c r="V333" i="1"/>
  <c r="O333" i="1"/>
  <c r="AE629" i="1"/>
  <c r="Q629" i="1"/>
  <c r="AD600" i="1"/>
  <c r="W600" i="1"/>
  <c r="P600" i="1"/>
  <c r="I600" i="1"/>
  <c r="V599" i="1"/>
  <c r="H599" i="1"/>
  <c r="O599" i="1"/>
  <c r="H582" i="1"/>
  <c r="O582" i="1"/>
  <c r="J581" i="1"/>
  <c r="Q581" i="1"/>
  <c r="AC577" i="1"/>
  <c r="O577" i="1"/>
  <c r="AC569" i="1"/>
  <c r="H569" i="1"/>
  <c r="O569" i="1"/>
  <c r="W540" i="1"/>
  <c r="I540" i="1"/>
  <c r="X718" i="1"/>
  <c r="J718" i="1"/>
  <c r="X699" i="1"/>
  <c r="J699" i="1"/>
  <c r="Q699" i="1"/>
  <c r="AL684" i="1"/>
  <c r="Q684" i="1"/>
  <c r="AD927" i="1"/>
  <c r="P927" i="1"/>
  <c r="AJ919" i="1"/>
  <c r="H919" i="1"/>
  <c r="O919" i="1"/>
  <c r="V914" i="1"/>
  <c r="H914" i="1"/>
  <c r="V906" i="1"/>
  <c r="H906" i="1"/>
  <c r="V898" i="1"/>
  <c r="O898" i="1"/>
  <c r="W891" i="1"/>
  <c r="I891" i="1"/>
  <c r="P891" i="1"/>
  <c r="W847" i="1"/>
  <c r="P847" i="1"/>
  <c r="V204" i="1"/>
  <c r="H204" i="1"/>
  <c r="W188" i="1"/>
  <c r="W154" i="1"/>
  <c r="I154" i="1"/>
  <c r="X152" i="1"/>
  <c r="AD202" i="1"/>
  <c r="AJ330" i="1"/>
  <c r="H330" i="1"/>
  <c r="AJ469" i="1"/>
  <c r="H469" i="1"/>
  <c r="O469" i="1"/>
  <c r="V437" i="1"/>
  <c r="O437" i="1"/>
  <c r="AD548" i="1"/>
  <c r="AK548" i="1"/>
  <c r="P548" i="1"/>
  <c r="AL732" i="1"/>
  <c r="Q732" i="1"/>
  <c r="H728" i="1"/>
  <c r="O728" i="1"/>
  <c r="O81" i="1"/>
  <c r="X67" i="1"/>
  <c r="Q67" i="1"/>
  <c r="X54" i="1"/>
  <c r="AL122" i="1"/>
  <c r="X122" i="1"/>
  <c r="AV300" i="1"/>
  <c r="V548" i="1"/>
  <c r="O548" i="1"/>
  <c r="H548" i="1"/>
  <c r="O61" i="2"/>
  <c r="O7" i="2"/>
  <c r="S7" i="2" s="1"/>
  <c r="O27" i="2"/>
  <c r="P10" i="2"/>
  <c r="R10" i="2" s="1"/>
  <c r="K24" i="23"/>
  <c r="AV101" i="1"/>
  <c r="H97" i="1"/>
  <c r="P95" i="1"/>
  <c r="AV87" i="1"/>
  <c r="P86" i="1"/>
  <c r="I83" i="1"/>
  <c r="AV81" i="1"/>
  <c r="X63" i="1"/>
  <c r="Q63" i="1"/>
  <c r="AV47" i="1"/>
  <c r="H47" i="1"/>
  <c r="P46" i="1"/>
  <c r="H196" i="1"/>
  <c r="O193" i="1"/>
  <c r="AV187" i="1"/>
  <c r="H187" i="1"/>
  <c r="V185" i="1"/>
  <c r="I184" i="1"/>
  <c r="P183" i="1"/>
  <c r="P164" i="1"/>
  <c r="V136" i="1"/>
  <c r="H136" i="1"/>
  <c r="AK118" i="1"/>
  <c r="P118" i="1"/>
  <c r="AV309" i="1"/>
  <c r="AV308" i="1"/>
  <c r="AL272" i="1"/>
  <c r="J272" i="1"/>
  <c r="V260" i="1"/>
  <c r="H260" i="1"/>
  <c r="O260" i="1"/>
  <c r="J234" i="1"/>
  <c r="Q234" i="1"/>
  <c r="O233" i="1"/>
  <c r="H221" i="1"/>
  <c r="O221" i="1"/>
  <c r="Q371" i="1"/>
  <c r="AE368" i="1"/>
  <c r="Q368" i="1"/>
  <c r="AV359" i="1"/>
  <c r="AE336" i="1"/>
  <c r="Q336" i="1"/>
  <c r="O486" i="1"/>
  <c r="H486" i="1"/>
  <c r="H485" i="1"/>
  <c r="O485" i="1"/>
  <c r="AV456" i="1"/>
  <c r="W601" i="1"/>
  <c r="I601" i="1"/>
  <c r="P601" i="1"/>
  <c r="AL579" i="1"/>
  <c r="Q579" i="1"/>
  <c r="I572" i="1"/>
  <c r="P572" i="1"/>
  <c r="AC540" i="1"/>
  <c r="O540" i="1"/>
  <c r="H540" i="1"/>
  <c r="W718" i="1"/>
  <c r="I718" i="1"/>
  <c r="X712" i="1"/>
  <c r="J712" i="1"/>
  <c r="AE712" i="1"/>
  <c r="Q712" i="1"/>
  <c r="AD699" i="1"/>
  <c r="I699" i="1"/>
  <c r="X816" i="1"/>
  <c r="J816" i="1"/>
  <c r="Q816" i="1"/>
  <c r="V927" i="1"/>
  <c r="H927" i="1"/>
  <c r="O927" i="1"/>
  <c r="V920" i="1"/>
  <c r="O920" i="1"/>
  <c r="CF56" i="5"/>
  <c r="CH56" i="5" s="1"/>
  <c r="CI56" i="5" s="1"/>
  <c r="G95" i="5"/>
  <c r="I95" i="5" s="1"/>
  <c r="AV62" i="1"/>
  <c r="AV201" i="1"/>
  <c r="J150" i="1"/>
  <c r="AV143" i="1"/>
  <c r="AV291" i="1"/>
  <c r="AV260" i="1"/>
  <c r="AV245" i="1"/>
  <c r="AV244" i="1"/>
  <c r="P410" i="1"/>
  <c r="AV409" i="1"/>
  <c r="AV390" i="1"/>
  <c r="H390" i="1"/>
  <c r="I385" i="1"/>
  <c r="I370" i="1"/>
  <c r="J366" i="1"/>
  <c r="J364" i="1"/>
  <c r="H355" i="1"/>
  <c r="Q354" i="1"/>
  <c r="H339" i="1"/>
  <c r="I324" i="1"/>
  <c r="AV494" i="1"/>
  <c r="AV493" i="1"/>
  <c r="O467" i="1"/>
  <c r="H459" i="1"/>
  <c r="H448" i="1"/>
  <c r="H438" i="1"/>
  <c r="O438" i="1"/>
  <c r="D19" i="23"/>
  <c r="X628" i="1"/>
  <c r="J628" i="1"/>
  <c r="P561" i="1"/>
  <c r="AC541" i="1"/>
  <c r="H541" i="1"/>
  <c r="O541" i="1"/>
  <c r="X729" i="1"/>
  <c r="J729" i="1"/>
  <c r="AJ725" i="1"/>
  <c r="O725" i="1"/>
  <c r="W708" i="1"/>
  <c r="I708" i="1"/>
  <c r="P708" i="1"/>
  <c r="Q692" i="1"/>
  <c r="V691" i="1"/>
  <c r="H691" i="1"/>
  <c r="AC690" i="1"/>
  <c r="H690" i="1"/>
  <c r="AK647" i="1"/>
  <c r="I647" i="1"/>
  <c r="P647" i="1"/>
  <c r="J838" i="1"/>
  <c r="Q838" i="1"/>
  <c r="X806" i="1"/>
  <c r="Q806" i="1"/>
  <c r="X800" i="1"/>
  <c r="Q800" i="1"/>
  <c r="J786" i="1"/>
  <c r="AE786" i="1"/>
  <c r="H922" i="1"/>
  <c r="O922" i="1"/>
  <c r="AE860" i="1"/>
  <c r="J860" i="1"/>
  <c r="V854" i="1"/>
  <c r="H854" i="1"/>
  <c r="AV301" i="1"/>
  <c r="J292" i="1"/>
  <c r="AV288" i="1"/>
  <c r="W419" i="1"/>
  <c r="J414" i="1"/>
  <c r="AV410" i="1"/>
  <c r="AV406" i="1"/>
  <c r="AV404" i="1"/>
  <c r="AV384" i="1"/>
  <c r="AV376" i="1"/>
  <c r="AV375" i="1"/>
  <c r="AV374" i="1"/>
  <c r="AV373" i="1"/>
  <c r="AV369" i="1"/>
  <c r="V362" i="1"/>
  <c r="O362" i="1"/>
  <c r="Q358" i="1"/>
  <c r="H521" i="1"/>
  <c r="V474" i="1"/>
  <c r="O474" i="1"/>
  <c r="AV462" i="1"/>
  <c r="V441" i="1"/>
  <c r="O441" i="1"/>
  <c r="AL619" i="1"/>
  <c r="J619" i="1"/>
  <c r="Q619" i="1"/>
  <c r="AD594" i="1"/>
  <c r="W594" i="1"/>
  <c r="W593" i="1"/>
  <c r="I593" i="1"/>
  <c r="AE735" i="1"/>
  <c r="J735" i="1"/>
  <c r="Q735" i="1"/>
  <c r="W729" i="1"/>
  <c r="I729" i="1"/>
  <c r="P729" i="1"/>
  <c r="AJ701" i="1"/>
  <c r="O701" i="1"/>
  <c r="W697" i="1"/>
  <c r="P697" i="1"/>
  <c r="I695" i="1"/>
  <c r="P695" i="1"/>
  <c r="X686" i="1"/>
  <c r="Q686" i="1"/>
  <c r="H680" i="1"/>
  <c r="O680" i="1"/>
  <c r="W821" i="1"/>
  <c r="I821" i="1"/>
  <c r="P821" i="1"/>
  <c r="AV817" i="1"/>
  <c r="AD814" i="1"/>
  <c r="I814" i="1"/>
  <c r="P814" i="1"/>
  <c r="AD812" i="1"/>
  <c r="P812" i="1"/>
  <c r="H807" i="1"/>
  <c r="O807" i="1"/>
  <c r="AD800" i="1"/>
  <c r="I800" i="1"/>
  <c r="AD786" i="1"/>
  <c r="I786" i="1"/>
  <c r="AK786" i="1"/>
  <c r="P786" i="1"/>
  <c r="X938" i="1"/>
  <c r="J938" i="1"/>
  <c r="AE929" i="1"/>
  <c r="J929" i="1"/>
  <c r="X929" i="1"/>
  <c r="W903" i="1"/>
  <c r="I903" i="1"/>
  <c r="P903" i="1"/>
  <c r="X881" i="1"/>
  <c r="J881" i="1"/>
  <c r="AD855" i="1"/>
  <c r="I855" i="1"/>
  <c r="AV146" i="1"/>
  <c r="J125" i="1"/>
  <c r="AV297" i="1"/>
  <c r="X292" i="1"/>
  <c r="AV264" i="1"/>
  <c r="AV234" i="1"/>
  <c r="X233" i="1"/>
  <c r="AV418" i="1"/>
  <c r="J377" i="1"/>
  <c r="AV370" i="1"/>
  <c r="AV350" i="1"/>
  <c r="AV342" i="1"/>
  <c r="AV335" i="1"/>
  <c r="V445" i="1"/>
  <c r="O445" i="1"/>
  <c r="AV433" i="1"/>
  <c r="AJ566" i="1"/>
  <c r="O566" i="1"/>
  <c r="W714" i="1"/>
  <c r="P714" i="1"/>
  <c r="AK711" i="1"/>
  <c r="W711" i="1"/>
  <c r="I711" i="1"/>
  <c r="H697" i="1"/>
  <c r="O697" i="1"/>
  <c r="AK687" i="1"/>
  <c r="P687" i="1"/>
  <c r="AD683" i="1"/>
  <c r="W683" i="1"/>
  <c r="I683" i="1"/>
  <c r="X674" i="1"/>
  <c r="Q674" i="1"/>
  <c r="V663" i="1"/>
  <c r="H663" i="1"/>
  <c r="J643" i="1"/>
  <c r="Q643" i="1"/>
  <c r="X832" i="1"/>
  <c r="J832" i="1"/>
  <c r="X794" i="1"/>
  <c r="J794" i="1"/>
  <c r="V775" i="1"/>
  <c r="O775" i="1"/>
  <c r="W944" i="1"/>
  <c r="I944" i="1"/>
  <c r="W938" i="1"/>
  <c r="P938" i="1"/>
  <c r="I933" i="1"/>
  <c r="P933" i="1"/>
  <c r="AK929" i="1"/>
  <c r="I929" i="1"/>
  <c r="W929" i="1"/>
  <c r="P929" i="1"/>
  <c r="AE910" i="1"/>
  <c r="J910" i="1"/>
  <c r="W895" i="1"/>
  <c r="I895" i="1"/>
  <c r="P895" i="1"/>
  <c r="AK881" i="1"/>
  <c r="P881" i="1"/>
  <c r="V871" i="1"/>
  <c r="H871" i="1"/>
  <c r="O871" i="1"/>
  <c r="BU82" i="5"/>
  <c r="BW82" i="5" s="1"/>
  <c r="U62" i="5"/>
  <c r="V62" i="5"/>
  <c r="AV157" i="1"/>
  <c r="AV305" i="1"/>
  <c r="AV284" i="1"/>
  <c r="AV283" i="1"/>
  <c r="AV282" i="1"/>
  <c r="AV246" i="1"/>
  <c r="AV407" i="1"/>
  <c r="AV402" i="1"/>
  <c r="AV394" i="1"/>
  <c r="AV392" i="1"/>
  <c r="AV362" i="1"/>
  <c r="V335" i="1"/>
  <c r="H335" i="1"/>
  <c r="AV330" i="1"/>
  <c r="AE330" i="1"/>
  <c r="Q330" i="1"/>
  <c r="AJ477" i="1"/>
  <c r="O477" i="1"/>
  <c r="AV457" i="1"/>
  <c r="AV428" i="1"/>
  <c r="O629" i="1"/>
  <c r="W627" i="1"/>
  <c r="P627" i="1"/>
  <c r="AK591" i="1"/>
  <c r="P591" i="1"/>
  <c r="AV578" i="1"/>
  <c r="Q569" i="1"/>
  <c r="J569" i="1"/>
  <c r="AD567" i="1"/>
  <c r="P567" i="1"/>
  <c r="J561" i="1"/>
  <c r="Q561" i="1"/>
  <c r="AE539" i="1"/>
  <c r="Q539" i="1"/>
  <c r="X722" i="1"/>
  <c r="Q722" i="1"/>
  <c r="X721" i="1"/>
  <c r="Q721" i="1"/>
  <c r="V715" i="1"/>
  <c r="H715" i="1"/>
  <c r="O715" i="1"/>
  <c r="AK706" i="1"/>
  <c r="I706" i="1"/>
  <c r="P706" i="1"/>
  <c r="AE704" i="1"/>
  <c r="X704" i="1"/>
  <c r="V687" i="1"/>
  <c r="O687" i="1"/>
  <c r="V683" i="1"/>
  <c r="H683" i="1"/>
  <c r="O683" i="1"/>
  <c r="AV681" i="1"/>
  <c r="AD675" i="1"/>
  <c r="P675" i="1"/>
  <c r="AL650" i="1"/>
  <c r="Q650" i="1"/>
  <c r="H645" i="1"/>
  <c r="O645" i="1"/>
  <c r="J639" i="1"/>
  <c r="Q639" i="1"/>
  <c r="AD832" i="1"/>
  <c r="P832" i="1"/>
  <c r="AJ825" i="1"/>
  <c r="H825" i="1"/>
  <c r="W823" i="1"/>
  <c r="P823" i="1"/>
  <c r="W819" i="1"/>
  <c r="P819" i="1"/>
  <c r="W814" i="1"/>
  <c r="J809" i="1"/>
  <c r="Q809" i="1"/>
  <c r="W800" i="1"/>
  <c r="W795" i="1"/>
  <c r="P795" i="1"/>
  <c r="AJ780" i="1"/>
  <c r="H780" i="1"/>
  <c r="O780" i="1"/>
  <c r="H774" i="1"/>
  <c r="O774" i="1"/>
  <c r="V895" i="1"/>
  <c r="H895" i="1"/>
  <c r="O895" i="1"/>
  <c r="CQ73" i="5"/>
  <c r="CS73" i="5" s="1"/>
  <c r="CT73" i="5" s="1"/>
  <c r="AF88" i="5"/>
  <c r="AG88" i="5"/>
  <c r="AV134" i="1"/>
  <c r="AV420" i="1"/>
  <c r="AV415" i="1"/>
  <c r="AV385" i="1"/>
  <c r="AV371" i="1"/>
  <c r="AV366" i="1"/>
  <c r="AV344" i="1"/>
  <c r="W334" i="1"/>
  <c r="P334" i="1"/>
  <c r="AV326" i="1"/>
  <c r="V523" i="1"/>
  <c r="H523" i="1"/>
  <c r="AV488" i="1"/>
  <c r="H482" i="1"/>
  <c r="O482" i="1"/>
  <c r="AJ481" i="1"/>
  <c r="O481" i="1"/>
  <c r="AV472" i="1"/>
  <c r="AV444" i="1"/>
  <c r="AV437" i="1"/>
  <c r="AV436" i="1"/>
  <c r="H429" i="1"/>
  <c r="V429" i="1"/>
  <c r="Q627" i="1"/>
  <c r="AD626" i="1"/>
  <c r="P626" i="1"/>
  <c r="W626" i="1"/>
  <c r="O622" i="1"/>
  <c r="O612" i="1"/>
  <c r="P593" i="1"/>
  <c r="X574" i="1"/>
  <c r="Q574" i="1"/>
  <c r="AD571" i="1"/>
  <c r="P571" i="1"/>
  <c r="AJ568" i="1"/>
  <c r="H568" i="1"/>
  <c r="O568" i="1"/>
  <c r="W567" i="1"/>
  <c r="AV558" i="1"/>
  <c r="V723" i="1"/>
  <c r="H723" i="1"/>
  <c r="AJ706" i="1"/>
  <c r="AC706" i="1"/>
  <c r="V667" i="1"/>
  <c r="O667" i="1"/>
  <c r="V820" i="1"/>
  <c r="H820" i="1"/>
  <c r="AV815" i="1"/>
  <c r="W803" i="1"/>
  <c r="I803" i="1"/>
  <c r="AE750" i="1"/>
  <c r="Q750" i="1"/>
  <c r="AJ747" i="1"/>
  <c r="H747" i="1"/>
  <c r="Q938" i="1"/>
  <c r="AD937" i="1"/>
  <c r="W937" i="1"/>
  <c r="I937" i="1"/>
  <c r="AK937" i="1"/>
  <c r="J924" i="1"/>
  <c r="Q924" i="1"/>
  <c r="X919" i="1"/>
  <c r="Q919" i="1"/>
  <c r="AC904" i="1"/>
  <c r="O904" i="1"/>
  <c r="AK882" i="1"/>
  <c r="P882" i="1"/>
  <c r="AV525" i="1"/>
  <c r="AV515" i="1"/>
  <c r="AV512" i="1"/>
  <c r="AV486" i="1"/>
  <c r="AV479" i="1"/>
  <c r="AV447" i="1"/>
  <c r="H626" i="1"/>
  <c r="H588" i="1"/>
  <c r="P585" i="1"/>
  <c r="Q575" i="1"/>
  <c r="H552" i="1"/>
  <c r="H551" i="1"/>
  <c r="X727" i="1"/>
  <c r="H727" i="1"/>
  <c r="J720" i="1"/>
  <c r="J691" i="1"/>
  <c r="Q667" i="1"/>
  <c r="P654" i="1"/>
  <c r="H651" i="1"/>
  <c r="J646" i="1"/>
  <c r="I642" i="1"/>
  <c r="W826" i="1"/>
  <c r="I825" i="1"/>
  <c r="J820" i="1"/>
  <c r="J817" i="1"/>
  <c r="H799" i="1"/>
  <c r="H793" i="1"/>
  <c r="Q788" i="1"/>
  <c r="H785" i="1"/>
  <c r="Q784" i="1"/>
  <c r="J779" i="1"/>
  <c r="W778" i="1"/>
  <c r="I778" i="1"/>
  <c r="H770" i="1"/>
  <c r="AV759" i="1"/>
  <c r="P758" i="1"/>
  <c r="AK756" i="1"/>
  <c r="J751" i="1"/>
  <c r="W941" i="1"/>
  <c r="W939" i="1"/>
  <c r="I931" i="1"/>
  <c r="AC926" i="1"/>
  <c r="H926" i="1"/>
  <c r="H917" i="1"/>
  <c r="H913" i="1"/>
  <c r="I911" i="1"/>
  <c r="W909" i="1"/>
  <c r="Q905" i="1"/>
  <c r="Q903" i="1"/>
  <c r="W902" i="1"/>
  <c r="J896" i="1"/>
  <c r="H893" i="1"/>
  <c r="AD861" i="1"/>
  <c r="W861" i="1"/>
  <c r="V856" i="1"/>
  <c r="H856" i="1"/>
  <c r="Q851" i="1"/>
  <c r="CQ93" i="5"/>
  <c r="CS93" i="5" s="1"/>
  <c r="AN62" i="5"/>
  <c r="AP62" i="5" s="1"/>
  <c r="AV705" i="1"/>
  <c r="X691" i="1"/>
  <c r="J676" i="1"/>
  <c r="J835" i="1"/>
  <c r="AV754" i="1"/>
  <c r="AJ923" i="1"/>
  <c r="W878" i="1"/>
  <c r="I878" i="1"/>
  <c r="P878" i="1"/>
  <c r="AF103" i="5"/>
  <c r="AG103" i="5"/>
  <c r="G29" i="5"/>
  <c r="I29" i="5" s="1"/>
  <c r="K29" i="5" s="1"/>
  <c r="AH444" i="1"/>
  <c r="AX22" i="5" s="1"/>
  <c r="AH429" i="1"/>
  <c r="AX7" i="5" s="1"/>
  <c r="AH445" i="1"/>
  <c r="AX23" i="5" s="1"/>
  <c r="AH430" i="1"/>
  <c r="AX8" i="5" s="1"/>
  <c r="AH438" i="1"/>
  <c r="AX16" i="5" s="1"/>
  <c r="AH446" i="1"/>
  <c r="AX24" i="5" s="1"/>
  <c r="AH447" i="1"/>
  <c r="AX25" i="5" s="1"/>
  <c r="G103" i="5"/>
  <c r="I103" i="5" s="1"/>
  <c r="O538" i="1"/>
  <c r="P726" i="1"/>
  <c r="O712" i="1"/>
  <c r="O684" i="1"/>
  <c r="Q670" i="1"/>
  <c r="Q833" i="1"/>
  <c r="X801" i="1"/>
  <c r="P798" i="1"/>
  <c r="W785" i="1"/>
  <c r="Q759" i="1"/>
  <c r="Q748" i="1"/>
  <c r="AV741" i="1"/>
  <c r="W931" i="1"/>
  <c r="X853" i="1"/>
  <c r="J853" i="1"/>
  <c r="Q853" i="1"/>
  <c r="CF44" i="5"/>
  <c r="CH44" i="5" s="1"/>
  <c r="CQ25" i="5"/>
  <c r="CS25" i="5" s="1"/>
  <c r="AN78" i="5"/>
  <c r="AP78" i="5" s="1"/>
  <c r="AR78" i="5" s="1"/>
  <c r="BJ51" i="5"/>
  <c r="BL51" i="5" s="1"/>
  <c r="BN51" i="5" s="1"/>
  <c r="AV722" i="1"/>
  <c r="AV711" i="1"/>
  <c r="AV811" i="1"/>
  <c r="AV771" i="1"/>
  <c r="W892" i="1"/>
  <c r="I892" i="1"/>
  <c r="AV883" i="1"/>
  <c r="AE852" i="1"/>
  <c r="Q852" i="1"/>
  <c r="X846" i="1"/>
  <c r="Q846" i="1"/>
  <c r="AQ100" i="5"/>
  <c r="AR100" i="5"/>
  <c r="J49" i="5"/>
  <c r="K49" i="5"/>
  <c r="BM22" i="5"/>
  <c r="BN22" i="5"/>
  <c r="AH112" i="1"/>
  <c r="Q5" i="5" s="1"/>
  <c r="AH120" i="1"/>
  <c r="Q13" i="5" s="1"/>
  <c r="AH128" i="1"/>
  <c r="Q21" i="5" s="1"/>
  <c r="AH113" i="1"/>
  <c r="Q6" i="5" s="1"/>
  <c r="AH121" i="1"/>
  <c r="Q14" i="5" s="1"/>
  <c r="AH129" i="1"/>
  <c r="Q22" i="5" s="1"/>
  <c r="AH114" i="1"/>
  <c r="Q7" i="5" s="1"/>
  <c r="AH122" i="1"/>
  <c r="Q15" i="5" s="1"/>
  <c r="AH130" i="1"/>
  <c r="Q23" i="5" s="1"/>
  <c r="AH115" i="1"/>
  <c r="Q8" i="5" s="1"/>
  <c r="AH123" i="1"/>
  <c r="Q16" i="5" s="1"/>
  <c r="AH131" i="1"/>
  <c r="Q24" i="5" s="1"/>
  <c r="K16" i="23" s="1"/>
  <c r="AH111" i="1"/>
  <c r="Q4" i="5" s="1"/>
  <c r="AH125" i="1"/>
  <c r="Q18" i="5" s="1"/>
  <c r="AH126" i="1"/>
  <c r="Q19" i="5" s="1"/>
  <c r="AH127" i="1"/>
  <c r="Q20" i="5" s="1"/>
  <c r="AH124" i="1"/>
  <c r="Q17" i="5" s="1"/>
  <c r="AH132" i="1"/>
  <c r="Q25" i="5" s="1"/>
  <c r="AH133" i="1"/>
  <c r="Q26" i="5" s="1"/>
  <c r="AH116" i="1"/>
  <c r="Q9" i="5" s="1"/>
  <c r="AH117" i="1"/>
  <c r="Q10" i="5" s="1"/>
  <c r="AH118" i="1"/>
  <c r="Q11" i="5" s="1"/>
  <c r="AH119" i="1"/>
  <c r="Q12" i="5" s="1"/>
  <c r="J64" i="5"/>
  <c r="K64" i="5"/>
  <c r="G101" i="5"/>
  <c r="I101" i="5" s="1"/>
  <c r="J37" i="5"/>
  <c r="K37" i="5"/>
  <c r="AV626" i="1"/>
  <c r="AV621" i="1"/>
  <c r="AV603" i="1"/>
  <c r="AV601" i="1"/>
  <c r="P573" i="1"/>
  <c r="O564" i="1"/>
  <c r="P537" i="1"/>
  <c r="AV534" i="1"/>
  <c r="O732" i="1"/>
  <c r="P727" i="1"/>
  <c r="AV724" i="1"/>
  <c r="P724" i="1"/>
  <c r="O717" i="1"/>
  <c r="P713" i="1"/>
  <c r="Q707" i="1"/>
  <c r="O704" i="1"/>
  <c r="Q691" i="1"/>
  <c r="AC684" i="1"/>
  <c r="O677" i="1"/>
  <c r="X676" i="1"/>
  <c r="O673" i="1"/>
  <c r="O670" i="1"/>
  <c r="O665" i="1"/>
  <c r="O655" i="1"/>
  <c r="Q651" i="1"/>
  <c r="Q649" i="1"/>
  <c r="P837" i="1"/>
  <c r="O833" i="1"/>
  <c r="Q830" i="1"/>
  <c r="P826" i="1"/>
  <c r="Q820" i="1"/>
  <c r="AV812" i="1"/>
  <c r="Q808" i="1"/>
  <c r="P799" i="1"/>
  <c r="P793" i="1"/>
  <c r="AV791" i="1"/>
  <c r="O787" i="1"/>
  <c r="Q779" i="1"/>
  <c r="P778" i="1"/>
  <c r="P773" i="1"/>
  <c r="O771" i="1"/>
  <c r="O759" i="1"/>
  <c r="O748" i="1"/>
  <c r="Q945" i="1"/>
  <c r="O943" i="1"/>
  <c r="P941" i="1"/>
  <c r="P939" i="1"/>
  <c r="O918" i="1"/>
  <c r="W917" i="1"/>
  <c r="P915" i="1"/>
  <c r="P909" i="1"/>
  <c r="P902" i="1"/>
  <c r="Q893" i="1"/>
  <c r="O889" i="1"/>
  <c r="AD859" i="1"/>
  <c r="P859" i="1"/>
  <c r="W859" i="1"/>
  <c r="W850" i="1"/>
  <c r="I850" i="1"/>
  <c r="L30" i="23"/>
  <c r="CQ95" i="5"/>
  <c r="CS95" i="5" s="1"/>
  <c r="CQ51" i="5"/>
  <c r="CS51" i="5" s="1"/>
  <c r="CT51" i="5" s="1"/>
  <c r="CQ49" i="5"/>
  <c r="CS49" i="5" s="1"/>
  <c r="CQ23" i="5"/>
  <c r="CS23" i="5" s="1"/>
  <c r="AN93" i="5"/>
  <c r="AP93" i="5" s="1"/>
  <c r="AR93" i="5" s="1"/>
  <c r="BU58" i="5"/>
  <c r="BW58" i="5" s="1"/>
  <c r="BY58" i="5" s="1"/>
  <c r="AN54" i="5"/>
  <c r="AP54" i="5" s="1"/>
  <c r="AC858" i="1"/>
  <c r="AH537" i="1"/>
  <c r="BI10" i="5" s="1"/>
  <c r="AH545" i="1"/>
  <c r="BI18" i="5" s="1"/>
  <c r="AH553" i="1"/>
  <c r="BI26" i="5" s="1"/>
  <c r="AH538" i="1"/>
  <c r="BI11" i="5" s="1"/>
  <c r="AH546" i="1"/>
  <c r="BI19" i="5" s="1"/>
  <c r="AH539" i="1"/>
  <c r="BI12" i="5" s="1"/>
  <c r="AH547" i="1"/>
  <c r="BI20" i="5" s="1"/>
  <c r="AH532" i="1"/>
  <c r="BI5" i="5" s="1"/>
  <c r="AH540" i="1"/>
  <c r="BI13" i="5" s="1"/>
  <c r="AH548" i="1"/>
  <c r="BI21" i="5" s="1"/>
  <c r="AH541" i="1"/>
  <c r="BI14" i="5" s="1"/>
  <c r="AH542" i="1"/>
  <c r="BI15" i="5" s="1"/>
  <c r="AH544" i="1"/>
  <c r="BI17" i="5" s="1"/>
  <c r="AH531" i="1"/>
  <c r="BI4" i="5" s="1"/>
  <c r="AH533" i="1"/>
  <c r="BI6" i="5" s="1"/>
  <c r="AK542" i="1"/>
  <c r="CQ103" i="5"/>
  <c r="CS103" i="5" s="1"/>
  <c r="CQ96" i="5"/>
  <c r="CS96" i="5" s="1"/>
  <c r="DJ96" i="5" s="1"/>
  <c r="CQ92" i="5"/>
  <c r="CS92" i="5" s="1"/>
  <c r="CQ56" i="5"/>
  <c r="CS56" i="5" s="1"/>
  <c r="CQ53" i="5"/>
  <c r="CS53" i="5" s="1"/>
  <c r="CQ37" i="5"/>
  <c r="CS37" i="5" s="1"/>
  <c r="CQ33" i="5"/>
  <c r="CS33" i="5" s="1"/>
  <c r="CU33" i="5" s="1"/>
  <c r="R94" i="5"/>
  <c r="T94" i="5" s="1"/>
  <c r="AC49" i="5"/>
  <c r="AE49" i="5" s="1"/>
  <c r="CQ89" i="5"/>
  <c r="CS89" i="5" s="1"/>
  <c r="CF80" i="5"/>
  <c r="CH80" i="5" s="1"/>
  <c r="CF72" i="5"/>
  <c r="CH72" i="5" s="1"/>
  <c r="CJ72" i="5" s="1"/>
  <c r="CQ70" i="5"/>
  <c r="CS70" i="5" s="1"/>
  <c r="CQ44" i="5"/>
  <c r="CS44" i="5" s="1"/>
  <c r="AY100" i="5"/>
  <c r="BA100" i="5" s="1"/>
  <c r="R95" i="5"/>
  <c r="T95" i="5" s="1"/>
  <c r="AC89" i="5"/>
  <c r="AE89" i="5" s="1"/>
  <c r="BU56" i="5"/>
  <c r="BW56" i="5" s="1"/>
  <c r="BY56" i="5" s="1"/>
  <c r="G43" i="5"/>
  <c r="I43" i="5" s="1"/>
  <c r="AC38" i="5"/>
  <c r="AE38" i="5" s="1"/>
  <c r="E30" i="23"/>
  <c r="CQ99" i="5"/>
  <c r="CS99" i="5" s="1"/>
  <c r="CF87" i="5"/>
  <c r="CH87" i="5" s="1"/>
  <c r="CQ75" i="5"/>
  <c r="CS75" i="5" s="1"/>
  <c r="CQ19" i="5"/>
  <c r="CS19" i="5" s="1"/>
  <c r="DJ19" i="5" s="1"/>
  <c r="BU103" i="5"/>
  <c r="BW103" i="5" s="1"/>
  <c r="BY103" i="5" s="1"/>
  <c r="BU96" i="5"/>
  <c r="BW96" i="5" s="1"/>
  <c r="AN80" i="5"/>
  <c r="AP80" i="5" s="1"/>
  <c r="AY56" i="5"/>
  <c r="BA56" i="5" s="1"/>
  <c r="G27" i="5"/>
  <c r="I27" i="5" s="1"/>
  <c r="K27" i="5" s="1"/>
  <c r="AN101" i="5"/>
  <c r="AP101" i="5" s="1"/>
  <c r="AR101" i="5" s="1"/>
  <c r="AN85" i="5"/>
  <c r="AP85" i="5" s="1"/>
  <c r="AR85" i="5" s="1"/>
  <c r="CF61" i="5"/>
  <c r="CH61" i="5" s="1"/>
  <c r="CI61" i="5" s="1"/>
  <c r="CF60" i="5"/>
  <c r="CH60" i="5" s="1"/>
  <c r="CF51" i="5"/>
  <c r="CH51" i="5" s="1"/>
  <c r="CJ51" i="5" s="1"/>
  <c r="CF36" i="5"/>
  <c r="CH36" i="5" s="1"/>
  <c r="CF35" i="5"/>
  <c r="CH35" i="5" s="1"/>
  <c r="CI35" i="5" s="1"/>
  <c r="GL35" i="5" s="1"/>
  <c r="U103" i="5"/>
  <c r="AY101" i="5"/>
  <c r="BA101" i="5" s="1"/>
  <c r="AQ90" i="5"/>
  <c r="R45" i="5"/>
  <c r="T45" i="5" s="1"/>
  <c r="AC34" i="5"/>
  <c r="AE34" i="5" s="1"/>
  <c r="AC78" i="5"/>
  <c r="AE78" i="5" s="1"/>
  <c r="AG78" i="5" s="1"/>
  <c r="BJ43" i="5"/>
  <c r="BL43" i="5" s="1"/>
  <c r="CQ90" i="5"/>
  <c r="CS90" i="5" s="1"/>
  <c r="CQ86" i="5"/>
  <c r="CS86" i="5" s="1"/>
  <c r="CF54" i="5"/>
  <c r="CH54" i="5" s="1"/>
  <c r="CF48" i="5"/>
  <c r="CH48" i="5" s="1"/>
  <c r="CJ48" i="5" s="1"/>
  <c r="R87" i="5"/>
  <c r="T87" i="5" s="1"/>
  <c r="G78" i="5"/>
  <c r="I78" i="5" s="1"/>
  <c r="K78" i="5" s="1"/>
  <c r="G51" i="5"/>
  <c r="I51" i="5" s="1"/>
  <c r="AN37" i="5"/>
  <c r="AP37" i="5" s="1"/>
  <c r="AR37" i="5" s="1"/>
  <c r="BU4" i="5"/>
  <c r="BW4" i="5" s="1"/>
  <c r="AY91" i="5"/>
  <c r="BA91" i="5" s="1"/>
  <c r="AY83" i="5"/>
  <c r="BA83" i="5" s="1"/>
  <c r="AY67" i="5"/>
  <c r="BA67" i="5" s="1"/>
  <c r="AY43" i="5"/>
  <c r="BA43" i="5" s="1"/>
  <c r="BC43" i="5" s="1"/>
  <c r="BJ77" i="5"/>
  <c r="BL77" i="5" s="1"/>
  <c r="R73" i="5"/>
  <c r="T73" i="5" s="1"/>
  <c r="R70" i="5"/>
  <c r="T70" i="5" s="1"/>
  <c r="V70" i="5" s="1"/>
  <c r="AY54" i="5"/>
  <c r="BA54" i="5" s="1"/>
  <c r="BC54" i="5" s="1"/>
  <c r="R42" i="5"/>
  <c r="T42" i="5" s="1"/>
  <c r="V42" i="5" s="1"/>
  <c r="AC28" i="5"/>
  <c r="AE28" i="5" s="1"/>
  <c r="BU17" i="5"/>
  <c r="BW17" i="5" s="1"/>
  <c r="G41" i="5"/>
  <c r="I41" i="5" s="1"/>
  <c r="K41" i="5" s="1"/>
  <c r="AN103" i="5"/>
  <c r="AP103" i="5" s="1"/>
  <c r="BU88" i="5"/>
  <c r="BW88" i="5" s="1"/>
  <c r="AY78" i="5"/>
  <c r="BA78" i="5" s="1"/>
  <c r="BC78" i="5" s="1"/>
  <c r="R78" i="5"/>
  <c r="T78" i="5" s="1"/>
  <c r="AN77" i="5"/>
  <c r="AP77" i="5" s="1"/>
  <c r="AR77" i="5" s="1"/>
  <c r="AC57" i="5"/>
  <c r="AE57" i="5" s="1"/>
  <c r="AY41" i="5"/>
  <c r="BA41" i="5" s="1"/>
  <c r="AN31" i="5"/>
  <c r="AP31" i="5" s="1"/>
  <c r="AR31" i="5" s="1"/>
  <c r="BJ28" i="5"/>
  <c r="BL28" i="5" s="1"/>
  <c r="BJ97" i="5"/>
  <c r="BL97" i="5" s="1"/>
  <c r="BJ49" i="5"/>
  <c r="BL49" i="5" s="1"/>
  <c r="BM49" i="5" s="1"/>
  <c r="BJ24" i="5"/>
  <c r="BL24" i="5" s="1"/>
  <c r="BJ46" i="5"/>
  <c r="BL46" i="5" s="1"/>
  <c r="BJ103" i="5"/>
  <c r="BL103" i="5" s="1"/>
  <c r="AC95" i="5"/>
  <c r="AE95" i="5" s="1"/>
  <c r="AN87" i="5"/>
  <c r="AP87" i="5" s="1"/>
  <c r="AR87" i="5" s="1"/>
  <c r="R85" i="5"/>
  <c r="T85" i="5" s="1"/>
  <c r="V85" i="5" s="1"/>
  <c r="G84" i="5"/>
  <c r="I84" i="5" s="1"/>
  <c r="R74" i="5"/>
  <c r="T74" i="5" s="1"/>
  <c r="AC62" i="5"/>
  <c r="AE62" i="5" s="1"/>
  <c r="AG62" i="5" s="1"/>
  <c r="AY53" i="5"/>
  <c r="BA53" i="5" s="1"/>
  <c r="R43" i="5"/>
  <c r="T43" i="5" s="1"/>
  <c r="BJ29" i="5"/>
  <c r="BL29" i="5" s="1"/>
  <c r="BU16" i="5"/>
  <c r="BW16" i="5" s="1"/>
  <c r="BU24" i="5"/>
  <c r="BW24" i="5" s="1"/>
  <c r="AH329" i="1"/>
  <c r="AM12" i="5" s="1"/>
  <c r="AH337" i="1"/>
  <c r="AM20" i="5" s="1"/>
  <c r="AH322" i="1"/>
  <c r="AM5" i="5" s="1"/>
  <c r="AH330" i="1"/>
  <c r="AM13" i="5" s="1"/>
  <c r="AH338" i="1"/>
  <c r="AM21" i="5" s="1"/>
  <c r="AH323" i="1"/>
  <c r="AM6" i="5" s="1"/>
  <c r="AH331" i="1"/>
  <c r="AM14" i="5" s="1"/>
  <c r="AH339" i="1"/>
  <c r="AM22" i="5" s="1"/>
  <c r="AH324" i="1"/>
  <c r="AM7" i="5" s="1"/>
  <c r="AH332" i="1"/>
  <c r="AM15" i="5" s="1"/>
  <c r="AH340" i="1"/>
  <c r="AM23" i="5" s="1"/>
  <c r="AA116" i="1"/>
  <c r="O9" i="5" s="1"/>
  <c r="AA124" i="1"/>
  <c r="O17" i="5" s="1"/>
  <c r="AA132" i="1"/>
  <c r="O25" i="5" s="1"/>
  <c r="AA117" i="1"/>
  <c r="O10" i="5" s="1"/>
  <c r="AA125" i="1"/>
  <c r="O18" i="5" s="1"/>
  <c r="AA133" i="1"/>
  <c r="O26" i="5" s="1"/>
  <c r="AA118" i="1"/>
  <c r="O11" i="5" s="1"/>
  <c r="AA126" i="1"/>
  <c r="O19" i="5" s="1"/>
  <c r="AA119" i="1"/>
  <c r="O12" i="5" s="1"/>
  <c r="AA127" i="1"/>
  <c r="O20" i="5" s="1"/>
  <c r="L859" i="1"/>
  <c r="AH8" i="1"/>
  <c r="F6" i="5" s="1"/>
  <c r="AH16" i="1"/>
  <c r="F14" i="5" s="1"/>
  <c r="AH24" i="1"/>
  <c r="F22" i="5" s="1"/>
  <c r="AH9" i="1"/>
  <c r="F7" i="5" s="1"/>
  <c r="AH17" i="1"/>
  <c r="F15" i="5" s="1"/>
  <c r="AH25" i="1"/>
  <c r="F23" i="5" s="1"/>
  <c r="AH10" i="1"/>
  <c r="F8" i="5" s="1"/>
  <c r="AH18" i="1"/>
  <c r="F16" i="5" s="1"/>
  <c r="AH26" i="1"/>
  <c r="F24" i="5" s="1"/>
  <c r="AH6" i="1"/>
  <c r="F4" i="5" s="1"/>
  <c r="AH11" i="1"/>
  <c r="F9" i="5" s="1"/>
  <c r="AH19" i="1"/>
  <c r="F17" i="5" s="1"/>
  <c r="AH27" i="1"/>
  <c r="F25" i="5" s="1"/>
  <c r="AH22" i="1"/>
  <c r="F20" i="5" s="1"/>
  <c r="AA128" i="1"/>
  <c r="O21" i="5" s="1"/>
  <c r="AA112" i="1"/>
  <c r="O5" i="5" s="1"/>
  <c r="AC37" i="5"/>
  <c r="AE37" i="5" s="1"/>
  <c r="AG37" i="5" s="1"/>
  <c r="AH342" i="1"/>
  <c r="AM25" i="5" s="1"/>
  <c r="AH326" i="1"/>
  <c r="AM9" i="5" s="1"/>
  <c r="BU48" i="5"/>
  <c r="BW48" i="5" s="1"/>
  <c r="G45" i="5"/>
  <c r="I45" i="5" s="1"/>
  <c r="R30" i="5"/>
  <c r="T30" i="5" s="1"/>
  <c r="M337" i="1"/>
  <c r="AL20" i="5" s="1"/>
  <c r="M329" i="1"/>
  <c r="AL12" i="5" s="1"/>
  <c r="M10" i="1"/>
  <c r="E8" i="5" s="1"/>
  <c r="M26" i="1"/>
  <c r="E24" i="5" s="1"/>
  <c r="AH21" i="1"/>
  <c r="F19" i="5" s="1"/>
  <c r="AA123" i="1"/>
  <c r="O16" i="5" s="1"/>
  <c r="AH341" i="1"/>
  <c r="AM24" i="5" s="1"/>
  <c r="AH325" i="1"/>
  <c r="AM8" i="5" s="1"/>
  <c r="AC65" i="5"/>
  <c r="AE65" i="5" s="1"/>
  <c r="R51" i="5"/>
  <c r="T51" i="5" s="1"/>
  <c r="AN46" i="5"/>
  <c r="AP46" i="5" s="1"/>
  <c r="AR46" i="5" s="1"/>
  <c r="BJ45" i="5"/>
  <c r="BL45" i="5" s="1"/>
  <c r="AN43" i="5"/>
  <c r="AP43" i="5" s="1"/>
  <c r="AR43" i="5" s="1"/>
  <c r="AY38" i="5"/>
  <c r="BA38" i="5" s="1"/>
  <c r="R38" i="5"/>
  <c r="T38" i="5" s="1"/>
  <c r="V38" i="5" s="1"/>
  <c r="R29" i="5"/>
  <c r="T29" i="5" s="1"/>
  <c r="BU26" i="5"/>
  <c r="BW26" i="5" s="1"/>
  <c r="BY26" i="5" s="1"/>
  <c r="BJ3" i="5"/>
  <c r="AY3" i="5"/>
  <c r="BA3" i="5" s="1"/>
  <c r="BB3" i="5" s="1"/>
  <c r="AH20" i="1"/>
  <c r="F18" i="5" s="1"/>
  <c r="AA122" i="1"/>
  <c r="O15" i="5" s="1"/>
  <c r="AH336" i="1"/>
  <c r="AM19" i="5" s="1"/>
  <c r="AO127" i="1"/>
  <c r="S20" i="5" s="1"/>
  <c r="AO119" i="1"/>
  <c r="S12" i="5" s="1"/>
  <c r="AA238" i="1"/>
  <c r="Z26" i="5" s="1"/>
  <c r="AA230" i="1"/>
  <c r="Z18" i="5" s="1"/>
  <c r="AA222" i="1"/>
  <c r="Z10" i="5" s="1"/>
  <c r="AH234" i="1"/>
  <c r="AB22" i="5" s="1"/>
  <c r="AH226" i="1"/>
  <c r="AB14" i="5" s="1"/>
  <c r="AH218" i="1"/>
  <c r="AB6" i="5" s="1"/>
  <c r="AA756" i="1"/>
  <c r="CC19" i="5" s="1"/>
  <c r="AA748" i="1"/>
  <c r="CC11" i="5" s="1"/>
  <c r="AH760" i="1"/>
  <c r="CE23" i="5" s="1"/>
  <c r="AH752" i="1"/>
  <c r="CE15" i="5" s="1"/>
  <c r="AH744" i="1"/>
  <c r="CE7" i="5" s="1"/>
  <c r="AO126" i="1"/>
  <c r="S19" i="5" s="1"/>
  <c r="AO118" i="1"/>
  <c r="S11" i="5" s="1"/>
  <c r="AA237" i="1"/>
  <c r="Z25" i="5" s="1"/>
  <c r="AA229" i="1"/>
  <c r="Z17" i="5" s="1"/>
  <c r="AA221" i="1"/>
  <c r="Z9" i="5" s="1"/>
  <c r="AH233" i="1"/>
  <c r="AB21" i="5" s="1"/>
  <c r="AH225" i="1"/>
  <c r="AB13" i="5" s="1"/>
  <c r="AH217" i="1"/>
  <c r="AB5" i="5" s="1"/>
  <c r="AA763" i="1"/>
  <c r="CC26" i="5" s="1"/>
  <c r="AA755" i="1"/>
  <c r="CC18" i="5" s="1"/>
  <c r="AA747" i="1"/>
  <c r="CC10" i="5" s="1"/>
  <c r="AH759" i="1"/>
  <c r="CE22" i="5" s="1"/>
  <c r="AH751" i="1"/>
  <c r="CE14" i="5" s="1"/>
  <c r="AH743" i="1"/>
  <c r="CE6" i="5" s="1"/>
  <c r="AO133" i="1"/>
  <c r="S26" i="5" s="1"/>
  <c r="AO125" i="1"/>
  <c r="S18" i="5" s="1"/>
  <c r="AO117" i="1"/>
  <c r="S10" i="5" s="1"/>
  <c r="AA216" i="1"/>
  <c r="Z4" i="5" s="1"/>
  <c r="AA236" i="1"/>
  <c r="Z24" i="5" s="1"/>
  <c r="AA228" i="1"/>
  <c r="Z16" i="5" s="1"/>
  <c r="AA220" i="1"/>
  <c r="Z8" i="5" s="1"/>
  <c r="AH232" i="1"/>
  <c r="AB20" i="5" s="1"/>
  <c r="AH224" i="1"/>
  <c r="AB12" i="5" s="1"/>
  <c r="AN28" i="5"/>
  <c r="AP28" i="5" s="1"/>
  <c r="AR28" i="5" s="1"/>
  <c r="AA762" i="1"/>
  <c r="CC25" i="5" s="1"/>
  <c r="AA754" i="1"/>
  <c r="CC17" i="5" s="1"/>
  <c r="AA746" i="1"/>
  <c r="CC9" i="5" s="1"/>
  <c r="AH758" i="1"/>
  <c r="CE21" i="5" s="1"/>
  <c r="AH750" i="1"/>
  <c r="CE13" i="5" s="1"/>
  <c r="AH742" i="1"/>
  <c r="CE5" i="5" s="1"/>
  <c r="BU9" i="5"/>
  <c r="BW9" i="5" s="1"/>
  <c r="G30" i="5"/>
  <c r="I30" i="5" s="1"/>
  <c r="AO132" i="1"/>
  <c r="S25" i="5" s="1"/>
  <c r="AO124" i="1"/>
  <c r="S17" i="5" s="1"/>
  <c r="AO116" i="1"/>
  <c r="S9" i="5" s="1"/>
  <c r="AC31" i="5"/>
  <c r="AE31" i="5" s="1"/>
  <c r="AA235" i="1"/>
  <c r="Z23" i="5" s="1"/>
  <c r="AA227" i="1"/>
  <c r="Z15" i="5" s="1"/>
  <c r="AH231" i="1"/>
  <c r="AB19" i="5" s="1"/>
  <c r="AA741" i="1"/>
  <c r="CC4" i="5" s="1"/>
  <c r="AA761" i="1"/>
  <c r="CC24" i="5" s="1"/>
  <c r="AA753" i="1"/>
  <c r="CC16" i="5" s="1"/>
  <c r="AH757" i="1"/>
  <c r="CE20" i="5" s="1"/>
  <c r="AV132" i="1"/>
  <c r="AV127" i="1"/>
  <c r="AV124" i="1"/>
  <c r="AV121" i="1"/>
  <c r="AV120" i="1"/>
  <c r="AV117" i="1"/>
  <c r="AV116" i="1"/>
  <c r="AV115" i="1"/>
  <c r="AV112" i="1"/>
  <c r="AV111" i="1"/>
  <c r="AV762" i="1"/>
  <c r="AV761" i="1"/>
  <c r="AV760" i="1"/>
  <c r="AV756" i="1"/>
  <c r="AV753" i="1"/>
  <c r="AV752" i="1"/>
  <c r="AV747" i="1"/>
  <c r="AV746" i="1"/>
  <c r="AV744" i="1"/>
  <c r="AV743" i="1"/>
  <c r="BJ25" i="5"/>
  <c r="BL25" i="5" s="1"/>
  <c r="BM25" i="5" s="1"/>
  <c r="AV445" i="1"/>
  <c r="AV336" i="1"/>
  <c r="AV333" i="1"/>
  <c r="AV332" i="1"/>
  <c r="AV331" i="1"/>
  <c r="AV325" i="1"/>
  <c r="AV324" i="1"/>
  <c r="AV321" i="1"/>
  <c r="AV232" i="1"/>
  <c r="AV231" i="1"/>
  <c r="AV230" i="1"/>
  <c r="AV229" i="1"/>
  <c r="AV226" i="1"/>
  <c r="AV225" i="1"/>
  <c r="AV221" i="1"/>
  <c r="AV220" i="1"/>
  <c r="AV219" i="1"/>
  <c r="AV238" i="1"/>
  <c r="AV235" i="1"/>
  <c r="AV233" i="1"/>
  <c r="AV224" i="1"/>
  <c r="AV223" i="1"/>
  <c r="AV222" i="1"/>
  <c r="AV217" i="1"/>
  <c r="AV27" i="1"/>
  <c r="AV26" i="1"/>
  <c r="AV20" i="1"/>
  <c r="AV18" i="1"/>
  <c r="AV17" i="1"/>
  <c r="AV129" i="1"/>
  <c r="AV126" i="1"/>
  <c r="AV114" i="1"/>
  <c r="AL188" i="1"/>
  <c r="Q188" i="1"/>
  <c r="V288" i="1"/>
  <c r="H288" i="1"/>
  <c r="O288" i="1"/>
  <c r="AJ344" i="1"/>
  <c r="O344" i="1"/>
  <c r="CB1" i="5"/>
  <c r="DI2" i="5" s="1"/>
  <c r="DR2" i="5" s="1"/>
  <c r="V737" i="1"/>
  <c r="AC737" i="1" s="1"/>
  <c r="AJ737" i="1" s="1"/>
  <c r="AK168" i="1"/>
  <c r="P168" i="1"/>
  <c r="H253" i="1"/>
  <c r="O253" i="1"/>
  <c r="O404" i="1"/>
  <c r="H404" i="1"/>
  <c r="X337" i="1"/>
  <c r="Q337" i="1"/>
  <c r="J337" i="1"/>
  <c r="O336" i="1"/>
  <c r="X626" i="1"/>
  <c r="J626" i="1"/>
  <c r="V618" i="1"/>
  <c r="H618" i="1"/>
  <c r="O618" i="1"/>
  <c r="V598" i="1"/>
  <c r="H598" i="1"/>
  <c r="O598" i="1"/>
  <c r="J595" i="1"/>
  <c r="Q595" i="1"/>
  <c r="X51" i="1"/>
  <c r="Q51" i="1"/>
  <c r="J51" i="1"/>
  <c r="V132" i="1"/>
  <c r="H132" i="1"/>
  <c r="V297" i="1"/>
  <c r="H297" i="1"/>
  <c r="I582" i="1"/>
  <c r="P582" i="1"/>
  <c r="X103" i="1"/>
  <c r="Q103" i="1"/>
  <c r="J103" i="1"/>
  <c r="J164" i="1"/>
  <c r="Q164" i="1"/>
  <c r="X308" i="1"/>
  <c r="AL308" i="1"/>
  <c r="Q308" i="1"/>
  <c r="X307" i="1"/>
  <c r="AL307" i="1"/>
  <c r="AL298" i="1"/>
  <c r="Q298" i="1"/>
  <c r="O297" i="1"/>
  <c r="V276" i="1"/>
  <c r="H276" i="1"/>
  <c r="O276" i="1"/>
  <c r="H415" i="1"/>
  <c r="O415" i="1"/>
  <c r="W392" i="1"/>
  <c r="P392" i="1"/>
  <c r="W352" i="1"/>
  <c r="P352" i="1"/>
  <c r="X329" i="1"/>
  <c r="Q329" i="1"/>
  <c r="V480" i="1"/>
  <c r="O480" i="1"/>
  <c r="H480" i="1"/>
  <c r="AK709" i="1"/>
  <c r="I709" i="1"/>
  <c r="W709" i="1"/>
  <c r="P709" i="1"/>
  <c r="W153" i="1"/>
  <c r="I153" i="1"/>
  <c r="J259" i="1"/>
  <c r="AL259" i="1"/>
  <c r="V332" i="1"/>
  <c r="O332" i="1"/>
  <c r="GK2" i="5"/>
  <c r="DH2" i="5"/>
  <c r="DQ2" i="5" s="1"/>
  <c r="V88" i="1"/>
  <c r="H88" i="1"/>
  <c r="O88" i="1"/>
  <c r="AV85" i="1"/>
  <c r="AE160" i="1"/>
  <c r="AL160" i="1"/>
  <c r="AK299" i="1"/>
  <c r="I299" i="1"/>
  <c r="W299" i="1"/>
  <c r="P281" i="1"/>
  <c r="AK281" i="1"/>
  <c r="V412" i="1"/>
  <c r="H412" i="1"/>
  <c r="O412" i="1"/>
  <c r="W362" i="1"/>
  <c r="P362" i="1"/>
  <c r="V353" i="1"/>
  <c r="H353" i="1"/>
  <c r="O353" i="1"/>
  <c r="W348" i="1"/>
  <c r="I348" i="1"/>
  <c r="AJ454" i="1"/>
  <c r="O454" i="1"/>
  <c r="H454" i="1"/>
  <c r="AJ432" i="1"/>
  <c r="H432" i="1"/>
  <c r="AC432" i="1"/>
  <c r="O432" i="1"/>
  <c r="V432" i="1"/>
  <c r="X541" i="1"/>
  <c r="J541" i="1"/>
  <c r="Q541" i="1"/>
  <c r="W730" i="1"/>
  <c r="P730" i="1"/>
  <c r="I723" i="1"/>
  <c r="P723" i="1"/>
  <c r="AD784" i="1"/>
  <c r="P784" i="1"/>
  <c r="AJ777" i="1"/>
  <c r="H777" i="1"/>
  <c r="O777" i="1"/>
  <c r="W68" i="1"/>
  <c r="I68" i="1"/>
  <c r="P68" i="1"/>
  <c r="AJ120" i="1"/>
  <c r="O120" i="1"/>
  <c r="V617" i="1"/>
  <c r="H617" i="1"/>
  <c r="O617" i="1"/>
  <c r="P51" i="2"/>
  <c r="O51" i="2"/>
  <c r="O55" i="2"/>
  <c r="W15" i="1"/>
  <c r="I15" i="1"/>
  <c r="P15" i="1"/>
  <c r="X193" i="1"/>
  <c r="J193" i="1"/>
  <c r="Q193" i="1"/>
  <c r="I179" i="1"/>
  <c r="W179" i="1"/>
  <c r="W161" i="1"/>
  <c r="I161" i="1"/>
  <c r="P161" i="1"/>
  <c r="P299" i="1"/>
  <c r="W273" i="1"/>
  <c r="AK273" i="1"/>
  <c r="I273" i="1"/>
  <c r="P273" i="1"/>
  <c r="AK267" i="1"/>
  <c r="I267" i="1"/>
  <c r="V262" i="1"/>
  <c r="H262" i="1"/>
  <c r="O262" i="1"/>
  <c r="AL247" i="1"/>
  <c r="Q247" i="1"/>
  <c r="V510" i="1"/>
  <c r="O510" i="1"/>
  <c r="H510" i="1"/>
  <c r="AE609" i="1"/>
  <c r="J609" i="1"/>
  <c r="Q609" i="1"/>
  <c r="J547" i="1"/>
  <c r="Q547" i="1"/>
  <c r="AD824" i="1"/>
  <c r="P824" i="1"/>
  <c r="W62" i="1"/>
  <c r="P62" i="1"/>
  <c r="AV51" i="1"/>
  <c r="AV32" i="1"/>
  <c r="AE130" i="1"/>
  <c r="Q130" i="1"/>
  <c r="J130" i="1"/>
  <c r="V122" i="1"/>
  <c r="H122" i="1"/>
  <c r="AL301" i="1"/>
  <c r="J301" i="1"/>
  <c r="X301" i="1"/>
  <c r="X300" i="1"/>
  <c r="AL300" i="1"/>
  <c r="V268" i="1"/>
  <c r="H268" i="1"/>
  <c r="J217" i="1"/>
  <c r="AL217" i="1"/>
  <c r="AD399" i="1"/>
  <c r="I399" i="1"/>
  <c r="AJ827" i="1"/>
  <c r="H827" i="1"/>
  <c r="O827" i="1"/>
  <c r="AC892" i="1"/>
  <c r="H892" i="1"/>
  <c r="O892" i="1"/>
  <c r="AD11" i="1"/>
  <c r="I11" i="1"/>
  <c r="P11" i="1"/>
  <c r="W11" i="1"/>
  <c r="V418" i="1"/>
  <c r="H418" i="1"/>
  <c r="O418" i="1"/>
  <c r="H589" i="1"/>
  <c r="O589" i="1"/>
  <c r="P26" i="2"/>
  <c r="O26" i="2"/>
  <c r="X47" i="1"/>
  <c r="Q47" i="1"/>
  <c r="AK152" i="1"/>
  <c r="I152" i="1"/>
  <c r="W152" i="1"/>
  <c r="Q301" i="1"/>
  <c r="AE277" i="1"/>
  <c r="AL277" i="1"/>
  <c r="Q277" i="1"/>
  <c r="J221" i="1"/>
  <c r="AL221" i="1"/>
  <c r="Q221" i="1"/>
  <c r="H409" i="1"/>
  <c r="O409" i="1"/>
  <c r="W613" i="1"/>
  <c r="I613" i="1"/>
  <c r="P613" i="1"/>
  <c r="AE682" i="1"/>
  <c r="Q682" i="1"/>
  <c r="AD838" i="1"/>
  <c r="I838" i="1"/>
  <c r="W838" i="1"/>
  <c r="AK838" i="1"/>
  <c r="P838" i="1"/>
  <c r="AJ809" i="1"/>
  <c r="H809" i="1"/>
  <c r="AC809" i="1"/>
  <c r="O809" i="1"/>
  <c r="V98" i="1"/>
  <c r="H98" i="1"/>
  <c r="AD587" i="1"/>
  <c r="W587" i="1"/>
  <c r="I587" i="1"/>
  <c r="P587" i="1"/>
  <c r="AK587" i="1"/>
  <c r="V703" i="1"/>
  <c r="H703" i="1"/>
  <c r="O703" i="1"/>
  <c r="P13" i="2"/>
  <c r="R13" i="2" s="1"/>
  <c r="O13" i="2"/>
  <c r="Q13" i="2" s="1"/>
  <c r="P41" i="2"/>
  <c r="O41" i="2"/>
  <c r="P17" i="2"/>
  <c r="O17" i="2"/>
  <c r="Q17" i="2" s="1"/>
  <c r="W91" i="1"/>
  <c r="I91" i="1"/>
  <c r="AE73" i="1"/>
  <c r="J73" i="1"/>
  <c r="Q73" i="1"/>
  <c r="X73" i="1"/>
  <c r="AL302" i="1"/>
  <c r="J302" i="1"/>
  <c r="P287" i="1"/>
  <c r="AK287" i="1"/>
  <c r="W286" i="1"/>
  <c r="AK286" i="1"/>
  <c r="H242" i="1"/>
  <c r="O242" i="1"/>
  <c r="J223" i="1"/>
  <c r="AL223" i="1"/>
  <c r="Q223" i="1"/>
  <c r="V373" i="1"/>
  <c r="O373" i="1"/>
  <c r="AD369" i="1"/>
  <c r="W369" i="1"/>
  <c r="I369" i="1"/>
  <c r="P369" i="1"/>
  <c r="AD359" i="1"/>
  <c r="P359" i="1"/>
  <c r="X324" i="1"/>
  <c r="J324" i="1"/>
  <c r="Q324" i="1"/>
  <c r="J564" i="1"/>
  <c r="Q564" i="1"/>
  <c r="AV5" i="1"/>
  <c r="AV530" i="1"/>
  <c r="AV105" i="1"/>
  <c r="P63" i="1"/>
  <c r="Q18" i="1"/>
  <c r="O13" i="1"/>
  <c r="AV12" i="1"/>
  <c r="AV206" i="1"/>
  <c r="Q196" i="1"/>
  <c r="AV151" i="1"/>
  <c r="Q129" i="1"/>
  <c r="W304" i="1"/>
  <c r="AK304" i="1"/>
  <c r="X303" i="1"/>
  <c r="AL303" i="1"/>
  <c r="AE297" i="1"/>
  <c r="AL297" i="1"/>
  <c r="X295" i="1"/>
  <c r="AL295" i="1"/>
  <c r="Q294" i="1"/>
  <c r="AL294" i="1"/>
  <c r="AV292" i="1"/>
  <c r="P280" i="1"/>
  <c r="W269" i="1"/>
  <c r="AK269" i="1"/>
  <c r="X262" i="1"/>
  <c r="AL262" i="1"/>
  <c r="W255" i="1"/>
  <c r="AK255" i="1"/>
  <c r="Q248" i="1"/>
  <c r="AL248" i="1"/>
  <c r="Q246" i="1"/>
  <c r="I229" i="1"/>
  <c r="AK229" i="1"/>
  <c r="O411" i="1"/>
  <c r="O391" i="1"/>
  <c r="O358" i="1"/>
  <c r="Q333" i="1"/>
  <c r="Q328" i="1"/>
  <c r="O326" i="1"/>
  <c r="O630" i="1"/>
  <c r="AE601" i="1"/>
  <c r="J601" i="1"/>
  <c r="AJ597" i="1"/>
  <c r="H597" i="1"/>
  <c r="O597" i="1"/>
  <c r="X546" i="1"/>
  <c r="Q546" i="1"/>
  <c r="AK679" i="1"/>
  <c r="P679" i="1"/>
  <c r="W672" i="1"/>
  <c r="I672" i="1"/>
  <c r="X653" i="1"/>
  <c r="J653" i="1"/>
  <c r="Q653" i="1"/>
  <c r="X840" i="1"/>
  <c r="J840" i="1"/>
  <c r="Q840" i="1"/>
  <c r="AD834" i="1"/>
  <c r="W834" i="1"/>
  <c r="I834" i="1"/>
  <c r="P834" i="1"/>
  <c r="W815" i="1"/>
  <c r="I815" i="1"/>
  <c r="W811" i="1"/>
  <c r="I811" i="1"/>
  <c r="P811" i="1"/>
  <c r="AL803" i="1"/>
  <c r="J803" i="1"/>
  <c r="W797" i="1"/>
  <c r="P797" i="1"/>
  <c r="H791" i="1"/>
  <c r="O791" i="1"/>
  <c r="AV785" i="1"/>
  <c r="V781" i="1"/>
  <c r="O781" i="1"/>
  <c r="J776" i="1"/>
  <c r="Q776" i="1"/>
  <c r="I771" i="1"/>
  <c r="P771" i="1"/>
  <c r="AL756" i="1"/>
  <c r="Q756" i="1"/>
  <c r="J742" i="1"/>
  <c r="Q742" i="1"/>
  <c r="X742" i="1"/>
  <c r="X943" i="1"/>
  <c r="J943" i="1"/>
  <c r="H940" i="1"/>
  <c r="V940" i="1"/>
  <c r="AC940" i="1"/>
  <c r="I920" i="1"/>
  <c r="P920" i="1"/>
  <c r="AQ102" i="5"/>
  <c r="AR102" i="5"/>
  <c r="J103" i="5"/>
  <c r="K103" i="5"/>
  <c r="AN63" i="2"/>
  <c r="AT63" i="2"/>
  <c r="AV740" i="1"/>
  <c r="P105" i="1"/>
  <c r="H102" i="1"/>
  <c r="P97" i="1"/>
  <c r="H93" i="1"/>
  <c r="Q92" i="1"/>
  <c r="Q88" i="1"/>
  <c r="O86" i="1"/>
  <c r="I84" i="1"/>
  <c r="P81" i="1"/>
  <c r="H79" i="1"/>
  <c r="Q78" i="1"/>
  <c r="P76" i="1"/>
  <c r="J74" i="1"/>
  <c r="H71" i="1"/>
  <c r="Q70" i="1"/>
  <c r="O67" i="1"/>
  <c r="P65" i="1"/>
  <c r="P61" i="1"/>
  <c r="I60" i="1"/>
  <c r="O55" i="1"/>
  <c r="Q52" i="1"/>
  <c r="H50" i="1"/>
  <c r="O38" i="1"/>
  <c r="AV29" i="1"/>
  <c r="AV28" i="1"/>
  <c r="AK20" i="1"/>
  <c r="O20" i="1"/>
  <c r="O18" i="1"/>
  <c r="AV14" i="1"/>
  <c r="AV207" i="1"/>
  <c r="O196" i="1"/>
  <c r="H189" i="1"/>
  <c r="H184" i="1"/>
  <c r="H181" i="1"/>
  <c r="Q180" i="1"/>
  <c r="H178" i="1"/>
  <c r="O171" i="1"/>
  <c r="O167" i="1"/>
  <c r="I165" i="1"/>
  <c r="H163" i="1"/>
  <c r="P162" i="1"/>
  <c r="AV159" i="1"/>
  <c r="AV158" i="1"/>
  <c r="H151" i="1"/>
  <c r="Q150" i="1"/>
  <c r="I143" i="1"/>
  <c r="AV113" i="1"/>
  <c r="AV311" i="1"/>
  <c r="AV310" i="1"/>
  <c r="AV307" i="1"/>
  <c r="I306" i="1"/>
  <c r="W303" i="1"/>
  <c r="AK303" i="1"/>
  <c r="X299" i="1"/>
  <c r="AL299" i="1"/>
  <c r="W297" i="1"/>
  <c r="AK297" i="1"/>
  <c r="P296" i="1"/>
  <c r="AK296" i="1"/>
  <c r="H293" i="1"/>
  <c r="W292" i="1"/>
  <c r="I292" i="1"/>
  <c r="P288" i="1"/>
  <c r="AK288" i="1"/>
  <c r="X287" i="1"/>
  <c r="AL287" i="1"/>
  <c r="X286" i="1"/>
  <c r="AL286" i="1"/>
  <c r="O285" i="1"/>
  <c r="X281" i="1"/>
  <c r="AL281" i="1"/>
  <c r="Q276" i="1"/>
  <c r="AD276" i="1"/>
  <c r="AK276" i="1"/>
  <c r="AE273" i="1"/>
  <c r="AL273" i="1"/>
  <c r="Q272" i="1"/>
  <c r="W268" i="1"/>
  <c r="AK268" i="1"/>
  <c r="X267" i="1"/>
  <c r="AL267" i="1"/>
  <c r="X264" i="1"/>
  <c r="J264" i="1"/>
  <c r="Q262" i="1"/>
  <c r="H261" i="1"/>
  <c r="Q260" i="1"/>
  <c r="Q255" i="1"/>
  <c r="W253" i="1"/>
  <c r="AK253" i="1"/>
  <c r="I248" i="1"/>
  <c r="AK248" i="1"/>
  <c r="O246" i="1"/>
  <c r="P234" i="1"/>
  <c r="J233" i="1"/>
  <c r="X232" i="1"/>
  <c r="J232" i="1"/>
  <c r="J228" i="1"/>
  <c r="Q418" i="1"/>
  <c r="H417" i="1"/>
  <c r="AV412" i="1"/>
  <c r="P401" i="1"/>
  <c r="J386" i="1"/>
  <c r="W385" i="1"/>
  <c r="H385" i="1"/>
  <c r="Q378" i="1"/>
  <c r="J371" i="1"/>
  <c r="H370" i="1"/>
  <c r="P365" i="1"/>
  <c r="J363" i="1"/>
  <c r="P357" i="1"/>
  <c r="I354" i="1"/>
  <c r="O351" i="1"/>
  <c r="H341" i="1"/>
  <c r="I330" i="1"/>
  <c r="AV328" i="1"/>
  <c r="AC326" i="1"/>
  <c r="P325" i="1"/>
  <c r="O522" i="1"/>
  <c r="O503" i="1"/>
  <c r="O497" i="1"/>
  <c r="AV478" i="1"/>
  <c r="O475" i="1"/>
  <c r="O471" i="1"/>
  <c r="O468" i="1"/>
  <c r="O463" i="1"/>
  <c r="H453" i="1"/>
  <c r="H445" i="1"/>
  <c r="O439" i="1"/>
  <c r="O434" i="1"/>
  <c r="H431" i="1"/>
  <c r="Q628" i="1"/>
  <c r="I627" i="1"/>
  <c r="H625" i="1"/>
  <c r="O624" i="1"/>
  <c r="P623" i="1"/>
  <c r="AD618" i="1"/>
  <c r="I618" i="1"/>
  <c r="W618" i="1"/>
  <c r="AE613" i="1"/>
  <c r="J613" i="1"/>
  <c r="X587" i="1"/>
  <c r="J587" i="1"/>
  <c r="Q587" i="1"/>
  <c r="X582" i="1"/>
  <c r="J582" i="1"/>
  <c r="O563" i="1"/>
  <c r="H560" i="1"/>
  <c r="O560" i="1"/>
  <c r="H536" i="1"/>
  <c r="O536" i="1"/>
  <c r="X709" i="1"/>
  <c r="J709" i="1"/>
  <c r="O708" i="1"/>
  <c r="AD703" i="1"/>
  <c r="AK703" i="1"/>
  <c r="P703" i="1"/>
  <c r="H686" i="1"/>
  <c r="O686" i="1"/>
  <c r="AD671" i="1"/>
  <c r="W671" i="1"/>
  <c r="I671" i="1"/>
  <c r="P671" i="1"/>
  <c r="AK671" i="1"/>
  <c r="W666" i="1"/>
  <c r="P666" i="1"/>
  <c r="W827" i="1"/>
  <c r="I827" i="1"/>
  <c r="Q815" i="1"/>
  <c r="W809" i="1"/>
  <c r="I809" i="1"/>
  <c r="AJ801" i="1"/>
  <c r="V801" i="1"/>
  <c r="O801" i="1"/>
  <c r="AC801" i="1"/>
  <c r="AJ797" i="1"/>
  <c r="H797" i="1"/>
  <c r="O797" i="1"/>
  <c r="AK777" i="1"/>
  <c r="P777" i="1"/>
  <c r="W943" i="1"/>
  <c r="I943" i="1"/>
  <c r="V937" i="1"/>
  <c r="H937" i="1"/>
  <c r="X932" i="1"/>
  <c r="J932" i="1"/>
  <c r="Q932" i="1"/>
  <c r="V921" i="1"/>
  <c r="O921" i="1"/>
  <c r="O9" i="2"/>
  <c r="Q9" i="2" s="1"/>
  <c r="AV425" i="1"/>
  <c r="AV100" i="1"/>
  <c r="H94" i="1"/>
  <c r="I86" i="1"/>
  <c r="AV84" i="1"/>
  <c r="AL76" i="1"/>
  <c r="W69" i="1"/>
  <c r="AK65" i="1"/>
  <c r="AV60" i="1"/>
  <c r="AV45" i="1"/>
  <c r="AV44" i="1"/>
  <c r="H33" i="1"/>
  <c r="P32" i="1"/>
  <c r="H30" i="1"/>
  <c r="H29" i="1"/>
  <c r="H18" i="1"/>
  <c r="O166" i="1"/>
  <c r="H147" i="1"/>
  <c r="AV145" i="1"/>
  <c r="AV142" i="1"/>
  <c r="AV140" i="1"/>
  <c r="H138" i="1"/>
  <c r="H134" i="1"/>
  <c r="O123" i="1"/>
  <c r="Q120" i="1"/>
  <c r="X315" i="1"/>
  <c r="AL315" i="1"/>
  <c r="Q314" i="1"/>
  <c r="AL314" i="1"/>
  <c r="W307" i="1"/>
  <c r="AK307" i="1"/>
  <c r="Q306" i="1"/>
  <c r="AL306" i="1"/>
  <c r="O304" i="1"/>
  <c r="W302" i="1"/>
  <c r="AK302" i="1"/>
  <c r="P300" i="1"/>
  <c r="AK300" i="1"/>
  <c r="W298" i="1"/>
  <c r="AK298" i="1"/>
  <c r="AE293" i="1"/>
  <c r="AL293" i="1"/>
  <c r="I289" i="1"/>
  <c r="O279" i="1"/>
  <c r="W277" i="1"/>
  <c r="AK277" i="1"/>
  <c r="Q273" i="1"/>
  <c r="W259" i="1"/>
  <c r="AK259" i="1"/>
  <c r="X258" i="1"/>
  <c r="AL258" i="1"/>
  <c r="P253" i="1"/>
  <c r="O250" i="1"/>
  <c r="I247" i="1"/>
  <c r="AK247" i="1"/>
  <c r="H233" i="1"/>
  <c r="H232" i="1"/>
  <c r="P229" i="1"/>
  <c r="H226" i="1"/>
  <c r="I223" i="1"/>
  <c r="AK223" i="1"/>
  <c r="J218" i="1"/>
  <c r="AL218" i="1"/>
  <c r="AV416" i="1"/>
  <c r="Q415" i="1"/>
  <c r="P412" i="1"/>
  <c r="Q409" i="1"/>
  <c r="H407" i="1"/>
  <c r="J401" i="1"/>
  <c r="H386" i="1"/>
  <c r="O378" i="1"/>
  <c r="W377" i="1"/>
  <c r="Q373" i="1"/>
  <c r="I372" i="1"/>
  <c r="H371" i="1"/>
  <c r="P367" i="1"/>
  <c r="X364" i="1"/>
  <c r="I364" i="1"/>
  <c r="H363" i="1"/>
  <c r="Q362" i="1"/>
  <c r="I360" i="1"/>
  <c r="P356" i="1"/>
  <c r="J355" i="1"/>
  <c r="P353" i="1"/>
  <c r="J351" i="1"/>
  <c r="P338" i="1"/>
  <c r="J335" i="1"/>
  <c r="AV334" i="1"/>
  <c r="Q332" i="1"/>
  <c r="P327" i="1"/>
  <c r="V326" i="1"/>
  <c r="H522" i="1"/>
  <c r="O521" i="1"/>
  <c r="AV518" i="1"/>
  <c r="O517" i="1"/>
  <c r="H503" i="1"/>
  <c r="H497" i="1"/>
  <c r="O493" i="1"/>
  <c r="O489" i="1"/>
  <c r="O488" i="1"/>
  <c r="H475" i="1"/>
  <c r="O473" i="1"/>
  <c r="H468" i="1"/>
  <c r="O462" i="1"/>
  <c r="O459" i="1"/>
  <c r="O448" i="1"/>
  <c r="H434" i="1"/>
  <c r="V426" i="1"/>
  <c r="F19" i="23"/>
  <c r="V620" i="1"/>
  <c r="H620" i="1"/>
  <c r="H570" i="1"/>
  <c r="O570" i="1"/>
  <c r="V561" i="1"/>
  <c r="H561" i="1"/>
  <c r="O561" i="1"/>
  <c r="I547" i="1"/>
  <c r="P547" i="1"/>
  <c r="W541" i="1"/>
  <c r="I541" i="1"/>
  <c r="X725" i="1"/>
  <c r="J725" i="1"/>
  <c r="AE698" i="1"/>
  <c r="J698" i="1"/>
  <c r="W682" i="1"/>
  <c r="I682" i="1"/>
  <c r="P682" i="1"/>
  <c r="V674" i="1"/>
  <c r="O674" i="1"/>
  <c r="V838" i="1"/>
  <c r="H838" i="1"/>
  <c r="V824" i="1"/>
  <c r="H824" i="1"/>
  <c r="O824" i="1"/>
  <c r="X818" i="1"/>
  <c r="Q818" i="1"/>
  <c r="Q811" i="1"/>
  <c r="W805" i="1"/>
  <c r="P805" i="1"/>
  <c r="V784" i="1"/>
  <c r="H784" i="1"/>
  <c r="O784" i="1"/>
  <c r="AL774" i="1"/>
  <c r="J774" i="1"/>
  <c r="Q774" i="1"/>
  <c r="AC764" i="1"/>
  <c r="H764" i="1"/>
  <c r="O764" i="1"/>
  <c r="AK751" i="1"/>
  <c r="I751" i="1"/>
  <c r="W751" i="1"/>
  <c r="V941" i="1"/>
  <c r="H941" i="1"/>
  <c r="AJ940" i="1"/>
  <c r="AF63" i="2"/>
  <c r="O20" i="2"/>
  <c r="Q20" i="2" s="1"/>
  <c r="J105" i="1"/>
  <c r="I97" i="1"/>
  <c r="Q93" i="1"/>
  <c r="H86" i="1"/>
  <c r="X81" i="1"/>
  <c r="J81" i="1"/>
  <c r="AV80" i="1"/>
  <c r="H78" i="1"/>
  <c r="I76" i="1"/>
  <c r="P73" i="1"/>
  <c r="O68" i="1"/>
  <c r="Q66" i="1"/>
  <c r="I65" i="1"/>
  <c r="Q64" i="1"/>
  <c r="O62" i="1"/>
  <c r="J61" i="1"/>
  <c r="AV56" i="1"/>
  <c r="AV55" i="1"/>
  <c r="W55" i="1"/>
  <c r="I55" i="1"/>
  <c r="X53" i="1"/>
  <c r="H52" i="1"/>
  <c r="H37" i="1"/>
  <c r="W31" i="1"/>
  <c r="AV24" i="1"/>
  <c r="X20" i="1"/>
  <c r="H20" i="1"/>
  <c r="H16" i="1"/>
  <c r="AV9" i="1"/>
  <c r="AV6" i="1"/>
  <c r="J205" i="1"/>
  <c r="H203" i="1"/>
  <c r="P193" i="1"/>
  <c r="P188" i="1"/>
  <c r="AV185" i="1"/>
  <c r="Q184" i="1"/>
  <c r="AV174" i="1"/>
  <c r="H171" i="1"/>
  <c r="Q170" i="1"/>
  <c r="H162" i="1"/>
  <c r="Q161" i="1"/>
  <c r="I146" i="1"/>
  <c r="H128" i="1"/>
  <c r="P116" i="1"/>
  <c r="W315" i="1"/>
  <c r="AK315" i="1"/>
  <c r="W314" i="1"/>
  <c r="AK314" i="1"/>
  <c r="AD313" i="1"/>
  <c r="AK313" i="1"/>
  <c r="X312" i="1"/>
  <c r="AL312" i="1"/>
  <c r="Q305" i="1"/>
  <c r="AL305" i="1"/>
  <c r="J297" i="1"/>
  <c r="X291" i="1"/>
  <c r="AL291" i="1"/>
  <c r="Q290" i="1"/>
  <c r="AL290" i="1"/>
  <c r="I282" i="1"/>
  <c r="H270" i="1"/>
  <c r="AD263" i="1"/>
  <c r="AK263" i="1"/>
  <c r="W261" i="1"/>
  <c r="AK261" i="1"/>
  <c r="AD256" i="1"/>
  <c r="AK256" i="1"/>
  <c r="I234" i="1"/>
  <c r="J227" i="1"/>
  <c r="AL227" i="1"/>
  <c r="H225" i="1"/>
  <c r="Q222" i="1"/>
  <c r="AL222" i="1"/>
  <c r="H408" i="1"/>
  <c r="I401" i="1"/>
  <c r="I388" i="1"/>
  <c r="H372" i="1"/>
  <c r="Q366" i="1"/>
  <c r="J365" i="1"/>
  <c r="H364" i="1"/>
  <c r="H360" i="1"/>
  <c r="W355" i="1"/>
  <c r="I355" i="1"/>
  <c r="P350" i="1"/>
  <c r="H346" i="1"/>
  <c r="AV338" i="1"/>
  <c r="J336" i="1"/>
  <c r="W335" i="1"/>
  <c r="I335" i="1"/>
  <c r="W331" i="1"/>
  <c r="I331" i="1"/>
  <c r="P329" i="1"/>
  <c r="H325" i="1"/>
  <c r="P324" i="1"/>
  <c r="O520" i="1"/>
  <c r="O516" i="1"/>
  <c r="H496" i="1"/>
  <c r="O495" i="1"/>
  <c r="H474" i="1"/>
  <c r="O458" i="1"/>
  <c r="H433" i="1"/>
  <c r="AK626" i="1"/>
  <c r="J622" i="1"/>
  <c r="O620" i="1"/>
  <c r="P615" i="1"/>
  <c r="X596" i="1"/>
  <c r="Q596" i="1"/>
  <c r="AE580" i="1"/>
  <c r="Q580" i="1"/>
  <c r="J577" i="1"/>
  <c r="Q577" i="1"/>
  <c r="O553" i="1"/>
  <c r="W539" i="1"/>
  <c r="I539" i="1"/>
  <c r="I733" i="1"/>
  <c r="P733" i="1"/>
  <c r="AD715" i="1"/>
  <c r="P715" i="1"/>
  <c r="V707" i="1"/>
  <c r="H707" i="1"/>
  <c r="W698" i="1"/>
  <c r="I698" i="1"/>
  <c r="H693" i="1"/>
  <c r="O693" i="1"/>
  <c r="W688" i="1"/>
  <c r="P688" i="1"/>
  <c r="I645" i="1"/>
  <c r="P645" i="1"/>
  <c r="AE641" i="1"/>
  <c r="J641" i="1"/>
  <c r="AJ640" i="1"/>
  <c r="V640" i="1"/>
  <c r="X828" i="1"/>
  <c r="J828" i="1"/>
  <c r="Q828" i="1"/>
  <c r="AJ819" i="1"/>
  <c r="H819" i="1"/>
  <c r="O819" i="1"/>
  <c r="AE813" i="1"/>
  <c r="Q813" i="1"/>
  <c r="AD810" i="1"/>
  <c r="I810" i="1"/>
  <c r="W810" i="1"/>
  <c r="X802" i="1"/>
  <c r="J802" i="1"/>
  <c r="AJ758" i="1"/>
  <c r="H758" i="1"/>
  <c r="O758" i="1"/>
  <c r="AK747" i="1"/>
  <c r="P747" i="1"/>
  <c r="X923" i="1"/>
  <c r="Q923" i="1"/>
  <c r="X864" i="1"/>
  <c r="J864" i="1"/>
  <c r="Q864" i="1"/>
  <c r="AV110" i="1"/>
  <c r="AV66" i="1"/>
  <c r="AV19" i="1"/>
  <c r="AV16" i="1"/>
  <c r="AV15" i="1"/>
  <c r="AV204" i="1"/>
  <c r="AV194" i="1"/>
  <c r="AV175" i="1"/>
  <c r="AV170" i="1"/>
  <c r="AV155" i="1"/>
  <c r="AV123" i="1"/>
  <c r="AV122" i="1"/>
  <c r="W312" i="1"/>
  <c r="AK312" i="1"/>
  <c r="W305" i="1"/>
  <c r="AK305" i="1"/>
  <c r="W290" i="1"/>
  <c r="AK290" i="1"/>
  <c r="X289" i="1"/>
  <c r="AL289" i="1"/>
  <c r="AE285" i="1"/>
  <c r="AL285" i="1"/>
  <c r="Q284" i="1"/>
  <c r="AL284" i="1"/>
  <c r="X278" i="1"/>
  <c r="AL278" i="1"/>
  <c r="I275" i="1"/>
  <c r="AK275" i="1"/>
  <c r="X265" i="1"/>
  <c r="AL265" i="1"/>
  <c r="AD264" i="1"/>
  <c r="AK264" i="1"/>
  <c r="X254" i="1"/>
  <c r="AL254" i="1"/>
  <c r="W251" i="1"/>
  <c r="AK251" i="1"/>
  <c r="X246" i="1"/>
  <c r="AL246" i="1"/>
  <c r="AE245" i="1"/>
  <c r="AL245" i="1"/>
  <c r="AE230" i="1"/>
  <c r="AL230" i="1"/>
  <c r="AD227" i="1"/>
  <c r="AK227" i="1"/>
  <c r="X226" i="1"/>
  <c r="AL226" i="1"/>
  <c r="I222" i="1"/>
  <c r="AK222" i="1"/>
  <c r="I219" i="1"/>
  <c r="AK219" i="1"/>
  <c r="AV405" i="1"/>
  <c r="AV513" i="1"/>
  <c r="X621" i="1"/>
  <c r="AE621" i="1"/>
  <c r="J621" i="1"/>
  <c r="I612" i="1"/>
  <c r="W612" i="1"/>
  <c r="W611" i="1"/>
  <c r="P611" i="1"/>
  <c r="V610" i="1"/>
  <c r="O610" i="1"/>
  <c r="V600" i="1"/>
  <c r="H600" i="1"/>
  <c r="V539" i="1"/>
  <c r="H539" i="1"/>
  <c r="O539" i="1"/>
  <c r="V658" i="1"/>
  <c r="H658" i="1"/>
  <c r="W652" i="1"/>
  <c r="I652" i="1"/>
  <c r="AD637" i="1"/>
  <c r="I637" i="1"/>
  <c r="P637" i="1"/>
  <c r="H639" i="1"/>
  <c r="O639" i="1"/>
  <c r="W839" i="1"/>
  <c r="I839" i="1"/>
  <c r="V814" i="1"/>
  <c r="H814" i="1"/>
  <c r="V810" i="1"/>
  <c r="H810" i="1"/>
  <c r="AD802" i="1"/>
  <c r="I802" i="1"/>
  <c r="W802" i="1"/>
  <c r="V794" i="1"/>
  <c r="O794" i="1"/>
  <c r="AK755" i="1"/>
  <c r="W755" i="1"/>
  <c r="I755" i="1"/>
  <c r="P755" i="1"/>
  <c r="V939" i="1"/>
  <c r="H939" i="1"/>
  <c r="AJ935" i="1"/>
  <c r="O935" i="1"/>
  <c r="V924" i="1"/>
  <c r="O924" i="1"/>
  <c r="X908" i="1"/>
  <c r="Q908" i="1"/>
  <c r="J907" i="1"/>
  <c r="Q907" i="1"/>
  <c r="O35" i="2"/>
  <c r="O19" i="2"/>
  <c r="Q19" i="2" s="1"/>
  <c r="AV104" i="1"/>
  <c r="P103" i="1"/>
  <c r="Q94" i="1"/>
  <c r="O93" i="1"/>
  <c r="P84" i="1"/>
  <c r="AV76" i="1"/>
  <c r="P74" i="1"/>
  <c r="AV72" i="1"/>
  <c r="AV67" i="1"/>
  <c r="W65" i="1"/>
  <c r="AV64" i="1"/>
  <c r="P60" i="1"/>
  <c r="AV35" i="1"/>
  <c r="O207" i="1"/>
  <c r="Q204" i="1"/>
  <c r="I202" i="1"/>
  <c r="Q201" i="1"/>
  <c r="P185" i="1"/>
  <c r="AK184" i="1"/>
  <c r="O184" i="1"/>
  <c r="AV181" i="1"/>
  <c r="P181" i="1"/>
  <c r="J168" i="1"/>
  <c r="P165" i="1"/>
  <c r="AV161" i="1"/>
  <c r="I148" i="1"/>
  <c r="O144" i="1"/>
  <c r="AJ128" i="1"/>
  <c r="Q121" i="1"/>
  <c r="W311" i="1"/>
  <c r="AK311" i="1"/>
  <c r="J309" i="1"/>
  <c r="AL309" i="1"/>
  <c r="O293" i="1"/>
  <c r="AD292" i="1"/>
  <c r="Q287" i="1"/>
  <c r="W283" i="1"/>
  <c r="AK283" i="1"/>
  <c r="W278" i="1"/>
  <c r="AK278" i="1"/>
  <c r="W276" i="1"/>
  <c r="Q275" i="1"/>
  <c r="W274" i="1"/>
  <c r="AK274" i="1"/>
  <c r="J273" i="1"/>
  <c r="W272" i="1"/>
  <c r="I272" i="1"/>
  <c r="X270" i="1"/>
  <c r="AL270" i="1"/>
  <c r="W265" i="1"/>
  <c r="AK265" i="1"/>
  <c r="P264" i="1"/>
  <c r="P261" i="1"/>
  <c r="Q252" i="1"/>
  <c r="AV249" i="1"/>
  <c r="AV248" i="1"/>
  <c r="O243" i="1"/>
  <c r="X234" i="1"/>
  <c r="AL234" i="1"/>
  <c r="W233" i="1"/>
  <c r="AK233" i="1"/>
  <c r="P231" i="1"/>
  <c r="AK231" i="1"/>
  <c r="I230" i="1"/>
  <c r="AK230" i="1"/>
  <c r="P228" i="1"/>
  <c r="I226" i="1"/>
  <c r="AK226" i="1"/>
  <c r="Q225" i="1"/>
  <c r="AL225" i="1"/>
  <c r="J224" i="1"/>
  <c r="AL224" i="1"/>
  <c r="P417" i="1"/>
  <c r="O385" i="1"/>
  <c r="Q377" i="1"/>
  <c r="J373" i="1"/>
  <c r="I356" i="1"/>
  <c r="P354" i="1"/>
  <c r="AV346" i="1"/>
  <c r="O345" i="1"/>
  <c r="Q326" i="1"/>
  <c r="H516" i="1"/>
  <c r="AV511" i="1"/>
  <c r="O511" i="1"/>
  <c r="H495" i="1"/>
  <c r="H458" i="1"/>
  <c r="AC428" i="1"/>
  <c r="Q630" i="1"/>
  <c r="W621" i="1"/>
  <c r="I621" i="1"/>
  <c r="P621" i="1"/>
  <c r="P612" i="1"/>
  <c r="AJ611" i="1"/>
  <c r="H611" i="1"/>
  <c r="W607" i="1"/>
  <c r="I607" i="1"/>
  <c r="AJ585" i="1"/>
  <c r="H585" i="1"/>
  <c r="O585" i="1"/>
  <c r="AD575" i="1"/>
  <c r="W575" i="1"/>
  <c r="I575" i="1"/>
  <c r="P575" i="1"/>
  <c r="AE567" i="1"/>
  <c r="Q567" i="1"/>
  <c r="AK563" i="1"/>
  <c r="I563" i="1"/>
  <c r="W563" i="1"/>
  <c r="V549" i="1"/>
  <c r="H549" i="1"/>
  <c r="X710" i="1"/>
  <c r="J710" i="1"/>
  <c r="Q710" i="1"/>
  <c r="O707" i="1"/>
  <c r="AK705" i="1"/>
  <c r="P705" i="1"/>
  <c r="P698" i="1"/>
  <c r="V659" i="1"/>
  <c r="H659" i="1"/>
  <c r="O659" i="1"/>
  <c r="O658" i="1"/>
  <c r="AC652" i="1"/>
  <c r="H652" i="1"/>
  <c r="AJ647" i="1"/>
  <c r="H647" i="1"/>
  <c r="Q641" i="1"/>
  <c r="AD639" i="1"/>
  <c r="W639" i="1"/>
  <c r="I639" i="1"/>
  <c r="V839" i="1"/>
  <c r="H839" i="1"/>
  <c r="H836" i="1"/>
  <c r="O836" i="1"/>
  <c r="P810" i="1"/>
  <c r="Q802" i="1"/>
  <c r="X790" i="1"/>
  <c r="Q790" i="1"/>
  <c r="AL787" i="1"/>
  <c r="J787" i="1"/>
  <c r="AE787" i="1"/>
  <c r="P751" i="1"/>
  <c r="V749" i="1"/>
  <c r="H749" i="1"/>
  <c r="AJ942" i="1"/>
  <c r="H942" i="1"/>
  <c r="AV215" i="1"/>
  <c r="AV845" i="1"/>
  <c r="AV97" i="1"/>
  <c r="AV89" i="1"/>
  <c r="AV88" i="1"/>
  <c r="Q38" i="1"/>
  <c r="I188" i="1"/>
  <c r="O178" i="1"/>
  <c r="AV177" i="1"/>
  <c r="Q167" i="1"/>
  <c r="O119" i="1"/>
  <c r="AE113" i="1"/>
  <c r="I310" i="1"/>
  <c r="AK310" i="1"/>
  <c r="J304" i="1"/>
  <c r="AL304" i="1"/>
  <c r="Q285" i="1"/>
  <c r="X279" i="1"/>
  <c r="AL279" i="1"/>
  <c r="P275" i="1"/>
  <c r="W270" i="1"/>
  <c r="AK270" i="1"/>
  <c r="AE269" i="1"/>
  <c r="AL269" i="1"/>
  <c r="Q265" i="1"/>
  <c r="O261" i="1"/>
  <c r="X255" i="1"/>
  <c r="AL255" i="1"/>
  <c r="P252" i="1"/>
  <c r="AV236" i="1"/>
  <c r="J229" i="1"/>
  <c r="AL229" i="1"/>
  <c r="AD225" i="1"/>
  <c r="AK225" i="1"/>
  <c r="P397" i="1"/>
  <c r="Q351" i="1"/>
  <c r="O349" i="1"/>
  <c r="P339" i="1"/>
  <c r="O625" i="1"/>
  <c r="W619" i="1"/>
  <c r="I619" i="1"/>
  <c r="Q607" i="1"/>
  <c r="O600" i="1"/>
  <c r="W597" i="1"/>
  <c r="P597" i="1"/>
  <c r="AL593" i="1"/>
  <c r="J593" i="1"/>
  <c r="V578" i="1"/>
  <c r="O578" i="1"/>
  <c r="H721" i="1"/>
  <c r="AC721" i="1"/>
  <c r="O721" i="1"/>
  <c r="X717" i="1"/>
  <c r="J717" i="1"/>
  <c r="AJ705" i="1"/>
  <c r="H705" i="1"/>
  <c r="O705" i="1"/>
  <c r="W696" i="1"/>
  <c r="P696" i="1"/>
  <c r="AE679" i="1"/>
  <c r="Q679" i="1"/>
  <c r="AE672" i="1"/>
  <c r="J672" i="1"/>
  <c r="P652" i="1"/>
  <c r="X648" i="1"/>
  <c r="J648" i="1"/>
  <c r="Q648" i="1"/>
  <c r="AJ643" i="1"/>
  <c r="O643" i="1"/>
  <c r="W637" i="1"/>
  <c r="P839" i="1"/>
  <c r="V826" i="1"/>
  <c r="H826" i="1"/>
  <c r="O814" i="1"/>
  <c r="O810" i="1"/>
  <c r="V808" i="1"/>
  <c r="H808" i="1"/>
  <c r="P802" i="1"/>
  <c r="W791" i="1"/>
  <c r="P791" i="1"/>
  <c r="X752" i="1"/>
  <c r="J752" i="1"/>
  <c r="Q752" i="1"/>
  <c r="W940" i="1"/>
  <c r="I940" i="1"/>
  <c r="O939" i="1"/>
  <c r="J614" i="1"/>
  <c r="I608" i="1"/>
  <c r="H606" i="1"/>
  <c r="J600" i="1"/>
  <c r="AV597" i="1"/>
  <c r="P590" i="1"/>
  <c r="P583" i="1"/>
  <c r="AV580" i="1"/>
  <c r="I579" i="1"/>
  <c r="I568" i="1"/>
  <c r="P560" i="1"/>
  <c r="H557" i="1"/>
  <c r="AE549" i="1"/>
  <c r="W548" i="1"/>
  <c r="I548" i="1"/>
  <c r="I543" i="1"/>
  <c r="P719" i="1"/>
  <c r="H716" i="1"/>
  <c r="J708" i="1"/>
  <c r="X707" i="1"/>
  <c r="J707" i="1"/>
  <c r="H706" i="1"/>
  <c r="I692" i="1"/>
  <c r="W691" i="1"/>
  <c r="AC685" i="1"/>
  <c r="I670" i="1"/>
  <c r="W646" i="1"/>
  <c r="I646" i="1"/>
  <c r="W642" i="1"/>
  <c r="I833" i="1"/>
  <c r="W832" i="1"/>
  <c r="I832" i="1"/>
  <c r="P829" i="1"/>
  <c r="J826" i="1"/>
  <c r="AV825" i="1"/>
  <c r="AV824" i="1"/>
  <c r="J808" i="1"/>
  <c r="J800" i="1"/>
  <c r="Q794" i="1"/>
  <c r="I793" i="1"/>
  <c r="H792" i="1"/>
  <c r="J789" i="1"/>
  <c r="W786" i="1"/>
  <c r="H786" i="1"/>
  <c r="I780" i="1"/>
  <c r="H779" i="1"/>
  <c r="J775" i="1"/>
  <c r="AV772" i="1"/>
  <c r="H772" i="1"/>
  <c r="P769" i="1"/>
  <c r="I760" i="1"/>
  <c r="O753" i="1"/>
  <c r="J750" i="1"/>
  <c r="X749" i="1"/>
  <c r="J749" i="1"/>
  <c r="H748" i="1"/>
  <c r="X945" i="1"/>
  <c r="J945" i="1"/>
  <c r="J942" i="1"/>
  <c r="X941" i="1"/>
  <c r="J941" i="1"/>
  <c r="J939" i="1"/>
  <c r="I938" i="1"/>
  <c r="X937" i="1"/>
  <c r="H930" i="1"/>
  <c r="H929" i="1"/>
  <c r="I926" i="1"/>
  <c r="Q921" i="1"/>
  <c r="I912" i="1"/>
  <c r="P912" i="1"/>
  <c r="AC909" i="1"/>
  <c r="H909" i="1"/>
  <c r="X880" i="1"/>
  <c r="J880" i="1"/>
  <c r="AG864" i="1"/>
  <c r="L861" i="1"/>
  <c r="U43" i="5"/>
  <c r="V43" i="5"/>
  <c r="AD919" i="1"/>
  <c r="I919" i="1"/>
  <c r="AD914" i="1"/>
  <c r="AK914" i="1"/>
  <c r="P914" i="1"/>
  <c r="V908" i="1"/>
  <c r="H908" i="1"/>
  <c r="O908" i="1"/>
  <c r="X904" i="1"/>
  <c r="Q904" i="1"/>
  <c r="J904" i="1"/>
  <c r="X901" i="1"/>
  <c r="J901" i="1"/>
  <c r="X900" i="1"/>
  <c r="Q900" i="1"/>
  <c r="X897" i="1"/>
  <c r="Q897" i="1"/>
  <c r="AL894" i="1"/>
  <c r="J894" i="1"/>
  <c r="X894" i="1"/>
  <c r="X882" i="1"/>
  <c r="J882" i="1"/>
  <c r="Q882" i="1"/>
  <c r="L542" i="1"/>
  <c r="L850" i="1"/>
  <c r="AG850" i="1"/>
  <c r="AG857" i="1"/>
  <c r="AG860" i="1"/>
  <c r="L862" i="1"/>
  <c r="L875" i="1"/>
  <c r="AG880" i="1"/>
  <c r="L885" i="1"/>
  <c r="AG886" i="1"/>
  <c r="L888" i="1"/>
  <c r="L891" i="1"/>
  <c r="AG897" i="1"/>
  <c r="AG903" i="1"/>
  <c r="L905" i="1"/>
  <c r="L912" i="1"/>
  <c r="AG542" i="1"/>
  <c r="AG854" i="1"/>
  <c r="L864" i="1"/>
  <c r="AG866" i="1"/>
  <c r="AG869" i="1"/>
  <c r="L873" i="1"/>
  <c r="AG877" i="1"/>
  <c r="AG883" i="1"/>
  <c r="L886" i="1"/>
  <c r="L890" i="1"/>
  <c r="AG895" i="1"/>
  <c r="L897" i="1"/>
  <c r="L902" i="1"/>
  <c r="L903" i="1"/>
  <c r="L909" i="1"/>
  <c r="AG909" i="1"/>
  <c r="AG913" i="1"/>
  <c r="L917" i="1"/>
  <c r="AG917" i="1"/>
  <c r="L920" i="1"/>
  <c r="AG852" i="1"/>
  <c r="L857" i="1"/>
  <c r="L860" i="1"/>
  <c r="L869" i="1"/>
  <c r="L877" i="1"/>
  <c r="L883" i="1"/>
  <c r="AG887" i="1"/>
  <c r="AG889" i="1"/>
  <c r="AG890" i="1"/>
  <c r="L894" i="1"/>
  <c r="L895" i="1"/>
  <c r="AG900" i="1"/>
  <c r="L901" i="1"/>
  <c r="AG901" i="1"/>
  <c r="AG847" i="1"/>
  <c r="AG848" i="1"/>
  <c r="AG849" i="1"/>
  <c r="L854" i="1"/>
  <c r="AG856" i="1"/>
  <c r="AG861" i="1"/>
  <c r="AG863" i="1"/>
  <c r="L866" i="1"/>
  <c r="AG868" i="1"/>
  <c r="AG874" i="1"/>
  <c r="AG876" i="1"/>
  <c r="AG878" i="1"/>
  <c r="L880" i="1"/>
  <c r="L882" i="1"/>
  <c r="AG882" i="1"/>
  <c r="AG884" i="1"/>
  <c r="L893" i="1"/>
  <c r="AG893" i="1"/>
  <c r="AG894" i="1"/>
  <c r="AG898" i="1"/>
  <c r="L900" i="1"/>
  <c r="L906" i="1"/>
  <c r="L908" i="1"/>
  <c r="L913" i="1"/>
  <c r="AG915" i="1"/>
  <c r="AG846" i="1"/>
  <c r="L852" i="1"/>
  <c r="L856" i="1"/>
  <c r="AG859" i="1"/>
  <c r="L863" i="1"/>
  <c r="L865" i="1"/>
  <c r="AG865" i="1"/>
  <c r="L868" i="1"/>
  <c r="L872" i="1"/>
  <c r="AG872" i="1"/>
  <c r="L874" i="1"/>
  <c r="L876" i="1"/>
  <c r="L889" i="1"/>
  <c r="AG892" i="1"/>
  <c r="AG904" i="1"/>
  <c r="AG911" i="1"/>
  <c r="AG919" i="1"/>
  <c r="L847" i="1"/>
  <c r="L848" i="1"/>
  <c r="L849" i="1"/>
  <c r="AG851" i="1"/>
  <c r="AG853" i="1"/>
  <c r="L855" i="1"/>
  <c r="AG855" i="1"/>
  <c r="L858" i="1"/>
  <c r="AG858" i="1"/>
  <c r="AG870" i="1"/>
  <c r="AG875" i="1"/>
  <c r="L878" i="1"/>
  <c r="L881" i="1"/>
  <c r="L884" i="1"/>
  <c r="AG888" i="1"/>
  <c r="L896" i="1"/>
  <c r="AG905" i="1"/>
  <c r="AG912" i="1"/>
  <c r="BB83" i="5"/>
  <c r="BC83" i="5"/>
  <c r="BB67" i="5"/>
  <c r="BC67" i="5"/>
  <c r="BM97" i="5"/>
  <c r="BN97" i="5"/>
  <c r="BN49" i="5"/>
  <c r="BM24" i="5"/>
  <c r="BN24" i="5"/>
  <c r="BM46" i="5"/>
  <c r="BN46" i="5"/>
  <c r="BM103" i="5"/>
  <c r="BN103" i="5"/>
  <c r="BX102" i="5"/>
  <c r="BY102" i="5"/>
  <c r="BX94" i="5"/>
  <c r="BY94" i="5"/>
  <c r="CF98" i="5"/>
  <c r="CH98" i="5" s="1"/>
  <c r="CI98" i="5" s="1"/>
  <c r="CF90" i="5"/>
  <c r="CH90" i="5" s="1"/>
  <c r="CF50" i="5"/>
  <c r="CH50" i="5" s="1"/>
  <c r="CJ50" i="5" s="1"/>
  <c r="CF65" i="5"/>
  <c r="CH65" i="5" s="1"/>
  <c r="CI65" i="5" s="1"/>
  <c r="CQ82" i="5"/>
  <c r="CS82" i="5" s="1"/>
  <c r="O580" i="1"/>
  <c r="Q576" i="1"/>
  <c r="J570" i="1"/>
  <c r="O567" i="1"/>
  <c r="H556" i="1"/>
  <c r="O555" i="1"/>
  <c r="Q540" i="1"/>
  <c r="Q538" i="1"/>
  <c r="X735" i="1"/>
  <c r="O733" i="1"/>
  <c r="V722" i="1"/>
  <c r="Q718" i="1"/>
  <c r="Q711" i="1"/>
  <c r="Q700" i="1"/>
  <c r="P699" i="1"/>
  <c r="P690" i="1"/>
  <c r="AK675" i="1"/>
  <c r="J671" i="1"/>
  <c r="P669" i="1"/>
  <c r="AV666" i="1"/>
  <c r="O663" i="1"/>
  <c r="AV661" i="1"/>
  <c r="AV660" i="1"/>
  <c r="AV659" i="1"/>
  <c r="AV658" i="1"/>
  <c r="AV657" i="1"/>
  <c r="P650" i="1"/>
  <c r="O648" i="1"/>
  <c r="G21" i="23"/>
  <c r="O840" i="1"/>
  <c r="Q835" i="1"/>
  <c r="J834" i="1"/>
  <c r="P831" i="1"/>
  <c r="Q825" i="1"/>
  <c r="P788" i="1"/>
  <c r="AJ786" i="1"/>
  <c r="Q785" i="1"/>
  <c r="O756" i="1"/>
  <c r="P944" i="1"/>
  <c r="Q936" i="1"/>
  <c r="AV932" i="1"/>
  <c r="P928" i="1"/>
  <c r="Q925" i="1"/>
  <c r="X916" i="1"/>
  <c r="J916" i="1"/>
  <c r="H911" i="1"/>
  <c r="O911" i="1"/>
  <c r="AD906" i="1"/>
  <c r="AK906" i="1"/>
  <c r="J899" i="1"/>
  <c r="Q899" i="1"/>
  <c r="J890" i="1"/>
  <c r="X890" i="1"/>
  <c r="Q890" i="1"/>
  <c r="V880" i="1"/>
  <c r="H880" i="1"/>
  <c r="O880" i="1"/>
  <c r="AG879" i="1"/>
  <c r="L870" i="1"/>
  <c r="AG862" i="1"/>
  <c r="AE862" i="1"/>
  <c r="Q862" i="1"/>
  <c r="W860" i="1"/>
  <c r="I860" i="1"/>
  <c r="P860" i="1"/>
  <c r="L851" i="1"/>
  <c r="J66" i="5"/>
  <c r="K66" i="5"/>
  <c r="O609" i="1"/>
  <c r="Q606" i="1"/>
  <c r="O596" i="1"/>
  <c r="O595" i="1"/>
  <c r="X575" i="1"/>
  <c r="Q566" i="1"/>
  <c r="AV563" i="1"/>
  <c r="P546" i="1"/>
  <c r="P540" i="1"/>
  <c r="P538" i="1"/>
  <c r="AV531" i="1"/>
  <c r="Q729" i="1"/>
  <c r="Q720" i="1"/>
  <c r="AK719" i="1"/>
  <c r="P718" i="1"/>
  <c r="P711" i="1"/>
  <c r="Q706" i="1"/>
  <c r="P700" i="1"/>
  <c r="J693" i="1"/>
  <c r="O690" i="1"/>
  <c r="J686" i="1"/>
  <c r="Q676" i="1"/>
  <c r="Q673" i="1"/>
  <c r="X671" i="1"/>
  <c r="O669" i="1"/>
  <c r="Q655" i="1"/>
  <c r="O653" i="1"/>
  <c r="AV640" i="1"/>
  <c r="AV639" i="1"/>
  <c r="AV839" i="1"/>
  <c r="O831" i="1"/>
  <c r="O828" i="1"/>
  <c r="P825" i="1"/>
  <c r="P816" i="1"/>
  <c r="P807" i="1"/>
  <c r="Q804" i="1"/>
  <c r="AK798" i="1"/>
  <c r="Q786" i="1"/>
  <c r="P785" i="1"/>
  <c r="O768" i="1"/>
  <c r="P757" i="1"/>
  <c r="O752" i="1"/>
  <c r="AV934" i="1"/>
  <c r="O928" i="1"/>
  <c r="P925" i="1"/>
  <c r="P919" i="1"/>
  <c r="AC900" i="1"/>
  <c r="H900" i="1"/>
  <c r="AJ900" i="1"/>
  <c r="O900" i="1"/>
  <c r="V897" i="1"/>
  <c r="AJ897" i="1"/>
  <c r="O897" i="1"/>
  <c r="Q894" i="1"/>
  <c r="W883" i="1"/>
  <c r="I883" i="1"/>
  <c r="P883" i="1"/>
  <c r="V882" i="1"/>
  <c r="H882" i="1"/>
  <c r="O882" i="1"/>
  <c r="AG881" i="1"/>
  <c r="AE877" i="1"/>
  <c r="J877" i="1"/>
  <c r="AV568" i="1"/>
  <c r="V550" i="1"/>
  <c r="O546" i="1"/>
  <c r="P545" i="1"/>
  <c r="Q704" i="1"/>
  <c r="P702" i="1"/>
  <c r="AV698" i="1"/>
  <c r="Q687" i="1"/>
  <c r="Q644" i="1"/>
  <c r="O818" i="1"/>
  <c r="O813" i="1"/>
  <c r="AV802" i="1"/>
  <c r="O790" i="1"/>
  <c r="P783" i="1"/>
  <c r="O776" i="1"/>
  <c r="Q754" i="1"/>
  <c r="O923" i="1"/>
  <c r="P910" i="1"/>
  <c r="W910" i="1"/>
  <c r="Q901" i="1"/>
  <c r="AD876" i="1"/>
  <c r="W876" i="1"/>
  <c r="I876" i="1"/>
  <c r="P876" i="1"/>
  <c r="V859" i="1"/>
  <c r="H859" i="1"/>
  <c r="O859" i="1"/>
  <c r="CQ100" i="5"/>
  <c r="CS100" i="5" s="1"/>
  <c r="CU100" i="5" s="1"/>
  <c r="CQ97" i="5"/>
  <c r="CS97" i="5" s="1"/>
  <c r="AF86" i="5"/>
  <c r="AG86" i="5"/>
  <c r="O616" i="1"/>
  <c r="P608" i="1"/>
  <c r="O606" i="1"/>
  <c r="H601" i="1"/>
  <c r="I599" i="1"/>
  <c r="Q598" i="1"/>
  <c r="P594" i="1"/>
  <c r="H593" i="1"/>
  <c r="H580" i="1"/>
  <c r="J574" i="1"/>
  <c r="O559" i="1"/>
  <c r="H550" i="1"/>
  <c r="O543" i="1"/>
  <c r="AL533" i="1"/>
  <c r="I728" i="1"/>
  <c r="W727" i="1"/>
  <c r="W726" i="1"/>
  <c r="I726" i="1"/>
  <c r="H725" i="1"/>
  <c r="H717" i="1"/>
  <c r="O706" i="1"/>
  <c r="J684" i="1"/>
  <c r="X683" i="1"/>
  <c r="J683" i="1"/>
  <c r="P678" i="1"/>
  <c r="AL676" i="1"/>
  <c r="H669" i="1"/>
  <c r="Q668" i="1"/>
  <c r="O651" i="1"/>
  <c r="I650" i="1"/>
  <c r="W840" i="1"/>
  <c r="I840" i="1"/>
  <c r="O837" i="1"/>
  <c r="AK832" i="1"/>
  <c r="H831" i="1"/>
  <c r="W820" i="1"/>
  <c r="I820" i="1"/>
  <c r="Q814" i="1"/>
  <c r="O804" i="1"/>
  <c r="H803" i="1"/>
  <c r="P800" i="1"/>
  <c r="J799" i="1"/>
  <c r="J798" i="1"/>
  <c r="O796" i="1"/>
  <c r="Q789" i="1"/>
  <c r="J788" i="1"/>
  <c r="H787" i="1"/>
  <c r="O786" i="1"/>
  <c r="Q775" i="1"/>
  <c r="Q773" i="1"/>
  <c r="W756" i="1"/>
  <c r="H756" i="1"/>
  <c r="P746" i="1"/>
  <c r="P945" i="1"/>
  <c r="Q931" i="1"/>
  <c r="I928" i="1"/>
  <c r="P926" i="1"/>
  <c r="X920" i="1"/>
  <c r="Q920" i="1"/>
  <c r="W918" i="1"/>
  <c r="P918" i="1"/>
  <c r="AE917" i="1"/>
  <c r="Q917" i="1"/>
  <c r="I914" i="1"/>
  <c r="P913" i="1"/>
  <c r="V903" i="1"/>
  <c r="H903" i="1"/>
  <c r="AE895" i="1"/>
  <c r="J895" i="1"/>
  <c r="AK893" i="1"/>
  <c r="I893" i="1"/>
  <c r="W893" i="1"/>
  <c r="AG871" i="1"/>
  <c r="L871" i="1"/>
  <c r="CQ85" i="5"/>
  <c r="CS85" i="5" s="1"/>
  <c r="CQ84" i="5"/>
  <c r="CS84" i="5" s="1"/>
  <c r="CU84" i="5" s="1"/>
  <c r="CQ76" i="5"/>
  <c r="CS76" i="5" s="1"/>
  <c r="CT76" i="5" s="1"/>
  <c r="BB100" i="5"/>
  <c r="BC100" i="5"/>
  <c r="H902" i="1"/>
  <c r="H888" i="1"/>
  <c r="P861" i="1"/>
  <c r="J851" i="1"/>
  <c r="P846" i="1"/>
  <c r="W542" i="1"/>
  <c r="I542" i="1"/>
  <c r="CF101" i="5"/>
  <c r="CH101" i="5" s="1"/>
  <c r="CJ101" i="5" s="1"/>
  <c r="CF94" i="5"/>
  <c r="CH94" i="5" s="1"/>
  <c r="CF92" i="5"/>
  <c r="CH92" i="5" s="1"/>
  <c r="CQ83" i="5"/>
  <c r="CS83" i="5" s="1"/>
  <c r="CU83" i="5" s="1"/>
  <c r="CQ68" i="5"/>
  <c r="CS68" i="5" s="1"/>
  <c r="BY62" i="5"/>
  <c r="BY30" i="5"/>
  <c r="BZ70" i="5"/>
  <c r="GK70" i="5"/>
  <c r="CA70" i="5"/>
  <c r="CA62" i="5"/>
  <c r="GK62" i="5"/>
  <c r="BX46" i="5"/>
  <c r="BY46" i="5"/>
  <c r="BX38" i="5"/>
  <c r="BY38" i="5"/>
  <c r="GK30" i="5"/>
  <c r="CA30" i="5"/>
  <c r="BZ30" i="5"/>
  <c r="BX22" i="5"/>
  <c r="BY22" i="5"/>
  <c r="BX14" i="5"/>
  <c r="BY14" i="5"/>
  <c r="BX6" i="5"/>
  <c r="BY6" i="5"/>
  <c r="CQ30" i="5"/>
  <c r="CS30" i="5" s="1"/>
  <c r="J919" i="1"/>
  <c r="O913" i="1"/>
  <c r="J911" i="1"/>
  <c r="O906" i="1"/>
  <c r="I887" i="1"/>
  <c r="I881" i="1"/>
  <c r="AV870" i="1"/>
  <c r="AV867" i="1"/>
  <c r="I861" i="1"/>
  <c r="Q860" i="1"/>
  <c r="I859" i="1"/>
  <c r="H858" i="1"/>
  <c r="Q857" i="1"/>
  <c r="AJ856" i="1"/>
  <c r="W855" i="1"/>
  <c r="O854" i="1"/>
  <c r="W851" i="1"/>
  <c r="I846" i="1"/>
  <c r="CF95" i="5"/>
  <c r="CH95" i="5" s="1"/>
  <c r="CF93" i="5"/>
  <c r="CH93" i="5" s="1"/>
  <c r="CJ93" i="5" s="1"/>
  <c r="CQ87" i="5"/>
  <c r="CS87" i="5" s="1"/>
  <c r="CQ81" i="5"/>
  <c r="CS81" i="5" s="1"/>
  <c r="CQ80" i="5"/>
  <c r="CS80" i="5" s="1"/>
  <c r="CU80" i="5" s="1"/>
  <c r="CQ78" i="5"/>
  <c r="CS78" i="5" s="1"/>
  <c r="CQ72" i="5"/>
  <c r="CS72" i="5" s="1"/>
  <c r="CQ32" i="5"/>
  <c r="CS32" i="5" s="1"/>
  <c r="AQ101" i="5"/>
  <c r="AC87" i="5"/>
  <c r="AE87" i="5" s="1"/>
  <c r="BJ78" i="5"/>
  <c r="BL78" i="5" s="1"/>
  <c r="P917" i="1"/>
  <c r="AK916" i="1"/>
  <c r="AJ889" i="1"/>
  <c r="W881" i="1"/>
  <c r="I863" i="1"/>
  <c r="CJ66" i="5"/>
  <c r="CF46" i="5"/>
  <c r="CH46" i="5" s="1"/>
  <c r="CJ46" i="5" s="1"/>
  <c r="BX103" i="5"/>
  <c r="G80" i="5"/>
  <c r="I80" i="5" s="1"/>
  <c r="U29" i="5"/>
  <c r="V29" i="5"/>
  <c r="AV886" i="1"/>
  <c r="AV882" i="1"/>
  <c r="CF99" i="5"/>
  <c r="CH99" i="5" s="1"/>
  <c r="CI99" i="5" s="1"/>
  <c r="CF96" i="5"/>
  <c r="CH96" i="5" s="1"/>
  <c r="CI96" i="5" s="1"/>
  <c r="Q910" i="1"/>
  <c r="O905" i="1"/>
  <c r="Q896" i="1"/>
  <c r="O888" i="1"/>
  <c r="CA86" i="5"/>
  <c r="CQ79" i="5"/>
  <c r="CS79" i="5" s="1"/>
  <c r="CF71" i="5"/>
  <c r="CH71" i="5" s="1"/>
  <c r="CF64" i="5"/>
  <c r="CH64" i="5" s="1"/>
  <c r="CI64" i="5" s="1"/>
  <c r="CQ54" i="5"/>
  <c r="CS54" i="5" s="1"/>
  <c r="CI44" i="5"/>
  <c r="AY103" i="5"/>
  <c r="BA103" i="5" s="1"/>
  <c r="BJ70" i="5"/>
  <c r="BL70" i="5" s="1"/>
  <c r="AV916" i="1"/>
  <c r="I916" i="1"/>
  <c r="O914" i="1"/>
  <c r="Q911" i="1"/>
  <c r="O907" i="1"/>
  <c r="J903" i="1"/>
  <c r="X902" i="1"/>
  <c r="J902" i="1"/>
  <c r="W901" i="1"/>
  <c r="I901" i="1"/>
  <c r="AV894" i="1"/>
  <c r="AV893" i="1"/>
  <c r="Q881" i="1"/>
  <c r="O879" i="1"/>
  <c r="P858" i="1"/>
  <c r="P855" i="1"/>
  <c r="P851" i="1"/>
  <c r="CF91" i="5"/>
  <c r="CH91" i="5" s="1"/>
  <c r="BY70" i="5"/>
  <c r="CF40" i="5"/>
  <c r="CH40" i="5" s="1"/>
  <c r="CI40" i="5" s="1"/>
  <c r="CK40" i="5" s="1"/>
  <c r="BJ95" i="5"/>
  <c r="BL95" i="5" s="1"/>
  <c r="BJ94" i="5"/>
  <c r="BL94" i="5" s="1"/>
  <c r="AQ77" i="5"/>
  <c r="CF38" i="5"/>
  <c r="CH38" i="5" s="1"/>
  <c r="G96" i="5"/>
  <c r="I96" i="5" s="1"/>
  <c r="AY92" i="5"/>
  <c r="BA92" i="5" s="1"/>
  <c r="AY87" i="5"/>
  <c r="BA87" i="5" s="1"/>
  <c r="BU59" i="5"/>
  <c r="BW59" i="5" s="1"/>
  <c r="BU43" i="5"/>
  <c r="BW43" i="5" s="1"/>
  <c r="AQ29" i="5"/>
  <c r="BU19" i="5"/>
  <c r="BW19" i="5" s="1"/>
  <c r="BY19" i="5" s="1"/>
  <c r="CF47" i="5"/>
  <c r="CH47" i="5" s="1"/>
  <c r="CF42" i="5"/>
  <c r="CH42" i="5" s="1"/>
  <c r="CQ40" i="5"/>
  <c r="CS40" i="5" s="1"/>
  <c r="AC99" i="5"/>
  <c r="AE99" i="5" s="1"/>
  <c r="G88" i="5"/>
  <c r="I88" i="5" s="1"/>
  <c r="BJ83" i="5"/>
  <c r="BL83" i="5" s="1"/>
  <c r="G69" i="5"/>
  <c r="I69" i="5" s="1"/>
  <c r="AF34" i="5"/>
  <c r="AG34" i="5"/>
  <c r="CF69" i="5"/>
  <c r="CH69" i="5" s="1"/>
  <c r="CF67" i="5"/>
  <c r="CH67" i="5" s="1"/>
  <c r="CQ47" i="5"/>
  <c r="CS47" i="5" s="1"/>
  <c r="CF45" i="5"/>
  <c r="CH45" i="5" s="1"/>
  <c r="CJ45" i="5" s="1"/>
  <c r="CF39" i="5"/>
  <c r="CH39" i="5" s="1"/>
  <c r="CI39" i="5" s="1"/>
  <c r="AN95" i="5"/>
  <c r="AP95" i="5" s="1"/>
  <c r="BJ87" i="5"/>
  <c r="BL87" i="5" s="1"/>
  <c r="G87" i="5"/>
  <c r="I87" i="5" s="1"/>
  <c r="AQ55" i="5"/>
  <c r="AR55" i="5"/>
  <c r="BB54" i="5"/>
  <c r="CQ52" i="5"/>
  <c r="CS52" i="5" s="1"/>
  <c r="DJ52" i="5" s="1"/>
  <c r="CF43" i="5"/>
  <c r="CH43" i="5" s="1"/>
  <c r="CI43" i="5" s="1"/>
  <c r="CQ31" i="5"/>
  <c r="CS31" i="5" s="1"/>
  <c r="R93" i="5"/>
  <c r="T93" i="5" s="1"/>
  <c r="V93" i="5" s="1"/>
  <c r="AC91" i="5"/>
  <c r="AE91" i="5" s="1"/>
  <c r="AN73" i="5"/>
  <c r="AP73" i="5" s="1"/>
  <c r="AC64" i="5"/>
  <c r="AE64" i="5" s="1"/>
  <c r="AC53" i="5"/>
  <c r="AE53" i="5" s="1"/>
  <c r="CF57" i="5"/>
  <c r="CH57" i="5" s="1"/>
  <c r="CI57" i="5" s="1"/>
  <c r="GL57" i="5" s="1"/>
  <c r="CF49" i="5"/>
  <c r="CH49" i="5" s="1"/>
  <c r="CQ41" i="5"/>
  <c r="CS41" i="5" s="1"/>
  <c r="CQ28" i="5"/>
  <c r="CS28" i="5" s="1"/>
  <c r="BX95" i="5"/>
  <c r="AQ85" i="5"/>
  <c r="BB78" i="5"/>
  <c r="AY76" i="5"/>
  <c r="BA76" i="5" s="1"/>
  <c r="AY66" i="5"/>
  <c r="BA66" i="5" s="1"/>
  <c r="BB53" i="5"/>
  <c r="BC53" i="5"/>
  <c r="BX9" i="5"/>
  <c r="BY9" i="5"/>
  <c r="CQ14" i="5"/>
  <c r="CS14" i="5" s="1"/>
  <c r="CT14" i="5" s="1"/>
  <c r="BJ102" i="5"/>
  <c r="BL102" i="5" s="1"/>
  <c r="AC96" i="5"/>
  <c r="AE96" i="5" s="1"/>
  <c r="AY95" i="5"/>
  <c r="BA95" i="5" s="1"/>
  <c r="BJ42" i="5"/>
  <c r="BL42" i="5" s="1"/>
  <c r="CQ15" i="5"/>
  <c r="CS15" i="5" s="1"/>
  <c r="CQ13" i="5"/>
  <c r="CS13" i="5" s="1"/>
  <c r="CT13" i="5" s="1"/>
  <c r="G100" i="5"/>
  <c r="I100" i="5" s="1"/>
  <c r="BU98" i="5"/>
  <c r="BW98" i="5" s="1"/>
  <c r="BJ96" i="5"/>
  <c r="BL96" i="5" s="1"/>
  <c r="BU93" i="5"/>
  <c r="BW93" i="5" s="1"/>
  <c r="G92" i="5"/>
  <c r="I92" i="5" s="1"/>
  <c r="BJ88" i="5"/>
  <c r="BL88" i="5" s="1"/>
  <c r="BJ86" i="5"/>
  <c r="BL86" i="5" s="1"/>
  <c r="BU85" i="5"/>
  <c r="BW85" i="5" s="1"/>
  <c r="AY84" i="5"/>
  <c r="BA84" i="5" s="1"/>
  <c r="AC83" i="5"/>
  <c r="AE83" i="5" s="1"/>
  <c r="AC81" i="5"/>
  <c r="AE81" i="5" s="1"/>
  <c r="AY79" i="5"/>
  <c r="BA79" i="5" s="1"/>
  <c r="AY77" i="5"/>
  <c r="BA77" i="5" s="1"/>
  <c r="G77" i="5"/>
  <c r="I77" i="5" s="1"/>
  <c r="BU75" i="5"/>
  <c r="BW75" i="5" s="1"/>
  <c r="AN75" i="5"/>
  <c r="AP75" i="5" s="1"/>
  <c r="G75" i="5"/>
  <c r="I75" i="5" s="1"/>
  <c r="AY74" i="5"/>
  <c r="BA74" i="5" s="1"/>
  <c r="BU73" i="5"/>
  <c r="BW73" i="5" s="1"/>
  <c r="AC72" i="5"/>
  <c r="AE72" i="5" s="1"/>
  <c r="AN70" i="5"/>
  <c r="AP70" i="5" s="1"/>
  <c r="BU66" i="5"/>
  <c r="BW66" i="5" s="1"/>
  <c r="G65" i="5"/>
  <c r="I65" i="5" s="1"/>
  <c r="AY62" i="5"/>
  <c r="BA62" i="5" s="1"/>
  <c r="AN57" i="5"/>
  <c r="AP57" i="5" s="1"/>
  <c r="AR57" i="5" s="1"/>
  <c r="AC51" i="5"/>
  <c r="AE51" i="5" s="1"/>
  <c r="BU47" i="5"/>
  <c r="BW47" i="5" s="1"/>
  <c r="BX45" i="5"/>
  <c r="BJ44" i="5"/>
  <c r="BL44" i="5" s="1"/>
  <c r="BN44" i="5" s="1"/>
  <c r="AQ43" i="5"/>
  <c r="BU40" i="5"/>
  <c r="BW40" i="5" s="1"/>
  <c r="AF30" i="5"/>
  <c r="J29" i="5"/>
  <c r="BJ8" i="5"/>
  <c r="BL8" i="5" s="1"/>
  <c r="BN8" i="5" s="1"/>
  <c r="G57" i="5"/>
  <c r="I57" i="5" s="1"/>
  <c r="J41" i="5"/>
  <c r="CF52" i="5"/>
  <c r="CH52" i="5" s="1"/>
  <c r="CQ48" i="5"/>
  <c r="CS48" i="5" s="1"/>
  <c r="CQ45" i="5"/>
  <c r="CS45" i="5" s="1"/>
  <c r="CF41" i="5"/>
  <c r="CH41" i="5" s="1"/>
  <c r="CQ39" i="5"/>
  <c r="CS39" i="5" s="1"/>
  <c r="CQ29" i="5"/>
  <c r="CS29" i="5" s="1"/>
  <c r="G102" i="5"/>
  <c r="I102" i="5" s="1"/>
  <c r="R101" i="5"/>
  <c r="T101" i="5" s="1"/>
  <c r="R100" i="5"/>
  <c r="T100" i="5" s="1"/>
  <c r="BJ99" i="5"/>
  <c r="BL99" i="5" s="1"/>
  <c r="AY98" i="5"/>
  <c r="BA98" i="5" s="1"/>
  <c r="AN97" i="5"/>
  <c r="AP97" i="5" s="1"/>
  <c r="AN96" i="5"/>
  <c r="AP96" i="5" s="1"/>
  <c r="AC94" i="5"/>
  <c r="AE94" i="5" s="1"/>
  <c r="AY93" i="5"/>
  <c r="BA93" i="5" s="1"/>
  <c r="BC93" i="5" s="1"/>
  <c r="R92" i="5"/>
  <c r="T92" i="5" s="1"/>
  <c r="BJ91" i="5"/>
  <c r="BL91" i="5" s="1"/>
  <c r="AY90" i="5"/>
  <c r="BA90" i="5" s="1"/>
  <c r="AN89" i="5"/>
  <c r="AP89" i="5" s="1"/>
  <c r="AN88" i="5"/>
  <c r="AP88" i="5" s="1"/>
  <c r="AY85" i="5"/>
  <c r="BA85" i="5" s="1"/>
  <c r="R84" i="5"/>
  <c r="T84" i="5" s="1"/>
  <c r="G83" i="5"/>
  <c r="I83" i="5" s="1"/>
  <c r="AQ82" i="5"/>
  <c r="AN81" i="5"/>
  <c r="AP81" i="5" s="1"/>
  <c r="AY80" i="5"/>
  <c r="BA80" i="5" s="1"/>
  <c r="AC80" i="5"/>
  <c r="AE80" i="5" s="1"/>
  <c r="BJ76" i="5"/>
  <c r="BL76" i="5" s="1"/>
  <c r="BN76" i="5" s="1"/>
  <c r="AY75" i="5"/>
  <c r="BA75" i="5" s="1"/>
  <c r="AC74" i="5"/>
  <c r="AE74" i="5" s="1"/>
  <c r="AY73" i="5"/>
  <c r="BA73" i="5" s="1"/>
  <c r="AC67" i="5"/>
  <c r="AE67" i="5" s="1"/>
  <c r="R61" i="5"/>
  <c r="T61" i="5" s="1"/>
  <c r="R59" i="5"/>
  <c r="T59" i="5" s="1"/>
  <c r="G54" i="5"/>
  <c r="I54" i="5" s="1"/>
  <c r="G47" i="5"/>
  <c r="I47" i="5" s="1"/>
  <c r="AC46" i="5"/>
  <c r="AE46" i="5" s="1"/>
  <c r="G46" i="5"/>
  <c r="I46" i="5" s="1"/>
  <c r="AC39" i="5"/>
  <c r="AE39" i="5" s="1"/>
  <c r="G38" i="5"/>
  <c r="I38" i="5" s="1"/>
  <c r="R37" i="5"/>
  <c r="T37" i="5" s="1"/>
  <c r="BU34" i="5"/>
  <c r="BW34" i="5" s="1"/>
  <c r="BJ30" i="5"/>
  <c r="BL30" i="5" s="1"/>
  <c r="BJ100" i="5"/>
  <c r="BL100" i="5" s="1"/>
  <c r="G99" i="5"/>
  <c r="I99" i="5" s="1"/>
  <c r="BU97" i="5"/>
  <c r="BW97" i="5" s="1"/>
  <c r="BJ92" i="5"/>
  <c r="BL92" i="5" s="1"/>
  <c r="G91" i="5"/>
  <c r="I91" i="5" s="1"/>
  <c r="BJ84" i="5"/>
  <c r="BL84" i="5" s="1"/>
  <c r="AN83" i="5"/>
  <c r="AP83" i="5" s="1"/>
  <c r="BU81" i="5"/>
  <c r="BW81" i="5" s="1"/>
  <c r="R77" i="5"/>
  <c r="T77" i="5" s="1"/>
  <c r="G76" i="5"/>
  <c r="I76" i="5" s="1"/>
  <c r="K76" i="5" s="1"/>
  <c r="R75" i="5"/>
  <c r="T75" i="5" s="1"/>
  <c r="BJ74" i="5"/>
  <c r="BL74" i="5" s="1"/>
  <c r="AY70" i="5"/>
  <c r="BA70" i="5" s="1"/>
  <c r="U70" i="5"/>
  <c r="AF62" i="5"/>
  <c r="AY59" i="5"/>
  <c r="BA59" i="5" s="1"/>
  <c r="BX58" i="5"/>
  <c r="AY58" i="5"/>
  <c r="BA58" i="5" s="1"/>
  <c r="BX56" i="5"/>
  <c r="BJ54" i="5"/>
  <c r="BL54" i="5" s="1"/>
  <c r="BJ53" i="5"/>
  <c r="BL53" i="5" s="1"/>
  <c r="AC48" i="5"/>
  <c r="AE48" i="5" s="1"/>
  <c r="BJ38" i="5"/>
  <c r="BL38" i="5" s="1"/>
  <c r="AQ37" i="5"/>
  <c r="BX31" i="5"/>
  <c r="M220" i="1"/>
  <c r="AA8" i="5" s="1"/>
  <c r="M219" i="1"/>
  <c r="AA7" i="5" s="1"/>
  <c r="M227" i="1"/>
  <c r="AA15" i="5" s="1"/>
  <c r="M235" i="1"/>
  <c r="AA23" i="5" s="1"/>
  <c r="M216" i="1"/>
  <c r="AA4" i="5" s="1"/>
  <c r="AC63" i="5"/>
  <c r="AE63" i="5" s="1"/>
  <c r="AC55" i="5"/>
  <c r="AE55" i="5" s="1"/>
  <c r="AC47" i="5"/>
  <c r="AE47" i="5" s="1"/>
  <c r="AN65" i="5"/>
  <c r="AP65" i="5" s="1"/>
  <c r="CQ16" i="5"/>
  <c r="CS16" i="5" s="1"/>
  <c r="AY102" i="5"/>
  <c r="BA102" i="5" s="1"/>
  <c r="BJ101" i="5"/>
  <c r="BL101" i="5" s="1"/>
  <c r="BN101" i="5" s="1"/>
  <c r="AC100" i="5"/>
  <c r="AE100" i="5" s="1"/>
  <c r="AN99" i="5"/>
  <c r="AP99" i="5" s="1"/>
  <c r="AC98" i="5"/>
  <c r="AE98" i="5" s="1"/>
  <c r="R96" i="5"/>
  <c r="T96" i="5" s="1"/>
  <c r="AN94" i="5"/>
  <c r="AP94" i="5" s="1"/>
  <c r="G94" i="5"/>
  <c r="I94" i="5" s="1"/>
  <c r="AC93" i="5"/>
  <c r="AE93" i="5" s="1"/>
  <c r="AC92" i="5"/>
  <c r="AE92" i="5" s="1"/>
  <c r="AN91" i="5"/>
  <c r="AP91" i="5" s="1"/>
  <c r="AC90" i="5"/>
  <c r="AE90" i="5" s="1"/>
  <c r="R89" i="5"/>
  <c r="T89" i="5" s="1"/>
  <c r="R88" i="5"/>
  <c r="T88" i="5" s="1"/>
  <c r="AN86" i="5"/>
  <c r="AP86" i="5" s="1"/>
  <c r="G86" i="5"/>
  <c r="I86" i="5" s="1"/>
  <c r="AC85" i="5"/>
  <c r="AE85" i="5" s="1"/>
  <c r="AG85" i="5" s="1"/>
  <c r="AC84" i="5"/>
  <c r="AE84" i="5" s="1"/>
  <c r="BU83" i="5"/>
  <c r="BW83" i="5" s="1"/>
  <c r="BJ82" i="5"/>
  <c r="BL82" i="5" s="1"/>
  <c r="BU77" i="5"/>
  <c r="BW77" i="5" s="1"/>
  <c r="AN76" i="5"/>
  <c r="AP76" i="5" s="1"/>
  <c r="G74" i="5"/>
  <c r="I74" i="5" s="1"/>
  <c r="AC73" i="5"/>
  <c r="AE73" i="5" s="1"/>
  <c r="BU72" i="5"/>
  <c r="BW72" i="5" s="1"/>
  <c r="BJ62" i="5"/>
  <c r="BL62" i="5" s="1"/>
  <c r="G62" i="5"/>
  <c r="I62" i="5" s="1"/>
  <c r="G53" i="5"/>
  <c r="I53" i="5" s="1"/>
  <c r="AN51" i="5"/>
  <c r="AP51" i="5" s="1"/>
  <c r="AR51" i="5" s="1"/>
  <c r="AC45" i="5"/>
  <c r="AE45" i="5" s="1"/>
  <c r="AN38" i="5"/>
  <c r="AP38" i="5" s="1"/>
  <c r="U38" i="5"/>
  <c r="G31" i="5"/>
  <c r="I31" i="5" s="1"/>
  <c r="BU29" i="5"/>
  <c r="BW29" i="5" s="1"/>
  <c r="BX23" i="5"/>
  <c r="J27" i="5"/>
  <c r="R72" i="5"/>
  <c r="T72" i="5" s="1"/>
  <c r="CQ35" i="5"/>
  <c r="CS35" i="5" s="1"/>
  <c r="CF34" i="5"/>
  <c r="CH34" i="5" s="1"/>
  <c r="CI34" i="5" s="1"/>
  <c r="CQ20" i="5"/>
  <c r="CS20" i="5" s="1"/>
  <c r="R102" i="5"/>
  <c r="T102" i="5" s="1"/>
  <c r="AC101" i="5"/>
  <c r="AE101" i="5" s="1"/>
  <c r="BU100" i="5"/>
  <c r="BW100" i="5" s="1"/>
  <c r="BJ98" i="5"/>
  <c r="BL98" i="5" s="1"/>
  <c r="G98" i="5"/>
  <c r="I98" i="5" s="1"/>
  <c r="AY97" i="5"/>
  <c r="BA97" i="5" s="1"/>
  <c r="AY96" i="5"/>
  <c r="BA96" i="5" s="1"/>
  <c r="BJ93" i="5"/>
  <c r="BL93" i="5" s="1"/>
  <c r="BN93" i="5" s="1"/>
  <c r="BU92" i="5"/>
  <c r="BW92" i="5" s="1"/>
  <c r="BU91" i="5"/>
  <c r="BW91" i="5" s="1"/>
  <c r="AY89" i="5"/>
  <c r="BA89" i="5" s="1"/>
  <c r="AY88" i="5"/>
  <c r="BA88" i="5" s="1"/>
  <c r="BJ85" i="5"/>
  <c r="BL85" i="5" s="1"/>
  <c r="BN85" i="5" s="1"/>
  <c r="BU84" i="5"/>
  <c r="BW84" i="5" s="1"/>
  <c r="R83" i="5"/>
  <c r="T83" i="5" s="1"/>
  <c r="BJ80" i="5"/>
  <c r="BL80" i="5" s="1"/>
  <c r="G79" i="5"/>
  <c r="I79" i="5" s="1"/>
  <c r="AC77" i="5"/>
  <c r="AE77" i="5" s="1"/>
  <c r="BU76" i="5"/>
  <c r="BW76" i="5" s="1"/>
  <c r="BJ75" i="5"/>
  <c r="BL75" i="5" s="1"/>
  <c r="AN74" i="5"/>
  <c r="AP74" i="5" s="1"/>
  <c r="BJ73" i="5"/>
  <c r="BL73" i="5" s="1"/>
  <c r="R68" i="5"/>
  <c r="T68" i="5" s="1"/>
  <c r="BU65" i="5"/>
  <c r="BW65" i="5" s="1"/>
  <c r="AY64" i="5"/>
  <c r="BA64" i="5" s="1"/>
  <c r="AY60" i="5"/>
  <c r="BA60" i="5" s="1"/>
  <c r="BC60" i="5" s="1"/>
  <c r="G60" i="5"/>
  <c r="I60" i="5" s="1"/>
  <c r="AC43" i="5"/>
  <c r="AE43" i="5" s="1"/>
  <c r="BJ37" i="5"/>
  <c r="BL37" i="5" s="1"/>
  <c r="BJ34" i="5"/>
  <c r="BL34" i="5" s="1"/>
  <c r="AC29" i="5"/>
  <c r="AE29" i="5" s="1"/>
  <c r="AG29" i="5" s="1"/>
  <c r="G34" i="5"/>
  <c r="I34" i="5" s="1"/>
  <c r="AN60" i="5"/>
  <c r="AP60" i="5" s="1"/>
  <c r="AR60" i="5" s="1"/>
  <c r="AN44" i="5"/>
  <c r="AP44" i="5" s="1"/>
  <c r="R99" i="5"/>
  <c r="T99" i="5" s="1"/>
  <c r="AY94" i="5"/>
  <c r="BA94" i="5" s="1"/>
  <c r="G93" i="5"/>
  <c r="I93" i="5" s="1"/>
  <c r="AN92" i="5"/>
  <c r="AP92" i="5" s="1"/>
  <c r="R91" i="5"/>
  <c r="T91" i="5" s="1"/>
  <c r="AY86" i="5"/>
  <c r="BA86" i="5" s="1"/>
  <c r="R86" i="5"/>
  <c r="T86" i="5" s="1"/>
  <c r="G85" i="5"/>
  <c r="I85" i="5" s="1"/>
  <c r="AN84" i="5"/>
  <c r="AP84" i="5" s="1"/>
  <c r="G82" i="5"/>
  <c r="I82" i="5" s="1"/>
  <c r="AN79" i="5"/>
  <c r="AP79" i="5" s="1"/>
  <c r="R76" i="5"/>
  <c r="T76" i="5" s="1"/>
  <c r="AC75" i="5"/>
  <c r="AE75" i="5" s="1"/>
  <c r="BU74" i="5"/>
  <c r="BW74" i="5" s="1"/>
  <c r="G73" i="5"/>
  <c r="I73" i="5" s="1"/>
  <c r="BU67" i="5"/>
  <c r="BW67" i="5" s="1"/>
  <c r="AC60" i="5"/>
  <c r="AE60" i="5" s="1"/>
  <c r="G59" i="5"/>
  <c r="I59" i="5" s="1"/>
  <c r="BU53" i="5"/>
  <c r="BW53" i="5" s="1"/>
  <c r="AQ53" i="5"/>
  <c r="R53" i="5"/>
  <c r="T53" i="5" s="1"/>
  <c r="BU51" i="5"/>
  <c r="BW51" i="5" s="1"/>
  <c r="R46" i="5"/>
  <c r="T46" i="5" s="1"/>
  <c r="AN45" i="5"/>
  <c r="AP45" i="5" s="1"/>
  <c r="G67" i="5"/>
  <c r="I67" i="5" s="1"/>
  <c r="AN50" i="5"/>
  <c r="AP50" i="5" s="1"/>
  <c r="AY46" i="5"/>
  <c r="BA46" i="5" s="1"/>
  <c r="R44" i="5"/>
  <c r="T44" i="5" s="1"/>
  <c r="U42" i="5"/>
  <c r="BX39" i="5"/>
  <c r="AC27" i="5"/>
  <c r="AE27" i="5" s="1"/>
  <c r="AY21" i="5"/>
  <c r="BA21" i="5" s="1"/>
  <c r="BC21" i="5" s="1"/>
  <c r="BJ16" i="5"/>
  <c r="BL16" i="5" s="1"/>
  <c r="BU11" i="5"/>
  <c r="BW11" i="5" s="1"/>
  <c r="AY20" i="5"/>
  <c r="BA20" i="5" s="1"/>
  <c r="BJ69" i="5"/>
  <c r="BL69" i="5" s="1"/>
  <c r="AC69" i="5"/>
  <c r="AE69" i="5" s="1"/>
  <c r="BU68" i="5"/>
  <c r="BW68" i="5" s="1"/>
  <c r="BY68" i="5" s="1"/>
  <c r="BJ67" i="5"/>
  <c r="BL67" i="5" s="1"/>
  <c r="AN66" i="5"/>
  <c r="AP66" i="5" s="1"/>
  <c r="BJ65" i="5"/>
  <c r="BL65" i="5" s="1"/>
  <c r="BU61" i="5"/>
  <c r="BW61" i="5" s="1"/>
  <c r="AN61" i="5"/>
  <c r="AP61" i="5" s="1"/>
  <c r="G61" i="5"/>
  <c r="I61" i="5" s="1"/>
  <c r="AN59" i="5"/>
  <c r="AP59" i="5" s="1"/>
  <c r="R58" i="5"/>
  <c r="T58" i="5" s="1"/>
  <c r="G50" i="5"/>
  <c r="I50" i="5" s="1"/>
  <c r="BU32" i="5"/>
  <c r="BW32" i="5" s="1"/>
  <c r="AY29" i="5"/>
  <c r="BA29" i="5" s="1"/>
  <c r="BU25" i="5"/>
  <c r="BW25" i="5" s="1"/>
  <c r="G3" i="5"/>
  <c r="AA341" i="1"/>
  <c r="AK24" i="5" s="1"/>
  <c r="BU69" i="5"/>
  <c r="BW69" i="5" s="1"/>
  <c r="AN69" i="5"/>
  <c r="AP69" i="5" s="1"/>
  <c r="AY68" i="5"/>
  <c r="BA68" i="5" s="1"/>
  <c r="R66" i="5"/>
  <c r="T66" i="5" s="1"/>
  <c r="AY61" i="5"/>
  <c r="BA61" i="5" s="1"/>
  <c r="BJ60" i="5"/>
  <c r="BL60" i="5" s="1"/>
  <c r="BU57" i="5"/>
  <c r="BW57" i="5" s="1"/>
  <c r="AC56" i="5"/>
  <c r="AE56" i="5" s="1"/>
  <c r="BU55" i="5"/>
  <c r="BW55" i="5" s="1"/>
  <c r="BU54" i="5"/>
  <c r="BW54" i="5" s="1"/>
  <c r="AY50" i="5"/>
  <c r="BA50" i="5" s="1"/>
  <c r="R50" i="5"/>
  <c r="T50" i="5" s="1"/>
  <c r="AY45" i="5"/>
  <c r="BA45" i="5" s="1"/>
  <c r="AC44" i="5"/>
  <c r="AE44" i="5" s="1"/>
  <c r="AC42" i="5"/>
  <c r="AE42" i="5" s="1"/>
  <c r="R41" i="5"/>
  <c r="T41" i="5" s="1"/>
  <c r="AN40" i="5"/>
  <c r="AP40" i="5" s="1"/>
  <c r="R36" i="5"/>
  <c r="T36" i="5" s="1"/>
  <c r="AN34" i="5"/>
  <c r="AP34" i="5" s="1"/>
  <c r="AC32" i="5"/>
  <c r="AE32" i="5" s="1"/>
  <c r="BJ32" i="5"/>
  <c r="BL32" i="5" s="1"/>
  <c r="R31" i="5"/>
  <c r="T31" i="5" s="1"/>
  <c r="AN30" i="5"/>
  <c r="AP30" i="5" s="1"/>
  <c r="BU10" i="5"/>
  <c r="BW10" i="5" s="1"/>
  <c r="BY10" i="5" s="1"/>
  <c r="R3" i="5"/>
  <c r="T3" i="5" s="1"/>
  <c r="AA321" i="1"/>
  <c r="AK4" i="5" s="1"/>
  <c r="AA325" i="1"/>
  <c r="AK8" i="5" s="1"/>
  <c r="M126" i="1"/>
  <c r="P19" i="5" s="1"/>
  <c r="BU71" i="5"/>
  <c r="BW71" i="5" s="1"/>
  <c r="AC68" i="5"/>
  <c r="AE68" i="5" s="1"/>
  <c r="AN67" i="5"/>
  <c r="AP67" i="5" s="1"/>
  <c r="R65" i="5"/>
  <c r="T65" i="5" s="1"/>
  <c r="BJ64" i="5"/>
  <c r="BL64" i="5" s="1"/>
  <c r="AN64" i="5"/>
  <c r="AP64" i="5" s="1"/>
  <c r="AY63" i="5"/>
  <c r="BA63" i="5" s="1"/>
  <c r="BJ58" i="5"/>
  <c r="BL58" i="5" s="1"/>
  <c r="AY57" i="5"/>
  <c r="BA57" i="5" s="1"/>
  <c r="R57" i="5"/>
  <c r="T57" i="5" s="1"/>
  <c r="BJ56" i="5"/>
  <c r="BL56" i="5" s="1"/>
  <c r="AN56" i="5"/>
  <c r="AP56" i="5" s="1"/>
  <c r="G56" i="5"/>
  <c r="I56" i="5" s="1"/>
  <c r="BJ50" i="5"/>
  <c r="BL50" i="5" s="1"/>
  <c r="G44" i="5"/>
  <c r="I44" i="5" s="1"/>
  <c r="K44" i="5" s="1"/>
  <c r="G42" i="5"/>
  <c r="I42" i="5" s="1"/>
  <c r="R34" i="5"/>
  <c r="T34" i="5" s="1"/>
  <c r="G28" i="5"/>
  <c r="I28" i="5" s="1"/>
  <c r="K28" i="5" s="1"/>
  <c r="BU27" i="5"/>
  <c r="BW27" i="5" s="1"/>
  <c r="R27" i="5"/>
  <c r="T27" i="5" s="1"/>
  <c r="AN27" i="5"/>
  <c r="AP27" i="5" s="1"/>
  <c r="AY4" i="5"/>
  <c r="BA4" i="5" s="1"/>
  <c r="AC3" i="5"/>
  <c r="R71" i="5"/>
  <c r="T71" i="5" s="1"/>
  <c r="AY69" i="5"/>
  <c r="BA69" i="5" s="1"/>
  <c r="BJ68" i="5"/>
  <c r="BL68" i="5" s="1"/>
  <c r="BN68" i="5" s="1"/>
  <c r="AC66" i="5"/>
  <c r="AE66" i="5" s="1"/>
  <c r="AY65" i="5"/>
  <c r="BA65" i="5" s="1"/>
  <c r="BJ61" i="5"/>
  <c r="BL61" i="5" s="1"/>
  <c r="BU60" i="5"/>
  <c r="BW60" i="5" s="1"/>
  <c r="BY60" i="5" s="1"/>
  <c r="BJ59" i="5"/>
  <c r="BL59" i="5" s="1"/>
  <c r="AC59" i="5"/>
  <c r="AE59" i="5" s="1"/>
  <c r="G58" i="5"/>
  <c r="I58" i="5" s="1"/>
  <c r="AC50" i="5"/>
  <c r="AE50" i="5" s="1"/>
  <c r="BU49" i="5"/>
  <c r="BW49" i="5" s="1"/>
  <c r="G48" i="5"/>
  <c r="I48" i="5" s="1"/>
  <c r="AN42" i="5"/>
  <c r="AP42" i="5" s="1"/>
  <c r="AC41" i="5"/>
  <c r="AE41" i="5" s="1"/>
  <c r="G39" i="5"/>
  <c r="I39" i="5" s="1"/>
  <c r="CQ5" i="5"/>
  <c r="CS5" i="5" s="1"/>
  <c r="AY30" i="5"/>
  <c r="BA30" i="5" s="1"/>
  <c r="BJ23" i="5"/>
  <c r="BL23" i="5" s="1"/>
  <c r="AY6" i="5"/>
  <c r="BA6" i="5" s="1"/>
  <c r="CQ3" i="5"/>
  <c r="CT3" i="5" s="1"/>
  <c r="BU3" i="5"/>
  <c r="AO224" i="1"/>
  <c r="AD12" i="5" s="1"/>
  <c r="AY71" i="5"/>
  <c r="BA71" i="5" s="1"/>
  <c r="R69" i="5"/>
  <c r="T69" i="5" s="1"/>
  <c r="G68" i="5"/>
  <c r="I68" i="5" s="1"/>
  <c r="K68" i="5" s="1"/>
  <c r="R67" i="5"/>
  <c r="T67" i="5" s="1"/>
  <c r="BJ66" i="5"/>
  <c r="BL66" i="5" s="1"/>
  <c r="R64" i="5"/>
  <c r="T64" i="5" s="1"/>
  <c r="AC61" i="5"/>
  <c r="AE61" i="5" s="1"/>
  <c r="R60" i="5"/>
  <c r="T60" i="5" s="1"/>
  <c r="V60" i="5" s="1"/>
  <c r="AN58" i="5"/>
  <c r="AP58" i="5" s="1"/>
  <c r="BJ57" i="5"/>
  <c r="BL57" i="5" s="1"/>
  <c r="R56" i="5"/>
  <c r="T56" i="5" s="1"/>
  <c r="BU50" i="5"/>
  <c r="BW50" i="5" s="1"/>
  <c r="BU44" i="5"/>
  <c r="BW44" i="5" s="1"/>
  <c r="BY44" i="5" s="1"/>
  <c r="BU42" i="5"/>
  <c r="BW42" i="5" s="1"/>
  <c r="AY37" i="5"/>
  <c r="BA37" i="5" s="1"/>
  <c r="BB37" i="5" s="1"/>
  <c r="BJ31" i="5"/>
  <c r="BL31" i="5" s="1"/>
  <c r="BU28" i="5"/>
  <c r="BW28" i="5" s="1"/>
  <c r="R28" i="5"/>
  <c r="T28" i="5" s="1"/>
  <c r="BJ27" i="5"/>
  <c r="BL27" i="5" s="1"/>
  <c r="BU8" i="5"/>
  <c r="BW8" i="5" s="1"/>
  <c r="BB46" i="5"/>
  <c r="BC46" i="5"/>
  <c r="BB45" i="5"/>
  <c r="BC45" i="5"/>
  <c r="AV435" i="1"/>
  <c r="AY48" i="5"/>
  <c r="BA48" i="5" s="1"/>
  <c r="AY34" i="5"/>
  <c r="BA34" i="5" s="1"/>
  <c r="BB34" i="5" s="1"/>
  <c r="GI34" i="5" s="1"/>
  <c r="AY32" i="5"/>
  <c r="BA32" i="5" s="1"/>
  <c r="BC32" i="5" s="1"/>
  <c r="AY44" i="5"/>
  <c r="BA44" i="5" s="1"/>
  <c r="AY42" i="5"/>
  <c r="BA42" i="5" s="1"/>
  <c r="AY47" i="5"/>
  <c r="BA47" i="5" s="1"/>
  <c r="AY27" i="5"/>
  <c r="BA27" i="5" s="1"/>
  <c r="AV431" i="1"/>
  <c r="AY11" i="5"/>
  <c r="BA11" i="5" s="1"/>
  <c r="AY10" i="5"/>
  <c r="BA10" i="5" s="1"/>
  <c r="BC10" i="5" s="1"/>
  <c r="BB20" i="5"/>
  <c r="BC20" i="5"/>
  <c r="BB29" i="5"/>
  <c r="BC29" i="5"/>
  <c r="BB38" i="5"/>
  <c r="BC38" i="5"/>
  <c r="BB6" i="5"/>
  <c r="BC6" i="5"/>
  <c r="AV432" i="1"/>
  <c r="AY19" i="5"/>
  <c r="BA19" i="5" s="1"/>
  <c r="AY14" i="5"/>
  <c r="BA14" i="5" s="1"/>
  <c r="AY13" i="5"/>
  <c r="BA13" i="5" s="1"/>
  <c r="AY40" i="5"/>
  <c r="BA40" i="5" s="1"/>
  <c r="AY31" i="5"/>
  <c r="BA31" i="5" s="1"/>
  <c r="AV449" i="1"/>
  <c r="AY28" i="5"/>
  <c r="BA28" i="5" s="1"/>
  <c r="AY9" i="5"/>
  <c r="BA9" i="5" s="1"/>
  <c r="GL2" i="5"/>
  <c r="O103" i="1"/>
  <c r="O27" i="1"/>
  <c r="V116" i="1"/>
  <c r="H116" i="1"/>
  <c r="W332" i="1"/>
  <c r="I332" i="1"/>
  <c r="AE719" i="1"/>
  <c r="J719" i="1"/>
  <c r="X719" i="1"/>
  <c r="AE823" i="1"/>
  <c r="J823" i="1"/>
  <c r="AL850" i="1"/>
  <c r="J850" i="1"/>
  <c r="X850" i="1"/>
  <c r="Q850" i="1"/>
  <c r="O53" i="2"/>
  <c r="P59" i="2"/>
  <c r="V63" i="2"/>
  <c r="AL63" i="2"/>
  <c r="W105" i="1"/>
  <c r="I105" i="1"/>
  <c r="W104" i="1"/>
  <c r="I98" i="1"/>
  <c r="X97" i="1"/>
  <c r="J97" i="1"/>
  <c r="AC94" i="1"/>
  <c r="J94" i="1"/>
  <c r="X93" i="1"/>
  <c r="J93" i="1"/>
  <c r="H92" i="1"/>
  <c r="J88" i="1"/>
  <c r="J86" i="1"/>
  <c r="H83" i="1"/>
  <c r="I79" i="1"/>
  <c r="J76" i="1"/>
  <c r="I67" i="1"/>
  <c r="H65" i="1"/>
  <c r="H59" i="1"/>
  <c r="O58" i="1"/>
  <c r="Q49" i="1"/>
  <c r="H48" i="1"/>
  <c r="O43" i="1"/>
  <c r="I36" i="1"/>
  <c r="I31" i="1"/>
  <c r="H28" i="1"/>
  <c r="H23" i="1"/>
  <c r="H21" i="1"/>
  <c r="W20" i="1"/>
  <c r="I20" i="1"/>
  <c r="H19" i="1"/>
  <c r="H17" i="1"/>
  <c r="H15" i="1"/>
  <c r="AD206" i="1"/>
  <c r="X204" i="1"/>
  <c r="J204" i="1"/>
  <c r="H195" i="1"/>
  <c r="W194" i="1"/>
  <c r="I189" i="1"/>
  <c r="X188" i="1"/>
  <c r="J188" i="1"/>
  <c r="Q186" i="1"/>
  <c r="I185" i="1"/>
  <c r="X184" i="1"/>
  <c r="J184" i="1"/>
  <c r="J182" i="1"/>
  <c r="P179" i="1"/>
  <c r="I176" i="1"/>
  <c r="AD174" i="1"/>
  <c r="H173" i="1"/>
  <c r="W171" i="1"/>
  <c r="P169" i="1"/>
  <c r="V169" i="1"/>
  <c r="H169" i="1"/>
  <c r="O168" i="1"/>
  <c r="Q160" i="1"/>
  <c r="I156" i="1"/>
  <c r="V149" i="1"/>
  <c r="O149" i="1"/>
  <c r="W145" i="1"/>
  <c r="I145" i="1"/>
  <c r="V129" i="1"/>
  <c r="H129" i="1"/>
  <c r="Q118" i="1"/>
  <c r="X116" i="1"/>
  <c r="J116" i="1"/>
  <c r="AD309" i="1"/>
  <c r="I309" i="1"/>
  <c r="W285" i="1"/>
  <c r="I285" i="1"/>
  <c r="I280" i="1"/>
  <c r="W280" i="1"/>
  <c r="X275" i="1"/>
  <c r="J275" i="1"/>
  <c r="J260" i="1"/>
  <c r="X260" i="1"/>
  <c r="J247" i="1"/>
  <c r="X247" i="1"/>
  <c r="O237" i="1"/>
  <c r="H237" i="1"/>
  <c r="Q229" i="1"/>
  <c r="AL410" i="1"/>
  <c r="J410" i="1"/>
  <c r="AE410" i="1"/>
  <c r="V403" i="1"/>
  <c r="H403" i="1"/>
  <c r="AE392" i="1"/>
  <c r="J392" i="1"/>
  <c r="AL392" i="1"/>
  <c r="W378" i="1"/>
  <c r="I378" i="1"/>
  <c r="X367" i="1"/>
  <c r="J367" i="1"/>
  <c r="AD361" i="1"/>
  <c r="I361" i="1"/>
  <c r="W361" i="1"/>
  <c r="X353" i="1"/>
  <c r="J353" i="1"/>
  <c r="O352" i="1"/>
  <c r="AD351" i="1"/>
  <c r="I351" i="1"/>
  <c r="W351" i="1"/>
  <c r="AD349" i="1"/>
  <c r="I349" i="1"/>
  <c r="W349" i="1"/>
  <c r="V466" i="1"/>
  <c r="H466" i="1"/>
  <c r="AJ461" i="1"/>
  <c r="H461" i="1"/>
  <c r="H449" i="1"/>
  <c r="O449" i="1"/>
  <c r="AL603" i="1"/>
  <c r="X603" i="1"/>
  <c r="J603" i="1"/>
  <c r="AE603" i="1"/>
  <c r="V594" i="1"/>
  <c r="H594" i="1"/>
  <c r="X592" i="1"/>
  <c r="J592" i="1"/>
  <c r="AC584" i="1"/>
  <c r="H584" i="1"/>
  <c r="W577" i="1"/>
  <c r="I577" i="1"/>
  <c r="X572" i="1"/>
  <c r="J572" i="1"/>
  <c r="AD570" i="1"/>
  <c r="I570" i="1"/>
  <c r="W570" i="1"/>
  <c r="W565" i="1"/>
  <c r="I565" i="1"/>
  <c r="AL544" i="1"/>
  <c r="J544" i="1"/>
  <c r="X544" i="1"/>
  <c r="X537" i="1"/>
  <c r="J537" i="1"/>
  <c r="AE714" i="1"/>
  <c r="J714" i="1"/>
  <c r="V699" i="1"/>
  <c r="H699" i="1"/>
  <c r="X697" i="1"/>
  <c r="J697" i="1"/>
  <c r="V695" i="1"/>
  <c r="H695" i="1"/>
  <c r="W686" i="1"/>
  <c r="I686" i="1"/>
  <c r="V666" i="1"/>
  <c r="H666" i="1"/>
  <c r="AC660" i="1"/>
  <c r="H660" i="1"/>
  <c r="O660" i="1"/>
  <c r="O656" i="1"/>
  <c r="V654" i="1"/>
  <c r="H654" i="1"/>
  <c r="AE837" i="1"/>
  <c r="J837" i="1"/>
  <c r="W835" i="1"/>
  <c r="I835" i="1"/>
  <c r="V812" i="1"/>
  <c r="H812" i="1"/>
  <c r="AD804" i="1"/>
  <c r="I804" i="1"/>
  <c r="W804" i="1"/>
  <c r="AD782" i="1"/>
  <c r="I782" i="1"/>
  <c r="W782" i="1"/>
  <c r="AD776" i="1"/>
  <c r="I776" i="1"/>
  <c r="W776" i="1"/>
  <c r="V773" i="1"/>
  <c r="H773" i="1"/>
  <c r="AL771" i="1"/>
  <c r="J771" i="1"/>
  <c r="V760" i="1"/>
  <c r="H760" i="1"/>
  <c r="AE758" i="1"/>
  <c r="J758" i="1"/>
  <c r="AJ746" i="1"/>
  <c r="H746" i="1"/>
  <c r="W934" i="1"/>
  <c r="I934" i="1"/>
  <c r="AK898" i="1"/>
  <c r="I898" i="1"/>
  <c r="W898" i="1"/>
  <c r="W896" i="1"/>
  <c r="I896" i="1"/>
  <c r="V891" i="1"/>
  <c r="H891" i="1"/>
  <c r="V883" i="1"/>
  <c r="H883" i="1"/>
  <c r="V868" i="1"/>
  <c r="H868" i="1"/>
  <c r="O868" i="1"/>
  <c r="H848" i="1"/>
  <c r="V848" i="1"/>
  <c r="CT101" i="5"/>
  <c r="DJ101" i="5"/>
  <c r="CU101" i="5"/>
  <c r="CL98" i="5"/>
  <c r="GL98" i="5"/>
  <c r="CK98" i="5"/>
  <c r="CJ97" i="5"/>
  <c r="CI97" i="5"/>
  <c r="CJ96" i="5"/>
  <c r="Q21" i="1"/>
  <c r="Q15" i="1"/>
  <c r="O39" i="2"/>
  <c r="O22" i="2"/>
  <c r="Q22" i="2" s="1"/>
  <c r="P11" i="2"/>
  <c r="R11" i="2" s="1"/>
  <c r="DS2" i="5"/>
  <c r="AC28" i="1"/>
  <c r="W203" i="1"/>
  <c r="AE155" i="1"/>
  <c r="X155" i="1"/>
  <c r="X151" i="1"/>
  <c r="J151" i="1"/>
  <c r="V272" i="1"/>
  <c r="H272" i="1"/>
  <c r="V387" i="1"/>
  <c r="H387" i="1"/>
  <c r="W358" i="1"/>
  <c r="I358" i="1"/>
  <c r="V331" i="1"/>
  <c r="H331" i="1"/>
  <c r="X327" i="1"/>
  <c r="J327" i="1"/>
  <c r="H321" i="1"/>
  <c r="V321" i="1"/>
  <c r="AC321" i="1"/>
  <c r="AJ518" i="1"/>
  <c r="H518" i="1"/>
  <c r="AK499" i="1"/>
  <c r="V476" i="1"/>
  <c r="H476" i="1"/>
  <c r="AJ442" i="1"/>
  <c r="H442" i="1"/>
  <c r="V628" i="1"/>
  <c r="H628" i="1"/>
  <c r="AE625" i="1"/>
  <c r="J625" i="1"/>
  <c r="V623" i="1"/>
  <c r="H623" i="1"/>
  <c r="AJ623" i="1"/>
  <c r="AE615" i="1"/>
  <c r="J615" i="1"/>
  <c r="AE597" i="1"/>
  <c r="X597" i="1"/>
  <c r="J597" i="1"/>
  <c r="W595" i="1"/>
  <c r="I595" i="1"/>
  <c r="AJ590" i="1"/>
  <c r="H590" i="1"/>
  <c r="J583" i="1"/>
  <c r="X583" i="1"/>
  <c r="V730" i="1"/>
  <c r="H730" i="1"/>
  <c r="AL716" i="1"/>
  <c r="J716" i="1"/>
  <c r="X705" i="1"/>
  <c r="J705" i="1"/>
  <c r="AJ700" i="1"/>
  <c r="H700" i="1"/>
  <c r="AL694" i="1"/>
  <c r="J694" i="1"/>
  <c r="X694" i="1"/>
  <c r="V688" i="1"/>
  <c r="H688" i="1"/>
  <c r="W680" i="1"/>
  <c r="I680" i="1"/>
  <c r="V678" i="1"/>
  <c r="H678" i="1"/>
  <c r="W668" i="1"/>
  <c r="I668" i="1"/>
  <c r="AD806" i="1"/>
  <c r="I806" i="1"/>
  <c r="W806" i="1"/>
  <c r="AE795" i="1"/>
  <c r="J795" i="1"/>
  <c r="AK774" i="1"/>
  <c r="I774" i="1"/>
  <c r="W774" i="1"/>
  <c r="AJ769" i="1"/>
  <c r="H769" i="1"/>
  <c r="AK753" i="1"/>
  <c r="I753" i="1"/>
  <c r="W753" i="1"/>
  <c r="AC944" i="1"/>
  <c r="H944" i="1"/>
  <c r="V944" i="1"/>
  <c r="AD921" i="1"/>
  <c r="I921" i="1"/>
  <c r="W921" i="1"/>
  <c r="AE915" i="1"/>
  <c r="J915" i="1"/>
  <c r="AC912" i="1"/>
  <c r="H912" i="1"/>
  <c r="X892" i="1"/>
  <c r="J892" i="1"/>
  <c r="X884" i="1"/>
  <c r="J884" i="1"/>
  <c r="Q884" i="1"/>
  <c r="CT103" i="5"/>
  <c r="DJ103" i="5"/>
  <c r="CU103" i="5"/>
  <c r="P78" i="1"/>
  <c r="P18" i="1"/>
  <c r="I125" i="1"/>
  <c r="W125" i="1"/>
  <c r="V267" i="1"/>
  <c r="AC267" i="1"/>
  <c r="H267" i="1"/>
  <c r="O267" i="1"/>
  <c r="V410" i="1"/>
  <c r="H410" i="1"/>
  <c r="I373" i="1"/>
  <c r="W373" i="1"/>
  <c r="V367" i="1"/>
  <c r="H367" i="1"/>
  <c r="W676" i="1"/>
  <c r="I676" i="1"/>
  <c r="CI91" i="5"/>
  <c r="CJ91" i="5"/>
  <c r="P57" i="2"/>
  <c r="O6" i="2"/>
  <c r="Q6" i="2" s="1"/>
  <c r="AK63" i="2"/>
  <c r="O33" i="2"/>
  <c r="H737" i="1"/>
  <c r="O737" i="1" s="1"/>
  <c r="Q104" i="1"/>
  <c r="I87" i="1"/>
  <c r="H82" i="1"/>
  <c r="H81" i="1"/>
  <c r="O75" i="1"/>
  <c r="I74" i="1"/>
  <c r="W73" i="1"/>
  <c r="I73" i="1"/>
  <c r="X69" i="1"/>
  <c r="J69" i="1"/>
  <c r="I62" i="1"/>
  <c r="W61" i="1"/>
  <c r="I61" i="1"/>
  <c r="H55" i="1"/>
  <c r="H43" i="1"/>
  <c r="J38" i="1"/>
  <c r="H35" i="1"/>
  <c r="J11" i="1"/>
  <c r="I208" i="1"/>
  <c r="H202" i="1"/>
  <c r="P194" i="1"/>
  <c r="I193" i="1"/>
  <c r="P187" i="1"/>
  <c r="H186" i="1"/>
  <c r="P151" i="1"/>
  <c r="W130" i="1"/>
  <c r="I130" i="1"/>
  <c r="W127" i="1"/>
  <c r="I127" i="1"/>
  <c r="Q304" i="1"/>
  <c r="P295" i="1"/>
  <c r="I295" i="1"/>
  <c r="X274" i="1"/>
  <c r="J274" i="1"/>
  <c r="V255" i="1"/>
  <c r="H255" i="1"/>
  <c r="X253" i="1"/>
  <c r="J253" i="1"/>
  <c r="X405" i="1"/>
  <c r="Q405" i="1"/>
  <c r="X397" i="1"/>
  <c r="J397" i="1"/>
  <c r="X357" i="1"/>
  <c r="J357" i="1"/>
  <c r="O356" i="1"/>
  <c r="AE352" i="1"/>
  <c r="J352" i="1"/>
  <c r="AL350" i="1"/>
  <c r="J350" i="1"/>
  <c r="X350" i="1"/>
  <c r="V327" i="1"/>
  <c r="H327" i="1"/>
  <c r="AJ321" i="1"/>
  <c r="O524" i="1"/>
  <c r="P499" i="1"/>
  <c r="V472" i="1"/>
  <c r="H472" i="1"/>
  <c r="O461" i="1"/>
  <c r="P437" i="1"/>
  <c r="Q625" i="1"/>
  <c r="AJ621" i="1"/>
  <c r="H621" i="1"/>
  <c r="AE617" i="1"/>
  <c r="J617" i="1"/>
  <c r="V615" i="1"/>
  <c r="H615" i="1"/>
  <c r="AJ615" i="1"/>
  <c r="W605" i="1"/>
  <c r="I605" i="1"/>
  <c r="Q603" i="1"/>
  <c r="Q597" i="1"/>
  <c r="P595" i="1"/>
  <c r="O584" i="1"/>
  <c r="Q572" i="1"/>
  <c r="J571" i="1"/>
  <c r="X571" i="1"/>
  <c r="Q544" i="1"/>
  <c r="AL536" i="1"/>
  <c r="J536" i="1"/>
  <c r="AK721" i="1"/>
  <c r="I721" i="1"/>
  <c r="W721" i="1"/>
  <c r="Q716" i="1"/>
  <c r="Q714" i="1"/>
  <c r="V709" i="1"/>
  <c r="H709" i="1"/>
  <c r="Q705" i="1"/>
  <c r="AL696" i="1"/>
  <c r="J696" i="1"/>
  <c r="O695" i="1"/>
  <c r="V694" i="1"/>
  <c r="H694" i="1"/>
  <c r="P680" i="1"/>
  <c r="W655" i="1"/>
  <c r="I655" i="1"/>
  <c r="AK653" i="1"/>
  <c r="I653" i="1"/>
  <c r="W653" i="1"/>
  <c r="AK648" i="1"/>
  <c r="I648" i="1"/>
  <c r="AE645" i="1"/>
  <c r="J645" i="1"/>
  <c r="O642" i="1"/>
  <c r="AD830" i="1"/>
  <c r="I830" i="1"/>
  <c r="W830" i="1"/>
  <c r="AD818" i="1"/>
  <c r="I818" i="1"/>
  <c r="W818" i="1"/>
  <c r="O812" i="1"/>
  <c r="AE805" i="1"/>
  <c r="J805" i="1"/>
  <c r="V800" i="1"/>
  <c r="H800" i="1"/>
  <c r="AE797" i="1"/>
  <c r="J797" i="1"/>
  <c r="AJ795" i="1"/>
  <c r="H795" i="1"/>
  <c r="AC795" i="1"/>
  <c r="AE783" i="1"/>
  <c r="J783" i="1"/>
  <c r="P782" i="1"/>
  <c r="P776" i="1"/>
  <c r="P774" i="1"/>
  <c r="V761" i="1"/>
  <c r="H761" i="1"/>
  <c r="X747" i="1"/>
  <c r="J747" i="1"/>
  <c r="O746" i="1"/>
  <c r="V945" i="1"/>
  <c r="H945" i="1"/>
  <c r="AJ944" i="1"/>
  <c r="Q915" i="1"/>
  <c r="W907" i="1"/>
  <c r="I907" i="1"/>
  <c r="AK905" i="1"/>
  <c r="I905" i="1"/>
  <c r="W905" i="1"/>
  <c r="P898" i="1"/>
  <c r="AC884" i="1"/>
  <c r="H884" i="1"/>
  <c r="O884" i="1"/>
  <c r="V862" i="1"/>
  <c r="H862" i="1"/>
  <c r="W849" i="1"/>
  <c r="I849" i="1"/>
  <c r="O63" i="1"/>
  <c r="O161" i="1"/>
  <c r="W144" i="1"/>
  <c r="I144" i="1"/>
  <c r="W119" i="1"/>
  <c r="I119" i="1"/>
  <c r="AD415" i="1"/>
  <c r="I415" i="1"/>
  <c r="W415" i="1"/>
  <c r="X339" i="1"/>
  <c r="J339" i="1"/>
  <c r="V544" i="1"/>
  <c r="H544" i="1"/>
  <c r="W732" i="1"/>
  <c r="I732" i="1"/>
  <c r="AE723" i="1"/>
  <c r="J723" i="1"/>
  <c r="X723" i="1"/>
  <c r="AK701" i="1"/>
  <c r="I701" i="1"/>
  <c r="AD828" i="1"/>
  <c r="I828" i="1"/>
  <c r="W828" i="1"/>
  <c r="AK923" i="1"/>
  <c r="I923" i="1"/>
  <c r="W923" i="1"/>
  <c r="AE887" i="1"/>
  <c r="J887" i="1"/>
  <c r="Q887" i="1"/>
  <c r="V873" i="1"/>
  <c r="O873" i="1"/>
  <c r="H873" i="1"/>
  <c r="AC860" i="1"/>
  <c r="H860" i="1"/>
  <c r="O860" i="1"/>
  <c r="O16" i="2"/>
  <c r="Q16" i="2" s="1"/>
  <c r="O15" i="2"/>
  <c r="Q15" i="2" s="1"/>
  <c r="O44" i="2"/>
  <c r="P104" i="1"/>
  <c r="P206" i="1"/>
  <c r="P203" i="1"/>
  <c r="AK194" i="1"/>
  <c r="I169" i="1"/>
  <c r="H158" i="1"/>
  <c r="AL155" i="1"/>
  <c r="O155" i="1"/>
  <c r="O151" i="1"/>
  <c r="H149" i="1"/>
  <c r="AE147" i="1"/>
  <c r="J147" i="1"/>
  <c r="V130" i="1"/>
  <c r="H130" i="1"/>
  <c r="AC127" i="1"/>
  <c r="H127" i="1"/>
  <c r="P125" i="1"/>
  <c r="P119" i="1"/>
  <c r="I308" i="1"/>
  <c r="W308" i="1"/>
  <c r="W279" i="1"/>
  <c r="I279" i="1"/>
  <c r="X261" i="1"/>
  <c r="J261" i="1"/>
  <c r="AE261" i="1"/>
  <c r="O255" i="1"/>
  <c r="O231" i="1"/>
  <c r="H231" i="1"/>
  <c r="AC228" i="1"/>
  <c r="H228" i="1"/>
  <c r="Q417" i="1"/>
  <c r="P415" i="1"/>
  <c r="Q412" i="1"/>
  <c r="AC406" i="1"/>
  <c r="H406" i="1"/>
  <c r="O406" i="1"/>
  <c r="I391" i="1"/>
  <c r="W391" i="1"/>
  <c r="W380" i="1"/>
  <c r="P380" i="1"/>
  <c r="P373" i="1"/>
  <c r="V365" i="1"/>
  <c r="H365" i="1"/>
  <c r="P358" i="1"/>
  <c r="V343" i="1"/>
  <c r="H343" i="1"/>
  <c r="O342" i="1"/>
  <c r="Q339" i="1"/>
  <c r="P332" i="1"/>
  <c r="Q327" i="1"/>
  <c r="V519" i="1"/>
  <c r="H519" i="1"/>
  <c r="AJ514" i="1"/>
  <c r="H514" i="1"/>
  <c r="AJ512" i="1"/>
  <c r="H512" i="1"/>
  <c r="V512" i="1"/>
  <c r="P501" i="1"/>
  <c r="Q494" i="1"/>
  <c r="AJ487" i="1"/>
  <c r="H487" i="1"/>
  <c r="Q484" i="1"/>
  <c r="P482" i="1"/>
  <c r="P477" i="1"/>
  <c r="Q472" i="1"/>
  <c r="O442" i="1"/>
  <c r="O435" i="1"/>
  <c r="O623" i="1"/>
  <c r="I622" i="1"/>
  <c r="W622" i="1"/>
  <c r="O621" i="1"/>
  <c r="Q615" i="1"/>
  <c r="J591" i="1"/>
  <c r="X591" i="1"/>
  <c r="O590" i="1"/>
  <c r="AD589" i="1"/>
  <c r="I589" i="1"/>
  <c r="W589" i="1"/>
  <c r="O587" i="1"/>
  <c r="Q583" i="1"/>
  <c r="W578" i="1"/>
  <c r="I578" i="1"/>
  <c r="W566" i="1"/>
  <c r="I566" i="1"/>
  <c r="O558" i="1"/>
  <c r="O730" i="1"/>
  <c r="Q723" i="1"/>
  <c r="V719" i="1"/>
  <c r="H719" i="1"/>
  <c r="V710" i="1"/>
  <c r="H710" i="1"/>
  <c r="P701" i="1"/>
  <c r="Q694" i="1"/>
  <c r="X689" i="1"/>
  <c r="J689" i="1"/>
  <c r="O688" i="1"/>
  <c r="AD687" i="1"/>
  <c r="I687" i="1"/>
  <c r="W687" i="1"/>
  <c r="AL679" i="1"/>
  <c r="J679" i="1"/>
  <c r="X679" i="1"/>
  <c r="O678" i="1"/>
  <c r="AD677" i="1"/>
  <c r="I677" i="1"/>
  <c r="W677" i="1"/>
  <c r="P676" i="1"/>
  <c r="P668" i="1"/>
  <c r="AD667" i="1"/>
  <c r="I667" i="1"/>
  <c r="W667" i="1"/>
  <c r="I836" i="1"/>
  <c r="W836" i="1"/>
  <c r="P828" i="1"/>
  <c r="V823" i="1"/>
  <c r="H823" i="1"/>
  <c r="W813" i="1"/>
  <c r="I813" i="1"/>
  <c r="P806" i="1"/>
  <c r="W801" i="1"/>
  <c r="I801" i="1"/>
  <c r="Q795" i="1"/>
  <c r="W781" i="1"/>
  <c r="I781" i="1"/>
  <c r="X777" i="1"/>
  <c r="J777" i="1"/>
  <c r="AE770" i="1"/>
  <c r="J770" i="1"/>
  <c r="X770" i="1"/>
  <c r="O769" i="1"/>
  <c r="AL757" i="1"/>
  <c r="J757" i="1"/>
  <c r="X757" i="1"/>
  <c r="P753" i="1"/>
  <c r="V751" i="1"/>
  <c r="H751" i="1"/>
  <c r="AD935" i="1"/>
  <c r="I935" i="1"/>
  <c r="V933" i="1"/>
  <c r="H933" i="1"/>
  <c r="X927" i="1"/>
  <c r="J927" i="1"/>
  <c r="X922" i="1"/>
  <c r="J922" i="1"/>
  <c r="P921" i="1"/>
  <c r="O912" i="1"/>
  <c r="AK897" i="1"/>
  <c r="I897" i="1"/>
  <c r="W897" i="1"/>
  <c r="P64" i="1"/>
  <c r="P52" i="1"/>
  <c r="P44" i="1"/>
  <c r="P196" i="1"/>
  <c r="AL127" i="1"/>
  <c r="J127" i="1"/>
  <c r="X124" i="1"/>
  <c r="J124" i="1"/>
  <c r="Q124" i="1"/>
  <c r="V266" i="1"/>
  <c r="H266" i="1"/>
  <c r="O266" i="1"/>
  <c r="X250" i="1"/>
  <c r="J250" i="1"/>
  <c r="V247" i="1"/>
  <c r="H247" i="1"/>
  <c r="AD337" i="1"/>
  <c r="I337" i="1"/>
  <c r="W337" i="1"/>
  <c r="X325" i="1"/>
  <c r="J325" i="1"/>
  <c r="AJ455" i="1"/>
  <c r="H455" i="1"/>
  <c r="AC603" i="1"/>
  <c r="H603" i="1"/>
  <c r="O45" i="2"/>
  <c r="O5" i="2"/>
  <c r="Q5" i="2" s="1"/>
  <c r="AK104" i="1"/>
  <c r="W103" i="1"/>
  <c r="I103" i="1"/>
  <c r="J100" i="1"/>
  <c r="AC82" i="1"/>
  <c r="J78" i="1"/>
  <c r="H72" i="1"/>
  <c r="H70" i="1"/>
  <c r="H69" i="1"/>
  <c r="J66" i="1"/>
  <c r="J64" i="1"/>
  <c r="W63" i="1"/>
  <c r="I63" i="1"/>
  <c r="J52" i="1"/>
  <c r="W51" i="1"/>
  <c r="I51" i="1"/>
  <c r="X49" i="1"/>
  <c r="J47" i="1"/>
  <c r="J44" i="1"/>
  <c r="I41" i="1"/>
  <c r="H38" i="1"/>
  <c r="Q37" i="1"/>
  <c r="J34" i="1"/>
  <c r="H32" i="1"/>
  <c r="H24" i="1"/>
  <c r="J18" i="1"/>
  <c r="AJ15" i="1"/>
  <c r="J12" i="1"/>
  <c r="AK208" i="1"/>
  <c r="AC202" i="1"/>
  <c r="H200" i="1"/>
  <c r="X196" i="1"/>
  <c r="J196" i="1"/>
  <c r="I194" i="1"/>
  <c r="H192" i="1"/>
  <c r="H183" i="1"/>
  <c r="J181" i="1"/>
  <c r="X180" i="1"/>
  <c r="I174" i="1"/>
  <c r="J170" i="1"/>
  <c r="P163" i="1"/>
  <c r="I163" i="1"/>
  <c r="X160" i="1"/>
  <c r="P130" i="1"/>
  <c r="Q127" i="1"/>
  <c r="AE126" i="1"/>
  <c r="J126" i="1"/>
  <c r="X126" i="1"/>
  <c r="AL118" i="1"/>
  <c r="J118" i="1"/>
  <c r="X118" i="1"/>
  <c r="O116" i="1"/>
  <c r="W281" i="1"/>
  <c r="I281" i="1"/>
  <c r="AC274" i="1"/>
  <c r="H274" i="1"/>
  <c r="Q253" i="1"/>
  <c r="Q250" i="1"/>
  <c r="J248" i="1"/>
  <c r="X248" i="1"/>
  <c r="O247" i="1"/>
  <c r="I246" i="1"/>
  <c r="W246" i="1"/>
  <c r="X416" i="1"/>
  <c r="J416" i="1"/>
  <c r="O410" i="1"/>
  <c r="AD409" i="1"/>
  <c r="I409" i="1"/>
  <c r="W409" i="1"/>
  <c r="Q397" i="1"/>
  <c r="O367" i="1"/>
  <c r="W366" i="1"/>
  <c r="I366" i="1"/>
  <c r="X359" i="1"/>
  <c r="J359" i="1"/>
  <c r="V357" i="1"/>
  <c r="H357" i="1"/>
  <c r="AJ350" i="1"/>
  <c r="H350" i="1"/>
  <c r="V350" i="1"/>
  <c r="AE338" i="1"/>
  <c r="J338" i="1"/>
  <c r="V525" i="1"/>
  <c r="H525" i="1"/>
  <c r="Q519" i="1"/>
  <c r="Q514" i="1"/>
  <c r="V492" i="1"/>
  <c r="H492" i="1"/>
  <c r="Q462" i="1"/>
  <c r="V456" i="1"/>
  <c r="H456" i="1"/>
  <c r="AD624" i="1"/>
  <c r="I624" i="1"/>
  <c r="W624" i="1"/>
  <c r="V608" i="1"/>
  <c r="H608" i="1"/>
  <c r="X604" i="1"/>
  <c r="J604" i="1"/>
  <c r="O603" i="1"/>
  <c r="AD602" i="1"/>
  <c r="I602" i="1"/>
  <c r="W602" i="1"/>
  <c r="I596" i="1"/>
  <c r="W596" i="1"/>
  <c r="H554" i="1"/>
  <c r="O554" i="1"/>
  <c r="AL545" i="1"/>
  <c r="J545" i="1"/>
  <c r="O544" i="1"/>
  <c r="P732" i="1"/>
  <c r="AD731" i="1"/>
  <c r="I731" i="1"/>
  <c r="W731" i="1"/>
  <c r="Q719" i="1"/>
  <c r="AL715" i="1"/>
  <c r="J715" i="1"/>
  <c r="X715" i="1"/>
  <c r="V711" i="1"/>
  <c r="H711" i="1"/>
  <c r="O710" i="1"/>
  <c r="X702" i="1"/>
  <c r="J702" i="1"/>
  <c r="AJ696" i="1"/>
  <c r="H696" i="1"/>
  <c r="W681" i="1"/>
  <c r="I681" i="1"/>
  <c r="AE675" i="1"/>
  <c r="J675" i="1"/>
  <c r="X675" i="1"/>
  <c r="V671" i="1"/>
  <c r="H671" i="1"/>
  <c r="X669" i="1"/>
  <c r="J669" i="1"/>
  <c r="P655" i="1"/>
  <c r="P653" i="1"/>
  <c r="P648" i="1"/>
  <c r="Q645" i="1"/>
  <c r="P643" i="1"/>
  <c r="AE829" i="1"/>
  <c r="J829" i="1"/>
  <c r="Q823" i="1"/>
  <c r="AJ811" i="1"/>
  <c r="H811" i="1"/>
  <c r="AL807" i="1"/>
  <c r="J807" i="1"/>
  <c r="AJ805" i="1"/>
  <c r="H805" i="1"/>
  <c r="AC805" i="1"/>
  <c r="V788" i="1"/>
  <c r="H788" i="1"/>
  <c r="V783" i="1"/>
  <c r="H783" i="1"/>
  <c r="AK782" i="1"/>
  <c r="W752" i="1"/>
  <c r="I752" i="1"/>
  <c r="P923" i="1"/>
  <c r="V910" i="1"/>
  <c r="H910" i="1"/>
  <c r="W899" i="1"/>
  <c r="I899" i="1"/>
  <c r="AD889" i="1"/>
  <c r="I889" i="1"/>
  <c r="W889" i="1"/>
  <c r="AJ881" i="1"/>
  <c r="H881" i="1"/>
  <c r="X863" i="1"/>
  <c r="J863" i="1"/>
  <c r="Q863" i="1"/>
  <c r="V851" i="1"/>
  <c r="H851" i="1"/>
  <c r="O851" i="1"/>
  <c r="P100" i="1"/>
  <c r="P170" i="1"/>
  <c r="V273" i="1"/>
  <c r="H273" i="1"/>
  <c r="AL334" i="1"/>
  <c r="J334" i="1"/>
  <c r="AD610" i="1"/>
  <c r="I610" i="1"/>
  <c r="W610" i="1"/>
  <c r="AE703" i="1"/>
  <c r="J703" i="1"/>
  <c r="X703" i="1"/>
  <c r="AD790" i="1"/>
  <c r="I790" i="1"/>
  <c r="W790" i="1"/>
  <c r="AE933" i="1"/>
  <c r="J933" i="1"/>
  <c r="X933" i="1"/>
  <c r="AL933" i="1"/>
  <c r="W879" i="1"/>
  <c r="I879" i="1"/>
  <c r="AI63" i="2"/>
  <c r="O14" i="2"/>
  <c r="Q14" i="2" s="1"/>
  <c r="J104" i="1"/>
  <c r="I100" i="1"/>
  <c r="J83" i="1"/>
  <c r="I78" i="1"/>
  <c r="AJ75" i="1"/>
  <c r="H75" i="1"/>
  <c r="J71" i="1"/>
  <c r="I66" i="1"/>
  <c r="X65" i="1"/>
  <c r="J65" i="1"/>
  <c r="W64" i="1"/>
  <c r="I64" i="1"/>
  <c r="H63" i="1"/>
  <c r="J59" i="1"/>
  <c r="I52" i="1"/>
  <c r="H51" i="1"/>
  <c r="J48" i="1"/>
  <c r="W47" i="1"/>
  <c r="I47" i="1"/>
  <c r="I44" i="1"/>
  <c r="H41" i="1"/>
  <c r="Q39" i="1"/>
  <c r="H34" i="1"/>
  <c r="H27" i="1"/>
  <c r="J21" i="1"/>
  <c r="J19" i="1"/>
  <c r="W18" i="1"/>
  <c r="I18" i="1"/>
  <c r="J15" i="1"/>
  <c r="O210" i="1"/>
  <c r="AJ203" i="1"/>
  <c r="I197" i="1"/>
  <c r="W196" i="1"/>
  <c r="I196" i="1"/>
  <c r="H194" i="1"/>
  <c r="H191" i="1"/>
  <c r="Q190" i="1"/>
  <c r="I187" i="1"/>
  <c r="O182" i="1"/>
  <c r="I181" i="1"/>
  <c r="W180" i="1"/>
  <c r="I180" i="1"/>
  <c r="H174" i="1"/>
  <c r="Q173" i="1"/>
  <c r="I170" i="1"/>
  <c r="Q168" i="1"/>
  <c r="AD168" i="1"/>
  <c r="I168" i="1"/>
  <c r="W168" i="1"/>
  <c r="J162" i="1"/>
  <c r="H161" i="1"/>
  <c r="H157" i="1"/>
  <c r="AC155" i="1"/>
  <c r="J155" i="1"/>
  <c r="I151" i="1"/>
  <c r="AD150" i="1"/>
  <c r="I150" i="1"/>
  <c r="W150" i="1"/>
  <c r="AE129" i="1"/>
  <c r="J129" i="1"/>
  <c r="X129" i="1"/>
  <c r="P127" i="1"/>
  <c r="AD126" i="1"/>
  <c r="I126" i="1"/>
  <c r="W126" i="1"/>
  <c r="W120" i="1"/>
  <c r="I120" i="1"/>
  <c r="P279" i="1"/>
  <c r="Q274" i="1"/>
  <c r="V264" i="1"/>
  <c r="H264" i="1"/>
  <c r="Q261" i="1"/>
  <c r="V256" i="1"/>
  <c r="H256" i="1"/>
  <c r="O234" i="1"/>
  <c r="AD411" i="1"/>
  <c r="I411" i="1"/>
  <c r="W411" i="1"/>
  <c r="V401" i="1"/>
  <c r="H401" i="1"/>
  <c r="AJ400" i="1"/>
  <c r="H400" i="1"/>
  <c r="W368" i="1"/>
  <c r="I368" i="1"/>
  <c r="Q357" i="1"/>
  <c r="Q352" i="1"/>
  <c r="Q350" i="1"/>
  <c r="AD333" i="1"/>
  <c r="I333" i="1"/>
  <c r="W333" i="1"/>
  <c r="O327" i="1"/>
  <c r="Q525" i="1"/>
  <c r="P507" i="1"/>
  <c r="V505" i="1"/>
  <c r="H505" i="1"/>
  <c r="O494" i="1"/>
  <c r="O492" i="1"/>
  <c r="P489" i="1"/>
  <c r="O472" i="1"/>
  <c r="V470" i="1"/>
  <c r="H470" i="1"/>
  <c r="O465" i="1"/>
  <c r="O456" i="1"/>
  <c r="I630" i="1"/>
  <c r="W630" i="1"/>
  <c r="I614" i="1"/>
  <c r="W614" i="1"/>
  <c r="AL611" i="1"/>
  <c r="J611" i="1"/>
  <c r="W609" i="1"/>
  <c r="I609" i="1"/>
  <c r="O608" i="1"/>
  <c r="P605" i="1"/>
  <c r="X584" i="1"/>
  <c r="J584" i="1"/>
  <c r="O583" i="1"/>
  <c r="AJ576" i="1"/>
  <c r="H576" i="1"/>
  <c r="O575" i="1"/>
  <c r="Q571" i="1"/>
  <c r="Q560" i="1"/>
  <c r="V735" i="1"/>
  <c r="H735" i="1"/>
  <c r="X733" i="1"/>
  <c r="J733" i="1"/>
  <c r="AJ729" i="1"/>
  <c r="H729" i="1"/>
  <c r="AL724" i="1"/>
  <c r="J724" i="1"/>
  <c r="P721" i="1"/>
  <c r="W704" i="1"/>
  <c r="I704" i="1"/>
  <c r="AE695" i="1"/>
  <c r="J695" i="1"/>
  <c r="X695" i="1"/>
  <c r="AK693" i="1"/>
  <c r="I693" i="1"/>
  <c r="W693" i="1"/>
  <c r="Q689" i="1"/>
  <c r="V679" i="1"/>
  <c r="H679" i="1"/>
  <c r="P677" i="1"/>
  <c r="AK673" i="1"/>
  <c r="I673" i="1"/>
  <c r="O671" i="1"/>
  <c r="X666" i="1"/>
  <c r="J666" i="1"/>
  <c r="AE666" i="1"/>
  <c r="AE654" i="1"/>
  <c r="J654" i="1"/>
  <c r="X654" i="1"/>
  <c r="V816" i="1"/>
  <c r="H816" i="1"/>
  <c r="X812" i="1"/>
  <c r="J812" i="1"/>
  <c r="AD794" i="1"/>
  <c r="I794" i="1"/>
  <c r="W794" i="1"/>
  <c r="AL791" i="1"/>
  <c r="J791" i="1"/>
  <c r="W789" i="1"/>
  <c r="I789" i="1"/>
  <c r="P781" i="1"/>
  <c r="Q777" i="1"/>
  <c r="P775" i="1"/>
  <c r="Q770" i="1"/>
  <c r="AC765" i="1"/>
  <c r="H765" i="1"/>
  <c r="W754" i="1"/>
  <c r="I754" i="1"/>
  <c r="AE746" i="1"/>
  <c r="J746" i="1"/>
  <c r="AD742" i="1"/>
  <c r="I742" i="1"/>
  <c r="AC931" i="1"/>
  <c r="H931" i="1"/>
  <c r="Q927" i="1"/>
  <c r="W924" i="1"/>
  <c r="I924" i="1"/>
  <c r="AK921" i="1"/>
  <c r="Q913" i="1"/>
  <c r="O910" i="1"/>
  <c r="P907" i="1"/>
  <c r="P905" i="1"/>
  <c r="P889" i="1"/>
  <c r="AK886" i="1"/>
  <c r="W886" i="1"/>
  <c r="I886" i="1"/>
  <c r="AD882" i="1"/>
  <c r="I882" i="1"/>
  <c r="W882" i="1"/>
  <c r="O881" i="1"/>
  <c r="J876" i="1"/>
  <c r="Q876" i="1"/>
  <c r="Q83" i="1"/>
  <c r="P66" i="1"/>
  <c r="Q65" i="1"/>
  <c r="Q59" i="1"/>
  <c r="Q48" i="1"/>
  <c r="P47" i="1"/>
  <c r="Q19" i="1"/>
  <c r="Q162" i="1"/>
  <c r="W155" i="1"/>
  <c r="I155" i="1"/>
  <c r="AL406" i="1"/>
  <c r="Q406" i="1"/>
  <c r="W629" i="1"/>
  <c r="I629" i="1"/>
  <c r="V572" i="1"/>
  <c r="H572" i="1"/>
  <c r="V714" i="1"/>
  <c r="H714" i="1"/>
  <c r="I674" i="1"/>
  <c r="W674" i="1"/>
  <c r="AD674" i="1"/>
  <c r="I104" i="1"/>
  <c r="P43" i="1"/>
  <c r="AV22" i="1"/>
  <c r="J165" i="1"/>
  <c r="X164" i="1"/>
  <c r="I162" i="1"/>
  <c r="V150" i="1"/>
  <c r="H150" i="1"/>
  <c r="AE148" i="1"/>
  <c r="X148" i="1"/>
  <c r="AK129" i="1"/>
  <c r="I129" i="1"/>
  <c r="W129" i="1"/>
  <c r="X128" i="1"/>
  <c r="J128" i="1"/>
  <c r="V126" i="1"/>
  <c r="H126" i="1"/>
  <c r="V118" i="1"/>
  <c r="H118" i="1"/>
  <c r="W291" i="1"/>
  <c r="I291" i="1"/>
  <c r="V265" i="1"/>
  <c r="H265" i="1"/>
  <c r="AE252" i="1"/>
  <c r="J252" i="1"/>
  <c r="X252" i="1"/>
  <c r="V248" i="1"/>
  <c r="H248" i="1"/>
  <c r="P246" i="1"/>
  <c r="AJ416" i="1"/>
  <c r="H416" i="1"/>
  <c r="P409" i="1"/>
  <c r="W402" i="1"/>
  <c r="P402" i="1"/>
  <c r="O401" i="1"/>
  <c r="P391" i="1"/>
  <c r="J384" i="1"/>
  <c r="AE384" i="1"/>
  <c r="V377" i="1"/>
  <c r="H377" i="1"/>
  <c r="P366" i="1"/>
  <c r="Q359" i="1"/>
  <c r="V338" i="1"/>
  <c r="H338" i="1"/>
  <c r="W328" i="1"/>
  <c r="I328" i="1"/>
  <c r="W326" i="1"/>
  <c r="I326" i="1"/>
  <c r="O505" i="1"/>
  <c r="Q502" i="1"/>
  <c r="P500" i="1"/>
  <c r="V483" i="1"/>
  <c r="H483" i="1"/>
  <c r="O470" i="1"/>
  <c r="P467" i="1"/>
  <c r="AC446" i="1"/>
  <c r="H446" i="1"/>
  <c r="AE623" i="1"/>
  <c r="J623" i="1"/>
  <c r="AD616" i="1"/>
  <c r="I616" i="1"/>
  <c r="W616" i="1"/>
  <c r="V604" i="1"/>
  <c r="H604" i="1"/>
  <c r="P602" i="1"/>
  <c r="X590" i="1"/>
  <c r="J590" i="1"/>
  <c r="H545" i="1"/>
  <c r="AC545" i="1"/>
  <c r="O735" i="1"/>
  <c r="X730" i="1"/>
  <c r="J730" i="1"/>
  <c r="AE730" i="1"/>
  <c r="O729" i="1"/>
  <c r="AD722" i="1"/>
  <c r="I722" i="1"/>
  <c r="W720" i="1"/>
  <c r="I720" i="1"/>
  <c r="AJ713" i="1"/>
  <c r="H713" i="1"/>
  <c r="AC702" i="1"/>
  <c r="H702" i="1"/>
  <c r="AE688" i="1"/>
  <c r="J688" i="1"/>
  <c r="AJ685" i="1"/>
  <c r="H685" i="1"/>
  <c r="AL678" i="1"/>
  <c r="J678" i="1"/>
  <c r="X678" i="1"/>
  <c r="V675" i="1"/>
  <c r="H675" i="1"/>
  <c r="AK674" i="1"/>
  <c r="P667" i="1"/>
  <c r="AK649" i="1"/>
  <c r="I649" i="1"/>
  <c r="AD644" i="1"/>
  <c r="I644" i="1"/>
  <c r="W644" i="1"/>
  <c r="V834" i="1"/>
  <c r="H834" i="1"/>
  <c r="AE831" i="1"/>
  <c r="J831" i="1"/>
  <c r="V829" i="1"/>
  <c r="H829" i="1"/>
  <c r="AC829" i="1"/>
  <c r="X824" i="1"/>
  <c r="J824" i="1"/>
  <c r="AD822" i="1"/>
  <c r="I822" i="1"/>
  <c r="W822" i="1"/>
  <c r="AE819" i="1"/>
  <c r="J819" i="1"/>
  <c r="W817" i="1"/>
  <c r="I817" i="1"/>
  <c r="O816" i="1"/>
  <c r="AD796" i="1"/>
  <c r="I796" i="1"/>
  <c r="W796" i="1"/>
  <c r="X769" i="1"/>
  <c r="J769" i="1"/>
  <c r="AK745" i="1"/>
  <c r="P745" i="1"/>
  <c r="AD932" i="1"/>
  <c r="I932" i="1"/>
  <c r="W932" i="1"/>
  <c r="X912" i="1"/>
  <c r="J912" i="1"/>
  <c r="J906" i="1"/>
  <c r="X906" i="1"/>
  <c r="V890" i="1"/>
  <c r="H890" i="1"/>
  <c r="AK889" i="1"/>
  <c r="V865" i="1"/>
  <c r="O865" i="1"/>
  <c r="H865" i="1"/>
  <c r="W854" i="1"/>
  <c r="I854" i="1"/>
  <c r="P854" i="1"/>
  <c r="CT102" i="5"/>
  <c r="DJ102" i="5"/>
  <c r="CU102" i="5"/>
  <c r="H662" i="1"/>
  <c r="H657" i="1"/>
  <c r="H767" i="1"/>
  <c r="H763" i="1"/>
  <c r="X942" i="1"/>
  <c r="V886" i="1"/>
  <c r="H886" i="1"/>
  <c r="J878" i="1"/>
  <c r="H874" i="1"/>
  <c r="AC869" i="1"/>
  <c r="H869" i="1"/>
  <c r="W856" i="1"/>
  <c r="I856" i="1"/>
  <c r="AE854" i="1"/>
  <c r="X854" i="1"/>
  <c r="J854" i="1"/>
  <c r="CI101" i="5"/>
  <c r="CT99" i="5"/>
  <c r="DJ99" i="5"/>
  <c r="CU99" i="5"/>
  <c r="CT91" i="5"/>
  <c r="DJ91" i="5"/>
  <c r="CU91" i="5"/>
  <c r="CT79" i="5"/>
  <c r="DJ79" i="5"/>
  <c r="CU79" i="5"/>
  <c r="X380" i="1"/>
  <c r="AC366" i="1"/>
  <c r="AV438" i="1"/>
  <c r="X576" i="1"/>
  <c r="AC701" i="1"/>
  <c r="X885" i="1"/>
  <c r="J885" i="1"/>
  <c r="AJ866" i="1"/>
  <c r="H866" i="1"/>
  <c r="X861" i="1"/>
  <c r="J861" i="1"/>
  <c r="AD857" i="1"/>
  <c r="I857" i="1"/>
  <c r="W857" i="1"/>
  <c r="W852" i="1"/>
  <c r="I852" i="1"/>
  <c r="F68" i="24"/>
  <c r="G68" i="24" s="1"/>
  <c r="F2" i="24"/>
  <c r="G2" i="24" s="1"/>
  <c r="CF102" i="5"/>
  <c r="CH102" i="5" s="1"/>
  <c r="CJ99" i="5"/>
  <c r="CT92" i="5"/>
  <c r="DJ92" i="5"/>
  <c r="CU92" i="5"/>
  <c r="CT90" i="5"/>
  <c r="DJ90" i="5"/>
  <c r="CU90" i="5"/>
  <c r="CI87" i="5"/>
  <c r="CJ87" i="5"/>
  <c r="CT86" i="5"/>
  <c r="DJ86" i="5"/>
  <c r="CU86" i="5"/>
  <c r="Q230" i="1"/>
  <c r="Q227" i="1"/>
  <c r="V887" i="1"/>
  <c r="H887" i="1"/>
  <c r="AD885" i="1"/>
  <c r="I885" i="1"/>
  <c r="W885" i="1"/>
  <c r="Q880" i="1"/>
  <c r="W880" i="1"/>
  <c r="I880" i="1"/>
  <c r="AE875" i="1"/>
  <c r="J875" i="1"/>
  <c r="V870" i="1"/>
  <c r="H870" i="1"/>
  <c r="O866" i="1"/>
  <c r="V863" i="1"/>
  <c r="H863" i="1"/>
  <c r="P857" i="1"/>
  <c r="P852" i="1"/>
  <c r="CT98" i="5"/>
  <c r="DJ98" i="5"/>
  <c r="CU98" i="5"/>
  <c r="CI94" i="5"/>
  <c r="CJ94" i="5"/>
  <c r="CI92" i="5"/>
  <c r="CJ92" i="5"/>
  <c r="CI90" i="5"/>
  <c r="CJ90" i="5"/>
  <c r="H125" i="1"/>
  <c r="J120" i="1"/>
  <c r="W118" i="1"/>
  <c r="I118" i="1"/>
  <c r="W116" i="1"/>
  <c r="H310" i="1"/>
  <c r="J308" i="1"/>
  <c r="H298" i="1"/>
  <c r="H295" i="1"/>
  <c r="H291" i="1"/>
  <c r="Q286" i="1"/>
  <c r="H285" i="1"/>
  <c r="J281" i="1"/>
  <c r="X280" i="1"/>
  <c r="J280" i="1"/>
  <c r="H279" i="1"/>
  <c r="I274" i="1"/>
  <c r="H271" i="1"/>
  <c r="H269" i="1"/>
  <c r="O268" i="1"/>
  <c r="I250" i="1"/>
  <c r="W248" i="1"/>
  <c r="W247" i="1"/>
  <c r="H246" i="1"/>
  <c r="H239" i="1"/>
  <c r="W229" i="1"/>
  <c r="I400" i="1"/>
  <c r="J391" i="1"/>
  <c r="H381" i="1"/>
  <c r="H376" i="1"/>
  <c r="P374" i="1"/>
  <c r="H373" i="1"/>
  <c r="J368" i="1"/>
  <c r="W367" i="1"/>
  <c r="I367" i="1"/>
  <c r="H366" i="1"/>
  <c r="J361" i="1"/>
  <c r="J358" i="1"/>
  <c r="W357" i="1"/>
  <c r="I357" i="1"/>
  <c r="I352" i="1"/>
  <c r="H351" i="1"/>
  <c r="I350" i="1"/>
  <c r="H349" i="1"/>
  <c r="O346" i="1"/>
  <c r="I338" i="1"/>
  <c r="H337" i="1"/>
  <c r="J333" i="1"/>
  <c r="H332" i="1"/>
  <c r="J328" i="1"/>
  <c r="W327" i="1"/>
  <c r="I327" i="1"/>
  <c r="X326" i="1"/>
  <c r="J326" i="1"/>
  <c r="W325" i="1"/>
  <c r="I325" i="1"/>
  <c r="H513" i="1"/>
  <c r="H511" i="1"/>
  <c r="H500" i="1"/>
  <c r="H499" i="1"/>
  <c r="H493" i="1"/>
  <c r="H477" i="1"/>
  <c r="H471" i="1"/>
  <c r="H460" i="1"/>
  <c r="O450" i="1"/>
  <c r="H441" i="1"/>
  <c r="H436" i="1"/>
  <c r="AC426" i="1"/>
  <c r="J630" i="1"/>
  <c r="H629" i="1"/>
  <c r="J624" i="1"/>
  <c r="I623" i="1"/>
  <c r="H622" i="1"/>
  <c r="J616" i="1"/>
  <c r="I615" i="1"/>
  <c r="H614" i="1"/>
  <c r="J610" i="1"/>
  <c r="H609" i="1"/>
  <c r="J605" i="1"/>
  <c r="W604" i="1"/>
  <c r="I603" i="1"/>
  <c r="H602" i="1"/>
  <c r="J596" i="1"/>
  <c r="H595" i="1"/>
  <c r="I590" i="1"/>
  <c r="W583" i="1"/>
  <c r="I583" i="1"/>
  <c r="H577" i="1"/>
  <c r="W571" i="1"/>
  <c r="I571" i="1"/>
  <c r="J566" i="1"/>
  <c r="H565" i="1"/>
  <c r="O556" i="1"/>
  <c r="J546" i="1"/>
  <c r="I545" i="1"/>
  <c r="W544" i="1"/>
  <c r="I536" i="1"/>
  <c r="J732" i="1"/>
  <c r="X731" i="1"/>
  <c r="J731" i="1"/>
  <c r="I730" i="1"/>
  <c r="J722" i="1"/>
  <c r="J721" i="1"/>
  <c r="H720" i="1"/>
  <c r="W719" i="1"/>
  <c r="I719" i="1"/>
  <c r="I714" i="1"/>
  <c r="J704" i="1"/>
  <c r="I702" i="1"/>
  <c r="H701" i="1"/>
  <c r="I696" i="1"/>
  <c r="W695" i="1"/>
  <c r="W694" i="1"/>
  <c r="I688" i="1"/>
  <c r="X687" i="1"/>
  <c r="J687" i="1"/>
  <c r="J681" i="1"/>
  <c r="W679" i="1"/>
  <c r="I679" i="1"/>
  <c r="W678" i="1"/>
  <c r="I678" i="1"/>
  <c r="H677" i="1"/>
  <c r="W675" i="1"/>
  <c r="I675" i="1"/>
  <c r="J674" i="1"/>
  <c r="H673" i="1"/>
  <c r="J668" i="1"/>
  <c r="X667" i="1"/>
  <c r="I666" i="1"/>
  <c r="O662" i="1"/>
  <c r="H655" i="1"/>
  <c r="W654" i="1"/>
  <c r="I654" i="1"/>
  <c r="H653" i="1"/>
  <c r="J649" i="1"/>
  <c r="H643" i="1"/>
  <c r="J836" i="1"/>
  <c r="J830" i="1"/>
  <c r="I829" i="1"/>
  <c r="H828" i="1"/>
  <c r="I823" i="1"/>
  <c r="H822" i="1"/>
  <c r="J818" i="1"/>
  <c r="H817" i="1"/>
  <c r="J813" i="1"/>
  <c r="W812" i="1"/>
  <c r="I812" i="1"/>
  <c r="J806" i="1"/>
  <c r="I805" i="1"/>
  <c r="H804" i="1"/>
  <c r="H801" i="1"/>
  <c r="J796" i="1"/>
  <c r="I795" i="1"/>
  <c r="H794" i="1"/>
  <c r="J790" i="1"/>
  <c r="H789" i="1"/>
  <c r="X782" i="1"/>
  <c r="J782" i="1"/>
  <c r="H781" i="1"/>
  <c r="H775" i="1"/>
  <c r="I769" i="1"/>
  <c r="O767" i="1"/>
  <c r="O763" i="1"/>
  <c r="J754" i="1"/>
  <c r="X753" i="1"/>
  <c r="J753" i="1"/>
  <c r="H752" i="1"/>
  <c r="I746" i="1"/>
  <c r="J935" i="1"/>
  <c r="H934" i="1"/>
  <c r="W933" i="1"/>
  <c r="J923" i="1"/>
  <c r="I922" i="1"/>
  <c r="X921" i="1"/>
  <c r="H920" i="1"/>
  <c r="H904" i="1"/>
  <c r="X898" i="1"/>
  <c r="J897" i="1"/>
  <c r="H896" i="1"/>
  <c r="P887" i="1"/>
  <c r="Q885" i="1"/>
  <c r="P880" i="1"/>
  <c r="H879" i="1"/>
  <c r="Q878" i="1"/>
  <c r="O870" i="1"/>
  <c r="Q861" i="1"/>
  <c r="V861" i="1"/>
  <c r="H861" i="1"/>
  <c r="AL858" i="1"/>
  <c r="J858" i="1"/>
  <c r="X855" i="1"/>
  <c r="J855" i="1"/>
  <c r="CF100" i="5"/>
  <c r="CH100" i="5" s="1"/>
  <c r="CT95" i="5"/>
  <c r="DJ95" i="5"/>
  <c r="CU95" i="5"/>
  <c r="CT93" i="5"/>
  <c r="DJ93" i="5"/>
  <c r="CU93" i="5"/>
  <c r="CT89" i="5"/>
  <c r="DJ89" i="5"/>
  <c r="CU89" i="5"/>
  <c r="CT85" i="5"/>
  <c r="DJ85" i="5"/>
  <c r="CU85" i="5"/>
  <c r="O132" i="1"/>
  <c r="Q245" i="1"/>
  <c r="J230" i="1"/>
  <c r="X358" i="1"/>
  <c r="H344" i="1"/>
  <c r="H452" i="1"/>
  <c r="Q535" i="1"/>
  <c r="X732" i="1"/>
  <c r="X668" i="1"/>
  <c r="X888" i="1"/>
  <c r="J888" i="1"/>
  <c r="AC878" i="1"/>
  <c r="H878" i="1"/>
  <c r="V875" i="1"/>
  <c r="H875" i="1"/>
  <c r="V867" i="1"/>
  <c r="H867" i="1"/>
  <c r="W864" i="1"/>
  <c r="I864" i="1"/>
  <c r="X859" i="1"/>
  <c r="J859" i="1"/>
  <c r="AD853" i="1"/>
  <c r="I853" i="1"/>
  <c r="W853" i="1"/>
  <c r="CL99" i="5"/>
  <c r="GL99" i="5"/>
  <c r="CK99" i="5"/>
  <c r="CJ98" i="5"/>
  <c r="CT97" i="5"/>
  <c r="DJ97" i="5"/>
  <c r="CU97" i="5"/>
  <c r="CI95" i="5"/>
  <c r="CJ95" i="5"/>
  <c r="CT87" i="5"/>
  <c r="DJ87" i="5"/>
  <c r="CU87" i="5"/>
  <c r="CT82" i="5"/>
  <c r="DJ82" i="5"/>
  <c r="CU82" i="5"/>
  <c r="CT81" i="5"/>
  <c r="DJ81" i="5"/>
  <c r="CU81" i="5"/>
  <c r="H120" i="1"/>
  <c r="Q312" i="1"/>
  <c r="I304" i="1"/>
  <c r="H290" i="1"/>
  <c r="H286" i="1"/>
  <c r="H283" i="1"/>
  <c r="H281" i="1"/>
  <c r="H280" i="1"/>
  <c r="J277" i="1"/>
  <c r="X276" i="1"/>
  <c r="J276" i="1"/>
  <c r="W275" i="1"/>
  <c r="I268" i="1"/>
  <c r="J262" i="1"/>
  <c r="I261" i="1"/>
  <c r="W260" i="1"/>
  <c r="I260" i="1"/>
  <c r="I253" i="1"/>
  <c r="W252" i="1"/>
  <c r="I252" i="1"/>
  <c r="H243" i="1"/>
  <c r="H230" i="1"/>
  <c r="H227" i="1"/>
  <c r="W223" i="1"/>
  <c r="AE418" i="1"/>
  <c r="J418" i="1"/>
  <c r="W417" i="1"/>
  <c r="I417" i="1"/>
  <c r="W397" i="1"/>
  <c r="I397" i="1"/>
  <c r="I392" i="1"/>
  <c r="H391" i="1"/>
  <c r="J385" i="1"/>
  <c r="I384" i="1"/>
  <c r="AK371" i="1"/>
  <c r="AJ370" i="1"/>
  <c r="J369" i="1"/>
  <c r="H368" i="1"/>
  <c r="I362" i="1"/>
  <c r="H361" i="1"/>
  <c r="W359" i="1"/>
  <c r="I359" i="1"/>
  <c r="H358" i="1"/>
  <c r="J354" i="1"/>
  <c r="W353" i="1"/>
  <c r="H345" i="1"/>
  <c r="W339" i="1"/>
  <c r="I339" i="1"/>
  <c r="I334" i="1"/>
  <c r="H333" i="1"/>
  <c r="J329" i="1"/>
  <c r="H328" i="1"/>
  <c r="H326" i="1"/>
  <c r="O324" i="1"/>
  <c r="H520" i="1"/>
  <c r="H507" i="1"/>
  <c r="H501" i="1"/>
  <c r="H489" i="1"/>
  <c r="H478" i="1"/>
  <c r="H473" i="1"/>
  <c r="H457" i="1"/>
  <c r="H437" i="1"/>
  <c r="H630" i="1"/>
  <c r="I625" i="1"/>
  <c r="H624" i="1"/>
  <c r="I617" i="1"/>
  <c r="H616" i="1"/>
  <c r="I611" i="1"/>
  <c r="H610" i="1"/>
  <c r="J606" i="1"/>
  <c r="H605" i="1"/>
  <c r="AK600" i="1"/>
  <c r="AJ599" i="1"/>
  <c r="J598" i="1"/>
  <c r="I597" i="1"/>
  <c r="H596" i="1"/>
  <c r="W591" i="1"/>
  <c r="I591" i="1"/>
  <c r="I585" i="1"/>
  <c r="J580" i="1"/>
  <c r="X579" i="1"/>
  <c r="J579" i="1"/>
  <c r="H578" i="1"/>
  <c r="I573" i="1"/>
  <c r="J568" i="1"/>
  <c r="X567" i="1"/>
  <c r="J567" i="1"/>
  <c r="H566" i="1"/>
  <c r="H555" i="1"/>
  <c r="H546" i="1"/>
  <c r="AE540" i="1"/>
  <c r="J540" i="1"/>
  <c r="X539" i="1"/>
  <c r="J539" i="1"/>
  <c r="X538" i="1"/>
  <c r="J538" i="1"/>
  <c r="W537" i="1"/>
  <c r="I537" i="1"/>
  <c r="H732" i="1"/>
  <c r="H731" i="1"/>
  <c r="I724" i="1"/>
  <c r="W723" i="1"/>
  <c r="H722" i="1"/>
  <c r="I716" i="1"/>
  <c r="W715" i="1"/>
  <c r="I715" i="1"/>
  <c r="AL711" i="1"/>
  <c r="J706" i="1"/>
  <c r="W705" i="1"/>
  <c r="I705" i="1"/>
  <c r="W703" i="1"/>
  <c r="I703" i="1"/>
  <c r="I697" i="1"/>
  <c r="J690" i="1"/>
  <c r="W689" i="1"/>
  <c r="I689" i="1"/>
  <c r="H687" i="1"/>
  <c r="J682" i="1"/>
  <c r="H681" i="1"/>
  <c r="H674" i="1"/>
  <c r="I669" i="1"/>
  <c r="H668" i="1"/>
  <c r="H667" i="1"/>
  <c r="O664" i="1"/>
  <c r="J651" i="1"/>
  <c r="X650" i="1"/>
  <c r="J650" i="1"/>
  <c r="H649" i="1"/>
  <c r="I831" i="1"/>
  <c r="H830" i="1"/>
  <c r="AC825" i="1"/>
  <c r="J825" i="1"/>
  <c r="W824" i="1"/>
  <c r="I824" i="1"/>
  <c r="I819" i="1"/>
  <c r="H818" i="1"/>
  <c r="J814" i="1"/>
  <c r="H813" i="1"/>
  <c r="I807" i="1"/>
  <c r="H806" i="1"/>
  <c r="AK802" i="1"/>
  <c r="I797" i="1"/>
  <c r="H796" i="1"/>
  <c r="I791" i="1"/>
  <c r="H790" i="1"/>
  <c r="AL786" i="1"/>
  <c r="X786" i="1"/>
  <c r="J785" i="1"/>
  <c r="W784" i="1"/>
  <c r="I784" i="1"/>
  <c r="I777" i="1"/>
  <c r="H776" i="1"/>
  <c r="W770" i="1"/>
  <c r="I770" i="1"/>
  <c r="I758" i="1"/>
  <c r="W757" i="1"/>
  <c r="I757" i="1"/>
  <c r="X756" i="1"/>
  <c r="J756" i="1"/>
  <c r="J755" i="1"/>
  <c r="H754" i="1"/>
  <c r="H753" i="1"/>
  <c r="AJ748" i="1"/>
  <c r="I747" i="1"/>
  <c r="AC942" i="1"/>
  <c r="J936" i="1"/>
  <c r="H935" i="1"/>
  <c r="J928" i="1"/>
  <c r="W927" i="1"/>
  <c r="I927" i="1"/>
  <c r="J926" i="1"/>
  <c r="X925" i="1"/>
  <c r="J925" i="1"/>
  <c r="H924" i="1"/>
  <c r="H923" i="1"/>
  <c r="H921" i="1"/>
  <c r="J918" i="1"/>
  <c r="X917" i="1"/>
  <c r="J917" i="1"/>
  <c r="I915" i="1"/>
  <c r="X914" i="1"/>
  <c r="W913" i="1"/>
  <c r="I913" i="1"/>
  <c r="J908" i="1"/>
  <c r="W906" i="1"/>
  <c r="I906" i="1"/>
  <c r="H905" i="1"/>
  <c r="J900" i="1"/>
  <c r="H899" i="1"/>
  <c r="H898" i="1"/>
  <c r="H897" i="1"/>
  <c r="Q888" i="1"/>
  <c r="AE886" i="1"/>
  <c r="J886" i="1"/>
  <c r="X886" i="1"/>
  <c r="O885" i="1"/>
  <c r="AE879" i="1"/>
  <c r="J879" i="1"/>
  <c r="O878" i="1"/>
  <c r="O867" i="1"/>
  <c r="P864" i="1"/>
  <c r="W862" i="1"/>
  <c r="I862" i="1"/>
  <c r="O861" i="1"/>
  <c r="Q859" i="1"/>
  <c r="V855" i="1"/>
  <c r="H855" i="1"/>
  <c r="V853" i="1"/>
  <c r="H853" i="1"/>
  <c r="H849" i="1"/>
  <c r="AJ849" i="1"/>
  <c r="F44" i="24"/>
  <c r="G44" i="24" s="1"/>
  <c r="CF103" i="5"/>
  <c r="CH103" i="5" s="1"/>
  <c r="CT70" i="5"/>
  <c r="DJ70" i="5"/>
  <c r="CU70" i="5"/>
  <c r="CI67" i="5"/>
  <c r="CJ67" i="5"/>
  <c r="AA536" i="1"/>
  <c r="BG9" i="5" s="1"/>
  <c r="AA544" i="1"/>
  <c r="BG17" i="5" s="1"/>
  <c r="AA537" i="1"/>
  <c r="BG10" i="5" s="1"/>
  <c r="AA545" i="1"/>
  <c r="BG18" i="5" s="1"/>
  <c r="AA553" i="1"/>
  <c r="BG26" i="5" s="1"/>
  <c r="AA538" i="1"/>
  <c r="BG11" i="5" s="1"/>
  <c r="AA546" i="1"/>
  <c r="BG19" i="5" s="1"/>
  <c r="AA539" i="1"/>
  <c r="BG12" i="5" s="1"/>
  <c r="AA547" i="1"/>
  <c r="BG20" i="5" s="1"/>
  <c r="AA532" i="1"/>
  <c r="BG5" i="5" s="1"/>
  <c r="AA540" i="1"/>
  <c r="BG13" i="5" s="1"/>
  <c r="AA548" i="1"/>
  <c r="BG21" i="5" s="1"/>
  <c r="AA533" i="1"/>
  <c r="BG6" i="5" s="1"/>
  <c r="AA541" i="1"/>
  <c r="BG14" i="5" s="1"/>
  <c r="AA542" i="1"/>
  <c r="BG15" i="5" s="1"/>
  <c r="AA531" i="1"/>
  <c r="BG4" i="5" s="1"/>
  <c r="AV542" i="1"/>
  <c r="CF81" i="5"/>
  <c r="CH81" i="5" s="1"/>
  <c r="CT78" i="5"/>
  <c r="CU78" i="5"/>
  <c r="CT84" i="5"/>
  <c r="DJ84" i="5"/>
  <c r="CT83" i="5"/>
  <c r="DJ83" i="5"/>
  <c r="CI80" i="5"/>
  <c r="CJ80" i="5"/>
  <c r="CT69" i="5"/>
  <c r="DJ69" i="5"/>
  <c r="CU69" i="5"/>
  <c r="DJ25" i="5"/>
  <c r="CT25" i="5"/>
  <c r="CU25" i="5"/>
  <c r="AF80" i="5"/>
  <c r="F32" i="24"/>
  <c r="G32" i="24" s="1"/>
  <c r="F4" i="24"/>
  <c r="G4" i="24" s="1"/>
  <c r="CF89" i="5"/>
  <c r="CH89" i="5" s="1"/>
  <c r="CF86" i="5"/>
  <c r="CH86" i="5" s="1"/>
  <c r="CT75" i="5"/>
  <c r="DJ75" i="5"/>
  <c r="CU75" i="5"/>
  <c r="CJ71" i="5"/>
  <c r="CI71" i="5"/>
  <c r="CT68" i="5"/>
  <c r="DJ68" i="5"/>
  <c r="CU68" i="5"/>
  <c r="CI60" i="5"/>
  <c r="CJ60" i="5"/>
  <c r="Q849" i="1"/>
  <c r="CQ77" i="5"/>
  <c r="CS77" i="5" s="1"/>
  <c r="CJ75" i="5"/>
  <c r="CI75" i="5"/>
  <c r="CQ88" i="5"/>
  <c r="CS88" i="5" s="1"/>
  <c r="CF88" i="5"/>
  <c r="CH88" i="5" s="1"/>
  <c r="CF84" i="5"/>
  <c r="CH84" i="5" s="1"/>
  <c r="CF83" i="5"/>
  <c r="CH83" i="5" s="1"/>
  <c r="AG80" i="5"/>
  <c r="X856" i="1"/>
  <c r="J849" i="1"/>
  <c r="CF85" i="5"/>
  <c r="CH85" i="5" s="1"/>
  <c r="CF79" i="5"/>
  <c r="CH79" i="5" s="1"/>
  <c r="CF82" i="5"/>
  <c r="CH82" i="5" s="1"/>
  <c r="CT80" i="5"/>
  <c r="DJ80" i="5"/>
  <c r="DJ78" i="5"/>
  <c r="CT72" i="5"/>
  <c r="DJ72" i="5"/>
  <c r="CU72" i="5"/>
  <c r="CT67" i="5"/>
  <c r="DJ67" i="5"/>
  <c r="CU67" i="5"/>
  <c r="CF76" i="5"/>
  <c r="CH76" i="5" s="1"/>
  <c r="CF74" i="5"/>
  <c r="CH74" i="5" s="1"/>
  <c r="CF70" i="5"/>
  <c r="CH70" i="5" s="1"/>
  <c r="DJ76" i="5"/>
  <c r="CT74" i="5"/>
  <c r="DJ74" i="5"/>
  <c r="CU74" i="5"/>
  <c r="CT71" i="5"/>
  <c r="DJ71" i="5"/>
  <c r="CU71" i="5"/>
  <c r="CT65" i="5"/>
  <c r="DJ65" i="5"/>
  <c r="CU65" i="5"/>
  <c r="CI63" i="5"/>
  <c r="CJ63" i="5"/>
  <c r="CT56" i="5"/>
  <c r="DJ56" i="5"/>
  <c r="CU56" i="5"/>
  <c r="CT55" i="5"/>
  <c r="CT49" i="5"/>
  <c r="DJ49" i="5"/>
  <c r="CU49" i="5"/>
  <c r="CF73" i="5"/>
  <c r="CH73" i="5" s="1"/>
  <c r="CK66" i="5"/>
  <c r="CL66" i="5"/>
  <c r="GL66" i="5"/>
  <c r="CI59" i="5"/>
  <c r="CJ59" i="5"/>
  <c r="CT48" i="5"/>
  <c r="DJ48" i="5"/>
  <c r="CU48" i="5"/>
  <c r="CJ52" i="5"/>
  <c r="CI52" i="5"/>
  <c r="CF77" i="5"/>
  <c r="CH77" i="5" s="1"/>
  <c r="CF68" i="5"/>
  <c r="CH68" i="5" s="1"/>
  <c r="CJ54" i="5"/>
  <c r="CI54" i="5"/>
  <c r="CF78" i="5"/>
  <c r="CH78" i="5" s="1"/>
  <c r="CI62" i="5"/>
  <c r="CJ62" i="5"/>
  <c r="CT57" i="5"/>
  <c r="DJ57" i="5"/>
  <c r="CU57" i="5"/>
  <c r="CQ66" i="5"/>
  <c r="CS66" i="5" s="1"/>
  <c r="CQ62" i="5"/>
  <c r="CS62" i="5" s="1"/>
  <c r="CQ58" i="5"/>
  <c r="CS58" i="5" s="1"/>
  <c r="CT50" i="5"/>
  <c r="DJ50" i="5"/>
  <c r="CU50" i="5"/>
  <c r="CT54" i="5"/>
  <c r="DJ54" i="5"/>
  <c r="CT45" i="5"/>
  <c r="DJ45" i="5"/>
  <c r="CU45" i="5"/>
  <c r="CJ41" i="5"/>
  <c r="CI41" i="5"/>
  <c r="CL56" i="5"/>
  <c r="CK56" i="5"/>
  <c r="GL56" i="5"/>
  <c r="CT47" i="5"/>
  <c r="DJ47" i="5"/>
  <c r="CU47" i="5"/>
  <c r="CQ63" i="5"/>
  <c r="CS63" i="5" s="1"/>
  <c r="CQ59" i="5"/>
  <c r="CS59" i="5" s="1"/>
  <c r="CJ57" i="5"/>
  <c r="CT41" i="5"/>
  <c r="DJ41" i="5"/>
  <c r="CU41" i="5"/>
  <c r="CQ64" i="5"/>
  <c r="CS64" i="5" s="1"/>
  <c r="CQ61" i="5"/>
  <c r="CS61" i="5" s="1"/>
  <c r="CJ56" i="5"/>
  <c r="CU54" i="5"/>
  <c r="CQ60" i="5"/>
  <c r="CS60" i="5" s="1"/>
  <c r="CJ42" i="5"/>
  <c r="CI42" i="5"/>
  <c r="CT40" i="5"/>
  <c r="DJ40" i="5"/>
  <c r="CU40" i="5"/>
  <c r="CK43" i="5"/>
  <c r="CL43" i="5"/>
  <c r="GL43" i="5"/>
  <c r="CT32" i="5"/>
  <c r="CU32" i="5"/>
  <c r="DJ32" i="5"/>
  <c r="CT28" i="5"/>
  <c r="DJ28" i="5"/>
  <c r="CU28" i="5"/>
  <c r="CL40" i="5"/>
  <c r="CJ38" i="5"/>
  <c r="CI38" i="5"/>
  <c r="CF55" i="5"/>
  <c r="CH55" i="5" s="1"/>
  <c r="CK44" i="5"/>
  <c r="CL44" i="5"/>
  <c r="GL44" i="5"/>
  <c r="CF37" i="5"/>
  <c r="CH37" i="5" s="1"/>
  <c r="CF33" i="5"/>
  <c r="CH33" i="5" s="1"/>
  <c r="CT53" i="5"/>
  <c r="DJ53" i="5"/>
  <c r="CU53" i="5"/>
  <c r="CI53" i="5"/>
  <c r="CI50" i="5"/>
  <c r="CI49" i="5"/>
  <c r="CJ49" i="5"/>
  <c r="CT46" i="5"/>
  <c r="DJ46" i="5"/>
  <c r="CU46" i="5"/>
  <c r="CT38" i="5"/>
  <c r="DJ38" i="5"/>
  <c r="CU38" i="5"/>
  <c r="CJ36" i="5"/>
  <c r="CI36" i="5"/>
  <c r="CK34" i="5"/>
  <c r="CL34" i="5"/>
  <c r="GL34" i="5"/>
  <c r="CT39" i="5"/>
  <c r="DJ39" i="5"/>
  <c r="CU39" i="5"/>
  <c r="DJ51" i="5"/>
  <c r="CI51" i="5"/>
  <c r="CI48" i="5"/>
  <c r="CT44" i="5"/>
  <c r="DJ44" i="5"/>
  <c r="CU44" i="5"/>
  <c r="CT43" i="5"/>
  <c r="DJ43" i="5"/>
  <c r="CU43" i="5"/>
  <c r="CK39" i="5"/>
  <c r="CL39" i="5"/>
  <c r="GL39" i="5"/>
  <c r="DJ20" i="5"/>
  <c r="CU20" i="5"/>
  <c r="CT20" i="5"/>
  <c r="CL32" i="5"/>
  <c r="GL32" i="5"/>
  <c r="CJ44" i="5"/>
  <c r="CJ43" i="5"/>
  <c r="CQ36" i="5"/>
  <c r="CS36" i="5" s="1"/>
  <c r="CJ40" i="5"/>
  <c r="DJ37" i="5"/>
  <c r="CT37" i="5"/>
  <c r="CU37" i="5"/>
  <c r="CT35" i="5"/>
  <c r="DJ35" i="5"/>
  <c r="CU35" i="5"/>
  <c r="CT42" i="5"/>
  <c r="DJ42" i="5"/>
  <c r="CU42" i="5"/>
  <c r="CJ39" i="5"/>
  <c r="CK32" i="5"/>
  <c r="CT27" i="5"/>
  <c r="DJ27" i="5"/>
  <c r="CU27" i="5"/>
  <c r="CT30" i="5"/>
  <c r="DJ30" i="5"/>
  <c r="CU30" i="5"/>
  <c r="CK35" i="5"/>
  <c r="CL35" i="5"/>
  <c r="CT34" i="5"/>
  <c r="DJ34" i="5"/>
  <c r="CU34" i="5"/>
  <c r="CT31" i="5"/>
  <c r="DJ31" i="5"/>
  <c r="CU31" i="5"/>
  <c r="CJ34" i="5"/>
  <c r="CT10" i="5"/>
  <c r="CU10" i="5"/>
  <c r="DJ26" i="5"/>
  <c r="CT26" i="5"/>
  <c r="CU26" i="5"/>
  <c r="CJ32" i="5"/>
  <c r="CT29" i="5"/>
  <c r="DJ29" i="5"/>
  <c r="CU29" i="5"/>
  <c r="CJ35" i="5"/>
  <c r="DJ33" i="5"/>
  <c r="CT33" i="5"/>
  <c r="CU23" i="5"/>
  <c r="DJ23" i="5"/>
  <c r="CQ21" i="5"/>
  <c r="CS21" i="5" s="1"/>
  <c r="CQ18" i="5"/>
  <c r="CS18" i="5" s="1"/>
  <c r="CF28" i="5"/>
  <c r="CH28" i="5" s="1"/>
  <c r="CF27" i="5"/>
  <c r="CH27" i="5" s="1"/>
  <c r="CQ24" i="5"/>
  <c r="CS24" i="5" s="1"/>
  <c r="CT16" i="5"/>
  <c r="DJ16" i="5"/>
  <c r="CU16" i="5"/>
  <c r="DJ15" i="5"/>
  <c r="CT15" i="5"/>
  <c r="CU15" i="5"/>
  <c r="CW14" i="5"/>
  <c r="DS14" i="5"/>
  <c r="GM14" i="5"/>
  <c r="GN14" i="5" s="1"/>
  <c r="CV14" i="5"/>
  <c r="CV13" i="5"/>
  <c r="CW13" i="5"/>
  <c r="DS13" i="5"/>
  <c r="GM13" i="5"/>
  <c r="GN13" i="5" s="1"/>
  <c r="CQ22" i="5"/>
  <c r="CS22" i="5" s="1"/>
  <c r="CF31" i="5"/>
  <c r="CH31" i="5" s="1"/>
  <c r="CF30" i="5"/>
  <c r="CH30" i="5" s="1"/>
  <c r="CF29" i="5"/>
  <c r="CH29" i="5" s="1"/>
  <c r="CT23" i="5"/>
  <c r="CQ11" i="5"/>
  <c r="CS11" i="5" s="1"/>
  <c r="CQ6" i="5"/>
  <c r="CS6" i="5" s="1"/>
  <c r="CQ12" i="5"/>
  <c r="CS12" i="5" s="1"/>
  <c r="BM101" i="5"/>
  <c r="CQ9" i="5"/>
  <c r="CS9" i="5" s="1"/>
  <c r="CQ17" i="5"/>
  <c r="CS17" i="5" s="1"/>
  <c r="CU13" i="5"/>
  <c r="DJ13" i="5"/>
  <c r="DJ14" i="5"/>
  <c r="CU14" i="5"/>
  <c r="CQ8" i="5"/>
  <c r="CS8" i="5" s="1"/>
  <c r="R98" i="5"/>
  <c r="T98" i="5" s="1"/>
  <c r="G97" i="5"/>
  <c r="I97" i="5" s="1"/>
  <c r="BM93" i="5"/>
  <c r="BU89" i="5"/>
  <c r="BW89" i="5" s="1"/>
  <c r="AQ93" i="5"/>
  <c r="BJ90" i="5"/>
  <c r="BL90" i="5" s="1"/>
  <c r="U85" i="5"/>
  <c r="R97" i="5"/>
  <c r="T97" i="5" s="1"/>
  <c r="G90" i="5"/>
  <c r="I90" i="5" s="1"/>
  <c r="BU99" i="5"/>
  <c r="BW99" i="5" s="1"/>
  <c r="U93" i="5"/>
  <c r="BB93" i="5"/>
  <c r="BU90" i="5"/>
  <c r="BW90" i="5" s="1"/>
  <c r="BJ89" i="5"/>
  <c r="BL89" i="5" s="1"/>
  <c r="CQ7" i="5"/>
  <c r="CS7" i="5" s="1"/>
  <c r="AY99" i="5"/>
  <c r="BA99" i="5" s="1"/>
  <c r="AN98" i="5"/>
  <c r="AP98" i="5" s="1"/>
  <c r="AC97" i="5"/>
  <c r="AE97" i="5" s="1"/>
  <c r="R90" i="5"/>
  <c r="T90" i="5" s="1"/>
  <c r="G89" i="5"/>
  <c r="I89" i="5" s="1"/>
  <c r="BM85" i="5"/>
  <c r="BU80" i="5"/>
  <c r="BW80" i="5" s="1"/>
  <c r="AY82" i="5"/>
  <c r="BA82" i="5" s="1"/>
  <c r="J76" i="5"/>
  <c r="AY72" i="5"/>
  <c r="BA72" i="5" s="1"/>
  <c r="AN71" i="5"/>
  <c r="AP71" i="5" s="1"/>
  <c r="BX68" i="5"/>
  <c r="R63" i="5"/>
  <c r="T63" i="5" s="1"/>
  <c r="BB60" i="5"/>
  <c r="AY81" i="5"/>
  <c r="BA81" i="5" s="1"/>
  <c r="G81" i="5"/>
  <c r="I81" i="5" s="1"/>
  <c r="BJ79" i="5"/>
  <c r="BL79" i="5" s="1"/>
  <c r="R79" i="5"/>
  <c r="T79" i="5" s="1"/>
  <c r="BX78" i="5"/>
  <c r="AF78" i="5"/>
  <c r="BJ72" i="5"/>
  <c r="BL72" i="5" s="1"/>
  <c r="R82" i="5"/>
  <c r="T82" i="5" s="1"/>
  <c r="BU64" i="5"/>
  <c r="BW64" i="5" s="1"/>
  <c r="BJ63" i="5"/>
  <c r="BL63" i="5" s="1"/>
  <c r="BJ81" i="5"/>
  <c r="BL81" i="5" s="1"/>
  <c r="R81" i="5"/>
  <c r="T81" i="5" s="1"/>
  <c r="BU79" i="5"/>
  <c r="BW79" i="5" s="1"/>
  <c r="AC79" i="5"/>
  <c r="AE79" i="5" s="1"/>
  <c r="AQ78" i="5"/>
  <c r="AN72" i="5"/>
  <c r="AP72" i="5" s="1"/>
  <c r="AC71" i="5"/>
  <c r="AE71" i="5" s="1"/>
  <c r="BM68" i="5"/>
  <c r="G63" i="5"/>
  <c r="I63" i="5" s="1"/>
  <c r="AQ60" i="5"/>
  <c r="AC82" i="5"/>
  <c r="AE82" i="5" s="1"/>
  <c r="AF76" i="5"/>
  <c r="BJ71" i="5"/>
  <c r="BL71" i="5" s="1"/>
  <c r="J68" i="5"/>
  <c r="AN63" i="5"/>
  <c r="AP63" i="5" s="1"/>
  <c r="BX60" i="5"/>
  <c r="CT5" i="5"/>
  <c r="DJ5" i="5"/>
  <c r="CU5" i="5"/>
  <c r="J78" i="5"/>
  <c r="BM76" i="5"/>
  <c r="G71" i="5"/>
  <c r="I71" i="5" s="1"/>
  <c r="AQ68" i="5"/>
  <c r="BU63" i="5"/>
  <c r="BW63" i="5" s="1"/>
  <c r="U60" i="5"/>
  <c r="AQ57" i="5"/>
  <c r="BJ52" i="5"/>
  <c r="BL52" i="5" s="1"/>
  <c r="R52" i="5"/>
  <c r="T52" i="5" s="1"/>
  <c r="R49" i="5"/>
  <c r="T49" i="5" s="1"/>
  <c r="AN48" i="5"/>
  <c r="AP48" i="5" s="1"/>
  <c r="BM44" i="5"/>
  <c r="BJ41" i="5"/>
  <c r="BL41" i="5" s="1"/>
  <c r="AN39" i="5"/>
  <c r="AP39" i="5" s="1"/>
  <c r="AY55" i="5"/>
  <c r="BA55" i="5" s="1"/>
  <c r="G55" i="5"/>
  <c r="I55" i="5" s="1"/>
  <c r="BB49" i="5"/>
  <c r="J44" i="5"/>
  <c r="J28" i="5"/>
  <c r="BU52" i="5"/>
  <c r="BW52" i="5" s="1"/>
  <c r="AC52" i="5"/>
  <c r="AE52" i="5" s="1"/>
  <c r="R48" i="5"/>
  <c r="T48" i="5" s="1"/>
  <c r="BJ47" i="5"/>
  <c r="BL47" i="5" s="1"/>
  <c r="AN41" i="5"/>
  <c r="AP41" i="5" s="1"/>
  <c r="BJ40" i="5"/>
  <c r="BL40" i="5" s="1"/>
  <c r="R39" i="5"/>
  <c r="T39" i="5" s="1"/>
  <c r="BX26" i="5"/>
  <c r="BJ55" i="5"/>
  <c r="BL55" i="5" s="1"/>
  <c r="R55" i="5"/>
  <c r="T55" i="5" s="1"/>
  <c r="BX44" i="5"/>
  <c r="BU41" i="5"/>
  <c r="BW41" i="5" s="1"/>
  <c r="G40" i="5"/>
  <c r="I40" i="5" s="1"/>
  <c r="AY39" i="5"/>
  <c r="BA39" i="5" s="1"/>
  <c r="AN52" i="5"/>
  <c r="AP52" i="5" s="1"/>
  <c r="AN47" i="5"/>
  <c r="AP47" i="5" s="1"/>
  <c r="AY52" i="5"/>
  <c r="BA52" i="5" s="1"/>
  <c r="G52" i="5"/>
  <c r="I52" i="5" s="1"/>
  <c r="AN49" i="5"/>
  <c r="AP49" i="5" s="1"/>
  <c r="BJ48" i="5"/>
  <c r="BL48" i="5" s="1"/>
  <c r="R47" i="5"/>
  <c r="T47" i="5" s="1"/>
  <c r="R40" i="5"/>
  <c r="T40" i="5" s="1"/>
  <c r="BJ39" i="5"/>
  <c r="BL39" i="5" s="1"/>
  <c r="AC36" i="5"/>
  <c r="AE36" i="5" s="1"/>
  <c r="G35" i="5"/>
  <c r="I35" i="5" s="1"/>
  <c r="R33" i="5"/>
  <c r="T33" i="5" s="1"/>
  <c r="AF29" i="5"/>
  <c r="AN36" i="5"/>
  <c r="AP36" i="5" s="1"/>
  <c r="AY35" i="5"/>
  <c r="BA35" i="5" s="1"/>
  <c r="G32" i="5"/>
  <c r="I32" i="5" s="1"/>
  <c r="AY36" i="5"/>
  <c r="BA36" i="5" s="1"/>
  <c r="R35" i="5"/>
  <c r="T35" i="5" s="1"/>
  <c r="M532" i="1"/>
  <c r="BH5" i="5" s="1"/>
  <c r="M540" i="1"/>
  <c r="BH13" i="5" s="1"/>
  <c r="M548" i="1"/>
  <c r="BH21" i="5" s="1"/>
  <c r="M533" i="1"/>
  <c r="BH6" i="5" s="1"/>
  <c r="M541" i="1"/>
  <c r="BH14" i="5" s="1"/>
  <c r="M542" i="1"/>
  <c r="BH15" i="5" s="1"/>
  <c r="M531" i="1"/>
  <c r="BH4" i="5" s="1"/>
  <c r="M536" i="1"/>
  <c r="BH9" i="5" s="1"/>
  <c r="M544" i="1"/>
  <c r="BH17" i="5" s="1"/>
  <c r="M537" i="1"/>
  <c r="BH10" i="5" s="1"/>
  <c r="M545" i="1"/>
  <c r="BH18" i="5" s="1"/>
  <c r="M553" i="1"/>
  <c r="BH26" i="5" s="1"/>
  <c r="M538" i="1"/>
  <c r="BH11" i="5" s="1"/>
  <c r="M546" i="1"/>
  <c r="BH19" i="5" s="1"/>
  <c r="M539" i="1"/>
  <c r="BH12" i="5" s="1"/>
  <c r="M547" i="1"/>
  <c r="BH20" i="5" s="1"/>
  <c r="AC33" i="5"/>
  <c r="AE33" i="5" s="1"/>
  <c r="AN33" i="5"/>
  <c r="AP33" i="5" s="1"/>
  <c r="BB32" i="5"/>
  <c r="BJ36" i="5"/>
  <c r="BL36" i="5" s="1"/>
  <c r="BJ35" i="5"/>
  <c r="BL35" i="5" s="1"/>
  <c r="F536" i="1"/>
  <c r="BF9" i="5" s="1"/>
  <c r="F544" i="1"/>
  <c r="BF17" i="5" s="1"/>
  <c r="F537" i="1"/>
  <c r="BF10" i="5" s="1"/>
  <c r="F545" i="1"/>
  <c r="BF18" i="5" s="1"/>
  <c r="F553" i="1"/>
  <c r="BF26" i="5" s="1"/>
  <c r="F538" i="1"/>
  <c r="BF11" i="5" s="1"/>
  <c r="F546" i="1"/>
  <c r="BF19" i="5" s="1"/>
  <c r="F539" i="1"/>
  <c r="BF12" i="5" s="1"/>
  <c r="F547" i="1"/>
  <c r="BF20" i="5" s="1"/>
  <c r="F532" i="1"/>
  <c r="BF5" i="5" s="1"/>
  <c r="F540" i="1"/>
  <c r="BF13" i="5" s="1"/>
  <c r="F548" i="1"/>
  <c r="BF21" i="5" s="1"/>
  <c r="F533" i="1"/>
  <c r="BF6" i="5" s="1"/>
  <c r="F541" i="1"/>
  <c r="BF14" i="5" s="1"/>
  <c r="F531" i="1"/>
  <c r="BF4" i="5" s="1"/>
  <c r="F542" i="1"/>
  <c r="BF15" i="5" s="1"/>
  <c r="BJ33" i="5"/>
  <c r="BL33" i="5" s="1"/>
  <c r="AN32" i="5"/>
  <c r="AP32" i="5" s="1"/>
  <c r="AY12" i="5"/>
  <c r="BA12" i="5" s="1"/>
  <c r="BX10" i="5"/>
  <c r="BB4" i="5"/>
  <c r="BC4" i="5"/>
  <c r="BU36" i="5"/>
  <c r="BW36" i="5" s="1"/>
  <c r="AC35" i="5"/>
  <c r="AE35" i="5" s="1"/>
  <c r="AY33" i="5"/>
  <c r="BA33" i="5" s="1"/>
  <c r="R32" i="5"/>
  <c r="T32" i="5" s="1"/>
  <c r="BU35" i="5"/>
  <c r="BW35" i="5" s="1"/>
  <c r="G36" i="5"/>
  <c r="I36" i="5" s="1"/>
  <c r="AN35" i="5"/>
  <c r="AP35" i="5" s="1"/>
  <c r="BU33" i="5"/>
  <c r="BW33" i="5" s="1"/>
  <c r="G33" i="5"/>
  <c r="I33" i="5" s="1"/>
  <c r="AY15" i="5"/>
  <c r="BA15" i="5" s="1"/>
  <c r="AO5" i="1"/>
  <c r="AO17" i="1" s="1"/>
  <c r="H15" i="5" s="1"/>
  <c r="AY26" i="5"/>
  <c r="AY18" i="5"/>
  <c r="BA18" i="5" s="1"/>
  <c r="AY17" i="5"/>
  <c r="BA17" i="5" s="1"/>
  <c r="BU12" i="5"/>
  <c r="BW12" i="5" s="1"/>
  <c r="BL3" i="5"/>
  <c r="AE3" i="5"/>
  <c r="DD80" i="5" s="1"/>
  <c r="EB80" i="5" s="1"/>
  <c r="BU21" i="5"/>
  <c r="BW21" i="5" s="1"/>
  <c r="BU18" i="5"/>
  <c r="BW18" i="5" s="1"/>
  <c r="BU15" i="5"/>
  <c r="BW15" i="5" s="1"/>
  <c r="BU13" i="5"/>
  <c r="BW13" i="5" s="1"/>
  <c r="BX4" i="5"/>
  <c r="BY4" i="5"/>
  <c r="AN3" i="5"/>
  <c r="BU7" i="5"/>
  <c r="BW7" i="5" s="1"/>
  <c r="CQ4" i="5"/>
  <c r="CS4" i="5" s="1"/>
  <c r="F746" i="1"/>
  <c r="CB9" i="5" s="1"/>
  <c r="F754" i="1"/>
  <c r="CB17" i="5" s="1"/>
  <c r="F762" i="1"/>
  <c r="CB25" i="5" s="1"/>
  <c r="F747" i="1"/>
  <c r="CB10" i="5" s="1"/>
  <c r="F755" i="1"/>
  <c r="CB18" i="5" s="1"/>
  <c r="F763" i="1"/>
  <c r="CB26" i="5" s="1"/>
  <c r="F748" i="1"/>
  <c r="CB11" i="5" s="1"/>
  <c r="F756" i="1"/>
  <c r="CB19" i="5" s="1"/>
  <c r="F749" i="1"/>
  <c r="CB12" i="5" s="1"/>
  <c r="F757" i="1"/>
  <c r="CB20" i="5" s="1"/>
  <c r="F742" i="1"/>
  <c r="CB5" i="5" s="1"/>
  <c r="F750" i="1"/>
  <c r="CB13" i="5" s="1"/>
  <c r="F758" i="1"/>
  <c r="CB21" i="5" s="1"/>
  <c r="F743" i="1"/>
  <c r="CB6" i="5" s="1"/>
  <c r="F751" i="1"/>
  <c r="CB14" i="5" s="1"/>
  <c r="F759" i="1"/>
  <c r="CB22" i="5" s="1"/>
  <c r="F744" i="1"/>
  <c r="CB7" i="5" s="1"/>
  <c r="F752" i="1"/>
  <c r="CB15" i="5" s="1"/>
  <c r="F760" i="1"/>
  <c r="CB23" i="5" s="1"/>
  <c r="F745" i="1"/>
  <c r="CB8" i="5" s="1"/>
  <c r="F753" i="1"/>
  <c r="CB16" i="5" s="1"/>
  <c r="F761" i="1"/>
  <c r="CB24" i="5" s="1"/>
  <c r="AO320" i="1"/>
  <c r="AO334" i="1" s="1"/>
  <c r="AO17" i="5" s="1"/>
  <c r="F326" i="1"/>
  <c r="AJ9" i="5" s="1"/>
  <c r="F334" i="1"/>
  <c r="AJ17" i="5" s="1"/>
  <c r="F342" i="1"/>
  <c r="AJ25" i="5" s="1"/>
  <c r="F327" i="1"/>
  <c r="AJ10" i="5" s="1"/>
  <c r="F335" i="1"/>
  <c r="AJ18" i="5" s="1"/>
  <c r="F343" i="1"/>
  <c r="AJ26" i="5" s="1"/>
  <c r="F328" i="1"/>
  <c r="AJ11" i="5" s="1"/>
  <c r="F336" i="1"/>
  <c r="AJ19" i="5" s="1"/>
  <c r="F329" i="1"/>
  <c r="AJ12" i="5" s="1"/>
  <c r="F337" i="1"/>
  <c r="AJ20" i="5" s="1"/>
  <c r="F322" i="1"/>
  <c r="AJ5" i="5" s="1"/>
  <c r="F330" i="1"/>
  <c r="AJ13" i="5" s="1"/>
  <c r="F338" i="1"/>
  <c r="AJ21" i="5" s="1"/>
  <c r="F323" i="1"/>
  <c r="AJ6" i="5" s="1"/>
  <c r="F331" i="1"/>
  <c r="AJ14" i="5" s="1"/>
  <c r="F339" i="1"/>
  <c r="AJ22" i="5" s="1"/>
  <c r="F324" i="1"/>
  <c r="AJ7" i="5" s="1"/>
  <c r="F332" i="1"/>
  <c r="AJ15" i="5" s="1"/>
  <c r="F340" i="1"/>
  <c r="AJ23" i="5" s="1"/>
  <c r="AO217" i="1"/>
  <c r="AD5" i="5" s="1"/>
  <c r="AO225" i="1"/>
  <c r="AD13" i="5" s="1"/>
  <c r="AO233" i="1"/>
  <c r="AD21" i="5" s="1"/>
  <c r="AO218" i="1"/>
  <c r="AD6" i="5" s="1"/>
  <c r="AO226" i="1"/>
  <c r="AD14" i="5" s="1"/>
  <c r="AO234" i="1"/>
  <c r="AD22" i="5" s="1"/>
  <c r="AO219" i="1"/>
  <c r="AD7" i="5" s="1"/>
  <c r="AO227" i="1"/>
  <c r="AD15" i="5" s="1"/>
  <c r="AO235" i="1"/>
  <c r="AD23" i="5" s="1"/>
  <c r="AO220" i="1"/>
  <c r="AD8" i="5" s="1"/>
  <c r="AO228" i="1"/>
  <c r="AD16" i="5" s="1"/>
  <c r="AO236" i="1"/>
  <c r="AD24" i="5" s="1"/>
  <c r="AO216" i="1"/>
  <c r="AD4" i="5" s="1"/>
  <c r="N17" i="23" s="1"/>
  <c r="AO221" i="1"/>
  <c r="AD9" i="5" s="1"/>
  <c r="AO229" i="1"/>
  <c r="AD17" i="5" s="1"/>
  <c r="AO237" i="1"/>
  <c r="AD25" i="5" s="1"/>
  <c r="AO222" i="1"/>
  <c r="AD10" i="5" s="1"/>
  <c r="AO230" i="1"/>
  <c r="AD18" i="5" s="1"/>
  <c r="AO238" i="1"/>
  <c r="AD26" i="5" s="1"/>
  <c r="AO223" i="1"/>
  <c r="AD11" i="5" s="1"/>
  <c r="AO231" i="1"/>
  <c r="AD19" i="5" s="1"/>
  <c r="M11" i="1"/>
  <c r="E9" i="5" s="1"/>
  <c r="M19" i="1"/>
  <c r="E17" i="5" s="1"/>
  <c r="M27" i="1"/>
  <c r="E25" i="5" s="1"/>
  <c r="M12" i="1"/>
  <c r="E10" i="5" s="1"/>
  <c r="M20" i="1"/>
  <c r="E18" i="5" s="1"/>
  <c r="M28" i="1"/>
  <c r="E26" i="5" s="1"/>
  <c r="M13" i="1"/>
  <c r="E11" i="5" s="1"/>
  <c r="M21" i="1"/>
  <c r="E19" i="5" s="1"/>
  <c r="M14" i="1"/>
  <c r="E12" i="5" s="1"/>
  <c r="M22" i="1"/>
  <c r="E20" i="5" s="1"/>
  <c r="M7" i="1"/>
  <c r="E5" i="5" s="1"/>
  <c r="M15" i="1"/>
  <c r="E13" i="5" s="1"/>
  <c r="M23" i="1"/>
  <c r="E21" i="5" s="1"/>
  <c r="M8" i="1"/>
  <c r="E6" i="5" s="1"/>
  <c r="M16" i="1"/>
  <c r="E14" i="5" s="1"/>
  <c r="M24" i="1"/>
  <c r="E22" i="5" s="1"/>
  <c r="M9" i="1"/>
  <c r="E7" i="5" s="1"/>
  <c r="M17" i="1"/>
  <c r="E15" i="5" s="1"/>
  <c r="M25" i="1"/>
  <c r="E23" i="5" s="1"/>
  <c r="F131" i="1"/>
  <c r="N24" i="5" s="1"/>
  <c r="BJ7" i="5"/>
  <c r="BL7" i="5" s="1"/>
  <c r="BM7" i="5" s="1"/>
  <c r="AO536" i="1"/>
  <c r="BK9" i="5" s="1"/>
  <c r="AO544" i="1"/>
  <c r="BK17" i="5" s="1"/>
  <c r="AO537" i="1"/>
  <c r="BK10" i="5" s="1"/>
  <c r="AO545" i="1"/>
  <c r="BK18" i="5" s="1"/>
  <c r="AO553" i="1"/>
  <c r="BK26" i="5" s="1"/>
  <c r="AO538" i="1"/>
  <c r="BK11" i="5" s="1"/>
  <c r="AO546" i="1"/>
  <c r="BK19" i="5" s="1"/>
  <c r="AO539" i="1"/>
  <c r="BK12" i="5" s="1"/>
  <c r="AO547" i="1"/>
  <c r="BK20" i="5" s="1"/>
  <c r="AO532" i="1"/>
  <c r="BK5" i="5" s="1"/>
  <c r="AO540" i="1"/>
  <c r="BK13" i="5" s="1"/>
  <c r="AO548" i="1"/>
  <c r="BK21" i="5" s="1"/>
  <c r="AO533" i="1"/>
  <c r="BK6" i="5" s="1"/>
  <c r="AO541" i="1"/>
  <c r="BK14" i="5" s="1"/>
  <c r="AO542" i="1"/>
  <c r="BK15" i="5" s="1"/>
  <c r="AO746" i="1"/>
  <c r="CG9" i="5" s="1"/>
  <c r="AO754" i="1"/>
  <c r="CG17" i="5" s="1"/>
  <c r="AO762" i="1"/>
  <c r="CG25" i="5" s="1"/>
  <c r="AO747" i="1"/>
  <c r="CG10" i="5" s="1"/>
  <c r="AO755" i="1"/>
  <c r="CG18" i="5" s="1"/>
  <c r="AO763" i="1"/>
  <c r="CG26" i="5" s="1"/>
  <c r="AO748" i="1"/>
  <c r="CG11" i="5" s="1"/>
  <c r="AO756" i="1"/>
  <c r="CG19" i="5" s="1"/>
  <c r="AO749" i="1"/>
  <c r="CG12" i="5" s="1"/>
  <c r="AO757" i="1"/>
  <c r="CG20" i="5" s="1"/>
  <c r="AO742" i="1"/>
  <c r="CG5" i="5" s="1"/>
  <c r="AO750" i="1"/>
  <c r="CG13" i="5" s="1"/>
  <c r="AO758" i="1"/>
  <c r="CG21" i="5" s="1"/>
  <c r="AO743" i="1"/>
  <c r="CG6" i="5" s="1"/>
  <c r="AO751" i="1"/>
  <c r="CG14" i="5" s="1"/>
  <c r="AO759" i="1"/>
  <c r="CG22" i="5" s="1"/>
  <c r="AO744" i="1"/>
  <c r="CG7" i="5" s="1"/>
  <c r="AO752" i="1"/>
  <c r="CG15" i="5" s="1"/>
  <c r="AO760" i="1"/>
  <c r="CG23" i="5" s="1"/>
  <c r="AO745" i="1"/>
  <c r="CG8" i="5" s="1"/>
  <c r="AO753" i="1"/>
  <c r="CG16" i="5" s="1"/>
  <c r="AO761" i="1"/>
  <c r="CG24" i="5" s="1"/>
  <c r="AO741" i="1"/>
  <c r="CG4" i="5" s="1"/>
  <c r="M430" i="1"/>
  <c r="AW8" i="5" s="1"/>
  <c r="M438" i="1"/>
  <c r="AW16" i="5" s="1"/>
  <c r="M446" i="1"/>
  <c r="AW24" i="5" s="1"/>
  <c r="M447" i="1"/>
  <c r="AW25" i="5" s="1"/>
  <c r="M444" i="1"/>
  <c r="AW22" i="5" s="1"/>
  <c r="F217" i="1"/>
  <c r="Y5" i="5" s="1"/>
  <c r="F225" i="1"/>
  <c r="Y13" i="5" s="1"/>
  <c r="F233" i="1"/>
  <c r="Y21" i="5" s="1"/>
  <c r="F218" i="1"/>
  <c r="Y6" i="5" s="1"/>
  <c r="F226" i="1"/>
  <c r="Y14" i="5" s="1"/>
  <c r="F234" i="1"/>
  <c r="Y22" i="5" s="1"/>
  <c r="F219" i="1"/>
  <c r="Y7" i="5" s="1"/>
  <c r="AC7" i="5" s="1"/>
  <c r="AE7" i="5" s="1"/>
  <c r="F227" i="1"/>
  <c r="Y15" i="5" s="1"/>
  <c r="AC15" i="5" s="1"/>
  <c r="AE15" i="5" s="1"/>
  <c r="F235" i="1"/>
  <c r="Y23" i="5" s="1"/>
  <c r="F220" i="1"/>
  <c r="Y8" i="5" s="1"/>
  <c r="AC8" i="5" s="1"/>
  <c r="AE8" i="5" s="1"/>
  <c r="F228" i="1"/>
  <c r="Y16" i="5" s="1"/>
  <c r="F236" i="1"/>
  <c r="Y24" i="5" s="1"/>
  <c r="F216" i="1"/>
  <c r="Y4" i="5" s="1"/>
  <c r="AC4" i="5" s="1"/>
  <c r="F221" i="1"/>
  <c r="Y9" i="5" s="1"/>
  <c r="F229" i="1"/>
  <c r="Y17" i="5" s="1"/>
  <c r="F237" i="1"/>
  <c r="Y25" i="5" s="1"/>
  <c r="F222" i="1"/>
  <c r="Y10" i="5" s="1"/>
  <c r="F230" i="1"/>
  <c r="Y18" i="5" s="1"/>
  <c r="F238" i="1"/>
  <c r="Y26" i="5" s="1"/>
  <c r="F223" i="1"/>
  <c r="Y11" i="5" s="1"/>
  <c r="F231" i="1"/>
  <c r="Y19" i="5" s="1"/>
  <c r="AA7" i="1"/>
  <c r="D5" i="5" s="1"/>
  <c r="AA15" i="1"/>
  <c r="D13" i="5" s="1"/>
  <c r="AA23" i="1"/>
  <c r="D21" i="5" s="1"/>
  <c r="AA8" i="1"/>
  <c r="D6" i="5" s="1"/>
  <c r="AA16" i="1"/>
  <c r="D14" i="5" s="1"/>
  <c r="AA24" i="1"/>
  <c r="D22" i="5" s="1"/>
  <c r="AA9" i="1"/>
  <c r="D7" i="5" s="1"/>
  <c r="AA17" i="1"/>
  <c r="D15" i="5" s="1"/>
  <c r="AA25" i="1"/>
  <c r="D23" i="5" s="1"/>
  <c r="AA10" i="1"/>
  <c r="D8" i="5" s="1"/>
  <c r="AA18" i="1"/>
  <c r="D16" i="5" s="1"/>
  <c r="AA26" i="1"/>
  <c r="D24" i="5" s="1"/>
  <c r="AA6" i="1"/>
  <c r="D4" i="5" s="1"/>
  <c r="AA11" i="1"/>
  <c r="D9" i="5" s="1"/>
  <c r="AA19" i="1"/>
  <c r="D17" i="5" s="1"/>
  <c r="AA27" i="1"/>
  <c r="D25" i="5" s="1"/>
  <c r="AA12" i="1"/>
  <c r="D10" i="5" s="1"/>
  <c r="AA20" i="1"/>
  <c r="D18" i="5" s="1"/>
  <c r="AA28" i="1"/>
  <c r="D26" i="5" s="1"/>
  <c r="AA13" i="1"/>
  <c r="D11" i="5" s="1"/>
  <c r="AA21" i="1"/>
  <c r="D19" i="5" s="1"/>
  <c r="F116" i="1"/>
  <c r="N9" i="5" s="1"/>
  <c r="F124" i="1"/>
  <c r="N17" i="5" s="1"/>
  <c r="F132" i="1"/>
  <c r="N25" i="5" s="1"/>
  <c r="F117" i="1"/>
  <c r="N10" i="5" s="1"/>
  <c r="F125" i="1"/>
  <c r="N18" i="5" s="1"/>
  <c r="F133" i="1"/>
  <c r="N26" i="5" s="1"/>
  <c r="F118" i="1"/>
  <c r="N11" i="5" s="1"/>
  <c r="R11" i="5" s="1"/>
  <c r="F126" i="1"/>
  <c r="N19" i="5" s="1"/>
  <c r="R19" i="5" s="1"/>
  <c r="F119" i="1"/>
  <c r="N12" i="5" s="1"/>
  <c r="F127" i="1"/>
  <c r="N20" i="5" s="1"/>
  <c r="F112" i="1"/>
  <c r="N5" i="5" s="1"/>
  <c r="F120" i="1"/>
  <c r="N13" i="5" s="1"/>
  <c r="F128" i="1"/>
  <c r="N21" i="5" s="1"/>
  <c r="F113" i="1"/>
  <c r="N6" i="5" s="1"/>
  <c r="F121" i="1"/>
  <c r="N14" i="5" s="1"/>
  <c r="F129" i="1"/>
  <c r="N22" i="5" s="1"/>
  <c r="F114" i="1"/>
  <c r="N7" i="5" s="1"/>
  <c r="F122" i="1"/>
  <c r="N15" i="5" s="1"/>
  <c r="F130" i="1"/>
  <c r="N23" i="5" s="1"/>
  <c r="F7" i="1"/>
  <c r="C5" i="5" s="1"/>
  <c r="F15" i="1"/>
  <c r="C13" i="5" s="1"/>
  <c r="F23" i="1"/>
  <c r="C21" i="5" s="1"/>
  <c r="F8" i="1"/>
  <c r="C6" i="5" s="1"/>
  <c r="F16" i="1"/>
  <c r="C14" i="5" s="1"/>
  <c r="F24" i="1"/>
  <c r="C22" i="5" s="1"/>
  <c r="F9" i="1"/>
  <c r="C7" i="5" s="1"/>
  <c r="F17" i="1"/>
  <c r="C15" i="5" s="1"/>
  <c r="F25" i="1"/>
  <c r="C23" i="5" s="1"/>
  <c r="F10" i="1"/>
  <c r="C8" i="5" s="1"/>
  <c r="F18" i="1"/>
  <c r="C16" i="5" s="1"/>
  <c r="F26" i="1"/>
  <c r="C24" i="5" s="1"/>
  <c r="F6" i="1"/>
  <c r="C4" i="5" s="1"/>
  <c r="F11" i="1"/>
  <c r="C9" i="5" s="1"/>
  <c r="F19" i="1"/>
  <c r="C17" i="5" s="1"/>
  <c r="G17" i="5" s="1"/>
  <c r="F27" i="1"/>
  <c r="C25" i="5" s="1"/>
  <c r="F12" i="1"/>
  <c r="C10" i="5" s="1"/>
  <c r="F20" i="1"/>
  <c r="C18" i="5" s="1"/>
  <c r="F28" i="1"/>
  <c r="C26" i="5" s="1"/>
  <c r="F13" i="1"/>
  <c r="C11" i="5" s="1"/>
  <c r="F21" i="1"/>
  <c r="C19" i="5" s="1"/>
  <c r="F111" i="1"/>
  <c r="N4" i="5" s="1"/>
  <c r="F115" i="1"/>
  <c r="N8" i="5" s="1"/>
  <c r="AO531" i="1"/>
  <c r="BK4" i="5" s="1"/>
  <c r="AY5" i="5"/>
  <c r="BA5" i="5" s="1"/>
  <c r="M742" i="1"/>
  <c r="CD5" i="5" s="1"/>
  <c r="M750" i="1"/>
  <c r="CD13" i="5" s="1"/>
  <c r="M758" i="1"/>
  <c r="CD21" i="5" s="1"/>
  <c r="M743" i="1"/>
  <c r="CD6" i="5" s="1"/>
  <c r="M751" i="1"/>
  <c r="CD14" i="5" s="1"/>
  <c r="M759" i="1"/>
  <c r="CD22" i="5" s="1"/>
  <c r="M744" i="1"/>
  <c r="CD7" i="5" s="1"/>
  <c r="M752" i="1"/>
  <c r="CD15" i="5" s="1"/>
  <c r="M760" i="1"/>
  <c r="CD23" i="5" s="1"/>
  <c r="M745" i="1"/>
  <c r="CD8" i="5" s="1"/>
  <c r="M753" i="1"/>
  <c r="CD16" i="5" s="1"/>
  <c r="M761" i="1"/>
  <c r="CD24" i="5" s="1"/>
  <c r="M741" i="1"/>
  <c r="CD4" i="5" s="1"/>
  <c r="M746" i="1"/>
  <c r="CD9" i="5" s="1"/>
  <c r="M754" i="1"/>
  <c r="CD17" i="5" s="1"/>
  <c r="M762" i="1"/>
  <c r="CD25" i="5" s="1"/>
  <c r="M747" i="1"/>
  <c r="CD10" i="5" s="1"/>
  <c r="M755" i="1"/>
  <c r="CD18" i="5" s="1"/>
  <c r="M763" i="1"/>
  <c r="CD26" i="5" s="1"/>
  <c r="M748" i="1"/>
  <c r="CD11" i="5" s="1"/>
  <c r="M756" i="1"/>
  <c r="CD19" i="5" s="1"/>
  <c r="M749" i="1"/>
  <c r="CD12" i="5" s="1"/>
  <c r="M757" i="1"/>
  <c r="CD20" i="5" s="1"/>
  <c r="AA444" i="1"/>
  <c r="AV22" i="5" s="1"/>
  <c r="AA429" i="1"/>
  <c r="AV7" i="5" s="1"/>
  <c r="AA445" i="1"/>
  <c r="AV23" i="5" s="1"/>
  <c r="J19" i="23" s="1"/>
  <c r="AA430" i="1"/>
  <c r="AV8" i="5" s="1"/>
  <c r="AA438" i="1"/>
  <c r="AV16" i="5" s="1"/>
  <c r="AA446" i="1"/>
  <c r="AV24" i="5" s="1"/>
  <c r="AA447" i="1"/>
  <c r="AV25" i="5" s="1"/>
  <c r="F232" i="1"/>
  <c r="Y20" i="5" s="1"/>
  <c r="AO232" i="1"/>
  <c r="AD20" i="5" s="1"/>
  <c r="F341" i="1"/>
  <c r="AJ24" i="5" s="1"/>
  <c r="M429" i="1"/>
  <c r="AW7" i="5" s="1"/>
  <c r="F741" i="1"/>
  <c r="CB4" i="5" s="1"/>
  <c r="CF3" i="5"/>
  <c r="AO444" i="1"/>
  <c r="AZ22" i="5" s="1"/>
  <c r="AO429" i="1"/>
  <c r="AZ7" i="5" s="1"/>
  <c r="AO445" i="1"/>
  <c r="AZ23" i="5" s="1"/>
  <c r="AO430" i="1"/>
  <c r="AZ8" i="5" s="1"/>
  <c r="AO438" i="1"/>
  <c r="AZ16" i="5" s="1"/>
  <c r="AO446" i="1"/>
  <c r="AZ24" i="5" s="1"/>
  <c r="N19" i="23" s="1"/>
  <c r="AO447" i="1"/>
  <c r="AZ25" i="5" s="1"/>
  <c r="F444" i="1"/>
  <c r="AU22" i="5" s="1"/>
  <c r="F429" i="1"/>
  <c r="AU7" i="5" s="1"/>
  <c r="F445" i="1"/>
  <c r="AU23" i="5" s="1"/>
  <c r="F430" i="1"/>
  <c r="AU8" i="5" s="1"/>
  <c r="F438" i="1"/>
  <c r="AU16" i="5" s="1"/>
  <c r="F446" i="1"/>
  <c r="AU24" i="5" s="1"/>
  <c r="F447" i="1"/>
  <c r="AU25" i="5" s="1"/>
  <c r="M322" i="1"/>
  <c r="AL5" i="5" s="1"/>
  <c r="M330" i="1"/>
  <c r="AL13" i="5" s="1"/>
  <c r="M338" i="1"/>
  <c r="AL21" i="5" s="1"/>
  <c r="M323" i="1"/>
  <c r="AL6" i="5" s="1"/>
  <c r="M331" i="1"/>
  <c r="AL14" i="5" s="1"/>
  <c r="M339" i="1"/>
  <c r="AL22" i="5" s="1"/>
  <c r="M324" i="1"/>
  <c r="AL7" i="5" s="1"/>
  <c r="M332" i="1"/>
  <c r="AL15" i="5" s="1"/>
  <c r="M340" i="1"/>
  <c r="AL23" i="5" s="1"/>
  <c r="M325" i="1"/>
  <c r="AL8" i="5" s="1"/>
  <c r="M333" i="1"/>
  <c r="AL16" i="5" s="1"/>
  <c r="AN16" i="5" s="1"/>
  <c r="M341" i="1"/>
  <c r="AL24" i="5" s="1"/>
  <c r="M321" i="1"/>
  <c r="AL4" i="5" s="1"/>
  <c r="M326" i="1"/>
  <c r="AL9" i="5" s="1"/>
  <c r="M334" i="1"/>
  <c r="AL17" i="5" s="1"/>
  <c r="M342" i="1"/>
  <c r="AL25" i="5" s="1"/>
  <c r="M327" i="1"/>
  <c r="AL10" i="5" s="1"/>
  <c r="M335" i="1"/>
  <c r="AL18" i="5" s="1"/>
  <c r="M343" i="1"/>
  <c r="AL26" i="5" s="1"/>
  <c r="M328" i="1"/>
  <c r="AL11" i="5" s="1"/>
  <c r="M336" i="1"/>
  <c r="AL19" i="5" s="1"/>
  <c r="G20" i="5"/>
  <c r="F321" i="1"/>
  <c r="AJ4" i="5" s="1"/>
  <c r="F325" i="1"/>
  <c r="AJ8" i="5" s="1"/>
  <c r="AN8" i="5" s="1"/>
  <c r="CH3" i="5"/>
  <c r="DI94" i="5" s="1"/>
  <c r="M119" i="1"/>
  <c r="P12" i="5" s="1"/>
  <c r="M127" i="1"/>
  <c r="P20" i="5" s="1"/>
  <c r="M112" i="1"/>
  <c r="P5" i="5" s="1"/>
  <c r="M120" i="1"/>
  <c r="P13" i="5" s="1"/>
  <c r="M128" i="1"/>
  <c r="P21" i="5" s="1"/>
  <c r="M113" i="1"/>
  <c r="P6" i="5" s="1"/>
  <c r="M121" i="1"/>
  <c r="P14" i="5" s="1"/>
  <c r="M129" i="1"/>
  <c r="P22" i="5" s="1"/>
  <c r="M114" i="1"/>
  <c r="P7" i="5" s="1"/>
  <c r="M122" i="1"/>
  <c r="P15" i="5" s="1"/>
  <c r="M130" i="1"/>
  <c r="P23" i="5" s="1"/>
  <c r="M111" i="1"/>
  <c r="P4" i="5" s="1"/>
  <c r="M115" i="1"/>
  <c r="P8" i="5" s="1"/>
  <c r="M123" i="1"/>
  <c r="P16" i="5" s="1"/>
  <c r="R16" i="5" s="1"/>
  <c r="M131" i="1"/>
  <c r="P24" i="5" s="1"/>
  <c r="M116" i="1"/>
  <c r="P9" i="5" s="1"/>
  <c r="M124" i="1"/>
  <c r="P17" i="5" s="1"/>
  <c r="M132" i="1"/>
  <c r="P25" i="5" s="1"/>
  <c r="M117" i="1"/>
  <c r="P10" i="5" s="1"/>
  <c r="M125" i="1"/>
  <c r="P18" i="5" s="1"/>
  <c r="M133" i="1"/>
  <c r="P26" i="5" s="1"/>
  <c r="F14" i="1"/>
  <c r="C12" i="5" s="1"/>
  <c r="M18" i="1"/>
  <c r="E16" i="5" s="1"/>
  <c r="AA14" i="1"/>
  <c r="D12" i="5" s="1"/>
  <c r="M445" i="1"/>
  <c r="AW23" i="5" s="1"/>
  <c r="M234" i="1"/>
  <c r="AA22" i="5" s="1"/>
  <c r="M226" i="1"/>
  <c r="AA14" i="5" s="1"/>
  <c r="M218" i="1"/>
  <c r="AA6" i="5" s="1"/>
  <c r="AA340" i="1"/>
  <c r="AK23" i="5" s="1"/>
  <c r="AA332" i="1"/>
  <c r="AK15" i="5" s="1"/>
  <c r="AA324" i="1"/>
  <c r="AK7" i="5" s="1"/>
  <c r="M233" i="1"/>
  <c r="AA21" i="5" s="1"/>
  <c r="M225" i="1"/>
  <c r="AA13" i="5" s="1"/>
  <c r="M217" i="1"/>
  <c r="AA5" i="5" s="1"/>
  <c r="AA339" i="1"/>
  <c r="AK22" i="5" s="1"/>
  <c r="AA331" i="1"/>
  <c r="AK14" i="5" s="1"/>
  <c r="AA323" i="1"/>
  <c r="AK6" i="5" s="1"/>
  <c r="M232" i="1"/>
  <c r="AA20" i="5" s="1"/>
  <c r="M224" i="1"/>
  <c r="AA12" i="5" s="1"/>
  <c r="AC12" i="5" s="1"/>
  <c r="AE12" i="5" s="1"/>
  <c r="AA338" i="1"/>
  <c r="AK21" i="5" s="1"/>
  <c r="AA330" i="1"/>
  <c r="AK13" i="5" s="1"/>
  <c r="AA322" i="1"/>
  <c r="AK5" i="5" s="1"/>
  <c r="M231" i="1"/>
  <c r="AA19" i="5" s="1"/>
  <c r="M223" i="1"/>
  <c r="AA11" i="5" s="1"/>
  <c r="AA337" i="1"/>
  <c r="AK20" i="5" s="1"/>
  <c r="AN20" i="5" s="1"/>
  <c r="AA329" i="1"/>
  <c r="AK12" i="5" s="1"/>
  <c r="M238" i="1"/>
  <c r="AA26" i="5" s="1"/>
  <c r="M230" i="1"/>
  <c r="AA18" i="5" s="1"/>
  <c r="M222" i="1"/>
  <c r="AA10" i="5" s="1"/>
  <c r="AA336" i="1"/>
  <c r="AK19" i="5" s="1"/>
  <c r="AA328" i="1"/>
  <c r="AK11" i="5" s="1"/>
  <c r="M237" i="1"/>
  <c r="AA25" i="5" s="1"/>
  <c r="M229" i="1"/>
  <c r="AA17" i="5" s="1"/>
  <c r="M221" i="1"/>
  <c r="AA9" i="5" s="1"/>
  <c r="AA343" i="1"/>
  <c r="AK26" i="5" s="1"/>
  <c r="AN26" i="5" s="1"/>
  <c r="AA335" i="1"/>
  <c r="AK18" i="5" s="1"/>
  <c r="AN18" i="5" s="1"/>
  <c r="AA327" i="1"/>
  <c r="AK10" i="5" s="1"/>
  <c r="M236" i="1"/>
  <c r="AA24" i="5" s="1"/>
  <c r="M228" i="1"/>
  <c r="AA16" i="5" s="1"/>
  <c r="AA342" i="1"/>
  <c r="AK25" i="5" s="1"/>
  <c r="AA334" i="1"/>
  <c r="AK17" i="5" s="1"/>
  <c r="AV430" i="1"/>
  <c r="AV429" i="1"/>
  <c r="O98" i="1"/>
  <c r="AK96" i="1"/>
  <c r="W95" i="1"/>
  <c r="X85" i="1"/>
  <c r="O82" i="1"/>
  <c r="P79" i="1"/>
  <c r="O46" i="1"/>
  <c r="O42" i="1"/>
  <c r="W41" i="1"/>
  <c r="O41" i="1"/>
  <c r="Q210" i="1"/>
  <c r="Q203" i="1"/>
  <c r="AK200" i="1"/>
  <c r="W200" i="1"/>
  <c r="O200" i="1"/>
  <c r="P198" i="1"/>
  <c r="O194" i="1"/>
  <c r="Q148" i="1"/>
  <c r="Q117" i="1"/>
  <c r="P311" i="1"/>
  <c r="AJ239" i="1"/>
  <c r="Q393" i="1"/>
  <c r="Q387" i="1"/>
  <c r="AJ607" i="1"/>
  <c r="AK602" i="1"/>
  <c r="AD565" i="1"/>
  <c r="X684" i="1"/>
  <c r="AK677" i="1"/>
  <c r="AC674" i="1"/>
  <c r="AJ670" i="1"/>
  <c r="AC821" i="1"/>
  <c r="V942" i="1"/>
  <c r="AC613" i="1"/>
  <c r="AE576" i="1"/>
  <c r="AK713" i="1"/>
  <c r="AE663" i="1"/>
  <c r="AK928" i="1"/>
  <c r="AK927" i="1"/>
  <c r="J846" i="1"/>
  <c r="AC91" i="1"/>
  <c r="O91" i="1"/>
  <c r="W57" i="1"/>
  <c r="I57" i="1"/>
  <c r="AL37" i="1"/>
  <c r="O33" i="1"/>
  <c r="O31" i="1"/>
  <c r="P30" i="1"/>
  <c r="AD14" i="1"/>
  <c r="X13" i="1"/>
  <c r="W9" i="1"/>
  <c r="I9" i="1"/>
  <c r="P202" i="1"/>
  <c r="J200" i="1"/>
  <c r="J198" i="1"/>
  <c r="AL196" i="1"/>
  <c r="AC185" i="1"/>
  <c r="J172" i="1"/>
  <c r="J160" i="1"/>
  <c r="Q159" i="1"/>
  <c r="AC150" i="1"/>
  <c r="J148" i="1"/>
  <c r="P146" i="1"/>
  <c r="O128" i="1"/>
  <c r="J117" i="1"/>
  <c r="Q115" i="1"/>
  <c r="X313" i="1"/>
  <c r="AJ302" i="1"/>
  <c r="AC291" i="1"/>
  <c r="O291" i="1"/>
  <c r="Q269" i="1"/>
  <c r="O240" i="1"/>
  <c r="AC239" i="1"/>
  <c r="O239" i="1"/>
  <c r="W399" i="1"/>
  <c r="J387" i="1"/>
  <c r="AL498" i="1"/>
  <c r="Q531" i="1"/>
  <c r="AK742" i="1"/>
  <c r="W742" i="1"/>
  <c r="P742" i="1"/>
  <c r="X101" i="1"/>
  <c r="I99" i="1"/>
  <c r="P98" i="1"/>
  <c r="W96" i="1"/>
  <c r="J89" i="1"/>
  <c r="AJ83" i="1"/>
  <c r="P82" i="1"/>
  <c r="Q80" i="1"/>
  <c r="J72" i="1"/>
  <c r="P58" i="1"/>
  <c r="AK55" i="1"/>
  <c r="P41" i="1"/>
  <c r="O30" i="1"/>
  <c r="O16" i="1"/>
  <c r="AC15" i="1"/>
  <c r="J210" i="1"/>
  <c r="O202" i="1"/>
  <c r="X200" i="1"/>
  <c r="Q200" i="1"/>
  <c r="Q198" i="1"/>
  <c r="I198" i="1"/>
  <c r="P197" i="1"/>
  <c r="AC191" i="1"/>
  <c r="O191" i="1"/>
  <c r="J190" i="1"/>
  <c r="P189" i="1"/>
  <c r="J166" i="1"/>
  <c r="AL147" i="1"/>
  <c r="O122" i="1"/>
  <c r="P315" i="1"/>
  <c r="AC255" i="1"/>
  <c r="J379" i="1"/>
  <c r="AL450" i="1"/>
  <c r="X545" i="1"/>
  <c r="AC817" i="1"/>
  <c r="X803" i="1"/>
  <c r="AC793" i="1"/>
  <c r="V744" i="1"/>
  <c r="P849" i="1"/>
  <c r="E29" i="23"/>
  <c r="P96" i="1"/>
  <c r="Q56" i="1"/>
  <c r="AK36" i="1"/>
  <c r="W35" i="1"/>
  <c r="AC32" i="1"/>
  <c r="Q16" i="1"/>
  <c r="AJ183" i="1"/>
  <c r="V139" i="1"/>
  <c r="O139" i="1"/>
  <c r="AC139" i="1"/>
  <c r="AD113" i="1"/>
  <c r="W113" i="1"/>
  <c r="W306" i="1"/>
  <c r="P306" i="1"/>
  <c r="X294" i="1"/>
  <c r="J294" i="1"/>
  <c r="J288" i="1"/>
  <c r="X288" i="1"/>
  <c r="Q288" i="1"/>
  <c r="AD284" i="1"/>
  <c r="I284" i="1"/>
  <c r="X266" i="1"/>
  <c r="Q266" i="1"/>
  <c r="J266" i="1"/>
  <c r="O245" i="1"/>
  <c r="V244" i="1"/>
  <c r="O244" i="1"/>
  <c r="Q376" i="1"/>
  <c r="J376" i="1"/>
  <c r="X321" i="1"/>
  <c r="Q321" i="1"/>
  <c r="J321" i="1"/>
  <c r="AE607" i="1"/>
  <c r="AL607" i="1"/>
  <c r="AD581" i="1"/>
  <c r="AK581" i="1"/>
  <c r="AE556" i="1"/>
  <c r="AL556" i="1"/>
  <c r="AE680" i="1"/>
  <c r="AL680" i="1"/>
  <c r="AK657" i="1"/>
  <c r="AD657" i="1"/>
  <c r="AD808" i="1"/>
  <c r="AK808" i="1"/>
  <c r="V922" i="1"/>
  <c r="AC922" i="1"/>
  <c r="AK490" i="1"/>
  <c r="AK482" i="1"/>
  <c r="AL461" i="1"/>
  <c r="V438" i="1"/>
  <c r="AC438" i="1"/>
  <c r="G19" i="23"/>
  <c r="AJ619" i="1"/>
  <c r="V619" i="1"/>
  <c r="AL595" i="1"/>
  <c r="X595" i="1"/>
  <c r="AK582" i="1"/>
  <c r="AD582" i="1"/>
  <c r="X660" i="1"/>
  <c r="AL660" i="1"/>
  <c r="J637" i="1"/>
  <c r="Q637" i="1"/>
  <c r="AL811" i="1"/>
  <c r="X811" i="1"/>
  <c r="V791" i="1"/>
  <c r="AJ791" i="1"/>
  <c r="AJ750" i="1"/>
  <c r="V750" i="1"/>
  <c r="H741" i="1"/>
  <c r="G23" i="23"/>
  <c r="AE149" i="1"/>
  <c r="Q149" i="1"/>
  <c r="V148" i="1"/>
  <c r="O148" i="1"/>
  <c r="W140" i="1"/>
  <c r="P140" i="1"/>
  <c r="J296" i="1"/>
  <c r="X296" i="1"/>
  <c r="X271" i="1"/>
  <c r="Q271" i="1"/>
  <c r="AE249" i="1"/>
  <c r="X249" i="1"/>
  <c r="Q249" i="1"/>
  <c r="P220" i="1"/>
  <c r="I220" i="1"/>
  <c r="AD383" i="1"/>
  <c r="W383" i="1"/>
  <c r="P383" i="1"/>
  <c r="AJ342" i="1"/>
  <c r="V342" i="1"/>
  <c r="C18" i="23"/>
  <c r="C20" i="23"/>
  <c r="D23" i="23"/>
  <c r="E21" i="23"/>
  <c r="P99" i="1"/>
  <c r="I96" i="1"/>
  <c r="J95" i="1"/>
  <c r="P91" i="1"/>
  <c r="X89" i="1"/>
  <c r="I89" i="1"/>
  <c r="P87" i="1"/>
  <c r="W80" i="1"/>
  <c r="P80" i="1"/>
  <c r="Q72" i="1"/>
  <c r="X66" i="1"/>
  <c r="P57" i="1"/>
  <c r="J56" i="1"/>
  <c r="O50" i="1"/>
  <c r="AK47" i="1"/>
  <c r="Q46" i="1"/>
  <c r="J39" i="1"/>
  <c r="P36" i="1"/>
  <c r="O32" i="1"/>
  <c r="P28" i="1"/>
  <c r="X26" i="1"/>
  <c r="P23" i="1"/>
  <c r="J14" i="1"/>
  <c r="AK11" i="1"/>
  <c r="D15" i="23"/>
  <c r="AK9" i="1"/>
  <c r="W210" i="1"/>
  <c r="P210" i="1"/>
  <c r="I210" i="1"/>
  <c r="O208" i="1"/>
  <c r="P205" i="1"/>
  <c r="O203" i="1"/>
  <c r="O189" i="1"/>
  <c r="Q182" i="1"/>
  <c r="J178" i="1"/>
  <c r="P176" i="1"/>
  <c r="O173" i="1"/>
  <c r="Q172" i="1"/>
  <c r="AD170" i="1"/>
  <c r="Q166" i="1"/>
  <c r="AC158" i="1"/>
  <c r="P156" i="1"/>
  <c r="J149" i="1"/>
  <c r="W148" i="1"/>
  <c r="AD135" i="1"/>
  <c r="P135" i="1"/>
  <c r="V117" i="1"/>
  <c r="O117" i="1"/>
  <c r="X112" i="1"/>
  <c r="Q112" i="1"/>
  <c r="H112" i="1"/>
  <c r="V112" i="1"/>
  <c r="O310" i="1"/>
  <c r="V300" i="1"/>
  <c r="O300" i="1"/>
  <c r="AE296" i="1"/>
  <c r="Q296" i="1"/>
  <c r="W289" i="1"/>
  <c r="P289" i="1"/>
  <c r="AD283" i="1"/>
  <c r="P283" i="1"/>
  <c r="J271" i="1"/>
  <c r="O269" i="1"/>
  <c r="V378" i="1"/>
  <c r="AC378" i="1"/>
  <c r="AC342" i="1"/>
  <c r="AL506" i="1"/>
  <c r="AL440" i="1"/>
  <c r="AC619" i="1"/>
  <c r="AL583" i="1"/>
  <c r="AE583" i="1"/>
  <c r="AE710" i="1"/>
  <c r="AL710" i="1"/>
  <c r="AE662" i="1"/>
  <c r="AL662" i="1"/>
  <c r="AJ648" i="1"/>
  <c r="V648" i="1"/>
  <c r="AL817" i="1"/>
  <c r="X817" i="1"/>
  <c r="AD792" i="1"/>
  <c r="AK792" i="1"/>
  <c r="W759" i="1"/>
  <c r="AD759" i="1"/>
  <c r="AC750" i="1"/>
  <c r="AE934" i="1"/>
  <c r="AL934" i="1"/>
  <c r="X934" i="1"/>
  <c r="D18" i="23"/>
  <c r="D20" i="23"/>
  <c r="E18" i="23"/>
  <c r="E23" i="23"/>
  <c r="F20" i="23"/>
  <c r="O102" i="1"/>
  <c r="Q95" i="1"/>
  <c r="I95" i="1"/>
  <c r="AC92" i="1"/>
  <c r="AC90" i="1"/>
  <c r="W89" i="1"/>
  <c r="P89" i="1"/>
  <c r="W87" i="1"/>
  <c r="Q79" i="1"/>
  <c r="O72" i="1"/>
  <c r="Q71" i="1"/>
  <c r="AL54" i="1"/>
  <c r="J54" i="1"/>
  <c r="J53" i="1"/>
  <c r="AC51" i="1"/>
  <c r="I46" i="1"/>
  <c r="O45" i="1"/>
  <c r="X44" i="1"/>
  <c r="J37" i="1"/>
  <c r="W36" i="1"/>
  <c r="O36" i="1"/>
  <c r="P35" i="1"/>
  <c r="P33" i="1"/>
  <c r="P31" i="1"/>
  <c r="O28" i="1"/>
  <c r="O23" i="1"/>
  <c r="AK19" i="1"/>
  <c r="Q12" i="1"/>
  <c r="AK210" i="1"/>
  <c r="W208" i="1"/>
  <c r="AC203" i="1"/>
  <c r="AC190" i="1"/>
  <c r="Q178" i="1"/>
  <c r="AK174" i="1"/>
  <c r="W174" i="1"/>
  <c r="X172" i="1"/>
  <c r="AC170" i="1"/>
  <c r="W156" i="1"/>
  <c r="P154" i="1"/>
  <c r="V142" i="1"/>
  <c r="O142" i="1"/>
  <c r="AJ142" i="1"/>
  <c r="AL137" i="1"/>
  <c r="X137" i="1"/>
  <c r="AE133" i="1"/>
  <c r="J133" i="1"/>
  <c r="X133" i="1"/>
  <c r="AJ124" i="1"/>
  <c r="O124" i="1"/>
  <c r="J122" i="1"/>
  <c r="AE302" i="1"/>
  <c r="X302" i="1"/>
  <c r="Q302" i="1"/>
  <c r="X251" i="1"/>
  <c r="Q251" i="1"/>
  <c r="P224" i="1"/>
  <c r="I224" i="1"/>
  <c r="P217" i="1"/>
  <c r="AD217" i="1"/>
  <c r="W396" i="1"/>
  <c r="P396" i="1"/>
  <c r="I396" i="1"/>
  <c r="V389" i="1"/>
  <c r="O389" i="1"/>
  <c r="H380" i="1"/>
  <c r="O380" i="1"/>
  <c r="AL487" i="1"/>
  <c r="AK447" i="1"/>
  <c r="AJ603" i="1"/>
  <c r="V603" i="1"/>
  <c r="AE588" i="1"/>
  <c r="AL588" i="1"/>
  <c r="X588" i="1"/>
  <c r="AE578" i="1"/>
  <c r="AL578" i="1"/>
  <c r="AJ545" i="1"/>
  <c r="V545" i="1"/>
  <c r="AL726" i="1"/>
  <c r="AE726" i="1"/>
  <c r="AC656" i="1"/>
  <c r="AJ656" i="1"/>
  <c r="W640" i="1"/>
  <c r="P640" i="1"/>
  <c r="AK640" i="1"/>
  <c r="AL821" i="1"/>
  <c r="X821" i="1"/>
  <c r="V807" i="1"/>
  <c r="AJ807" i="1"/>
  <c r="AJ674" i="1"/>
  <c r="J640" i="1"/>
  <c r="AD890" i="1"/>
  <c r="AJ875" i="1"/>
  <c r="X862" i="1"/>
  <c r="V849" i="1"/>
  <c r="AJ846" i="1"/>
  <c r="H15" i="23"/>
  <c r="H24" i="23"/>
  <c r="I18" i="23"/>
  <c r="J16" i="23"/>
  <c r="J21" i="23"/>
  <c r="K17" i="23"/>
  <c r="K21" i="23"/>
  <c r="L21" i="23"/>
  <c r="E27" i="23"/>
  <c r="F80" i="24"/>
  <c r="G80" i="24" s="1"/>
  <c r="AK409" i="1"/>
  <c r="I393" i="1"/>
  <c r="J382" i="1"/>
  <c r="AK355" i="1"/>
  <c r="I321" i="1"/>
  <c r="AK509" i="1"/>
  <c r="AL508" i="1"/>
  <c r="AC498" i="1"/>
  <c r="X627" i="1"/>
  <c r="AK624" i="1"/>
  <c r="AL623" i="1"/>
  <c r="X623" i="1"/>
  <c r="AL621" i="1"/>
  <c r="AL613" i="1"/>
  <c r="X613" i="1"/>
  <c r="AK608" i="1"/>
  <c r="AC576" i="1"/>
  <c r="AL567" i="1"/>
  <c r="AC732" i="1"/>
  <c r="G24" i="23"/>
  <c r="AD924" i="1"/>
  <c r="AC908" i="1"/>
  <c r="AJ904" i="1"/>
  <c r="AC849" i="1"/>
  <c r="O849" i="1"/>
  <c r="V846" i="1"/>
  <c r="H20" i="23"/>
  <c r="I15" i="23"/>
  <c r="I19" i="23"/>
  <c r="J24" i="23"/>
  <c r="J17" i="23"/>
  <c r="J23" i="23"/>
  <c r="K18" i="23"/>
  <c r="K23" i="23"/>
  <c r="M21" i="23"/>
  <c r="N16" i="23"/>
  <c r="N20" i="23"/>
  <c r="E28" i="23"/>
  <c r="I303" i="1"/>
  <c r="O302" i="1"/>
  <c r="AL398" i="1"/>
  <c r="J395" i="1"/>
  <c r="AK393" i="1"/>
  <c r="P321" i="1"/>
  <c r="AC487" i="1"/>
  <c r="AC483" i="1"/>
  <c r="AK468" i="1"/>
  <c r="AK462" i="1"/>
  <c r="AJ625" i="1"/>
  <c r="AC611" i="1"/>
  <c r="AL538" i="1"/>
  <c r="X535" i="1"/>
  <c r="X787" i="1"/>
  <c r="AJ765" i="1"/>
  <c r="AJ896" i="1"/>
  <c r="AL877" i="1"/>
  <c r="AD846" i="1"/>
  <c r="O846" i="1"/>
  <c r="H21" i="23"/>
  <c r="I20" i="23"/>
  <c r="I24" i="23"/>
  <c r="K15" i="23"/>
  <c r="K19" i="23"/>
  <c r="L24" i="23"/>
  <c r="N21" i="23"/>
  <c r="F79" i="24"/>
  <c r="G79" i="24" s="1"/>
  <c r="AD101" i="1"/>
  <c r="W101" i="1"/>
  <c r="AL92" i="1"/>
  <c r="X92" i="1"/>
  <c r="W90" i="1"/>
  <c r="P90" i="1"/>
  <c r="I90" i="1"/>
  <c r="O87" i="1"/>
  <c r="AK85" i="1"/>
  <c r="AD85" i="1"/>
  <c r="W85" i="1"/>
  <c r="V80" i="1"/>
  <c r="O80" i="1"/>
  <c r="O79" i="1"/>
  <c r="AD77" i="1"/>
  <c r="W77" i="1"/>
  <c r="AK77" i="1"/>
  <c r="AJ76" i="1"/>
  <c r="AC76" i="1"/>
  <c r="AE68" i="1"/>
  <c r="AL68" i="1"/>
  <c r="X68" i="1"/>
  <c r="AK64" i="1"/>
  <c r="AL50" i="1"/>
  <c r="Q50" i="1"/>
  <c r="J50" i="1"/>
  <c r="AE42" i="1"/>
  <c r="AL42" i="1"/>
  <c r="Q17" i="1"/>
  <c r="J16" i="1"/>
  <c r="I205" i="1"/>
  <c r="P201" i="1"/>
  <c r="X199" i="1"/>
  <c r="Q199" i="1"/>
  <c r="J199" i="1"/>
  <c r="AE132" i="1"/>
  <c r="AL132" i="1"/>
  <c r="AL123" i="1"/>
  <c r="Q123" i="1"/>
  <c r="J123" i="1"/>
  <c r="V313" i="1"/>
  <c r="O313" i="1"/>
  <c r="AJ504" i="1"/>
  <c r="V504" i="1"/>
  <c r="AC504" i="1"/>
  <c r="V101" i="1"/>
  <c r="O101" i="1"/>
  <c r="X96" i="1"/>
  <c r="Q96" i="1"/>
  <c r="J96" i="1"/>
  <c r="V85" i="1"/>
  <c r="O85" i="1"/>
  <c r="V77" i="1"/>
  <c r="O77" i="1"/>
  <c r="AD49" i="1"/>
  <c r="W49" i="1"/>
  <c r="AL45" i="1"/>
  <c r="X45" i="1"/>
  <c r="Q45" i="1"/>
  <c r="J45" i="1"/>
  <c r="V12" i="1"/>
  <c r="O12" i="1"/>
  <c r="V197" i="1"/>
  <c r="O197" i="1"/>
  <c r="P101" i="1"/>
  <c r="P85" i="1"/>
  <c r="V71" i="1"/>
  <c r="O71" i="1"/>
  <c r="V54" i="1"/>
  <c r="AC54" i="1"/>
  <c r="V53" i="1"/>
  <c r="O53" i="1"/>
  <c r="V49" i="1"/>
  <c r="O49" i="1"/>
  <c r="Q42" i="1"/>
  <c r="I22" i="1"/>
  <c r="X16" i="1"/>
  <c r="Q14" i="1"/>
  <c r="W209" i="1"/>
  <c r="P209" i="1"/>
  <c r="I209" i="1"/>
  <c r="V198" i="1"/>
  <c r="AJ198" i="1"/>
  <c r="O198" i="1"/>
  <c r="AE412" i="1"/>
  <c r="X412" i="1"/>
  <c r="AD395" i="1"/>
  <c r="I395" i="1"/>
  <c r="AE102" i="1"/>
  <c r="Q102" i="1"/>
  <c r="J102" i="1"/>
  <c r="X99" i="1"/>
  <c r="Q99" i="1"/>
  <c r="J99" i="1"/>
  <c r="AE90" i="1"/>
  <c r="X90" i="1"/>
  <c r="Q90" i="1"/>
  <c r="W75" i="1"/>
  <c r="P75" i="1"/>
  <c r="V60" i="1"/>
  <c r="AJ60" i="1"/>
  <c r="Q57" i="1"/>
  <c r="X57" i="1"/>
  <c r="AL57" i="1"/>
  <c r="J57" i="1"/>
  <c r="AD56" i="1"/>
  <c r="AK56" i="1"/>
  <c r="P56" i="1"/>
  <c r="W56" i="1"/>
  <c r="O54" i="1"/>
  <c r="AD40" i="1"/>
  <c r="AK40" i="1"/>
  <c r="W40" i="1"/>
  <c r="P40" i="1"/>
  <c r="W25" i="1"/>
  <c r="P25" i="1"/>
  <c r="P22" i="1"/>
  <c r="J17" i="1"/>
  <c r="V207" i="1"/>
  <c r="AJ207" i="1"/>
  <c r="AC207" i="1"/>
  <c r="I201" i="1"/>
  <c r="X192" i="1"/>
  <c r="Q192" i="1"/>
  <c r="J192" i="1"/>
  <c r="W177" i="1"/>
  <c r="P177" i="1"/>
  <c r="V176" i="1"/>
  <c r="O176" i="1"/>
  <c r="X175" i="1"/>
  <c r="J175" i="1"/>
  <c r="X283" i="1"/>
  <c r="J283" i="1"/>
  <c r="Q283" i="1"/>
  <c r="P42" i="1"/>
  <c r="I42" i="1"/>
  <c r="Q32" i="1"/>
  <c r="J32" i="1"/>
  <c r="J31" i="1"/>
  <c r="J23" i="1"/>
  <c r="P17" i="1"/>
  <c r="I17" i="1"/>
  <c r="W16" i="1"/>
  <c r="I16" i="1"/>
  <c r="P14" i="1"/>
  <c r="I14" i="1"/>
  <c r="J206" i="1"/>
  <c r="H205" i="1"/>
  <c r="J202" i="1"/>
  <c r="O201" i="1"/>
  <c r="P200" i="1"/>
  <c r="I200" i="1"/>
  <c r="J189" i="1"/>
  <c r="X185" i="1"/>
  <c r="Q185" i="1"/>
  <c r="J179" i="1"/>
  <c r="Q179" i="1"/>
  <c r="W178" i="1"/>
  <c r="I178" i="1"/>
  <c r="P173" i="1"/>
  <c r="V287" i="1"/>
  <c r="O287" i="1"/>
  <c r="X257" i="1"/>
  <c r="J257" i="1"/>
  <c r="AJ241" i="1"/>
  <c r="AC241" i="1"/>
  <c r="AC235" i="1"/>
  <c r="V235" i="1"/>
  <c r="O235" i="1"/>
  <c r="AE228" i="1"/>
  <c r="X228" i="1"/>
  <c r="AJ414" i="1"/>
  <c r="AC414" i="1"/>
  <c r="AD353" i="1"/>
  <c r="AK353" i="1"/>
  <c r="AJ506" i="1"/>
  <c r="V506" i="1"/>
  <c r="V491" i="1"/>
  <c r="AJ491" i="1"/>
  <c r="AK474" i="1"/>
  <c r="Q30" i="1"/>
  <c r="J28" i="1"/>
  <c r="O22" i="1"/>
  <c r="P16" i="1"/>
  <c r="Q206" i="1"/>
  <c r="J203" i="1"/>
  <c r="Q202" i="1"/>
  <c r="Q194" i="1"/>
  <c r="Q187" i="1"/>
  <c r="J187" i="1"/>
  <c r="P186" i="1"/>
  <c r="I182" i="1"/>
  <c r="I173" i="1"/>
  <c r="H148" i="1"/>
  <c r="E15" i="23"/>
  <c r="O40" i="1"/>
  <c r="O39" i="1"/>
  <c r="X37" i="1"/>
  <c r="O37" i="1"/>
  <c r="X34" i="1"/>
  <c r="X30" i="1"/>
  <c r="X28" i="1"/>
  <c r="AC26" i="1"/>
  <c r="O25" i="1"/>
  <c r="P24" i="1"/>
  <c r="AL23" i="1"/>
  <c r="X23" i="1"/>
  <c r="X15" i="1"/>
  <c r="J13" i="1"/>
  <c r="P9" i="1"/>
  <c r="I6" i="1"/>
  <c r="I199" i="1"/>
  <c r="P195" i="1"/>
  <c r="J191" i="1"/>
  <c r="V190" i="1"/>
  <c r="O190" i="1"/>
  <c r="AE180" i="1"/>
  <c r="AL180" i="1"/>
  <c r="V175" i="1"/>
  <c r="O175" i="1"/>
  <c r="AD172" i="1"/>
  <c r="AK172" i="1"/>
  <c r="AJ153" i="1"/>
  <c r="AC153" i="1"/>
  <c r="V141" i="1"/>
  <c r="O141" i="1"/>
  <c r="AC141" i="1"/>
  <c r="AL121" i="1"/>
  <c r="X121" i="1"/>
  <c r="AC312" i="1"/>
  <c r="O312" i="1"/>
  <c r="AD307" i="1"/>
  <c r="P307" i="1"/>
  <c r="I307" i="1"/>
  <c r="AD299" i="1"/>
  <c r="AD262" i="1"/>
  <c r="AD246" i="1"/>
  <c r="AJ238" i="1"/>
  <c r="AC238" i="1"/>
  <c r="J226" i="1"/>
  <c r="X375" i="1"/>
  <c r="J375" i="1"/>
  <c r="AE356" i="1"/>
  <c r="X356" i="1"/>
  <c r="AE323" i="1"/>
  <c r="Q323" i="1"/>
  <c r="AC506" i="1"/>
  <c r="AK495" i="1"/>
  <c r="Q43" i="1"/>
  <c r="J43" i="1"/>
  <c r="H40" i="1"/>
  <c r="H39" i="1"/>
  <c r="X36" i="1"/>
  <c r="Q36" i="1"/>
  <c r="J36" i="1"/>
  <c r="Q31" i="1"/>
  <c r="J30" i="1"/>
  <c r="H25" i="1"/>
  <c r="I24" i="1"/>
  <c r="Q23" i="1"/>
  <c r="H210" i="1"/>
  <c r="O205" i="1"/>
  <c r="H201" i="1"/>
  <c r="I195" i="1"/>
  <c r="J194" i="1"/>
  <c r="H190" i="1"/>
  <c r="I186" i="1"/>
  <c r="Q183" i="1"/>
  <c r="J183" i="1"/>
  <c r="P182" i="1"/>
  <c r="C17" i="23"/>
  <c r="AE36" i="1"/>
  <c r="W24" i="1"/>
  <c r="O24" i="1"/>
  <c r="Q13" i="1"/>
  <c r="P208" i="1"/>
  <c r="P199" i="1"/>
  <c r="O195" i="1"/>
  <c r="O192" i="1"/>
  <c r="Q191" i="1"/>
  <c r="V179" i="1"/>
  <c r="O179" i="1"/>
  <c r="AE164" i="1"/>
  <c r="AL164" i="1"/>
  <c r="AC287" i="1"/>
  <c r="W282" i="1"/>
  <c r="P282" i="1"/>
  <c r="W249" i="1"/>
  <c r="P249" i="1"/>
  <c r="V242" i="1"/>
  <c r="AJ242" i="1"/>
  <c r="AC242" i="1"/>
  <c r="W239" i="1"/>
  <c r="P239" i="1"/>
  <c r="AJ235" i="1"/>
  <c r="AL394" i="1"/>
  <c r="J394" i="1"/>
  <c r="AJ358" i="1"/>
  <c r="V358" i="1"/>
  <c r="AE348" i="1"/>
  <c r="X348" i="1"/>
  <c r="V322" i="1"/>
  <c r="AJ322" i="1"/>
  <c r="G18" i="23"/>
  <c r="AJ485" i="1"/>
  <c r="AC485" i="1"/>
  <c r="AL568" i="1"/>
  <c r="X568" i="1"/>
  <c r="V732" i="1"/>
  <c r="AJ763" i="1"/>
  <c r="AK752" i="1"/>
  <c r="AD751" i="1"/>
  <c r="V748" i="1"/>
  <c r="O742" i="1"/>
  <c r="H742" i="1"/>
  <c r="AC896" i="1"/>
  <c r="AD881" i="1"/>
  <c r="AC880" i="1"/>
  <c r="AE871" i="1"/>
  <c r="AJ171" i="1"/>
  <c r="P145" i="1"/>
  <c r="Q128" i="1"/>
  <c r="P303" i="1"/>
  <c r="W296" i="1"/>
  <c r="AJ291" i="1"/>
  <c r="AE280" i="1"/>
  <c r="J249" i="1"/>
  <c r="J245" i="1"/>
  <c r="Q237" i="1"/>
  <c r="Q236" i="1"/>
  <c r="Q231" i="1"/>
  <c r="AJ226" i="1"/>
  <c r="AE224" i="1"/>
  <c r="Q224" i="1"/>
  <c r="AC220" i="1"/>
  <c r="AK399" i="1"/>
  <c r="J398" i="1"/>
  <c r="W393" i="1"/>
  <c r="P393" i="1"/>
  <c r="AJ324" i="1"/>
  <c r="V324" i="1"/>
  <c r="O321" i="1"/>
  <c r="V498" i="1"/>
  <c r="AC455" i="1"/>
  <c r="X625" i="1"/>
  <c r="AK616" i="1"/>
  <c r="AL615" i="1"/>
  <c r="AC561" i="1"/>
  <c r="AL695" i="1"/>
  <c r="AJ660" i="1"/>
  <c r="I640" i="1"/>
  <c r="AJ831" i="1"/>
  <c r="V817" i="1"/>
  <c r="V809" i="1"/>
  <c r="V769" i="1"/>
  <c r="V765" i="1"/>
  <c r="AJ754" i="1"/>
  <c r="AK570" i="1"/>
  <c r="X556" i="1"/>
  <c r="J535" i="1"/>
  <c r="AD678" i="1"/>
  <c r="AC833" i="1"/>
  <c r="X866" i="1"/>
  <c r="AK863" i="1"/>
  <c r="AL862" i="1"/>
  <c r="F85" i="24"/>
  <c r="G85" i="24" s="1"/>
  <c r="F81" i="24"/>
  <c r="G81" i="24" s="1"/>
  <c r="W176" i="1"/>
  <c r="AC171" i="1"/>
  <c r="O163" i="1"/>
  <c r="O158" i="1"/>
  <c r="X153" i="1"/>
  <c r="AL148" i="1"/>
  <c r="X147" i="1"/>
  <c r="J145" i="1"/>
  <c r="O143" i="1"/>
  <c r="Q122" i="1"/>
  <c r="J313" i="1"/>
  <c r="J312" i="1"/>
  <c r="Q310" i="1"/>
  <c r="P309" i="1"/>
  <c r="J303" i="1"/>
  <c r="W288" i="1"/>
  <c r="J287" i="1"/>
  <c r="J286" i="1"/>
  <c r="O283" i="1"/>
  <c r="X241" i="1"/>
  <c r="J236" i="1"/>
  <c r="J231" i="1"/>
  <c r="O220" i="1"/>
  <c r="P399" i="1"/>
  <c r="J393" i="1"/>
  <c r="X392" i="1"/>
  <c r="P388" i="1"/>
  <c r="Q383" i="1"/>
  <c r="I380" i="1"/>
  <c r="AK369" i="1"/>
  <c r="AC348" i="1"/>
  <c r="AC340" i="1"/>
  <c r="AK521" i="1"/>
  <c r="AK476" i="1"/>
  <c r="AK456" i="1"/>
  <c r="AL455" i="1"/>
  <c r="AC440" i="1"/>
  <c r="AJ436" i="1"/>
  <c r="I426" i="1"/>
  <c r="X629" i="1"/>
  <c r="AC607" i="1"/>
  <c r="AC595" i="1"/>
  <c r="AJ577" i="1"/>
  <c r="V576" i="1"/>
  <c r="AJ690" i="1"/>
  <c r="X688" i="1"/>
  <c r="AE684" i="1"/>
  <c r="V684" i="1"/>
  <c r="X680" i="1"/>
  <c r="AD673" i="1"/>
  <c r="V670" i="1"/>
  <c r="AC803" i="1"/>
  <c r="AJ799" i="1"/>
  <c r="AL795" i="1"/>
  <c r="X795" i="1"/>
  <c r="X781" i="1"/>
  <c r="I741" i="1"/>
  <c r="AC888" i="1"/>
  <c r="X867" i="1"/>
  <c r="F86" i="24"/>
  <c r="G86" i="24" s="1"/>
  <c r="I102" i="1"/>
  <c r="O96" i="1"/>
  <c r="H96" i="1"/>
  <c r="O95" i="1"/>
  <c r="O90" i="1"/>
  <c r="H90" i="1"/>
  <c r="H89" i="1"/>
  <c r="Q85" i="1"/>
  <c r="J82" i="1"/>
  <c r="J80" i="1"/>
  <c r="P77" i="1"/>
  <c r="I77" i="1"/>
  <c r="J75" i="1"/>
  <c r="W72" i="1"/>
  <c r="P72" i="1"/>
  <c r="W71" i="1"/>
  <c r="P71" i="1"/>
  <c r="AE58" i="1"/>
  <c r="X58" i="1"/>
  <c r="AL58" i="1"/>
  <c r="O57" i="1"/>
  <c r="P50" i="1"/>
  <c r="P49" i="1"/>
  <c r="W45" i="1"/>
  <c r="I45" i="1"/>
  <c r="P39" i="1"/>
  <c r="I39" i="1"/>
  <c r="W37" i="1"/>
  <c r="I37" i="1"/>
  <c r="J35" i="1"/>
  <c r="P34" i="1"/>
  <c r="I34" i="1"/>
  <c r="J33" i="1"/>
  <c r="P12" i="1"/>
  <c r="O209" i="1"/>
  <c r="H209" i="1"/>
  <c r="X208" i="1"/>
  <c r="Q208" i="1"/>
  <c r="Q197" i="1"/>
  <c r="AK192" i="1"/>
  <c r="AD192" i="1"/>
  <c r="W191" i="1"/>
  <c r="I190" i="1"/>
  <c r="X176" i="1"/>
  <c r="J176" i="1"/>
  <c r="J174" i="1"/>
  <c r="I166" i="1"/>
  <c r="J163" i="1"/>
  <c r="Q146" i="1"/>
  <c r="AD142" i="1"/>
  <c r="P142" i="1"/>
  <c r="AD117" i="1"/>
  <c r="AK117" i="1"/>
  <c r="I302" i="1"/>
  <c r="I300" i="1"/>
  <c r="W294" i="1"/>
  <c r="I294" i="1"/>
  <c r="I287" i="1"/>
  <c r="J284" i="1"/>
  <c r="AD267" i="1"/>
  <c r="P267" i="1"/>
  <c r="AL101" i="1"/>
  <c r="X100" i="1"/>
  <c r="AC95" i="1"/>
  <c r="X74" i="1"/>
  <c r="AE70" i="1"/>
  <c r="X70" i="1"/>
  <c r="V67" i="1"/>
  <c r="AJ67" i="1"/>
  <c r="AC67" i="1"/>
  <c r="AJ46" i="1"/>
  <c r="AC46" i="1"/>
  <c r="AJ44" i="1"/>
  <c r="V44" i="1"/>
  <c r="AK32" i="1"/>
  <c r="AD32" i="1"/>
  <c r="AC22" i="1"/>
  <c r="V22" i="1"/>
  <c r="AJ22" i="1"/>
  <c r="AJ11" i="1"/>
  <c r="AC11" i="1"/>
  <c r="AL189" i="1"/>
  <c r="X189" i="1"/>
  <c r="AD187" i="1"/>
  <c r="AK171" i="1"/>
  <c r="AD171" i="1"/>
  <c r="AD158" i="1"/>
  <c r="P158" i="1"/>
  <c r="AK158" i="1"/>
  <c r="AJ157" i="1"/>
  <c r="O157" i="1"/>
  <c r="V135" i="1"/>
  <c r="O135" i="1"/>
  <c r="X134" i="1"/>
  <c r="J134" i="1"/>
  <c r="W133" i="1"/>
  <c r="I133" i="1"/>
  <c r="J131" i="1"/>
  <c r="AL131" i="1"/>
  <c r="X127" i="1"/>
  <c r="AJ121" i="1"/>
  <c r="V121" i="1"/>
  <c r="V119" i="1"/>
  <c r="AC119" i="1"/>
  <c r="AE115" i="1"/>
  <c r="AL115" i="1"/>
  <c r="V315" i="1"/>
  <c r="O315" i="1"/>
  <c r="J314" i="1"/>
  <c r="X311" i="1"/>
  <c r="J311" i="1"/>
  <c r="Q311" i="1"/>
  <c r="AD308" i="1"/>
  <c r="AE306" i="1"/>
  <c r="J306" i="1"/>
  <c r="V299" i="1"/>
  <c r="AC299" i="1"/>
  <c r="X298" i="1"/>
  <c r="J298" i="1"/>
  <c r="X290" i="1"/>
  <c r="J290" i="1"/>
  <c r="X284" i="1"/>
  <c r="AC278" i="1"/>
  <c r="AJ278" i="1"/>
  <c r="O258" i="1"/>
  <c r="V258" i="1"/>
  <c r="W257" i="1"/>
  <c r="P257" i="1"/>
  <c r="I257" i="1"/>
  <c r="AE256" i="1"/>
  <c r="X256" i="1"/>
  <c r="Q256" i="1"/>
  <c r="J256" i="1"/>
  <c r="W245" i="1"/>
  <c r="I245" i="1"/>
  <c r="P245" i="1"/>
  <c r="X240" i="1"/>
  <c r="Q240" i="1"/>
  <c r="J240" i="1"/>
  <c r="V236" i="1"/>
  <c r="O236" i="1"/>
  <c r="H104" i="1"/>
  <c r="P102" i="1"/>
  <c r="J101" i="1"/>
  <c r="J98" i="1"/>
  <c r="H95" i="1"/>
  <c r="J91" i="1"/>
  <c r="O89" i="1"/>
  <c r="J87" i="1"/>
  <c r="J85" i="1"/>
  <c r="J79" i="1"/>
  <c r="Q75" i="1"/>
  <c r="J58" i="1"/>
  <c r="W53" i="1"/>
  <c r="P53" i="1"/>
  <c r="I53" i="1"/>
  <c r="I50" i="1"/>
  <c r="I49" i="1"/>
  <c r="X41" i="1"/>
  <c r="Q41" i="1"/>
  <c r="J40" i="1"/>
  <c r="W39" i="1"/>
  <c r="Q35" i="1"/>
  <c r="AL25" i="1"/>
  <c r="X25" i="1"/>
  <c r="X24" i="1"/>
  <c r="J24" i="1"/>
  <c r="H199" i="1"/>
  <c r="AK191" i="1"/>
  <c r="AD191" i="1"/>
  <c r="Q177" i="1"/>
  <c r="W175" i="1"/>
  <c r="P175" i="1"/>
  <c r="Q174" i="1"/>
  <c r="W172" i="1"/>
  <c r="P172" i="1"/>
  <c r="AD160" i="1"/>
  <c r="I160" i="1"/>
  <c r="H145" i="1"/>
  <c r="W141" i="1"/>
  <c r="P141" i="1"/>
  <c r="V140" i="1"/>
  <c r="O140" i="1"/>
  <c r="AD122" i="1"/>
  <c r="AK122" i="1"/>
  <c r="W117" i="1"/>
  <c r="P117" i="1"/>
  <c r="H303" i="1"/>
  <c r="AE289" i="1"/>
  <c r="J289" i="1"/>
  <c r="Q289" i="1"/>
  <c r="I283" i="1"/>
  <c r="V282" i="1"/>
  <c r="O282" i="1"/>
  <c r="AC251" i="1"/>
  <c r="O251" i="1"/>
  <c r="AJ90" i="1"/>
  <c r="X76" i="1"/>
  <c r="AL74" i="1"/>
  <c r="AK69" i="1"/>
  <c r="AD69" i="1"/>
  <c r="AJ58" i="1"/>
  <c r="AC58" i="1"/>
  <c r="AC44" i="1"/>
  <c r="AC38" i="1"/>
  <c r="AK207" i="1"/>
  <c r="AK203" i="1"/>
  <c r="AD203" i="1"/>
  <c r="AC198" i="1"/>
  <c r="V177" i="1"/>
  <c r="AJ177" i="1"/>
  <c r="V156" i="1"/>
  <c r="O156" i="1"/>
  <c r="AD151" i="1"/>
  <c r="AK151" i="1"/>
  <c r="AC146" i="1"/>
  <c r="AJ146" i="1"/>
  <c r="AK132" i="1"/>
  <c r="AD132" i="1"/>
  <c r="AJ127" i="1"/>
  <c r="V127" i="1"/>
  <c r="AC121" i="1"/>
  <c r="X115" i="1"/>
  <c r="V305" i="1"/>
  <c r="O305" i="1"/>
  <c r="AC303" i="1"/>
  <c r="I296" i="1"/>
  <c r="V289" i="1"/>
  <c r="O289" i="1"/>
  <c r="X282" i="1"/>
  <c r="Q282" i="1"/>
  <c r="V253" i="1"/>
  <c r="AJ253" i="1"/>
  <c r="O104" i="1"/>
  <c r="Q101" i="1"/>
  <c r="O99" i="1"/>
  <c r="H99" i="1"/>
  <c r="Q98" i="1"/>
  <c r="Q91" i="1"/>
  <c r="Q87" i="1"/>
  <c r="AD72" i="1"/>
  <c r="AK72" i="1"/>
  <c r="I71" i="1"/>
  <c r="Q58" i="1"/>
  <c r="H57" i="1"/>
  <c r="O56" i="1"/>
  <c r="H56" i="1"/>
  <c r="P54" i="1"/>
  <c r="I54" i="1"/>
  <c r="AK45" i="1"/>
  <c r="AD45" i="1"/>
  <c r="AE41" i="1"/>
  <c r="AL41" i="1"/>
  <c r="Q40" i="1"/>
  <c r="P37" i="1"/>
  <c r="X33" i="1"/>
  <c r="Q33" i="1"/>
  <c r="Q25" i="1"/>
  <c r="J25" i="1"/>
  <c r="Q24" i="1"/>
  <c r="P13" i="1"/>
  <c r="I13" i="1"/>
  <c r="W12" i="1"/>
  <c r="I12" i="1"/>
  <c r="AL208" i="1"/>
  <c r="J208" i="1"/>
  <c r="O199" i="1"/>
  <c r="H198" i="1"/>
  <c r="J197" i="1"/>
  <c r="Q195" i="1"/>
  <c r="J195" i="1"/>
  <c r="W192" i="1"/>
  <c r="P192" i="1"/>
  <c r="I192" i="1"/>
  <c r="P191" i="1"/>
  <c r="AD179" i="1"/>
  <c r="AK179" i="1"/>
  <c r="J177" i="1"/>
  <c r="Q176" i="1"/>
  <c r="I172" i="1"/>
  <c r="W166" i="1"/>
  <c r="AD166" i="1"/>
  <c r="AE163" i="1"/>
  <c r="X163" i="1"/>
  <c r="AD159" i="1"/>
  <c r="AK159" i="1"/>
  <c r="I159" i="1"/>
  <c r="J146" i="1"/>
  <c r="I142" i="1"/>
  <c r="I117" i="1"/>
  <c r="P312" i="1"/>
  <c r="I312" i="1"/>
  <c r="H307" i="1"/>
  <c r="AE305" i="1"/>
  <c r="X305" i="1"/>
  <c r="J305" i="1"/>
  <c r="O303" i="1"/>
  <c r="P302" i="1"/>
  <c r="AL105" i="1"/>
  <c r="AE100" i="1"/>
  <c r="AC86" i="1"/>
  <c r="AE81" i="1"/>
  <c r="AL46" i="1"/>
  <c r="X46" i="1"/>
  <c r="AL9" i="1"/>
  <c r="J9" i="1"/>
  <c r="AL8" i="1"/>
  <c r="J8" i="1"/>
  <c r="H10" i="1"/>
  <c r="V10" i="1"/>
  <c r="AL201" i="1"/>
  <c r="X201" i="1"/>
  <c r="AD178" i="1"/>
  <c r="AK178" i="1"/>
  <c r="W160" i="1"/>
  <c r="P160" i="1"/>
  <c r="W159" i="1"/>
  <c r="P159" i="1"/>
  <c r="AL157" i="1"/>
  <c r="J157" i="1"/>
  <c r="V154" i="1"/>
  <c r="O154" i="1"/>
  <c r="AK148" i="1"/>
  <c r="AD148" i="1"/>
  <c r="AD144" i="1"/>
  <c r="P144" i="1"/>
  <c r="AD143" i="1"/>
  <c r="AK143" i="1"/>
  <c r="P143" i="1"/>
  <c r="W142" i="1"/>
  <c r="W123" i="1"/>
  <c r="I123" i="1"/>
  <c r="P123" i="1"/>
  <c r="AL119" i="1"/>
  <c r="X119" i="1"/>
  <c r="AD116" i="1"/>
  <c r="AK116" i="1"/>
  <c r="V314" i="1"/>
  <c r="O314" i="1"/>
  <c r="AC311" i="1"/>
  <c r="O311" i="1"/>
  <c r="W310" i="1"/>
  <c r="P310" i="1"/>
  <c r="V309" i="1"/>
  <c r="O309" i="1"/>
  <c r="AE301" i="1"/>
  <c r="W300" i="1"/>
  <c r="P294" i="1"/>
  <c r="W293" i="1"/>
  <c r="P293" i="1"/>
  <c r="AD291" i="1"/>
  <c r="P291" i="1"/>
  <c r="V290" i="1"/>
  <c r="O290" i="1"/>
  <c r="AD268" i="1"/>
  <c r="P268" i="1"/>
  <c r="W267" i="1"/>
  <c r="W254" i="1"/>
  <c r="AD254" i="1"/>
  <c r="AC62" i="1"/>
  <c r="AC60" i="1"/>
  <c r="AE15" i="1"/>
  <c r="P8" i="1"/>
  <c r="W284" i="1"/>
  <c r="P284" i="1"/>
  <c r="AC262" i="1"/>
  <c r="AE257" i="1"/>
  <c r="Q257" i="1"/>
  <c r="AJ141" i="1"/>
  <c r="Q139" i="1"/>
  <c r="W135" i="1"/>
  <c r="Q133" i="1"/>
  <c r="X123" i="1"/>
  <c r="Q313" i="1"/>
  <c r="AC310" i="1"/>
  <c r="W309" i="1"/>
  <c r="AC304" i="1"/>
  <c r="AD303" i="1"/>
  <c r="AD260" i="1"/>
  <c r="P259" i="1"/>
  <c r="J258" i="1"/>
  <c r="O256" i="1"/>
  <c r="J251" i="1"/>
  <c r="I249" i="1"/>
  <c r="AE244" i="1"/>
  <c r="J244" i="1"/>
  <c r="X239" i="1"/>
  <c r="Q239" i="1"/>
  <c r="AK472" i="1"/>
  <c r="AL471" i="1"/>
  <c r="AK437" i="1"/>
  <c r="AL436" i="1"/>
  <c r="AL434" i="1"/>
  <c r="AK618" i="1"/>
  <c r="X611" i="1"/>
  <c r="X607" i="1"/>
  <c r="AL605" i="1"/>
  <c r="AL599" i="1"/>
  <c r="X599" i="1"/>
  <c r="AL597" i="1"/>
  <c r="AE595" i="1"/>
  <c r="AD566" i="1"/>
  <c r="AL539" i="1"/>
  <c r="W535" i="1"/>
  <c r="P535" i="1"/>
  <c r="I534" i="1"/>
  <c r="AD713" i="1"/>
  <c r="AC700" i="1"/>
  <c r="AL691" i="1"/>
  <c r="V690" i="1"/>
  <c r="AC668" i="1"/>
  <c r="X641" i="1"/>
  <c r="X825" i="1"/>
  <c r="AE817" i="1"/>
  <c r="AJ815" i="1"/>
  <c r="AK796" i="1"/>
  <c r="AC747" i="1"/>
  <c r="AL743" i="1"/>
  <c r="P741" i="1"/>
  <c r="AD943" i="1"/>
  <c r="X860" i="1"/>
  <c r="X858" i="1"/>
  <c r="F31" i="24"/>
  <c r="G31" i="24" s="1"/>
  <c r="F27" i="24"/>
  <c r="G27" i="24" s="1"/>
  <c r="V238" i="1"/>
  <c r="X236" i="1"/>
  <c r="J235" i="1"/>
  <c r="AE233" i="1"/>
  <c r="X220" i="1"/>
  <c r="AC420" i="1"/>
  <c r="AK411" i="1"/>
  <c r="W405" i="1"/>
  <c r="P405" i="1"/>
  <c r="I405" i="1"/>
  <c r="P404" i="1"/>
  <c r="Q403" i="1"/>
  <c r="J402" i="1"/>
  <c r="P400" i="1"/>
  <c r="Q398" i="1"/>
  <c r="I398" i="1"/>
  <c r="AK397" i="1"/>
  <c r="J396" i="1"/>
  <c r="W395" i="1"/>
  <c r="P395" i="1"/>
  <c r="AE394" i="1"/>
  <c r="Q394" i="1"/>
  <c r="I394" i="1"/>
  <c r="J390" i="1"/>
  <c r="J389" i="1"/>
  <c r="V388" i="1"/>
  <c r="O388" i="1"/>
  <c r="O387" i="1"/>
  <c r="O383" i="1"/>
  <c r="Q382" i="1"/>
  <c r="Q381" i="1"/>
  <c r="Q379" i="1"/>
  <c r="I379" i="1"/>
  <c r="Q375" i="1"/>
  <c r="I375" i="1"/>
  <c r="J374" i="1"/>
  <c r="AK367" i="1"/>
  <c r="AL366" i="1"/>
  <c r="X366" i="1"/>
  <c r="AJ346" i="1"/>
  <c r="X340" i="1"/>
  <c r="J322" i="1"/>
  <c r="AC491" i="1"/>
  <c r="V487" i="1"/>
  <c r="AK484" i="1"/>
  <c r="AL479" i="1"/>
  <c r="AC469" i="1"/>
  <c r="V440" i="1"/>
  <c r="AK571" i="1"/>
  <c r="AD558" i="1"/>
  <c r="AE716" i="1"/>
  <c r="AL641" i="1"/>
  <c r="Q638" i="1"/>
  <c r="AL831" i="1"/>
  <c r="X831" i="1"/>
  <c r="AE825" i="1"/>
  <c r="V821" i="1"/>
  <c r="X799" i="1"/>
  <c r="AK743" i="1"/>
  <c r="AD894" i="1"/>
  <c r="AD886" i="1"/>
  <c r="AK885" i="1"/>
  <c r="AJ884" i="1"/>
  <c r="AC881" i="1"/>
  <c r="AK874" i="1"/>
  <c r="AJ873" i="1"/>
  <c r="AK861" i="1"/>
  <c r="AL860" i="1"/>
  <c r="F82" i="24"/>
  <c r="G82" i="24" s="1"/>
  <c r="F76" i="24"/>
  <c r="G76" i="24" s="1"/>
  <c r="Q235" i="1"/>
  <c r="X230" i="1"/>
  <c r="O230" i="1"/>
  <c r="J225" i="1"/>
  <c r="J222" i="1"/>
  <c r="AK415" i="1"/>
  <c r="AL414" i="1"/>
  <c r="X414" i="1"/>
  <c r="AE406" i="1"/>
  <c r="J406" i="1"/>
  <c r="O405" i="1"/>
  <c r="O403" i="1"/>
  <c r="Q402" i="1"/>
  <c r="I402" i="1"/>
  <c r="O400" i="1"/>
  <c r="X398" i="1"/>
  <c r="P398" i="1"/>
  <c r="Q396" i="1"/>
  <c r="AK395" i="1"/>
  <c r="P394" i="1"/>
  <c r="Q390" i="1"/>
  <c r="Q389" i="1"/>
  <c r="X382" i="1"/>
  <c r="O382" i="1"/>
  <c r="O381" i="1"/>
  <c r="Q380" i="1"/>
  <c r="J380" i="1"/>
  <c r="W379" i="1"/>
  <c r="P379" i="1"/>
  <c r="W375" i="1"/>
  <c r="P375" i="1"/>
  <c r="Q374" i="1"/>
  <c r="I374" i="1"/>
  <c r="AC372" i="1"/>
  <c r="AL368" i="1"/>
  <c r="AK361" i="1"/>
  <c r="P360" i="1"/>
  <c r="AE350" i="1"/>
  <c r="AJ348" i="1"/>
  <c r="AK331" i="1"/>
  <c r="AL330" i="1"/>
  <c r="Q322" i="1"/>
  <c r="I322" i="1"/>
  <c r="AC518" i="1"/>
  <c r="AK589" i="1"/>
  <c r="AL707" i="1"/>
  <c r="AL698" i="1"/>
  <c r="V660" i="1"/>
  <c r="V649" i="1"/>
  <c r="AK773" i="1"/>
  <c r="X771" i="1"/>
  <c r="AD753" i="1"/>
  <c r="AK932" i="1"/>
  <c r="V904" i="1"/>
  <c r="AE902" i="1"/>
  <c r="X877" i="1"/>
  <c r="AC867" i="1"/>
  <c r="AC866" i="1"/>
  <c r="Q226" i="1"/>
  <c r="X402" i="1"/>
  <c r="X396" i="1"/>
  <c r="AC388" i="1"/>
  <c r="AK379" i="1"/>
  <c r="X374" i="1"/>
  <c r="AC370" i="1"/>
  <c r="AL352" i="1"/>
  <c r="X322" i="1"/>
  <c r="P322" i="1"/>
  <c r="AL520" i="1"/>
  <c r="AC475" i="1"/>
  <c r="AK460" i="1"/>
  <c r="V455" i="1"/>
  <c r="P426" i="1"/>
  <c r="AL629" i="1"/>
  <c r="AE627" i="1"/>
  <c r="AK537" i="1"/>
  <c r="Q532" i="1"/>
  <c r="X716" i="1"/>
  <c r="X819" i="1"/>
  <c r="AK814" i="1"/>
  <c r="AK810" i="1"/>
  <c r="AK806" i="1"/>
  <c r="X793" i="1"/>
  <c r="AK790" i="1"/>
  <c r="AL789" i="1"/>
  <c r="AC787" i="1"/>
  <c r="AL783" i="1"/>
  <c r="AC754" i="1"/>
  <c r="AD743" i="1"/>
  <c r="I847" i="1"/>
  <c r="Z63" i="2"/>
  <c r="AE63" i="2"/>
  <c r="AJ100" i="1"/>
  <c r="AC100" i="1"/>
  <c r="AE89" i="1"/>
  <c r="AL89" i="1"/>
  <c r="AE84" i="1"/>
  <c r="AL84" i="1"/>
  <c r="X84" i="1"/>
  <c r="V74" i="1"/>
  <c r="AJ74" i="1"/>
  <c r="AC74" i="1"/>
  <c r="AL73" i="1"/>
  <c r="AL60" i="1"/>
  <c r="AE60" i="1"/>
  <c r="V34" i="1"/>
  <c r="AC34" i="1"/>
  <c r="X8" i="1"/>
  <c r="AD195" i="1"/>
  <c r="AK195" i="1"/>
  <c r="AJ186" i="1"/>
  <c r="V186" i="1"/>
  <c r="AK175" i="1"/>
  <c r="AD175" i="1"/>
  <c r="AM63" i="2"/>
  <c r="V103" i="1"/>
  <c r="AC103" i="1"/>
  <c r="V68" i="1"/>
  <c r="AC68" i="1"/>
  <c r="X60" i="1"/>
  <c r="AK48" i="1"/>
  <c r="AD48" i="1"/>
  <c r="V35" i="1"/>
  <c r="AJ35" i="1"/>
  <c r="AC35" i="1"/>
  <c r="X179" i="1"/>
  <c r="AL179" i="1"/>
  <c r="P23" i="2"/>
  <c r="R23" i="2" s="1"/>
  <c r="O23" i="2"/>
  <c r="Q23" i="2" s="1"/>
  <c r="AL82" i="1"/>
  <c r="AE82" i="1"/>
  <c r="X82" i="1"/>
  <c r="AL49" i="1"/>
  <c r="AE49" i="1"/>
  <c r="V17" i="1"/>
  <c r="AC17" i="1"/>
  <c r="V13" i="1"/>
  <c r="AC13" i="1"/>
  <c r="X207" i="1"/>
  <c r="AE207" i="1"/>
  <c r="AL207" i="1"/>
  <c r="AC186" i="1"/>
  <c r="AJ181" i="1"/>
  <c r="AC181" i="1"/>
  <c r="V174" i="1"/>
  <c r="AJ174" i="1"/>
  <c r="AC174" i="1"/>
  <c r="AK164" i="1"/>
  <c r="AD164" i="1"/>
  <c r="AL62" i="1"/>
  <c r="X62" i="1"/>
  <c r="AJ14" i="1"/>
  <c r="V14" i="1"/>
  <c r="AC14" i="1"/>
  <c r="X10" i="1"/>
  <c r="Q10" i="1"/>
  <c r="X9" i="1"/>
  <c r="Q9" i="1"/>
  <c r="Q8" i="1"/>
  <c r="Q6" i="1"/>
  <c r="AL6" i="1"/>
  <c r="X6" i="1"/>
  <c r="C15" i="23"/>
  <c r="H8" i="1"/>
  <c r="O8" i="1"/>
  <c r="AC8" i="1"/>
  <c r="G15" i="23"/>
  <c r="V8" i="1"/>
  <c r="F15" i="23"/>
  <c r="V206" i="1"/>
  <c r="AJ206" i="1"/>
  <c r="AC206" i="1"/>
  <c r="AK167" i="1"/>
  <c r="AD167" i="1"/>
  <c r="AE161" i="1"/>
  <c r="X161" i="1"/>
  <c r="J158" i="1"/>
  <c r="P157" i="1"/>
  <c r="Q156" i="1"/>
  <c r="J142" i="1"/>
  <c r="Q141" i="1"/>
  <c r="Q140" i="1"/>
  <c r="P139" i="1"/>
  <c r="J135" i="1"/>
  <c r="W134" i="1"/>
  <c r="H131" i="1"/>
  <c r="P128" i="1"/>
  <c r="W124" i="1"/>
  <c r="I122" i="1"/>
  <c r="J315" i="1"/>
  <c r="I314" i="1"/>
  <c r="I313" i="1"/>
  <c r="O306" i="1"/>
  <c r="P305" i="1"/>
  <c r="I298" i="1"/>
  <c r="H296" i="1"/>
  <c r="H294" i="1"/>
  <c r="J293" i="1"/>
  <c r="I290" i="1"/>
  <c r="P286" i="1"/>
  <c r="H284" i="1"/>
  <c r="W271" i="1"/>
  <c r="AD271" i="1"/>
  <c r="P269" i="1"/>
  <c r="J268" i="1"/>
  <c r="Q267" i="1"/>
  <c r="P266" i="1"/>
  <c r="P251" i="1"/>
  <c r="H249" i="1"/>
  <c r="P240" i="1"/>
  <c r="H224" i="1"/>
  <c r="AE404" i="1"/>
  <c r="X404" i="1"/>
  <c r="O395" i="1"/>
  <c r="H393" i="1"/>
  <c r="Q388" i="1"/>
  <c r="W387" i="1"/>
  <c r="P381" i="1"/>
  <c r="H160" i="1"/>
  <c r="O159" i="1"/>
  <c r="H159" i="1"/>
  <c r="Q158" i="1"/>
  <c r="P149" i="1"/>
  <c r="Q144" i="1"/>
  <c r="Q143" i="1"/>
  <c r="J141" i="1"/>
  <c r="I128" i="1"/>
  <c r="I124" i="1"/>
  <c r="P122" i="1"/>
  <c r="Q315" i="1"/>
  <c r="I311" i="1"/>
  <c r="J307" i="1"/>
  <c r="V306" i="1"/>
  <c r="AC306" i="1"/>
  <c r="J300" i="1"/>
  <c r="O296" i="1"/>
  <c r="Q295" i="1"/>
  <c r="J291" i="1"/>
  <c r="J282" i="1"/>
  <c r="I269" i="1"/>
  <c r="Q268" i="1"/>
  <c r="P256" i="1"/>
  <c r="H245" i="1"/>
  <c r="W244" i="1"/>
  <c r="I240" i="1"/>
  <c r="P237" i="1"/>
  <c r="I237" i="1"/>
  <c r="W236" i="1"/>
  <c r="I236" i="1"/>
  <c r="P235" i="1"/>
  <c r="P226" i="1"/>
  <c r="W225" i="1"/>
  <c r="I225" i="1"/>
  <c r="O224" i="1"/>
  <c r="P222" i="1"/>
  <c r="O402" i="1"/>
  <c r="J400" i="1"/>
  <c r="J399" i="1"/>
  <c r="AC398" i="1"/>
  <c r="H398" i="1"/>
  <c r="V396" i="1"/>
  <c r="AJ396" i="1"/>
  <c r="O393" i="1"/>
  <c r="P390" i="1"/>
  <c r="W389" i="1"/>
  <c r="I387" i="1"/>
  <c r="I381" i="1"/>
  <c r="P376" i="1"/>
  <c r="I376" i="1"/>
  <c r="H375" i="1"/>
  <c r="H374" i="1"/>
  <c r="Q360" i="1"/>
  <c r="C16" i="23"/>
  <c r="D17" i="23"/>
  <c r="E16" i="23"/>
  <c r="AJ92" i="1"/>
  <c r="AC205" i="1"/>
  <c r="AC199" i="1"/>
  <c r="V199" i="1"/>
  <c r="AE192" i="1"/>
  <c r="AL192" i="1"/>
  <c r="V191" i="1"/>
  <c r="AK190" i="1"/>
  <c r="AD190" i="1"/>
  <c r="AC183" i="1"/>
  <c r="V183" i="1"/>
  <c r="AC173" i="1"/>
  <c r="AL173" i="1"/>
  <c r="X173" i="1"/>
  <c r="AJ167" i="1"/>
  <c r="AC167" i="1"/>
  <c r="AE165" i="1"/>
  <c r="X165" i="1"/>
  <c r="X145" i="1"/>
  <c r="AK140" i="1"/>
  <c r="AD140" i="1"/>
  <c r="AD125" i="1"/>
  <c r="AK125" i="1"/>
  <c r="I115" i="1"/>
  <c r="H111" i="1"/>
  <c r="G16" i="23"/>
  <c r="AD315" i="1"/>
  <c r="V310" i="1"/>
  <c r="AD300" i="1"/>
  <c r="V286" i="1"/>
  <c r="AC286" i="1"/>
  <c r="AC283" i="1"/>
  <c r="V271" i="1"/>
  <c r="AC271" i="1"/>
  <c r="AD244" i="1"/>
  <c r="AD240" i="1"/>
  <c r="AJ231" i="1"/>
  <c r="AC231" i="1"/>
  <c r="AJ228" i="1"/>
  <c r="V228" i="1"/>
  <c r="AC396" i="1"/>
  <c r="AJ390" i="1"/>
  <c r="AC390" i="1"/>
  <c r="AK389" i="1"/>
  <c r="X384" i="1"/>
  <c r="AL384" i="1"/>
  <c r="AK381" i="1"/>
  <c r="AJ376" i="1"/>
  <c r="AC376" i="1"/>
  <c r="AC374" i="1"/>
  <c r="AE370" i="1"/>
  <c r="AL370" i="1"/>
  <c r="I157" i="1"/>
  <c r="J156" i="1"/>
  <c r="Q154" i="1"/>
  <c r="X140" i="1"/>
  <c r="J140" i="1"/>
  <c r="P134" i="1"/>
  <c r="H133" i="1"/>
  <c r="AK114" i="1"/>
  <c r="P313" i="1"/>
  <c r="X309" i="1"/>
  <c r="Q309" i="1"/>
  <c r="Q307" i="1"/>
  <c r="AD305" i="1"/>
  <c r="Q300" i="1"/>
  <c r="J295" i="1"/>
  <c r="Q293" i="1"/>
  <c r="H289" i="1"/>
  <c r="I286" i="1"/>
  <c r="O284" i="1"/>
  <c r="P271" i="1"/>
  <c r="X268" i="1"/>
  <c r="I266" i="1"/>
  <c r="X259" i="1"/>
  <c r="I258" i="1"/>
  <c r="H257" i="1"/>
  <c r="W256" i="1"/>
  <c r="I251" i="1"/>
  <c r="O249" i="1"/>
  <c r="V245" i="1"/>
  <c r="AC245" i="1"/>
  <c r="P244" i="1"/>
  <c r="W240" i="1"/>
  <c r="I235" i="1"/>
  <c r="W231" i="1"/>
  <c r="AD231" i="1"/>
  <c r="P230" i="1"/>
  <c r="W227" i="1"/>
  <c r="P227" i="1"/>
  <c r="I227" i="1"/>
  <c r="I406" i="1"/>
  <c r="H405" i="1"/>
  <c r="Q404" i="1"/>
  <c r="P403" i="1"/>
  <c r="Q399" i="1"/>
  <c r="O398" i="1"/>
  <c r="H396" i="1"/>
  <c r="O394" i="1"/>
  <c r="I390" i="1"/>
  <c r="V380" i="1"/>
  <c r="AC380" i="1"/>
  <c r="O379" i="1"/>
  <c r="D16" i="23"/>
  <c r="E17" i="23"/>
  <c r="F16" i="23"/>
  <c r="V91" i="1"/>
  <c r="AK88" i="1"/>
  <c r="AK87" i="1"/>
  <c r="AE66" i="1"/>
  <c r="V46" i="1"/>
  <c r="AD43" i="1"/>
  <c r="AK10" i="1"/>
  <c r="O9" i="1"/>
  <c r="H9" i="1"/>
  <c r="AE209" i="1"/>
  <c r="X209" i="1"/>
  <c r="AE197" i="1"/>
  <c r="X197" i="1"/>
  <c r="AJ187" i="1"/>
  <c r="V187" i="1"/>
  <c r="W186" i="1"/>
  <c r="AL181" i="1"/>
  <c r="X181" i="1"/>
  <c r="V170" i="1"/>
  <c r="V146" i="1"/>
  <c r="V145" i="1"/>
  <c r="AC145" i="1"/>
  <c r="W138" i="1"/>
  <c r="AD138" i="1"/>
  <c r="AL126" i="1"/>
  <c r="P115" i="1"/>
  <c r="I111" i="1"/>
  <c r="AK111" i="1"/>
  <c r="AJ314" i="1"/>
  <c r="V307" i="1"/>
  <c r="AC307" i="1"/>
  <c r="AE304" i="1"/>
  <c r="AD301" i="1"/>
  <c r="W287" i="1"/>
  <c r="X263" i="1"/>
  <c r="AE263" i="1"/>
  <c r="AE247" i="1"/>
  <c r="AL416" i="1"/>
  <c r="AK413" i="1"/>
  <c r="AD391" i="1"/>
  <c r="AK391" i="1"/>
  <c r="AE378" i="1"/>
  <c r="X378" i="1"/>
  <c r="O160" i="1"/>
  <c r="X156" i="1"/>
  <c r="J154" i="1"/>
  <c r="I149" i="1"/>
  <c r="X144" i="1"/>
  <c r="J144" i="1"/>
  <c r="J143" i="1"/>
  <c r="Q142" i="1"/>
  <c r="I139" i="1"/>
  <c r="Q135" i="1"/>
  <c r="I134" i="1"/>
  <c r="O133" i="1"/>
  <c r="AD124" i="1"/>
  <c r="AK124" i="1"/>
  <c r="H123" i="1"/>
  <c r="W122" i="1"/>
  <c r="P314" i="1"/>
  <c r="W313" i="1"/>
  <c r="J310" i="1"/>
  <c r="AE309" i="1"/>
  <c r="I305" i="1"/>
  <c r="P298" i="1"/>
  <c r="Q291" i="1"/>
  <c r="P290" i="1"/>
  <c r="I271" i="1"/>
  <c r="J267" i="1"/>
  <c r="W266" i="1"/>
  <c r="Q259" i="1"/>
  <c r="P258" i="1"/>
  <c r="O257" i="1"/>
  <c r="I256" i="1"/>
  <c r="AC249" i="1"/>
  <c r="I244" i="1"/>
  <c r="J239" i="1"/>
  <c r="P236" i="1"/>
  <c r="I231" i="1"/>
  <c r="P225" i="1"/>
  <c r="J404" i="1"/>
  <c r="W403" i="1"/>
  <c r="I403" i="1"/>
  <c r="H402" i="1"/>
  <c r="Q400" i="1"/>
  <c r="H395" i="1"/>
  <c r="AJ394" i="1"/>
  <c r="H394" i="1"/>
  <c r="P389" i="1"/>
  <c r="I389" i="1"/>
  <c r="X388" i="1"/>
  <c r="J388" i="1"/>
  <c r="P387" i="1"/>
  <c r="J383" i="1"/>
  <c r="P382" i="1"/>
  <c r="I382" i="1"/>
  <c r="W381" i="1"/>
  <c r="H379" i="1"/>
  <c r="O375" i="1"/>
  <c r="O374" i="1"/>
  <c r="AE360" i="1"/>
  <c r="AL360" i="1"/>
  <c r="X360" i="1"/>
  <c r="F17" i="23"/>
  <c r="Q7" i="1"/>
  <c r="AE7" i="1"/>
  <c r="AK206" i="1"/>
  <c r="W206" i="1"/>
  <c r="AE193" i="1"/>
  <c r="AL193" i="1"/>
  <c r="AL169" i="1"/>
  <c r="X169" i="1"/>
  <c r="AL161" i="1"/>
  <c r="AC116" i="1"/>
  <c r="W111" i="1"/>
  <c r="AJ115" i="1"/>
  <c r="H115" i="1"/>
  <c r="O115" i="1"/>
  <c r="AC115" i="1"/>
  <c r="G17" i="23"/>
  <c r="V308" i="1"/>
  <c r="AC308" i="1"/>
  <c r="AD288" i="1"/>
  <c r="AE281" i="1"/>
  <c r="AD280" i="1"/>
  <c r="V249" i="1"/>
  <c r="AD248" i="1"/>
  <c r="AD242" i="1"/>
  <c r="AJ234" i="1"/>
  <c r="V234" i="1"/>
  <c r="AD229" i="1"/>
  <c r="X222" i="1"/>
  <c r="AD221" i="1"/>
  <c r="W218" i="1"/>
  <c r="I218" i="1"/>
  <c r="V220" i="1"/>
  <c r="AJ220" i="1"/>
  <c r="AL400" i="1"/>
  <c r="V398" i="1"/>
  <c r="AE386" i="1"/>
  <c r="X386" i="1"/>
  <c r="AJ267" i="1"/>
  <c r="AJ262" i="1"/>
  <c r="V259" i="1"/>
  <c r="AJ255" i="1"/>
  <c r="AD250" i="1"/>
  <c r="V241" i="1"/>
  <c r="AJ378" i="1"/>
  <c r="X368" i="1"/>
  <c r="AE362" i="1"/>
  <c r="AL362" i="1"/>
  <c r="AJ364" i="1"/>
  <c r="V364" i="1"/>
  <c r="AK343" i="1"/>
  <c r="AK337" i="1"/>
  <c r="AL336" i="1"/>
  <c r="X334" i="1"/>
  <c r="O322" i="1"/>
  <c r="H322" i="1"/>
  <c r="AK511" i="1"/>
  <c r="V485" i="1"/>
  <c r="AJ475" i="1"/>
  <c r="AC454" i="1"/>
  <c r="AC448" i="1"/>
  <c r="AL442" i="1"/>
  <c r="Q426" i="1"/>
  <c r="J426" i="1"/>
  <c r="AC623" i="1"/>
  <c r="V574" i="1"/>
  <c r="V557" i="1"/>
  <c r="V787" i="1"/>
  <c r="J744" i="1"/>
  <c r="J743" i="1"/>
  <c r="AD940" i="1"/>
  <c r="AL929" i="1"/>
  <c r="AK924" i="1"/>
  <c r="AE918" i="1"/>
  <c r="AL887" i="1"/>
  <c r="AC354" i="1"/>
  <c r="AK345" i="1"/>
  <c r="V340" i="1"/>
  <c r="AL338" i="1"/>
  <c r="AC332" i="1"/>
  <c r="AC322" i="1"/>
  <c r="AC514" i="1"/>
  <c r="AC510" i="1"/>
  <c r="AK503" i="1"/>
  <c r="AC477" i="1"/>
  <c r="AK439" i="1"/>
  <c r="AJ438" i="1"/>
  <c r="AC434" i="1"/>
  <c r="AC629" i="1"/>
  <c r="AC627" i="1"/>
  <c r="AE611" i="1"/>
  <c r="AK610" i="1"/>
  <c r="AJ609" i="1"/>
  <c r="AC599" i="1"/>
  <c r="AD591" i="1"/>
  <c r="AK590" i="1"/>
  <c r="AC733" i="1"/>
  <c r="AE732" i="1"/>
  <c r="AC717" i="1"/>
  <c r="X714" i="1"/>
  <c r="AC713" i="1"/>
  <c r="AL682" i="1"/>
  <c r="X682" i="1"/>
  <c r="AE678" i="1"/>
  <c r="AC677" i="1"/>
  <c r="AC673" i="1"/>
  <c r="AC653" i="1"/>
  <c r="X651" i="1"/>
  <c r="X647" i="1"/>
  <c r="X835" i="1"/>
  <c r="AK830" i="1"/>
  <c r="AL829" i="1"/>
  <c r="X829" i="1"/>
  <c r="X827" i="1"/>
  <c r="X823" i="1"/>
  <c r="AK816" i="1"/>
  <c r="X813" i="1"/>
  <c r="AL797" i="1"/>
  <c r="X797" i="1"/>
  <c r="AC751" i="1"/>
  <c r="Q744" i="1"/>
  <c r="I744" i="1"/>
  <c r="X743" i="1"/>
  <c r="Q743" i="1"/>
  <c r="I743" i="1"/>
  <c r="AD939" i="1"/>
  <c r="AE894" i="1"/>
  <c r="V881" i="1"/>
  <c r="AE869" i="1"/>
  <c r="AJ864" i="1"/>
  <c r="X852" i="1"/>
  <c r="F101" i="24"/>
  <c r="G101" i="24" s="1"/>
  <c r="AK365" i="1"/>
  <c r="AL328" i="1"/>
  <c r="AJ426" i="1"/>
  <c r="O426" i="1"/>
  <c r="AC615" i="1"/>
  <c r="AC568" i="1"/>
  <c r="AC557" i="1"/>
  <c r="AL555" i="1"/>
  <c r="AL551" i="1"/>
  <c r="X543" i="1"/>
  <c r="X532" i="1"/>
  <c r="J531" i="1"/>
  <c r="AL728" i="1"/>
  <c r="AL727" i="1"/>
  <c r="AL723" i="1"/>
  <c r="AC722" i="1"/>
  <c r="AD721" i="1"/>
  <c r="AJ720" i="1"/>
  <c r="AC716" i="1"/>
  <c r="AE715" i="1"/>
  <c r="AL714" i="1"/>
  <c r="AD706" i="1"/>
  <c r="AD705" i="1"/>
  <c r="X700" i="1"/>
  <c r="X698" i="1"/>
  <c r="AD693" i="1"/>
  <c r="AD689" i="1"/>
  <c r="AC688" i="1"/>
  <c r="AK681" i="1"/>
  <c r="AJ673" i="1"/>
  <c r="X672" i="1"/>
  <c r="AD669" i="1"/>
  <c r="AE668" i="1"/>
  <c r="V668" i="1"/>
  <c r="AK665" i="1"/>
  <c r="AL651" i="1"/>
  <c r="AC648" i="1"/>
  <c r="AE647" i="1"/>
  <c r="AK646" i="1"/>
  <c r="O640" i="1"/>
  <c r="H640" i="1"/>
  <c r="X837" i="1"/>
  <c r="AL835" i="1"/>
  <c r="AK834" i="1"/>
  <c r="AJ833" i="1"/>
  <c r="X833" i="1"/>
  <c r="AE827" i="1"/>
  <c r="AK826" i="1"/>
  <c r="AL813" i="1"/>
  <c r="AC811" i="1"/>
  <c r="AC791" i="1"/>
  <c r="X779" i="1"/>
  <c r="AK776" i="1"/>
  <c r="AL770" i="1"/>
  <c r="X760" i="1"/>
  <c r="AJ751" i="1"/>
  <c r="P744" i="1"/>
  <c r="V743" i="1"/>
  <c r="P743" i="1"/>
  <c r="AJ741" i="1"/>
  <c r="AL918" i="1"/>
  <c r="AJ908" i="1"/>
  <c r="V900" i="1"/>
  <c r="AL852" i="1"/>
  <c r="AK466" i="1"/>
  <c r="AL465" i="1"/>
  <c r="AC463" i="1"/>
  <c r="AC461" i="1"/>
  <c r="V595" i="1"/>
  <c r="AL572" i="1"/>
  <c r="AD563" i="1"/>
  <c r="AL562" i="1"/>
  <c r="AJ561" i="1"/>
  <c r="AE544" i="1"/>
  <c r="AL543" i="1"/>
  <c r="AK541" i="1"/>
  <c r="O535" i="1"/>
  <c r="H535" i="1"/>
  <c r="AD534" i="1"/>
  <c r="V733" i="1"/>
  <c r="AE731" i="1"/>
  <c r="AL730" i="1"/>
  <c r="V717" i="1"/>
  <c r="AD679" i="1"/>
  <c r="AC669" i="1"/>
  <c r="AJ653" i="1"/>
  <c r="AC647" i="1"/>
  <c r="AC640" i="1"/>
  <c r="O637" i="1"/>
  <c r="H637" i="1"/>
  <c r="AC827" i="1"/>
  <c r="V825" i="1"/>
  <c r="AC815" i="1"/>
  <c r="V795" i="1"/>
  <c r="V793" i="1"/>
  <c r="AL778" i="1"/>
  <c r="AC771" i="1"/>
  <c r="AD764" i="1"/>
  <c r="AC763" i="1"/>
  <c r="AL760" i="1"/>
  <c r="AC758" i="1"/>
  <c r="X895" i="1"/>
  <c r="X887" i="1"/>
  <c r="AK876" i="1"/>
  <c r="AL875" i="1"/>
  <c r="X875" i="1"/>
  <c r="AK872" i="1"/>
  <c r="AK870" i="1"/>
  <c r="AL869" i="1"/>
  <c r="AE866" i="1"/>
  <c r="V866" i="1"/>
  <c r="AE858" i="1"/>
  <c r="AK857" i="1"/>
  <c r="AK855" i="1"/>
  <c r="AL854" i="1"/>
  <c r="F99" i="24"/>
  <c r="G99" i="24" s="1"/>
  <c r="F63" i="24"/>
  <c r="G63" i="24" s="1"/>
  <c r="F51" i="24"/>
  <c r="G51" i="24" s="1"/>
  <c r="F29" i="24"/>
  <c r="G29" i="24" s="1"/>
  <c r="J112" i="1"/>
  <c r="AL322" i="1"/>
  <c r="AE532" i="1"/>
  <c r="J847" i="1"/>
  <c r="Q847" i="1"/>
  <c r="J532" i="1"/>
  <c r="X847" i="1"/>
  <c r="J6" i="1"/>
  <c r="AL426" i="1"/>
  <c r="J741" i="1"/>
  <c r="AE6" i="1"/>
  <c r="Q741" i="1"/>
  <c r="X741" i="1"/>
  <c r="AE97" i="1"/>
  <c r="X94" i="1"/>
  <c r="AL90" i="1"/>
  <c r="AC84" i="1"/>
  <c r="AD75" i="1"/>
  <c r="AD71" i="1"/>
  <c r="AL70" i="1"/>
  <c r="AL69" i="1"/>
  <c r="AJ68" i="1"/>
  <c r="AD61" i="1"/>
  <c r="AJ59" i="1"/>
  <c r="V59" i="1"/>
  <c r="V58" i="1"/>
  <c r="AD53" i="1"/>
  <c r="AJ52" i="1"/>
  <c r="V52" i="1"/>
  <c r="AC50" i="1"/>
  <c r="V48" i="1"/>
  <c r="AC47" i="1"/>
  <c r="AC42" i="1"/>
  <c r="V32" i="1"/>
  <c r="V28" i="1"/>
  <c r="V26" i="1"/>
  <c r="V23" i="1"/>
  <c r="AC21" i="1"/>
  <c r="AK12" i="1"/>
  <c r="V202" i="1"/>
  <c r="AD198" i="1"/>
  <c r="AJ197" i="1"/>
  <c r="AL191" i="1"/>
  <c r="AE191" i="1"/>
  <c r="W190" i="1"/>
  <c r="W187" i="1"/>
  <c r="V181" i="1"/>
  <c r="AK176" i="1"/>
  <c r="V173" i="1"/>
  <c r="W170" i="1"/>
  <c r="V166" i="1"/>
  <c r="AJ163" i="1"/>
  <c r="V153" i="1"/>
  <c r="V137" i="1"/>
  <c r="AD120" i="1"/>
  <c r="AL114" i="1"/>
  <c r="AD112" i="1"/>
  <c r="AL111" i="1"/>
  <c r="AJ311" i="1"/>
  <c r="V311" i="1"/>
  <c r="V298" i="1"/>
  <c r="AC298" i="1"/>
  <c r="V294" i="1"/>
  <c r="AC294" i="1"/>
  <c r="AE288" i="1"/>
  <c r="AD247" i="1"/>
  <c r="W243" i="1"/>
  <c r="AE232" i="1"/>
  <c r="V226" i="1"/>
  <c r="AC226" i="1"/>
  <c r="Q218" i="1"/>
  <c r="AE216" i="1"/>
  <c r="AC412" i="1"/>
  <c r="AJ406" i="1"/>
  <c r="V406" i="1"/>
  <c r="AK405" i="1"/>
  <c r="AL390" i="1"/>
  <c r="X390" i="1"/>
  <c r="V386" i="1"/>
  <c r="AJ386" i="1"/>
  <c r="AJ384" i="1"/>
  <c r="AC384" i="1"/>
  <c r="AC382" i="1"/>
  <c r="AD373" i="1"/>
  <c r="AK373" i="1"/>
  <c r="X344" i="1"/>
  <c r="AL344" i="1"/>
  <c r="AK339" i="1"/>
  <c r="AL518" i="1"/>
  <c r="AL512" i="1"/>
  <c r="AJ496" i="1"/>
  <c r="V496" i="1"/>
  <c r="AK488" i="1"/>
  <c r="AJ479" i="1"/>
  <c r="V479" i="1"/>
  <c r="V477" i="1"/>
  <c r="V461" i="1"/>
  <c r="AL454" i="1"/>
  <c r="W63" i="2"/>
  <c r="V100" i="1"/>
  <c r="V99" i="1"/>
  <c r="X98" i="1"/>
  <c r="AD83" i="1"/>
  <c r="V82" i="1"/>
  <c r="W295" i="1"/>
  <c r="AD295" i="1"/>
  <c r="AJ254" i="1"/>
  <c r="V254" i="1"/>
  <c r="AJ243" i="1"/>
  <c r="AC243" i="1"/>
  <c r="AD234" i="1"/>
  <c r="X224" i="1"/>
  <c r="AD223" i="1"/>
  <c r="AE376" i="1"/>
  <c r="X376" i="1"/>
  <c r="AL376" i="1"/>
  <c r="V356" i="1"/>
  <c r="AC356" i="1"/>
  <c r="AJ352" i="1"/>
  <c r="AC352" i="1"/>
  <c r="AL346" i="1"/>
  <c r="X346" i="1"/>
  <c r="AJ334" i="1"/>
  <c r="V334" i="1"/>
  <c r="AE332" i="1"/>
  <c r="X332" i="1"/>
  <c r="AL516" i="1"/>
  <c r="AJ467" i="1"/>
  <c r="V467" i="1"/>
  <c r="AJ465" i="1"/>
  <c r="AC465" i="1"/>
  <c r="AA63" i="2"/>
  <c r="AC66" i="1"/>
  <c r="AD51" i="1"/>
  <c r="AJ50" i="1"/>
  <c r="X50" i="1"/>
  <c r="AC48" i="1"/>
  <c r="X42" i="1"/>
  <c r="AD35" i="1"/>
  <c r="AJ34" i="1"/>
  <c r="AD31" i="1"/>
  <c r="V30" i="1"/>
  <c r="AD27" i="1"/>
  <c r="AC25" i="1"/>
  <c r="X21" i="1"/>
  <c r="AE12" i="1"/>
  <c r="AE8" i="1"/>
  <c r="AL7" i="1"/>
  <c r="W6" i="1"/>
  <c r="P6" i="1"/>
  <c r="X205" i="1"/>
  <c r="AC201" i="1"/>
  <c r="AC197" i="1"/>
  <c r="V182" i="1"/>
  <c r="AC178" i="1"/>
  <c r="AC175" i="1"/>
  <c r="AC166" i="1"/>
  <c r="AC163" i="1"/>
  <c r="AJ154" i="1"/>
  <c r="AC147" i="1"/>
  <c r="AJ145" i="1"/>
  <c r="AE136" i="1"/>
  <c r="AK135" i="1"/>
  <c r="AK134" i="1"/>
  <c r="AC130" i="1"/>
  <c r="AJ119" i="1"/>
  <c r="W112" i="1"/>
  <c r="I112" i="1"/>
  <c r="AE310" i="1"/>
  <c r="X304" i="1"/>
  <c r="V295" i="1"/>
  <c r="AC295" i="1"/>
  <c r="AE272" i="1"/>
  <c r="AJ250" i="1"/>
  <c r="AC250" i="1"/>
  <c r="AE248" i="1"/>
  <c r="AD239" i="1"/>
  <c r="Q219" i="1"/>
  <c r="AJ219" i="1"/>
  <c r="V219" i="1"/>
  <c r="AD419" i="1"/>
  <c r="AK419" i="1"/>
  <c r="AK417" i="1"/>
  <c r="X408" i="1"/>
  <c r="AL408" i="1"/>
  <c r="AD407" i="1"/>
  <c r="AK407" i="1"/>
  <c r="AK401" i="1"/>
  <c r="AK387" i="1"/>
  <c r="AE372" i="1"/>
  <c r="X372" i="1"/>
  <c r="X370" i="1"/>
  <c r="AJ360" i="1"/>
  <c r="AC360" i="1"/>
  <c r="AK357" i="1"/>
  <c r="AJ336" i="1"/>
  <c r="AC336" i="1"/>
  <c r="AC334" i="1"/>
  <c r="AE326" i="1"/>
  <c r="V524" i="1"/>
  <c r="AC524" i="1"/>
  <c r="AK523" i="1"/>
  <c r="V508" i="1"/>
  <c r="AC508" i="1"/>
  <c r="AK480" i="1"/>
  <c r="AC467" i="1"/>
  <c r="AK458" i="1"/>
  <c r="AC99" i="1"/>
  <c r="AC98" i="1"/>
  <c r="AE92" i="1"/>
  <c r="AL86" i="1"/>
  <c r="X86" i="1"/>
  <c r="AK80" i="1"/>
  <c r="AE21" i="1"/>
  <c r="AJ13" i="1"/>
  <c r="AC10" i="1"/>
  <c r="AK7" i="1"/>
  <c r="X7" i="1"/>
  <c r="J7" i="1"/>
  <c r="AC209" i="1"/>
  <c r="W202" i="1"/>
  <c r="AC189" i="1"/>
  <c r="AJ175" i="1"/>
  <c r="AC169" i="1"/>
  <c r="V167" i="1"/>
  <c r="AC161" i="1"/>
  <c r="AK160" i="1"/>
  <c r="AC149" i="1"/>
  <c r="AC142" i="1"/>
  <c r="AJ139" i="1"/>
  <c r="V128" i="1"/>
  <c r="J114" i="1"/>
  <c r="P112" i="1"/>
  <c r="X314" i="1"/>
  <c r="AC302" i="1"/>
  <c r="AD275" i="1"/>
  <c r="V263" i="1"/>
  <c r="AC263" i="1"/>
  <c r="AJ263" i="1"/>
  <c r="AJ258" i="1"/>
  <c r="AC258" i="1"/>
  <c r="AC254" i="1"/>
  <c r="V251" i="1"/>
  <c r="AJ251" i="1"/>
  <c r="AC246" i="1"/>
  <c r="X245" i="1"/>
  <c r="W238" i="1"/>
  <c r="V237" i="1"/>
  <c r="AC237" i="1"/>
  <c r="AJ233" i="1"/>
  <c r="V233" i="1"/>
  <c r="AD232" i="1"/>
  <c r="AC219" i="1"/>
  <c r="J216" i="1"/>
  <c r="X216" i="1"/>
  <c r="AL216" i="1"/>
  <c r="H218" i="1"/>
  <c r="O218" i="1"/>
  <c r="V218" i="1"/>
  <c r="AJ218" i="1"/>
  <c r="X420" i="1"/>
  <c r="V404" i="1"/>
  <c r="AC404" i="1"/>
  <c r="AK403" i="1"/>
  <c r="AD377" i="1"/>
  <c r="AK377" i="1"/>
  <c r="AK363" i="1"/>
  <c r="AE354" i="1"/>
  <c r="X354" i="1"/>
  <c r="V330" i="1"/>
  <c r="AC330" i="1"/>
  <c r="AK329" i="1"/>
  <c r="AK321" i="1"/>
  <c r="W321" i="1"/>
  <c r="AK525" i="1"/>
  <c r="V502" i="1"/>
  <c r="AJ502" i="1"/>
  <c r="AK501" i="1"/>
  <c r="AJ500" i="1"/>
  <c r="V494" i="1"/>
  <c r="AC494" i="1"/>
  <c r="AK493" i="1"/>
  <c r="AK492" i="1"/>
  <c r="AJ471" i="1"/>
  <c r="V471" i="1"/>
  <c r="AL469" i="1"/>
  <c r="AL452" i="1"/>
  <c r="AJ283" i="1"/>
  <c r="V278" i="1"/>
  <c r="W262" i="1"/>
  <c r="AE259" i="1"/>
  <c r="V414" i="1"/>
  <c r="AE402" i="1"/>
  <c r="V390" i="1"/>
  <c r="AJ372" i="1"/>
  <c r="V366" i="1"/>
  <c r="AJ354" i="1"/>
  <c r="AJ270" i="1"/>
  <c r="AC234" i="1"/>
  <c r="AE220" i="1"/>
  <c r="AK519" i="1"/>
  <c r="AK517" i="1"/>
  <c r="AC459" i="1"/>
  <c r="AC452" i="1"/>
  <c r="AC450" i="1"/>
  <c r="AL445" i="1"/>
  <c r="AC436" i="1"/>
  <c r="P429" i="1"/>
  <c r="H426" i="1"/>
  <c r="V627" i="1"/>
  <c r="AC625" i="1"/>
  <c r="AE605" i="1"/>
  <c r="AC597" i="1"/>
  <c r="AK594" i="1"/>
  <c r="AC572" i="1"/>
  <c r="V716" i="1"/>
  <c r="AL712" i="1"/>
  <c r="AD709" i="1"/>
  <c r="V706" i="1"/>
  <c r="AE694" i="1"/>
  <c r="AJ688" i="1"/>
  <c r="V685" i="1"/>
  <c r="AE683" i="1"/>
  <c r="AC681" i="1"/>
  <c r="V669" i="1"/>
  <c r="AD665" i="1"/>
  <c r="AC664" i="1"/>
  <c r="AE650" i="1"/>
  <c r="AD648" i="1"/>
  <c r="X645" i="1"/>
  <c r="AK637" i="1"/>
  <c r="AK840" i="1"/>
  <c r="AJ839" i="1"/>
  <c r="AL837" i="1"/>
  <c r="X746" i="1"/>
  <c r="W745" i="1"/>
  <c r="AD945" i="1"/>
  <c r="AC943" i="1"/>
  <c r="AC939" i="1"/>
  <c r="AC934" i="1"/>
  <c r="AC927" i="1"/>
  <c r="AL917" i="1"/>
  <c r="X903" i="1"/>
  <c r="AD902" i="1"/>
  <c r="AD898" i="1"/>
  <c r="AD893" i="1"/>
  <c r="AJ892" i="1"/>
  <c r="AL886" i="1"/>
  <c r="X879" i="1"/>
  <c r="AC862" i="1"/>
  <c r="AK851" i="1"/>
  <c r="AE849" i="1"/>
  <c r="AL848" i="1"/>
  <c r="AJ847" i="1"/>
  <c r="AK846" i="1"/>
  <c r="F89" i="24"/>
  <c r="G89" i="24" s="1"/>
  <c r="F26" i="24"/>
  <c r="G26" i="24" s="1"/>
  <c r="F23" i="24"/>
  <c r="G23" i="24" s="1"/>
  <c r="F21" i="24"/>
  <c r="G21" i="24" s="1"/>
  <c r="F19" i="24"/>
  <c r="G19" i="24" s="1"/>
  <c r="F17" i="24"/>
  <c r="G17" i="24" s="1"/>
  <c r="F15" i="24"/>
  <c r="G15" i="24" s="1"/>
  <c r="F13" i="24"/>
  <c r="G13" i="24" s="1"/>
  <c r="F11" i="24"/>
  <c r="G11" i="24" s="1"/>
  <c r="F9" i="24"/>
  <c r="G9" i="24" s="1"/>
  <c r="F7" i="24"/>
  <c r="G7" i="24" s="1"/>
  <c r="V448" i="1"/>
  <c r="Q427" i="1"/>
  <c r="V611" i="1"/>
  <c r="AC609" i="1"/>
  <c r="AC605" i="1"/>
  <c r="AL580" i="1"/>
  <c r="X580" i="1"/>
  <c r="AC578" i="1"/>
  <c r="AC547" i="1"/>
  <c r="AC546" i="1"/>
  <c r="AE545" i="1"/>
  <c r="AL535" i="1"/>
  <c r="V700" i="1"/>
  <c r="AL675" i="1"/>
  <c r="W673" i="1"/>
  <c r="V656" i="1"/>
  <c r="AL654" i="1"/>
  <c r="V647" i="1"/>
  <c r="AC643" i="1"/>
  <c r="AK824" i="1"/>
  <c r="AE821" i="1"/>
  <c r="AL819" i="1"/>
  <c r="AL805" i="1"/>
  <c r="X805" i="1"/>
  <c r="AK800" i="1"/>
  <c r="AK794" i="1"/>
  <c r="AC789" i="1"/>
  <c r="AC785" i="1"/>
  <c r="AC783" i="1"/>
  <c r="AC781" i="1"/>
  <c r="AJ775" i="1"/>
  <c r="AJ761" i="1"/>
  <c r="AK759" i="1"/>
  <c r="AL758" i="1"/>
  <c r="AD752" i="1"/>
  <c r="AL746" i="1"/>
  <c r="AD744" i="1"/>
  <c r="O744" i="1"/>
  <c r="H744" i="1"/>
  <c r="AJ743" i="1"/>
  <c r="AC743" i="1"/>
  <c r="O743" i="1"/>
  <c r="AE741" i="1"/>
  <c r="V741" i="1"/>
  <c r="AJ943" i="1"/>
  <c r="AC938" i="1"/>
  <c r="AC924" i="1"/>
  <c r="AD923" i="1"/>
  <c r="AJ922" i="1"/>
  <c r="AC920" i="1"/>
  <c r="AC918" i="1"/>
  <c r="X911" i="1"/>
  <c r="AL903" i="1"/>
  <c r="AL879" i="1"/>
  <c r="AC875" i="1"/>
  <c r="AJ871" i="1"/>
  <c r="AC852" i="1"/>
  <c r="AK848" i="1"/>
  <c r="I848" i="1"/>
  <c r="V847" i="1"/>
  <c r="F90" i="24"/>
  <c r="G90" i="24" s="1"/>
  <c r="F64" i="24"/>
  <c r="G64" i="24" s="1"/>
  <c r="F56" i="24"/>
  <c r="G56" i="24" s="1"/>
  <c r="F52" i="24"/>
  <c r="G52" i="24" s="1"/>
  <c r="F48" i="24"/>
  <c r="G48" i="24" s="1"/>
  <c r="F28" i="24"/>
  <c r="G28" i="24" s="1"/>
  <c r="AD590" i="1"/>
  <c r="AD541" i="1"/>
  <c r="V827" i="1"/>
  <c r="V811" i="1"/>
  <c r="AC807" i="1"/>
  <c r="AE803" i="1"/>
  <c r="V803" i="1"/>
  <c r="AK785" i="1"/>
  <c r="V779" i="1"/>
  <c r="AC752" i="1"/>
  <c r="AD747" i="1"/>
  <c r="AD745" i="1"/>
  <c r="AC741" i="1"/>
  <c r="O741" i="1"/>
  <c r="AD925" i="1"/>
  <c r="AC923" i="1"/>
  <c r="AL915" i="1"/>
  <c r="X915" i="1"/>
  <c r="AL911" i="1"/>
  <c r="AD905" i="1"/>
  <c r="AC897" i="1"/>
  <c r="AC889" i="1"/>
  <c r="V884" i="1"/>
  <c r="AD878" i="1"/>
  <c r="AC847" i="1"/>
  <c r="O847" i="1"/>
  <c r="AK444" i="1"/>
  <c r="AC442" i="1"/>
  <c r="X426" i="1"/>
  <c r="AC621" i="1"/>
  <c r="X615" i="1"/>
  <c r="X609" i="1"/>
  <c r="AJ578" i="1"/>
  <c r="X578" i="1"/>
  <c r="V577" i="1"/>
  <c r="AC574" i="1"/>
  <c r="AD573" i="1"/>
  <c r="AE572" i="1"/>
  <c r="AK566" i="1"/>
  <c r="AK565" i="1"/>
  <c r="AC556" i="1"/>
  <c r="AJ547" i="1"/>
  <c r="V546" i="1"/>
  <c r="AK538" i="1"/>
  <c r="P532" i="1"/>
  <c r="AK729" i="1"/>
  <c r="AD725" i="1"/>
  <c r="AK710" i="1"/>
  <c r="AL708" i="1"/>
  <c r="AC705" i="1"/>
  <c r="V701" i="1"/>
  <c r="AK697" i="1"/>
  <c r="AD681" i="1"/>
  <c r="AJ677" i="1"/>
  <c r="AK639" i="1"/>
  <c r="V777" i="1"/>
  <c r="V771" i="1"/>
  <c r="AL767" i="1"/>
  <c r="S63" i="2"/>
  <c r="AK103" i="1"/>
  <c r="AC102" i="1"/>
  <c r="AK101" i="1"/>
  <c r="AD99" i="1"/>
  <c r="AJ98" i="1"/>
  <c r="AD95" i="1"/>
  <c r="AK93" i="1"/>
  <c r="AD91" i="1"/>
  <c r="V84" i="1"/>
  <c r="AC83" i="1"/>
  <c r="AC79" i="1"/>
  <c r="AC78" i="1"/>
  <c r="V76" i="1"/>
  <c r="AC75" i="1"/>
  <c r="V66" i="1"/>
  <c r="AK63" i="1"/>
  <c r="AC55" i="1"/>
  <c r="AL53" i="1"/>
  <c r="AK52" i="1"/>
  <c r="AD52" i="1"/>
  <c r="V51" i="1"/>
  <c r="AK49" i="1"/>
  <c r="W48" i="1"/>
  <c r="V47" i="1"/>
  <c r="V43" i="1"/>
  <c r="V42" i="1"/>
  <c r="AK39" i="1"/>
  <c r="AK37" i="1"/>
  <c r="AJ36" i="1"/>
  <c r="AC36" i="1"/>
  <c r="V31" i="1"/>
  <c r="V27" i="1"/>
  <c r="AD24" i="1"/>
  <c r="V21" i="1"/>
  <c r="AK18" i="1"/>
  <c r="AK16" i="1"/>
  <c r="V11" i="1"/>
  <c r="AD10" i="1"/>
  <c r="P10" i="1"/>
  <c r="AD7" i="1"/>
  <c r="AC210" i="1"/>
  <c r="AJ201" i="1"/>
  <c r="AC194" i="1"/>
  <c r="X177" i="1"/>
  <c r="AE176" i="1"/>
  <c r="AJ169" i="1"/>
  <c r="AL163" i="1"/>
  <c r="AJ162" i="1"/>
  <c r="AD154" i="1"/>
  <c r="AE152" i="1"/>
  <c r="AD146" i="1"/>
  <c r="AL145" i="1"/>
  <c r="AL144" i="1"/>
  <c r="AK142" i="1"/>
  <c r="V138" i="1"/>
  <c r="X63" i="2"/>
  <c r="Y63" i="2"/>
  <c r="AD63" i="2"/>
  <c r="AJ63" i="2"/>
  <c r="AJ205" i="1"/>
  <c r="AC193" i="1"/>
  <c r="AJ189" i="1"/>
  <c r="AD182" i="1"/>
  <c r="AE177" i="1"/>
  <c r="W167" i="1"/>
  <c r="V162" i="1"/>
  <c r="V161" i="1"/>
  <c r="V155" i="1"/>
  <c r="AK150" i="1"/>
  <c r="V147" i="1"/>
  <c r="AK144" i="1"/>
  <c r="AC63" i="2"/>
  <c r="AL102" i="1"/>
  <c r="X102" i="1"/>
  <c r="AE98" i="1"/>
  <c r="AC87" i="1"/>
  <c r="AL85" i="1"/>
  <c r="AK81" i="1"/>
  <c r="X78" i="1"/>
  <c r="AC70" i="1"/>
  <c r="AD67" i="1"/>
  <c r="AD59" i="1"/>
  <c r="AE44" i="1"/>
  <c r="AC43" i="1"/>
  <c r="AL38" i="1"/>
  <c r="X38" i="1"/>
  <c r="AE28" i="1"/>
  <c r="AC27" i="1"/>
  <c r="AD22" i="1"/>
  <c r="AL17" i="1"/>
  <c r="X17" i="1"/>
  <c r="AE13" i="1"/>
  <c r="I10" i="1"/>
  <c r="I7" i="1"/>
  <c r="O6" i="1"/>
  <c r="H6" i="1"/>
  <c r="AC177" i="1"/>
  <c r="AC138" i="1"/>
  <c r="U63" i="2"/>
  <c r="AP63" i="2"/>
  <c r="AE65" i="1"/>
  <c r="AC63" i="1"/>
  <c r="AL52" i="1"/>
  <c r="AE52" i="1"/>
  <c r="AE50" i="1"/>
  <c r="AC39" i="1"/>
  <c r="AD29" i="1"/>
  <c r="AE20" i="1"/>
  <c r="AC18" i="1"/>
  <c r="AL16" i="1"/>
  <c r="AE9" i="1"/>
  <c r="W7" i="1"/>
  <c r="AC165" i="1"/>
  <c r="X157" i="1"/>
  <c r="AL149" i="1"/>
  <c r="X149" i="1"/>
  <c r="X141" i="1"/>
  <c r="AE137" i="1"/>
  <c r="V134" i="1"/>
  <c r="AC134" i="1"/>
  <c r="AL133" i="1"/>
  <c r="AC133" i="1"/>
  <c r="AK126" i="1"/>
  <c r="V120" i="1"/>
  <c r="AE114" i="1"/>
  <c r="AK113" i="1"/>
  <c r="X113" i="1"/>
  <c r="Q113" i="1"/>
  <c r="I113" i="1"/>
  <c r="AJ112" i="1"/>
  <c r="AD111" i="1"/>
  <c r="AJ315" i="1"/>
  <c r="AC314" i="1"/>
  <c r="AD311" i="1"/>
  <c r="V303" i="1"/>
  <c r="AJ294" i="1"/>
  <c r="AD287" i="1"/>
  <c r="AC282" i="1"/>
  <c r="AC279" i="1"/>
  <c r="AJ275" i="1"/>
  <c r="AJ266" i="1"/>
  <c r="AE265" i="1"/>
  <c r="AD255" i="1"/>
  <c r="AC253" i="1"/>
  <c r="AJ237" i="1"/>
  <c r="AE222" i="1"/>
  <c r="AJ420" i="1"/>
  <c r="AJ418" i="1"/>
  <c r="AE416" i="1"/>
  <c r="AJ412" i="1"/>
  <c r="AJ410" i="1"/>
  <c r="AE408" i="1"/>
  <c r="AJ404" i="1"/>
  <c r="AJ402" i="1"/>
  <c r="AE400" i="1"/>
  <c r="AJ494" i="1"/>
  <c r="AJ483" i="1"/>
  <c r="AJ459" i="1"/>
  <c r="Q429" i="1"/>
  <c r="AL429" i="1"/>
  <c r="AD628" i="1"/>
  <c r="AK628" i="1"/>
  <c r="AD606" i="1"/>
  <c r="AK606" i="1"/>
  <c r="AL591" i="1"/>
  <c r="AE591" i="1"/>
  <c r="V586" i="1"/>
  <c r="AJ586" i="1"/>
  <c r="AC586" i="1"/>
  <c r="AJ581" i="1"/>
  <c r="AC581" i="1"/>
  <c r="AK579" i="1"/>
  <c r="AD579" i="1"/>
  <c r="AC566" i="1"/>
  <c r="AJ564" i="1"/>
  <c r="AC564" i="1"/>
  <c r="AL560" i="1"/>
  <c r="AE560" i="1"/>
  <c r="V558" i="1"/>
  <c r="AJ558" i="1"/>
  <c r="AC553" i="1"/>
  <c r="V553" i="1"/>
  <c r="W547" i="1"/>
  <c r="AK547" i="1"/>
  <c r="AK539" i="1"/>
  <c r="AD539" i="1"/>
  <c r="H531" i="1"/>
  <c r="G20" i="23"/>
  <c r="AK733" i="1"/>
  <c r="AD733" i="1"/>
  <c r="AK717" i="1"/>
  <c r="AD717" i="1"/>
  <c r="V708" i="1"/>
  <c r="AJ708" i="1"/>
  <c r="AC708" i="1"/>
  <c r="V704" i="1"/>
  <c r="AJ704" i="1"/>
  <c r="AE692" i="1"/>
  <c r="X692" i="1"/>
  <c r="W690" i="1"/>
  <c r="AK690" i="1"/>
  <c r="AL667" i="1"/>
  <c r="AE667" i="1"/>
  <c r="AL659" i="1"/>
  <c r="AE659" i="1"/>
  <c r="AJ641" i="1"/>
  <c r="AC641" i="1"/>
  <c r="W638" i="1"/>
  <c r="AK638" i="1"/>
  <c r="X636" i="1"/>
  <c r="AL636" i="1"/>
  <c r="Q636" i="1"/>
  <c r="J636" i="1"/>
  <c r="AE636" i="1"/>
  <c r="AJ638" i="1"/>
  <c r="H638" i="1"/>
  <c r="O638" i="1"/>
  <c r="AC638" i="1"/>
  <c r="AJ835" i="1"/>
  <c r="V835" i="1"/>
  <c r="AC835" i="1"/>
  <c r="AJ312" i="1"/>
  <c r="V312" i="1"/>
  <c r="V304" i="1"/>
  <c r="AC222" i="1"/>
  <c r="AE219" i="1"/>
  <c r="AD218" i="1"/>
  <c r="X418" i="1"/>
  <c r="AC416" i="1"/>
  <c r="X410" i="1"/>
  <c r="AC408" i="1"/>
  <c r="AC400" i="1"/>
  <c r="X394" i="1"/>
  <c r="AC392" i="1"/>
  <c r="AK385" i="1"/>
  <c r="AE382" i="1"/>
  <c r="V382" i="1"/>
  <c r="AK375" i="1"/>
  <c r="AL374" i="1"/>
  <c r="AC368" i="1"/>
  <c r="AC362" i="1"/>
  <c r="AE358" i="1"/>
  <c r="X352" i="1"/>
  <c r="AK349" i="1"/>
  <c r="AC344" i="1"/>
  <c r="AC338" i="1"/>
  <c r="AE334" i="1"/>
  <c r="X328" i="1"/>
  <c r="AK325" i="1"/>
  <c r="AJ323" i="1"/>
  <c r="X323" i="1"/>
  <c r="AL522" i="1"/>
  <c r="AC522" i="1"/>
  <c r="AK515" i="1"/>
  <c r="AL514" i="1"/>
  <c r="AL500" i="1"/>
  <c r="AK497" i="1"/>
  <c r="AJ492" i="1"/>
  <c r="AC492" i="1"/>
  <c r="AL489" i="1"/>
  <c r="AK486" i="1"/>
  <c r="AC481" i="1"/>
  <c r="AL473" i="1"/>
  <c r="AK470" i="1"/>
  <c r="V469" i="1"/>
  <c r="V463" i="1"/>
  <c r="AC457" i="1"/>
  <c r="V454" i="1"/>
  <c r="AK451" i="1"/>
  <c r="AJ445" i="1"/>
  <c r="AK443" i="1"/>
  <c r="AK433" i="1"/>
  <c r="AK427" i="1"/>
  <c r="V427" i="1"/>
  <c r="H427" i="1"/>
  <c r="O427" i="1"/>
  <c r="AC617" i="1"/>
  <c r="AD614" i="1"/>
  <c r="AK614" i="1"/>
  <c r="AD604" i="1"/>
  <c r="AK604" i="1"/>
  <c r="AJ601" i="1"/>
  <c r="X601" i="1"/>
  <c r="AC593" i="1"/>
  <c r="V593" i="1"/>
  <c r="AJ592" i="1"/>
  <c r="V592" i="1"/>
  <c r="AL584" i="1"/>
  <c r="AE584" i="1"/>
  <c r="AK574" i="1"/>
  <c r="AD574" i="1"/>
  <c r="AJ573" i="1"/>
  <c r="V573" i="1"/>
  <c r="AC573" i="1"/>
  <c r="V562" i="1"/>
  <c r="AC562" i="1"/>
  <c r="X560" i="1"/>
  <c r="AC558" i="1"/>
  <c r="AK557" i="1"/>
  <c r="W557" i="1"/>
  <c r="AK555" i="1"/>
  <c r="AC554" i="1"/>
  <c r="V554" i="1"/>
  <c r="AJ554" i="1"/>
  <c r="AJ553" i="1"/>
  <c r="AD547" i="1"/>
  <c r="AK546" i="1"/>
  <c r="W546" i="1"/>
  <c r="V536" i="1"/>
  <c r="AC536" i="1"/>
  <c r="AJ536" i="1"/>
  <c r="AK535" i="1"/>
  <c r="AD535" i="1"/>
  <c r="AJ531" i="1"/>
  <c r="W531" i="1"/>
  <c r="AC734" i="1"/>
  <c r="V734" i="1"/>
  <c r="AJ734" i="1"/>
  <c r="AJ728" i="1"/>
  <c r="AC728" i="1"/>
  <c r="V724" i="1"/>
  <c r="AC724" i="1"/>
  <c r="AJ724" i="1"/>
  <c r="AK723" i="1"/>
  <c r="AD723" i="1"/>
  <c r="V721" i="1"/>
  <c r="AJ721" i="1"/>
  <c r="X720" i="1"/>
  <c r="V718" i="1"/>
  <c r="AJ718" i="1"/>
  <c r="AC718" i="1"/>
  <c r="AC704" i="1"/>
  <c r="AJ697" i="1"/>
  <c r="AC697" i="1"/>
  <c r="AK695" i="1"/>
  <c r="AD695" i="1"/>
  <c r="AD690" i="1"/>
  <c r="AJ680" i="1"/>
  <c r="AC680" i="1"/>
  <c r="V672" i="1"/>
  <c r="AJ672" i="1"/>
  <c r="AJ665" i="1"/>
  <c r="AC665" i="1"/>
  <c r="AK663" i="1"/>
  <c r="AD663" i="1"/>
  <c r="V661" i="1"/>
  <c r="AJ661" i="1"/>
  <c r="AC661" i="1"/>
  <c r="AJ657" i="1"/>
  <c r="V657" i="1"/>
  <c r="AC657" i="1"/>
  <c r="V645" i="1"/>
  <c r="AJ645" i="1"/>
  <c r="AK644" i="1"/>
  <c r="I638" i="1"/>
  <c r="AL839" i="1"/>
  <c r="X839" i="1"/>
  <c r="AD129" i="1"/>
  <c r="AE127" i="1"/>
  <c r="AC124" i="1"/>
  <c r="AC123" i="1"/>
  <c r="AE121" i="1"/>
  <c r="AC120" i="1"/>
  <c r="AD266" i="1"/>
  <c r="AE264" i="1"/>
  <c r="AD259" i="1"/>
  <c r="AJ380" i="1"/>
  <c r="AJ356" i="1"/>
  <c r="AK351" i="1"/>
  <c r="AC346" i="1"/>
  <c r="X336" i="1"/>
  <c r="AK333" i="1"/>
  <c r="AJ332" i="1"/>
  <c r="X330" i="1"/>
  <c r="AK327" i="1"/>
  <c r="AD324" i="1"/>
  <c r="J323" i="1"/>
  <c r="AJ524" i="1"/>
  <c r="AJ522" i="1"/>
  <c r="AJ510" i="1"/>
  <c r="AD622" i="1"/>
  <c r="AK622" i="1"/>
  <c r="AD612" i="1"/>
  <c r="AK612" i="1"/>
  <c r="V589" i="1"/>
  <c r="AC589" i="1"/>
  <c r="AE586" i="1"/>
  <c r="X586" i="1"/>
  <c r="AE575" i="1"/>
  <c r="AE571" i="1"/>
  <c r="AL571" i="1"/>
  <c r="V570" i="1"/>
  <c r="AJ570" i="1"/>
  <c r="AE564" i="1"/>
  <c r="X564" i="1"/>
  <c r="AL564" i="1"/>
  <c r="V560" i="1"/>
  <c r="AJ560" i="1"/>
  <c r="AD546" i="1"/>
  <c r="V537" i="1"/>
  <c r="AC537" i="1"/>
  <c r="X534" i="1"/>
  <c r="J534" i="1"/>
  <c r="I531" i="1"/>
  <c r="AK531" i="1"/>
  <c r="H532" i="1"/>
  <c r="O532" i="1"/>
  <c r="AC532" i="1"/>
  <c r="AK727" i="1"/>
  <c r="AD727" i="1"/>
  <c r="V725" i="1"/>
  <c r="AC725" i="1"/>
  <c r="AJ712" i="1"/>
  <c r="AC712" i="1"/>
  <c r="AE696" i="1"/>
  <c r="X696" i="1"/>
  <c r="AK694" i="1"/>
  <c r="AD694" i="1"/>
  <c r="AK691" i="1"/>
  <c r="AD691" i="1"/>
  <c r="V689" i="1"/>
  <c r="AJ689" i="1"/>
  <c r="AK685" i="1"/>
  <c r="AD685" i="1"/>
  <c r="AC672" i="1"/>
  <c r="AC645" i="1"/>
  <c r="AE643" i="1"/>
  <c r="X643" i="1"/>
  <c r="AL643" i="1"/>
  <c r="V638" i="1"/>
  <c r="P638" i="1"/>
  <c r="AL130" i="1"/>
  <c r="X130" i="1"/>
  <c r="AD128" i="1"/>
  <c r="AE119" i="1"/>
  <c r="AL113" i="1"/>
  <c r="AC112" i="1"/>
  <c r="O112" i="1"/>
  <c r="AC315" i="1"/>
  <c r="X306" i="1"/>
  <c r="AJ299" i="1"/>
  <c r="X297" i="1"/>
  <c r="AD296" i="1"/>
  <c r="AJ286" i="1"/>
  <c r="AD279" i="1"/>
  <c r="AC275" i="1"/>
  <c r="X273" i="1"/>
  <c r="AD272" i="1"/>
  <c r="V270" i="1"/>
  <c r="AC266" i="1"/>
  <c r="AJ259" i="1"/>
  <c r="AD258" i="1"/>
  <c r="AE255" i="1"/>
  <c r="V250" i="1"/>
  <c r="AJ246" i="1"/>
  <c r="V231" i="1"/>
  <c r="AC230" i="1"/>
  <c r="AC224" i="1"/>
  <c r="AC418" i="1"/>
  <c r="AC410" i="1"/>
  <c r="AC402" i="1"/>
  <c r="AC394" i="1"/>
  <c r="AK383" i="1"/>
  <c r="V374" i="1"/>
  <c r="AJ362" i="1"/>
  <c r="X362" i="1"/>
  <c r="AK359" i="1"/>
  <c r="AK341" i="1"/>
  <c r="AJ338" i="1"/>
  <c r="X338" i="1"/>
  <c r="AK335" i="1"/>
  <c r="AC328" i="1"/>
  <c r="AC323" i="1"/>
  <c r="AC520" i="1"/>
  <c r="V518" i="1"/>
  <c r="V514" i="1"/>
  <c r="AL492" i="1"/>
  <c r="AC489" i="1"/>
  <c r="AL481" i="1"/>
  <c r="AK478" i="1"/>
  <c r="AC473" i="1"/>
  <c r="AK464" i="1"/>
  <c r="AL457" i="1"/>
  <c r="AK449" i="1"/>
  <c r="AC445" i="1"/>
  <c r="AK441" i="1"/>
  <c r="AK435" i="1"/>
  <c r="AK431" i="1"/>
  <c r="P427" i="1"/>
  <c r="AD630" i="1"/>
  <c r="AK630" i="1"/>
  <c r="AD620" i="1"/>
  <c r="AK620" i="1"/>
  <c r="AJ617" i="1"/>
  <c r="X617" i="1"/>
  <c r="AC601" i="1"/>
  <c r="AD598" i="1"/>
  <c r="AK598" i="1"/>
  <c r="AD596" i="1"/>
  <c r="AK596" i="1"/>
  <c r="AL592" i="1"/>
  <c r="AE592" i="1"/>
  <c r="AE587" i="1"/>
  <c r="AL587" i="1"/>
  <c r="AC585" i="1"/>
  <c r="V585" i="1"/>
  <c r="AJ584" i="1"/>
  <c r="V584" i="1"/>
  <c r="AJ582" i="1"/>
  <c r="V582" i="1"/>
  <c r="AC582" i="1"/>
  <c r="AC570" i="1"/>
  <c r="AK569" i="1"/>
  <c r="AD569" i="1"/>
  <c r="AK567" i="1"/>
  <c r="AL563" i="1"/>
  <c r="AE563" i="1"/>
  <c r="AC560" i="1"/>
  <c r="AL540" i="1"/>
  <c r="AE536" i="1"/>
  <c r="X536" i="1"/>
  <c r="I533" i="1"/>
  <c r="AD533" i="1"/>
  <c r="W533" i="1"/>
  <c r="AK533" i="1"/>
  <c r="AJ532" i="1"/>
  <c r="I532" i="1"/>
  <c r="AD531" i="1"/>
  <c r="AC729" i="1"/>
  <c r="AK726" i="1"/>
  <c r="AE724" i="1"/>
  <c r="X724" i="1"/>
  <c r="W722" i="1"/>
  <c r="AK722" i="1"/>
  <c r="AC720" i="1"/>
  <c r="AL699" i="1"/>
  <c r="AE699" i="1"/>
  <c r="V693" i="1"/>
  <c r="AJ693" i="1"/>
  <c r="AC693" i="1"/>
  <c r="AL692" i="1"/>
  <c r="AC689" i="1"/>
  <c r="V686" i="1"/>
  <c r="AJ686" i="1"/>
  <c r="AC686" i="1"/>
  <c r="V676" i="1"/>
  <c r="AJ676" i="1"/>
  <c r="AC676" i="1"/>
  <c r="AE664" i="1"/>
  <c r="X664" i="1"/>
  <c r="AK662" i="1"/>
  <c r="AD662" i="1"/>
  <c r="AC565" i="1"/>
  <c r="AD729" i="1"/>
  <c r="AK707" i="1"/>
  <c r="W706" i="1"/>
  <c r="V705" i="1"/>
  <c r="AJ702" i="1"/>
  <c r="V702" i="1"/>
  <c r="AD697" i="1"/>
  <c r="AJ692" i="1"/>
  <c r="AD836" i="1"/>
  <c r="AK836" i="1"/>
  <c r="AL666" i="1"/>
  <c r="AD653" i="1"/>
  <c r="AD649" i="1"/>
  <c r="AK642" i="1"/>
  <c r="AD640" i="1"/>
  <c r="I636" i="1"/>
  <c r="AC590" i="1"/>
  <c r="W534" i="1"/>
  <c r="P534" i="1"/>
  <c r="AD711" i="1"/>
  <c r="AC709" i="1"/>
  <c r="X708" i="1"/>
  <c r="AD701" i="1"/>
  <c r="AC696" i="1"/>
  <c r="AC692" i="1"/>
  <c r="AE658" i="1"/>
  <c r="AC649" i="1"/>
  <c r="P636" i="1"/>
  <c r="AC839" i="1"/>
  <c r="AC797" i="1"/>
  <c r="X789" i="1"/>
  <c r="AE779" i="1"/>
  <c r="AD777" i="1"/>
  <c r="AC775" i="1"/>
  <c r="AD774" i="1"/>
  <c r="AC773" i="1"/>
  <c r="AE771" i="1"/>
  <c r="AD769" i="1"/>
  <c r="AK768" i="1"/>
  <c r="AD762" i="1"/>
  <c r="AL761" i="1"/>
  <c r="X761" i="1"/>
  <c r="X758" i="1"/>
  <c r="AE757" i="1"/>
  <c r="AE756" i="1"/>
  <c r="AD755" i="1"/>
  <c r="X754" i="1"/>
  <c r="AJ752" i="1"/>
  <c r="AL745" i="1"/>
  <c r="J745" i="1"/>
  <c r="AK744" i="1"/>
  <c r="AK943" i="1"/>
  <c r="AD941" i="1"/>
  <c r="AK940" i="1"/>
  <c r="AJ939" i="1"/>
  <c r="AC936" i="1"/>
  <c r="AC935" i="1"/>
  <c r="AJ934" i="1"/>
  <c r="AD931" i="1"/>
  <c r="AL930" i="1"/>
  <c r="X930" i="1"/>
  <c r="AD929" i="1"/>
  <c r="AL928" i="1"/>
  <c r="AE928" i="1"/>
  <c r="AJ927" i="1"/>
  <c r="AJ924" i="1"/>
  <c r="AC919" i="1"/>
  <c r="AJ918" i="1"/>
  <c r="AD913" i="1"/>
  <c r="AJ912" i="1"/>
  <c r="AC905" i="1"/>
  <c r="AC864" i="1"/>
  <c r="AJ829" i="1"/>
  <c r="AE811" i="1"/>
  <c r="X807" i="1"/>
  <c r="AK804" i="1"/>
  <c r="AC799" i="1"/>
  <c r="X791" i="1"/>
  <c r="AK788" i="1"/>
  <c r="AJ781" i="1"/>
  <c r="V780" i="1"/>
  <c r="AC777" i="1"/>
  <c r="AL775" i="1"/>
  <c r="AJ773" i="1"/>
  <c r="V772" i="1"/>
  <c r="AC769" i="1"/>
  <c r="AK764" i="1"/>
  <c r="AL763" i="1"/>
  <c r="AC759" i="1"/>
  <c r="AD757" i="1"/>
  <c r="AC755" i="1"/>
  <c r="V747" i="1"/>
  <c r="AC746" i="1"/>
  <c r="X745" i="1"/>
  <c r="Q745" i="1"/>
  <c r="I745" i="1"/>
  <c r="AL944" i="1"/>
  <c r="AE944" i="1"/>
  <c r="AJ920" i="1"/>
  <c r="AC915" i="1"/>
  <c r="AC913" i="1"/>
  <c r="AD909" i="1"/>
  <c r="AD901" i="1"/>
  <c r="AD897" i="1"/>
  <c r="AL895" i="1"/>
  <c r="V892" i="1"/>
  <c r="AE867" i="1"/>
  <c r="AJ862" i="1"/>
  <c r="AK853" i="1"/>
  <c r="AE850" i="1"/>
  <c r="J848" i="1"/>
  <c r="AL847" i="1"/>
  <c r="F96" i="24"/>
  <c r="G96" i="24" s="1"/>
  <c r="F83" i="24"/>
  <c r="G83" i="24" s="1"/>
  <c r="F72" i="24"/>
  <c r="G72" i="24" s="1"/>
  <c r="F67" i="24"/>
  <c r="G67" i="24" s="1"/>
  <c r="F61" i="24"/>
  <c r="G61" i="24" s="1"/>
  <c r="F57" i="24"/>
  <c r="G57" i="24" s="1"/>
  <c r="F40" i="24"/>
  <c r="G40" i="24" s="1"/>
  <c r="F36" i="24"/>
  <c r="G36" i="24" s="1"/>
  <c r="AC837" i="1"/>
  <c r="AL823" i="1"/>
  <c r="AK822" i="1"/>
  <c r="AK818" i="1"/>
  <c r="AD768" i="1"/>
  <c r="AC767" i="1"/>
  <c r="AL945" i="1"/>
  <c r="AK944" i="1"/>
  <c r="AD944" i="1"/>
  <c r="AJ936" i="1"/>
  <c r="V935" i="1"/>
  <c r="AJ928" i="1"/>
  <c r="AC928" i="1"/>
  <c r="V919" i="1"/>
  <c r="AC873" i="1"/>
  <c r="AC871" i="1"/>
  <c r="AC856" i="1"/>
  <c r="AC854" i="1"/>
  <c r="X848" i="1"/>
  <c r="Q848" i="1"/>
  <c r="F97" i="24"/>
  <c r="G97" i="24" s="1"/>
  <c r="F93" i="24"/>
  <c r="G93" i="24" s="1"/>
  <c r="F73" i="24"/>
  <c r="G73" i="24" s="1"/>
  <c r="F45" i="24"/>
  <c r="G45" i="24" s="1"/>
  <c r="F41" i="24"/>
  <c r="G41" i="24" s="1"/>
  <c r="AC819" i="1"/>
  <c r="AJ854" i="1"/>
  <c r="P848" i="1"/>
  <c r="F98" i="24"/>
  <c r="G98" i="24" s="1"/>
  <c r="F94" i="24"/>
  <c r="G94" i="24" s="1"/>
  <c r="F60" i="24"/>
  <c r="G60" i="24" s="1"/>
  <c r="F47" i="24"/>
  <c r="G47" i="24" s="1"/>
  <c r="F35" i="24"/>
  <c r="G35" i="24" s="1"/>
  <c r="F25" i="24"/>
  <c r="G25" i="24" s="1"/>
  <c r="Q10" i="2"/>
  <c r="O60" i="2"/>
  <c r="O56" i="2"/>
  <c r="O52" i="2"/>
  <c r="O48" i="2"/>
  <c r="P62" i="2"/>
  <c r="P58" i="2"/>
  <c r="P54" i="2"/>
  <c r="P50" i="2"/>
  <c r="P46" i="2"/>
  <c r="AG63" i="2"/>
  <c r="AR63" i="2"/>
  <c r="AH63" i="2"/>
  <c r="AO63" i="2"/>
  <c r="AQ63" i="2"/>
  <c r="AB63" i="2"/>
  <c r="T63" i="2"/>
  <c r="AL175" i="1"/>
  <c r="AE175" i="1"/>
  <c r="X167" i="1"/>
  <c r="AE167" i="1"/>
  <c r="AL167" i="1"/>
  <c r="AD105" i="1"/>
  <c r="AL104" i="1"/>
  <c r="AE104" i="1"/>
  <c r="AJ103" i="1"/>
  <c r="AJ102" i="1"/>
  <c r="AK100" i="1"/>
  <c r="AD100" i="1"/>
  <c r="W99" i="1"/>
  <c r="AJ96" i="1"/>
  <c r="AC96" i="1"/>
  <c r="V95" i="1"/>
  <c r="AE94" i="1"/>
  <c r="V94" i="1"/>
  <c r="AE93" i="1"/>
  <c r="AK91" i="1"/>
  <c r="AD89" i="1"/>
  <c r="AL88" i="1"/>
  <c r="AE88" i="1"/>
  <c r="AJ87" i="1"/>
  <c r="AJ86" i="1"/>
  <c r="AK84" i="1"/>
  <c r="AD84" i="1"/>
  <c r="W83" i="1"/>
  <c r="AJ80" i="1"/>
  <c r="AC80" i="1"/>
  <c r="V79" i="1"/>
  <c r="AE78" i="1"/>
  <c r="V78" i="1"/>
  <c r="AE77" i="1"/>
  <c r="AK75" i="1"/>
  <c r="AD73" i="1"/>
  <c r="AL72" i="1"/>
  <c r="AE72" i="1"/>
  <c r="AJ71" i="1"/>
  <c r="AJ70" i="1"/>
  <c r="AK68" i="1"/>
  <c r="AD68" i="1"/>
  <c r="W67" i="1"/>
  <c r="AJ64" i="1"/>
  <c r="AC64" i="1"/>
  <c r="V63" i="1"/>
  <c r="AE62" i="1"/>
  <c r="V62" i="1"/>
  <c r="AE61" i="1"/>
  <c r="AK59" i="1"/>
  <c r="AD57" i="1"/>
  <c r="AL56" i="1"/>
  <c r="AE56" i="1"/>
  <c r="AJ55" i="1"/>
  <c r="AJ54" i="1"/>
  <c r="AE46" i="1"/>
  <c r="AE45" i="1"/>
  <c r="AK43" i="1"/>
  <c r="AD41" i="1"/>
  <c r="AL40" i="1"/>
  <c r="AE40" i="1"/>
  <c r="AJ39" i="1"/>
  <c r="AJ38" i="1"/>
  <c r="AE30" i="1"/>
  <c r="AE29" i="1"/>
  <c r="AK27" i="1"/>
  <c r="AE25" i="1"/>
  <c r="V25" i="1"/>
  <c r="AE24" i="1"/>
  <c r="AK22" i="1"/>
  <c r="AL19" i="1"/>
  <c r="AE19" i="1"/>
  <c r="AJ18" i="1"/>
  <c r="AJ17" i="1"/>
  <c r="AK15" i="1"/>
  <c r="AD15" i="1"/>
  <c r="W14" i="1"/>
  <c r="AD6" i="1"/>
  <c r="AJ210" i="1"/>
  <c r="AJ209" i="1"/>
  <c r="AE201" i="1"/>
  <c r="AE200" i="1"/>
  <c r="AK198" i="1"/>
  <c r="AD196" i="1"/>
  <c r="AL195" i="1"/>
  <c r="AE195" i="1"/>
  <c r="AJ194" i="1"/>
  <c r="AJ193" i="1"/>
  <c r="AE185" i="1"/>
  <c r="AE184" i="1"/>
  <c r="AK182" i="1"/>
  <c r="AD180" i="1"/>
  <c r="AE179" i="1"/>
  <c r="AJ178" i="1"/>
  <c r="AE169" i="1"/>
  <c r="AE168" i="1"/>
  <c r="W163" i="1"/>
  <c r="AD163" i="1"/>
  <c r="AK163" i="1"/>
  <c r="AE34" i="1"/>
  <c r="AE33" i="1"/>
  <c r="AJ7" i="1"/>
  <c r="AC7" i="1"/>
  <c r="V7" i="1"/>
  <c r="AE205" i="1"/>
  <c r="AE204" i="1"/>
  <c r="AL199" i="1"/>
  <c r="AE199" i="1"/>
  <c r="AE189" i="1"/>
  <c r="AE188" i="1"/>
  <c r="AL183" i="1"/>
  <c r="AE183" i="1"/>
  <c r="AE173" i="1"/>
  <c r="AE172" i="1"/>
  <c r="AK166" i="1"/>
  <c r="X159" i="1"/>
  <c r="AE159" i="1"/>
  <c r="AL159" i="1"/>
  <c r="AS63" i="2"/>
  <c r="AJ104" i="1"/>
  <c r="AC104" i="1"/>
  <c r="AL96" i="1"/>
  <c r="AE96" i="1"/>
  <c r="AK92" i="1"/>
  <c r="AD92" i="1"/>
  <c r="AJ88" i="1"/>
  <c r="AC88" i="1"/>
  <c r="AL80" i="1"/>
  <c r="AE80" i="1"/>
  <c r="AK76" i="1"/>
  <c r="AD76" i="1"/>
  <c r="AJ72" i="1"/>
  <c r="AC72" i="1"/>
  <c r="AL64" i="1"/>
  <c r="AE64" i="1"/>
  <c r="AK60" i="1"/>
  <c r="AD60" i="1"/>
  <c r="AJ56" i="1"/>
  <c r="AC56" i="1"/>
  <c r="AL48" i="1"/>
  <c r="AE48" i="1"/>
  <c r="AK44" i="1"/>
  <c r="AD44" i="1"/>
  <c r="AJ40" i="1"/>
  <c r="AC40" i="1"/>
  <c r="AL32" i="1"/>
  <c r="AE32" i="1"/>
  <c r="AK28" i="1"/>
  <c r="AD28" i="1"/>
  <c r="AK23" i="1"/>
  <c r="AD23" i="1"/>
  <c r="AJ19" i="1"/>
  <c r="AC19" i="1"/>
  <c r="AL11" i="1"/>
  <c r="AE11" i="1"/>
  <c r="J10" i="1"/>
  <c r="O7" i="1"/>
  <c r="AL203" i="1"/>
  <c r="AE203" i="1"/>
  <c r="AK199" i="1"/>
  <c r="AD199" i="1"/>
  <c r="AJ195" i="1"/>
  <c r="AC195" i="1"/>
  <c r="AL187" i="1"/>
  <c r="AE187" i="1"/>
  <c r="AK183" i="1"/>
  <c r="AD183" i="1"/>
  <c r="AJ179" i="1"/>
  <c r="AC179" i="1"/>
  <c r="AL171" i="1"/>
  <c r="AE171" i="1"/>
  <c r="V165" i="1"/>
  <c r="AK162" i="1"/>
  <c r="W162" i="1"/>
  <c r="AJ159" i="1"/>
  <c r="AC159" i="1"/>
  <c r="V158" i="1"/>
  <c r="AE157" i="1"/>
  <c r="V157" i="1"/>
  <c r="AE156" i="1"/>
  <c r="AK154" i="1"/>
  <c r="AD152" i="1"/>
  <c r="AL151" i="1"/>
  <c r="AE151" i="1"/>
  <c r="AJ150" i="1"/>
  <c r="AJ149" i="1"/>
  <c r="AK147" i="1"/>
  <c r="AD147" i="1"/>
  <c r="W146" i="1"/>
  <c r="AJ143" i="1"/>
  <c r="AC143" i="1"/>
  <c r="AE141" i="1"/>
  <c r="AE140" i="1"/>
  <c r="AK138" i="1"/>
  <c r="AD136" i="1"/>
  <c r="AL135" i="1"/>
  <c r="AE135" i="1"/>
  <c r="AJ134" i="1"/>
  <c r="AJ133" i="1"/>
  <c r="AJ131" i="1"/>
  <c r="AJ130" i="1"/>
  <c r="W128" i="1"/>
  <c r="AJ125" i="1"/>
  <c r="AC125" i="1"/>
  <c r="V124" i="1"/>
  <c r="AE123" i="1"/>
  <c r="V123" i="1"/>
  <c r="AE122" i="1"/>
  <c r="AK120" i="1"/>
  <c r="AD118" i="1"/>
  <c r="AL117" i="1"/>
  <c r="AE117" i="1"/>
  <c r="AJ116" i="1"/>
  <c r="X114" i="1"/>
  <c r="I114" i="1"/>
  <c r="J111" i="1"/>
  <c r="AE314" i="1"/>
  <c r="AE313" i="1"/>
  <c r="AE308" i="1"/>
  <c r="AJ307" i="1"/>
  <c r="AJ306" i="1"/>
  <c r="AD304" i="1"/>
  <c r="AJ300" i="1"/>
  <c r="AC300" i="1"/>
  <c r="AJ295" i="1"/>
  <c r="X293" i="1"/>
  <c r="AE292" i="1"/>
  <c r="AJ287" i="1"/>
  <c r="X285" i="1"/>
  <c r="AE284" i="1"/>
  <c r="AJ279" i="1"/>
  <c r="X277" i="1"/>
  <c r="AE276" i="1"/>
  <c r="AJ271" i="1"/>
  <c r="X269" i="1"/>
  <c r="AE268" i="1"/>
  <c r="AE260" i="1"/>
  <c r="AJ257" i="1"/>
  <c r="AE253" i="1"/>
  <c r="AD252" i="1"/>
  <c r="AE251" i="1"/>
  <c r="AE241" i="1"/>
  <c r="AE240" i="1"/>
  <c r="AD236" i="1"/>
  <c r="AE235" i="1"/>
  <c r="AJ230" i="1"/>
  <c r="AE226" i="1"/>
  <c r="AJ222" i="1"/>
  <c r="J219" i="1"/>
  <c r="Q217" i="1"/>
  <c r="I217" i="1"/>
  <c r="V216" i="1"/>
  <c r="AL420" i="1"/>
  <c r="AL412" i="1"/>
  <c r="AL404" i="1"/>
  <c r="AL396" i="1"/>
  <c r="AL388" i="1"/>
  <c r="AL380" i="1"/>
  <c r="AL372" i="1"/>
  <c r="AL364" i="1"/>
  <c r="AL356" i="1"/>
  <c r="AL348" i="1"/>
  <c r="AE346" i="1"/>
  <c r="AL340" i="1"/>
  <c r="AL332" i="1"/>
  <c r="V323" i="1"/>
  <c r="P323" i="1"/>
  <c r="AL524" i="1"/>
  <c r="AL139" i="1"/>
  <c r="AE139" i="1"/>
  <c r="W114" i="1"/>
  <c r="P114" i="1"/>
  <c r="X111" i="1"/>
  <c r="Q111" i="1"/>
  <c r="AE312" i="1"/>
  <c r="AJ298" i="1"/>
  <c r="AJ290" i="1"/>
  <c r="AJ282" i="1"/>
  <c r="AJ274" i="1"/>
  <c r="V274" i="1"/>
  <c r="W258" i="1"/>
  <c r="AD251" i="1"/>
  <c r="W250" i="1"/>
  <c r="AJ247" i="1"/>
  <c r="AC247" i="1"/>
  <c r="AE239" i="1"/>
  <c r="AD235" i="1"/>
  <c r="W234" i="1"/>
  <c r="V224" i="1"/>
  <c r="X219" i="1"/>
  <c r="W217" i="1"/>
  <c r="V416" i="1"/>
  <c r="V408" i="1"/>
  <c r="V400" i="1"/>
  <c r="V392" i="1"/>
  <c r="V384" i="1"/>
  <c r="V376" i="1"/>
  <c r="V368" i="1"/>
  <c r="V360" i="1"/>
  <c r="V352" i="1"/>
  <c r="V344" i="1"/>
  <c r="V336" i="1"/>
  <c r="V328" i="1"/>
  <c r="W324" i="1"/>
  <c r="V520" i="1"/>
  <c r="AJ516" i="1"/>
  <c r="AL502" i="1"/>
  <c r="AK155" i="1"/>
  <c r="AD155" i="1"/>
  <c r="AJ151" i="1"/>
  <c r="AC151" i="1"/>
  <c r="AL143" i="1"/>
  <c r="AE143" i="1"/>
  <c r="AK139" i="1"/>
  <c r="AD139" i="1"/>
  <c r="AJ135" i="1"/>
  <c r="AC135" i="1"/>
  <c r="AC131" i="1"/>
  <c r="AL125" i="1"/>
  <c r="AE125" i="1"/>
  <c r="AK121" i="1"/>
  <c r="AD121" i="1"/>
  <c r="AJ117" i="1"/>
  <c r="AC117" i="1"/>
  <c r="O113" i="1"/>
  <c r="H113" i="1"/>
  <c r="AD312" i="1"/>
  <c r="AE300" i="1"/>
  <c r="AE243" i="1"/>
  <c r="AL510" i="1"/>
  <c r="AK505" i="1"/>
  <c r="AC257" i="1"/>
  <c r="AJ216" i="1"/>
  <c r="I323" i="1"/>
  <c r="AC516" i="1"/>
  <c r="AK513" i="1"/>
  <c r="AK507" i="1"/>
  <c r="AC500" i="1"/>
  <c r="AL494" i="1"/>
  <c r="AL491" i="1"/>
  <c r="V489" i="1"/>
  <c r="AL483" i="1"/>
  <c r="V481" i="1"/>
  <c r="AL475" i="1"/>
  <c r="V473" i="1"/>
  <c r="AL467" i="1"/>
  <c r="V465" i="1"/>
  <c r="AL459" i="1"/>
  <c r="V457" i="1"/>
  <c r="V452" i="1"/>
  <c r="AL446" i="1"/>
  <c r="AL438" i="1"/>
  <c r="AL430" i="1"/>
  <c r="AC430" i="1"/>
  <c r="O430" i="1"/>
  <c r="H430" i="1"/>
  <c r="AJ429" i="1"/>
  <c r="AL625" i="1"/>
  <c r="AL617" i="1"/>
  <c r="AL609" i="1"/>
  <c r="AL601" i="1"/>
  <c r="AK583" i="1"/>
  <c r="AC580" i="1"/>
  <c r="AK575" i="1"/>
  <c r="AJ569" i="1"/>
  <c r="AJ562" i="1"/>
  <c r="AD554" i="1"/>
  <c r="AL552" i="1"/>
  <c r="AJ541" i="1"/>
  <c r="V541" i="1"/>
  <c r="V450" i="1"/>
  <c r="V442" i="1"/>
  <c r="V434" i="1"/>
  <c r="V629" i="1"/>
  <c r="V621" i="1"/>
  <c r="V613" i="1"/>
  <c r="V605" i="1"/>
  <c r="V597" i="1"/>
  <c r="V590" i="1"/>
  <c r="W582" i="1"/>
  <c r="W574" i="1"/>
  <c r="W573" i="1"/>
  <c r="AL570" i="1"/>
  <c r="AE570" i="1"/>
  <c r="V569" i="1"/>
  <c r="V568" i="1"/>
  <c r="V566" i="1"/>
  <c r="V565" i="1"/>
  <c r="AE559" i="1"/>
  <c r="AK554" i="1"/>
  <c r="AC551" i="1"/>
  <c r="O551" i="1"/>
  <c r="AD544" i="1"/>
  <c r="AK544" i="1"/>
  <c r="W562" i="1"/>
  <c r="AD562" i="1"/>
  <c r="AK562" i="1"/>
  <c r="X549" i="1"/>
  <c r="AL549" i="1"/>
  <c r="AJ540" i="1"/>
  <c r="V540" i="1"/>
  <c r="AC429" i="1"/>
  <c r="AD593" i="1"/>
  <c r="AC588" i="1"/>
  <c r="AD585" i="1"/>
  <c r="AD577" i="1"/>
  <c r="W561" i="1"/>
  <c r="AD561" i="1"/>
  <c r="AE548" i="1"/>
  <c r="AL548" i="1"/>
  <c r="X547" i="1"/>
  <c r="AE547" i="1"/>
  <c r="AL547" i="1"/>
  <c r="V543" i="1"/>
  <c r="AC543" i="1"/>
  <c r="AJ543" i="1"/>
  <c r="AK543" i="1"/>
  <c r="AD543" i="1"/>
  <c r="AJ538" i="1"/>
  <c r="AC538" i="1"/>
  <c r="AC534" i="1"/>
  <c r="O534" i="1"/>
  <c r="H534" i="1"/>
  <c r="X533" i="1"/>
  <c r="Q533" i="1"/>
  <c r="V531" i="1"/>
  <c r="AL735" i="1"/>
  <c r="AL734" i="1"/>
  <c r="AE734" i="1"/>
  <c r="AK731" i="1"/>
  <c r="AK730" i="1"/>
  <c r="AD730" i="1"/>
  <c r="AJ726" i="1"/>
  <c r="AC726" i="1"/>
  <c r="AL720" i="1"/>
  <c r="AL719" i="1"/>
  <c r="AL718" i="1"/>
  <c r="AE718" i="1"/>
  <c r="AK715" i="1"/>
  <c r="AK714" i="1"/>
  <c r="AD714" i="1"/>
  <c r="AJ710" i="1"/>
  <c r="AC710" i="1"/>
  <c r="AL704" i="1"/>
  <c r="AL703" i="1"/>
  <c r="AL702" i="1"/>
  <c r="AE702" i="1"/>
  <c r="AK699" i="1"/>
  <c r="AK698" i="1"/>
  <c r="AD698" i="1"/>
  <c r="AJ694" i="1"/>
  <c r="AC694" i="1"/>
  <c r="AL688" i="1"/>
  <c r="AL687" i="1"/>
  <c r="AL686" i="1"/>
  <c r="AE686" i="1"/>
  <c r="AK683" i="1"/>
  <c r="AK682" i="1"/>
  <c r="AD682" i="1"/>
  <c r="AJ678" i="1"/>
  <c r="AC678" i="1"/>
  <c r="AL672" i="1"/>
  <c r="AL671" i="1"/>
  <c r="AL670" i="1"/>
  <c r="AE670" i="1"/>
  <c r="AK667" i="1"/>
  <c r="AK666" i="1"/>
  <c r="AD666" i="1"/>
  <c r="AJ662" i="1"/>
  <c r="AC662" i="1"/>
  <c r="AK659" i="1"/>
  <c r="AK658" i="1"/>
  <c r="AL655" i="1"/>
  <c r="AK650" i="1"/>
  <c r="AL645" i="1"/>
  <c r="V643" i="1"/>
  <c r="AE839" i="1"/>
  <c r="AL833" i="1"/>
  <c r="AC831" i="1"/>
  <c r="AK828" i="1"/>
  <c r="AJ534" i="1"/>
  <c r="AE533" i="1"/>
  <c r="AC531" i="1"/>
  <c r="O531" i="1"/>
  <c r="AK734" i="1"/>
  <c r="AD734" i="1"/>
  <c r="W733" i="1"/>
  <c r="AJ730" i="1"/>
  <c r="AC730" i="1"/>
  <c r="V729" i="1"/>
  <c r="V728" i="1"/>
  <c r="AL722" i="1"/>
  <c r="AE722" i="1"/>
  <c r="AK718" i="1"/>
  <c r="AD718" i="1"/>
  <c r="W717" i="1"/>
  <c r="AJ714" i="1"/>
  <c r="AC714" i="1"/>
  <c r="V713" i="1"/>
  <c r="V712" i="1"/>
  <c r="AL706" i="1"/>
  <c r="AE706" i="1"/>
  <c r="AK702" i="1"/>
  <c r="AD702" i="1"/>
  <c r="W701" i="1"/>
  <c r="AJ698" i="1"/>
  <c r="AC698" i="1"/>
  <c r="V697" i="1"/>
  <c r="V696" i="1"/>
  <c r="AL690" i="1"/>
  <c r="AE690" i="1"/>
  <c r="AK686" i="1"/>
  <c r="AD686" i="1"/>
  <c r="W685" i="1"/>
  <c r="AJ682" i="1"/>
  <c r="AC682" i="1"/>
  <c r="V681" i="1"/>
  <c r="V680" i="1"/>
  <c r="AL674" i="1"/>
  <c r="AE674" i="1"/>
  <c r="AK670" i="1"/>
  <c r="AD670" i="1"/>
  <c r="W669" i="1"/>
  <c r="AJ666" i="1"/>
  <c r="AC666" i="1"/>
  <c r="V665" i="1"/>
  <c r="V664" i="1"/>
  <c r="W657" i="1"/>
  <c r="AJ652" i="1"/>
  <c r="V652" i="1"/>
  <c r="W649" i="1"/>
  <c r="W648" i="1"/>
  <c r="V641" i="1"/>
  <c r="V837" i="1"/>
  <c r="AJ823" i="1"/>
  <c r="V819" i="1"/>
  <c r="AL815" i="1"/>
  <c r="AE815" i="1"/>
  <c r="AE809" i="1"/>
  <c r="AL809" i="1"/>
  <c r="AC823" i="1"/>
  <c r="AK820" i="1"/>
  <c r="X815" i="1"/>
  <c r="AJ813" i="1"/>
  <c r="V813" i="1"/>
  <c r="AK812" i="1"/>
  <c r="AE807" i="1"/>
  <c r="AL801" i="1"/>
  <c r="AE799" i="1"/>
  <c r="AL793" i="1"/>
  <c r="AE791" i="1"/>
  <c r="AC784" i="1"/>
  <c r="X783" i="1"/>
  <c r="AL781" i="1"/>
  <c r="AK780" i="1"/>
  <c r="AC780" i="1"/>
  <c r="AK778" i="1"/>
  <c r="AJ776" i="1"/>
  <c r="X775" i="1"/>
  <c r="AE774" i="1"/>
  <c r="AC772" i="1"/>
  <c r="AK770" i="1"/>
  <c r="AJ768" i="1"/>
  <c r="AE767" i="1"/>
  <c r="AL766" i="1"/>
  <c r="AD766" i="1"/>
  <c r="AL765" i="1"/>
  <c r="AE765" i="1"/>
  <c r="AJ764" i="1"/>
  <c r="X763" i="1"/>
  <c r="AE762" i="1"/>
  <c r="AC761" i="1"/>
  <c r="AK760" i="1"/>
  <c r="AD760" i="1"/>
  <c r="AJ756" i="1"/>
  <c r="AC756" i="1"/>
  <c r="AE754" i="1"/>
  <c r="AE753" i="1"/>
  <c r="AL750" i="1"/>
  <c r="AL749" i="1"/>
  <c r="AD749" i="1"/>
  <c r="AL748" i="1"/>
  <c r="AE748" i="1"/>
  <c r="AL937" i="1"/>
  <c r="AE937" i="1"/>
  <c r="AL922" i="1"/>
  <c r="AE922" i="1"/>
  <c r="W919" i="1"/>
  <c r="AK919" i="1"/>
  <c r="V916" i="1"/>
  <c r="AC916" i="1"/>
  <c r="AJ916" i="1"/>
  <c r="AE907" i="1"/>
  <c r="X907" i="1"/>
  <c r="AL907" i="1"/>
  <c r="V901" i="1"/>
  <c r="AJ901" i="1"/>
  <c r="V885" i="1"/>
  <c r="AJ885" i="1"/>
  <c r="AE883" i="1"/>
  <c r="X883" i="1"/>
  <c r="AL883" i="1"/>
  <c r="AJ878" i="1"/>
  <c r="V878" i="1"/>
  <c r="AL864" i="1"/>
  <c r="AE864" i="1"/>
  <c r="V860" i="1"/>
  <c r="AJ860" i="1"/>
  <c r="AK859" i="1"/>
  <c r="V805" i="1"/>
  <c r="V797" i="1"/>
  <c r="V789" i="1"/>
  <c r="AK784" i="1"/>
  <c r="AL782" i="1"/>
  <c r="W777" i="1"/>
  <c r="W769" i="1"/>
  <c r="V768" i="1"/>
  <c r="AK765" i="1"/>
  <c r="AD765" i="1"/>
  <c r="V764" i="1"/>
  <c r="AJ760" i="1"/>
  <c r="AC760" i="1"/>
  <c r="V759" i="1"/>
  <c r="V758" i="1"/>
  <c r="AL752" i="1"/>
  <c r="AE752" i="1"/>
  <c r="AK748" i="1"/>
  <c r="AD748" i="1"/>
  <c r="W747" i="1"/>
  <c r="V746" i="1"/>
  <c r="O745" i="1"/>
  <c r="H745" i="1"/>
  <c r="AK933" i="1"/>
  <c r="AD933" i="1"/>
  <c r="V931" i="1"/>
  <c r="AJ931" i="1"/>
  <c r="AL921" i="1"/>
  <c r="AE921" i="1"/>
  <c r="AK910" i="1"/>
  <c r="AD910" i="1"/>
  <c r="AE899" i="1"/>
  <c r="X899" i="1"/>
  <c r="AL899" i="1"/>
  <c r="V893" i="1"/>
  <c r="AJ893" i="1"/>
  <c r="AE891" i="1"/>
  <c r="X891" i="1"/>
  <c r="AL891" i="1"/>
  <c r="AL742" i="1"/>
  <c r="AE742" i="1"/>
  <c r="X940" i="1"/>
  <c r="AE940" i="1"/>
  <c r="AL940" i="1"/>
  <c r="W936" i="1"/>
  <c r="AD936" i="1"/>
  <c r="AK936" i="1"/>
  <c r="AK917" i="1"/>
  <c r="AD917" i="1"/>
  <c r="AE914" i="1"/>
  <c r="AL914" i="1"/>
  <c r="AL906" i="1"/>
  <c r="AE906" i="1"/>
  <c r="AL882" i="1"/>
  <c r="AE882" i="1"/>
  <c r="V877" i="1"/>
  <c r="AJ877" i="1"/>
  <c r="AL873" i="1"/>
  <c r="AE873" i="1"/>
  <c r="V869" i="1"/>
  <c r="AJ869" i="1"/>
  <c r="AD780" i="1"/>
  <c r="AC776" i="1"/>
  <c r="AD772" i="1"/>
  <c r="AL938" i="1"/>
  <c r="AE938" i="1"/>
  <c r="W935" i="1"/>
  <c r="AK935" i="1"/>
  <c r="V932" i="1"/>
  <c r="AC932" i="1"/>
  <c r="AJ932" i="1"/>
  <c r="V930" i="1"/>
  <c r="AJ930" i="1"/>
  <c r="X924" i="1"/>
  <c r="AE924" i="1"/>
  <c r="AL924" i="1"/>
  <c r="W920" i="1"/>
  <c r="AD920" i="1"/>
  <c r="AK920" i="1"/>
  <c r="V909" i="1"/>
  <c r="AJ909" i="1"/>
  <c r="AL898" i="1"/>
  <c r="AE898" i="1"/>
  <c r="AL890" i="1"/>
  <c r="AE890" i="1"/>
  <c r="AL932" i="1"/>
  <c r="AE932" i="1"/>
  <c r="AL916" i="1"/>
  <c r="AE916" i="1"/>
  <c r="V913" i="1"/>
  <c r="V912" i="1"/>
  <c r="V905" i="1"/>
  <c r="AK878" i="1"/>
  <c r="AE856" i="1"/>
  <c r="AJ852" i="1"/>
  <c r="AJ848" i="1"/>
  <c r="AC848" i="1"/>
  <c r="O848" i="1"/>
  <c r="F100" i="24"/>
  <c r="G100" i="24" s="1"/>
  <c r="F87" i="24"/>
  <c r="G87" i="24" s="1"/>
  <c r="F84" i="24"/>
  <c r="G84" i="24" s="1"/>
  <c r="F77" i="24"/>
  <c r="G77" i="24" s="1"/>
  <c r="F65" i="24"/>
  <c r="G65" i="24" s="1"/>
  <c r="F49" i="24"/>
  <c r="G49" i="24" s="1"/>
  <c r="F33" i="24"/>
  <c r="G33" i="24" s="1"/>
  <c r="AE942" i="1"/>
  <c r="AE941" i="1"/>
  <c r="AL936" i="1"/>
  <c r="AE936" i="1"/>
  <c r="AE926" i="1"/>
  <c r="AE925" i="1"/>
  <c r="AL920" i="1"/>
  <c r="AE920" i="1"/>
  <c r="AJ888" i="1"/>
  <c r="AJ880" i="1"/>
  <c r="F91" i="24"/>
  <c r="G91" i="24" s="1"/>
  <c r="F88" i="24"/>
  <c r="G88" i="24" s="1"/>
  <c r="F71" i="24"/>
  <c r="G71" i="24" s="1"/>
  <c r="F69" i="24"/>
  <c r="G69" i="24" s="1"/>
  <c r="F55" i="24"/>
  <c r="G55" i="24" s="1"/>
  <c r="F53" i="24"/>
  <c r="G53" i="24" s="1"/>
  <c r="F39" i="24"/>
  <c r="G39" i="24" s="1"/>
  <c r="F37" i="24"/>
  <c r="G37" i="24" s="1"/>
  <c r="F95" i="24"/>
  <c r="G95" i="24" s="1"/>
  <c r="F92" i="24"/>
  <c r="G92" i="24" s="1"/>
  <c r="F75" i="24"/>
  <c r="G75" i="24" s="1"/>
  <c r="F59" i="24"/>
  <c r="G59" i="24" s="1"/>
  <c r="F43" i="24"/>
  <c r="G43" i="24" s="1"/>
  <c r="F5" i="24"/>
  <c r="G5" i="24" s="1"/>
  <c r="F3" i="24"/>
  <c r="G3" i="24" s="1"/>
  <c r="R17" i="2"/>
  <c r="AL26" i="1"/>
  <c r="O10" i="1"/>
  <c r="X131" i="1"/>
  <c r="Q131" i="1"/>
  <c r="AJ114" i="1"/>
  <c r="AC114" i="1"/>
  <c r="V114" i="1"/>
  <c r="AJ111" i="1"/>
  <c r="AC111" i="1"/>
  <c r="V111" i="1"/>
  <c r="AE298" i="1"/>
  <c r="AD297" i="1"/>
  <c r="AJ296" i="1"/>
  <c r="AC296" i="1"/>
  <c r="AE294" i="1"/>
  <c r="AD293" i="1"/>
  <c r="AJ292" i="1"/>
  <c r="AC292" i="1"/>
  <c r="AE290" i="1"/>
  <c r="AD289" i="1"/>
  <c r="AJ288" i="1"/>
  <c r="AC288" i="1"/>
  <c r="AE286" i="1"/>
  <c r="AD285" i="1"/>
  <c r="AJ284" i="1"/>
  <c r="AC284" i="1"/>
  <c r="AE282" i="1"/>
  <c r="AD281" i="1"/>
  <c r="AJ280" i="1"/>
  <c r="AC280" i="1"/>
  <c r="AE278" i="1"/>
  <c r="AD277" i="1"/>
  <c r="AJ276" i="1"/>
  <c r="AC276" i="1"/>
  <c r="AE274" i="1"/>
  <c r="AD273" i="1"/>
  <c r="AJ272" i="1"/>
  <c r="AC272" i="1"/>
  <c r="AE270" i="1"/>
  <c r="AD269" i="1"/>
  <c r="AJ268" i="1"/>
  <c r="AC268" i="1"/>
  <c r="AE266" i="1"/>
  <c r="AD265" i="1"/>
  <c r="AJ264" i="1"/>
  <c r="AC264" i="1"/>
  <c r="AE262" i="1"/>
  <c r="AD261" i="1"/>
  <c r="AJ260" i="1"/>
  <c r="AC260" i="1"/>
  <c r="AE258" i="1"/>
  <c r="AD257" i="1"/>
  <c r="AJ256" i="1"/>
  <c r="AC256" i="1"/>
  <c r="AE254" i="1"/>
  <c r="AD253" i="1"/>
  <c r="AJ252" i="1"/>
  <c r="AC252" i="1"/>
  <c r="AE250" i="1"/>
  <c r="AD249" i="1"/>
  <c r="AJ248" i="1"/>
  <c r="AC248" i="1"/>
  <c r="AE246" i="1"/>
  <c r="AD245" i="1"/>
  <c r="AJ244" i="1"/>
  <c r="AC244" i="1"/>
  <c r="AE242" i="1"/>
  <c r="AD241" i="1"/>
  <c r="AJ240" i="1"/>
  <c r="AC240" i="1"/>
  <c r="AE238" i="1"/>
  <c r="AD237" i="1"/>
  <c r="AJ236" i="1"/>
  <c r="AC236" i="1"/>
  <c r="AE234" i="1"/>
  <c r="AD233" i="1"/>
  <c r="AJ232" i="1"/>
  <c r="AC232" i="1"/>
  <c r="X231" i="1"/>
  <c r="AE231" i="1"/>
  <c r="V227" i="1"/>
  <c r="AC227" i="1"/>
  <c r="AJ227" i="1"/>
  <c r="W224" i="1"/>
  <c r="AD224" i="1"/>
  <c r="X223" i="1"/>
  <c r="AE223" i="1"/>
  <c r="X218" i="1"/>
  <c r="AE218" i="1"/>
  <c r="X217" i="1"/>
  <c r="AE217" i="1"/>
  <c r="W420" i="1"/>
  <c r="AD420" i="1"/>
  <c r="AK420" i="1"/>
  <c r="X419" i="1"/>
  <c r="AE419" i="1"/>
  <c r="AL419" i="1"/>
  <c r="V415" i="1"/>
  <c r="AC415" i="1"/>
  <c r="AJ415" i="1"/>
  <c r="W412" i="1"/>
  <c r="AD412" i="1"/>
  <c r="AK412" i="1"/>
  <c r="X411" i="1"/>
  <c r="AE411" i="1"/>
  <c r="AL411" i="1"/>
  <c r="AJ105" i="1"/>
  <c r="AC105" i="1"/>
  <c r="AL103" i="1"/>
  <c r="AE103" i="1"/>
  <c r="AK102" i="1"/>
  <c r="AD102" i="1"/>
  <c r="AJ101" i="1"/>
  <c r="AC101" i="1"/>
  <c r="AL99" i="1"/>
  <c r="AE99" i="1"/>
  <c r="AK98" i="1"/>
  <c r="AD98" i="1"/>
  <c r="AJ97" i="1"/>
  <c r="AC97" i="1"/>
  <c r="AL95" i="1"/>
  <c r="AE95" i="1"/>
  <c r="AK94" i="1"/>
  <c r="AD94" i="1"/>
  <c r="AJ93" i="1"/>
  <c r="AC93" i="1"/>
  <c r="AL91" i="1"/>
  <c r="AE91" i="1"/>
  <c r="AK90" i="1"/>
  <c r="AD90" i="1"/>
  <c r="AJ89" i="1"/>
  <c r="AC89" i="1"/>
  <c r="AL87" i="1"/>
  <c r="AE87" i="1"/>
  <c r="AK86" i="1"/>
  <c r="AD86" i="1"/>
  <c r="AJ85" i="1"/>
  <c r="AC85" i="1"/>
  <c r="AL83" i="1"/>
  <c r="AE83" i="1"/>
  <c r="AK82" i="1"/>
  <c r="AD82" i="1"/>
  <c r="AJ81" i="1"/>
  <c r="AC81" i="1"/>
  <c r="AL79" i="1"/>
  <c r="AE79" i="1"/>
  <c r="AK78" i="1"/>
  <c r="AD78" i="1"/>
  <c r="AJ77" i="1"/>
  <c r="AC77" i="1"/>
  <c r="AL75" i="1"/>
  <c r="AE75" i="1"/>
  <c r="AK74" i="1"/>
  <c r="AD74" i="1"/>
  <c r="AJ73" i="1"/>
  <c r="AC73" i="1"/>
  <c r="AL71" i="1"/>
  <c r="AE71" i="1"/>
  <c r="AK70" i="1"/>
  <c r="AD70" i="1"/>
  <c r="AJ69" i="1"/>
  <c r="AC69" i="1"/>
  <c r="AL67" i="1"/>
  <c r="AE67" i="1"/>
  <c r="AK66" i="1"/>
  <c r="AD66" i="1"/>
  <c r="AJ65" i="1"/>
  <c r="AC65" i="1"/>
  <c r="AL63" i="1"/>
  <c r="AE63" i="1"/>
  <c r="AK62" i="1"/>
  <c r="AD62" i="1"/>
  <c r="AJ61" i="1"/>
  <c r="AC61" i="1"/>
  <c r="AL59" i="1"/>
  <c r="AE59" i="1"/>
  <c r="AK58" i="1"/>
  <c r="AD58" i="1"/>
  <c r="AJ57" i="1"/>
  <c r="AC57" i="1"/>
  <c r="AL55" i="1"/>
  <c r="AE55" i="1"/>
  <c r="AK54" i="1"/>
  <c r="AD54" i="1"/>
  <c r="AJ53" i="1"/>
  <c r="AC53" i="1"/>
  <c r="AL51" i="1"/>
  <c r="AE51" i="1"/>
  <c r="AK50" i="1"/>
  <c r="AD50" i="1"/>
  <c r="AJ49" i="1"/>
  <c r="AC49" i="1"/>
  <c r="AL47" i="1"/>
  <c r="AE47" i="1"/>
  <c r="AK46" i="1"/>
  <c r="AD46" i="1"/>
  <c r="AJ45" i="1"/>
  <c r="AC45" i="1"/>
  <c r="AL43" i="1"/>
  <c r="AE43" i="1"/>
  <c r="AK42" i="1"/>
  <c r="AD42" i="1"/>
  <c r="AJ41" i="1"/>
  <c r="AC41" i="1"/>
  <c r="AL39" i="1"/>
  <c r="AE39" i="1"/>
  <c r="AK38" i="1"/>
  <c r="AD38" i="1"/>
  <c r="AJ37" i="1"/>
  <c r="AC37" i="1"/>
  <c r="AL35" i="1"/>
  <c r="AE35" i="1"/>
  <c r="AK34" i="1"/>
  <c r="AD34" i="1"/>
  <c r="AJ33" i="1"/>
  <c r="AC33" i="1"/>
  <c r="AL31" i="1"/>
  <c r="AE31" i="1"/>
  <c r="AK30" i="1"/>
  <c r="AD30" i="1"/>
  <c r="AJ29" i="1"/>
  <c r="AC29" i="1"/>
  <c r="AL27" i="1"/>
  <c r="AE27" i="1"/>
  <c r="AK25" i="1"/>
  <c r="AD25" i="1"/>
  <c r="AJ24" i="1"/>
  <c r="AC24" i="1"/>
  <c r="AL22" i="1"/>
  <c r="AE22" i="1"/>
  <c r="AK21" i="1"/>
  <c r="AD21" i="1"/>
  <c r="AJ20" i="1"/>
  <c r="AC20" i="1"/>
  <c r="AL18" i="1"/>
  <c r="AE18" i="1"/>
  <c r="AK17" i="1"/>
  <c r="AD17" i="1"/>
  <c r="AJ16" i="1"/>
  <c r="AC16" i="1"/>
  <c r="AL14" i="1"/>
  <c r="AE14" i="1"/>
  <c r="AK13" i="1"/>
  <c r="AD13" i="1"/>
  <c r="AJ12" i="1"/>
  <c r="AC12" i="1"/>
  <c r="AL10" i="1"/>
  <c r="AE10" i="1"/>
  <c r="AJ9" i="1"/>
  <c r="AC9" i="1"/>
  <c r="AK8" i="1"/>
  <c r="AD8" i="1"/>
  <c r="AJ6" i="1"/>
  <c r="AC6" i="1"/>
  <c r="AL210" i="1"/>
  <c r="AE210" i="1"/>
  <c r="AK209" i="1"/>
  <c r="AD209" i="1"/>
  <c r="AJ208" i="1"/>
  <c r="AC208" i="1"/>
  <c r="AL206" i="1"/>
  <c r="AE206" i="1"/>
  <c r="AK205" i="1"/>
  <c r="AD205" i="1"/>
  <c r="AJ204" i="1"/>
  <c r="AC204" i="1"/>
  <c r="AL202" i="1"/>
  <c r="AE202" i="1"/>
  <c r="AK201" i="1"/>
  <c r="AD201" i="1"/>
  <c r="AJ200" i="1"/>
  <c r="AC200" i="1"/>
  <c r="AL198" i="1"/>
  <c r="AE198" i="1"/>
  <c r="AK197" i="1"/>
  <c r="AD197" i="1"/>
  <c r="AJ196" i="1"/>
  <c r="AC196" i="1"/>
  <c r="AL194" i="1"/>
  <c r="AE194" i="1"/>
  <c r="AK193" i="1"/>
  <c r="AD193" i="1"/>
  <c r="AJ192" i="1"/>
  <c r="AC192" i="1"/>
  <c r="AL190" i="1"/>
  <c r="AE190" i="1"/>
  <c r="AK189" i="1"/>
  <c r="AD189" i="1"/>
  <c r="AJ188" i="1"/>
  <c r="AC188" i="1"/>
  <c r="AL186" i="1"/>
  <c r="AE186" i="1"/>
  <c r="AK185" i="1"/>
  <c r="AD185" i="1"/>
  <c r="AJ184" i="1"/>
  <c r="AC184" i="1"/>
  <c r="AL182" i="1"/>
  <c r="AE182" i="1"/>
  <c r="AK181" i="1"/>
  <c r="AD181" i="1"/>
  <c r="AJ180" i="1"/>
  <c r="AC180" i="1"/>
  <c r="AL178" i="1"/>
  <c r="AE178" i="1"/>
  <c r="AK177" i="1"/>
  <c r="AD177" i="1"/>
  <c r="AJ176" i="1"/>
  <c r="AC176" i="1"/>
  <c r="AL174" i="1"/>
  <c r="AE174" i="1"/>
  <c r="AK173" i="1"/>
  <c r="AD173" i="1"/>
  <c r="AJ172" i="1"/>
  <c r="AC172" i="1"/>
  <c r="AL170" i="1"/>
  <c r="AE170" i="1"/>
  <c r="AK169" i="1"/>
  <c r="AD169" i="1"/>
  <c r="AJ168" i="1"/>
  <c r="AC168" i="1"/>
  <c r="AL166" i="1"/>
  <c r="AE166" i="1"/>
  <c r="AK165" i="1"/>
  <c r="AD165" i="1"/>
  <c r="AJ164" i="1"/>
  <c r="AC164" i="1"/>
  <c r="AL162" i="1"/>
  <c r="AE162" i="1"/>
  <c r="AK161" i="1"/>
  <c r="AD161" i="1"/>
  <c r="AJ160" i="1"/>
  <c r="AC160" i="1"/>
  <c r="AL158" i="1"/>
  <c r="AE158" i="1"/>
  <c r="AK157" i="1"/>
  <c r="AD157" i="1"/>
  <c r="AJ156" i="1"/>
  <c r="AC156" i="1"/>
  <c r="AL154" i="1"/>
  <c r="AE154" i="1"/>
  <c r="AK153" i="1"/>
  <c r="AD153" i="1"/>
  <c r="AJ152" i="1"/>
  <c r="AC152" i="1"/>
  <c r="AL150" i="1"/>
  <c r="AE150" i="1"/>
  <c r="AK149" i="1"/>
  <c r="AD149" i="1"/>
  <c r="AJ148" i="1"/>
  <c r="AC148" i="1"/>
  <c r="AL146" i="1"/>
  <c r="AE146" i="1"/>
  <c r="AK145" i="1"/>
  <c r="AD145" i="1"/>
  <c r="AJ144" i="1"/>
  <c r="AC144" i="1"/>
  <c r="AL142" i="1"/>
  <c r="AE142" i="1"/>
  <c r="AK141" i="1"/>
  <c r="AD141" i="1"/>
  <c r="AJ140" i="1"/>
  <c r="AC140" i="1"/>
  <c r="AL138" i="1"/>
  <c r="AE138" i="1"/>
  <c r="AK137" i="1"/>
  <c r="AD137" i="1"/>
  <c r="AJ136" i="1"/>
  <c r="AC136" i="1"/>
  <c r="AL134" i="1"/>
  <c r="AE134" i="1"/>
  <c r="AK133" i="1"/>
  <c r="AD133" i="1"/>
  <c r="AJ132" i="1"/>
  <c r="AC132" i="1"/>
  <c r="AE131" i="1"/>
  <c r="V131" i="1"/>
  <c r="AK130" i="1"/>
  <c r="AD130" i="1"/>
  <c r="AJ129" i="1"/>
  <c r="AC129" i="1"/>
  <c r="AL128" i="1"/>
  <c r="AE128" i="1"/>
  <c r="AK127" i="1"/>
  <c r="AD127" i="1"/>
  <c r="AJ126" i="1"/>
  <c r="AC126" i="1"/>
  <c r="AL124" i="1"/>
  <c r="AE124" i="1"/>
  <c r="AK123" i="1"/>
  <c r="AD123" i="1"/>
  <c r="AJ122" i="1"/>
  <c r="AC122" i="1"/>
  <c r="AL120" i="1"/>
  <c r="AE120" i="1"/>
  <c r="AK119" i="1"/>
  <c r="AD119" i="1"/>
  <c r="AJ118" i="1"/>
  <c r="AC118" i="1"/>
  <c r="AL116" i="1"/>
  <c r="AE116" i="1"/>
  <c r="AK115" i="1"/>
  <c r="AD115" i="1"/>
  <c r="O114" i="1"/>
  <c r="AJ113" i="1"/>
  <c r="AC113" i="1"/>
  <c r="AL112" i="1"/>
  <c r="AE112" i="1"/>
  <c r="O111" i="1"/>
  <c r="AE315" i="1"/>
  <c r="AD314" i="1"/>
  <c r="AJ313" i="1"/>
  <c r="AC313" i="1"/>
  <c r="AE311" i="1"/>
  <c r="AD310" i="1"/>
  <c r="AJ309" i="1"/>
  <c r="AC309" i="1"/>
  <c r="AE307" i="1"/>
  <c r="AD306" i="1"/>
  <c r="AJ305" i="1"/>
  <c r="AC305" i="1"/>
  <c r="AE303" i="1"/>
  <c r="AD302" i="1"/>
  <c r="AJ301" i="1"/>
  <c r="AC301" i="1"/>
  <c r="AE299" i="1"/>
  <c r="AD298" i="1"/>
  <c r="AJ297" i="1"/>
  <c r="AC297" i="1"/>
  <c r="AE295" i="1"/>
  <c r="AD294" i="1"/>
  <c r="AJ293" i="1"/>
  <c r="AC293" i="1"/>
  <c r="AE291" i="1"/>
  <c r="AD290" i="1"/>
  <c r="AJ289" i="1"/>
  <c r="AC289" i="1"/>
  <c r="AE287" i="1"/>
  <c r="AD286" i="1"/>
  <c r="AJ285" i="1"/>
  <c r="AC285" i="1"/>
  <c r="AE283" i="1"/>
  <c r="AD282" i="1"/>
  <c r="AJ281" i="1"/>
  <c r="AC281" i="1"/>
  <c r="AE279" i="1"/>
  <c r="AD278" i="1"/>
  <c r="AJ277" i="1"/>
  <c r="AC277" i="1"/>
  <c r="AE275" i="1"/>
  <c r="AD274" i="1"/>
  <c r="AJ273" i="1"/>
  <c r="AC273" i="1"/>
  <c r="AE271" i="1"/>
  <c r="AD270" i="1"/>
  <c r="AJ269" i="1"/>
  <c r="AC269" i="1"/>
  <c r="AE267" i="1"/>
  <c r="AJ265" i="1"/>
  <c r="AC265" i="1"/>
  <c r="AJ261" i="1"/>
  <c r="AC261" i="1"/>
  <c r="W230" i="1"/>
  <c r="AD230" i="1"/>
  <c r="X229" i="1"/>
  <c r="AE229" i="1"/>
  <c r="V225" i="1"/>
  <c r="AC225" i="1"/>
  <c r="AJ225" i="1"/>
  <c r="W222" i="1"/>
  <c r="AD222" i="1"/>
  <c r="X221" i="1"/>
  <c r="AE221" i="1"/>
  <c r="W216" i="1"/>
  <c r="AD216" i="1"/>
  <c r="AK216" i="1"/>
  <c r="V217" i="1"/>
  <c r="AC217" i="1"/>
  <c r="AJ217" i="1"/>
  <c r="W418" i="1"/>
  <c r="AD418" i="1"/>
  <c r="AK418" i="1"/>
  <c r="X417" i="1"/>
  <c r="AE417" i="1"/>
  <c r="AL417" i="1"/>
  <c r="V413" i="1"/>
  <c r="AC413" i="1"/>
  <c r="AJ413" i="1"/>
  <c r="W410" i="1"/>
  <c r="AD410" i="1"/>
  <c r="AK410" i="1"/>
  <c r="X409" i="1"/>
  <c r="AE409" i="1"/>
  <c r="AL409" i="1"/>
  <c r="W228" i="1"/>
  <c r="AD228" i="1"/>
  <c r="X227" i="1"/>
  <c r="AE227" i="1"/>
  <c r="V223" i="1"/>
  <c r="AC223" i="1"/>
  <c r="AJ223" i="1"/>
  <c r="W220" i="1"/>
  <c r="AD220" i="1"/>
  <c r="O217" i="1"/>
  <c r="H217" i="1"/>
  <c r="I216" i="1"/>
  <c r="V419" i="1"/>
  <c r="AC419" i="1"/>
  <c r="AJ419" i="1"/>
  <c r="W416" i="1"/>
  <c r="AD416" i="1"/>
  <c r="AK416" i="1"/>
  <c r="X415" i="1"/>
  <c r="AE415" i="1"/>
  <c r="AL415" i="1"/>
  <c r="V411" i="1"/>
  <c r="AC411" i="1"/>
  <c r="AJ411" i="1"/>
  <c r="W408" i="1"/>
  <c r="AD408" i="1"/>
  <c r="AK408" i="1"/>
  <c r="X407" i="1"/>
  <c r="AE407" i="1"/>
  <c r="AL407" i="1"/>
  <c r="V229" i="1"/>
  <c r="AC229" i="1"/>
  <c r="AJ229" i="1"/>
  <c r="W226" i="1"/>
  <c r="AD226" i="1"/>
  <c r="X225" i="1"/>
  <c r="AE225" i="1"/>
  <c r="V221" i="1"/>
  <c r="AC221" i="1"/>
  <c r="AJ221" i="1"/>
  <c r="W219" i="1"/>
  <c r="AD219" i="1"/>
  <c r="P216" i="1"/>
  <c r="H219" i="1"/>
  <c r="O219" i="1"/>
  <c r="H216" i="1"/>
  <c r="O216" i="1"/>
  <c r="V417" i="1"/>
  <c r="AC417" i="1"/>
  <c r="AJ417" i="1"/>
  <c r="W414" i="1"/>
  <c r="AD414" i="1"/>
  <c r="AK414" i="1"/>
  <c r="X413" i="1"/>
  <c r="AE413" i="1"/>
  <c r="AL413" i="1"/>
  <c r="V409" i="1"/>
  <c r="AC409" i="1"/>
  <c r="AJ409" i="1"/>
  <c r="W406" i="1"/>
  <c r="AD406" i="1"/>
  <c r="AK406" i="1"/>
  <c r="AJ405" i="1"/>
  <c r="AC405" i="1"/>
  <c r="AL403" i="1"/>
  <c r="AE403" i="1"/>
  <c r="AK402" i="1"/>
  <c r="AD402" i="1"/>
  <c r="AJ401" i="1"/>
  <c r="AC401" i="1"/>
  <c r="AL399" i="1"/>
  <c r="AE399" i="1"/>
  <c r="AK398" i="1"/>
  <c r="AD398" i="1"/>
  <c r="AJ397" i="1"/>
  <c r="AC397" i="1"/>
  <c r="AL395" i="1"/>
  <c r="AE395" i="1"/>
  <c r="AK394" i="1"/>
  <c r="AD394" i="1"/>
  <c r="AJ393" i="1"/>
  <c r="AC393" i="1"/>
  <c r="AL391" i="1"/>
  <c r="AE391" i="1"/>
  <c r="AK390" i="1"/>
  <c r="AD390" i="1"/>
  <c r="AJ389" i="1"/>
  <c r="AC389" i="1"/>
  <c r="AL387" i="1"/>
  <c r="AE387" i="1"/>
  <c r="AK386" i="1"/>
  <c r="AD386" i="1"/>
  <c r="AJ385" i="1"/>
  <c r="AC385" i="1"/>
  <c r="AL383" i="1"/>
  <c r="AE383" i="1"/>
  <c r="AK382" i="1"/>
  <c r="AD382" i="1"/>
  <c r="AJ381" i="1"/>
  <c r="AC381" i="1"/>
  <c r="AL379" i="1"/>
  <c r="AE379" i="1"/>
  <c r="AK378" i="1"/>
  <c r="AD378" i="1"/>
  <c r="AJ377" i="1"/>
  <c r="AC377" i="1"/>
  <c r="AL375" i="1"/>
  <c r="AE375" i="1"/>
  <c r="AK374" i="1"/>
  <c r="AD374" i="1"/>
  <c r="AJ373" i="1"/>
  <c r="AC373" i="1"/>
  <c r="AL371" i="1"/>
  <c r="AE371" i="1"/>
  <c r="AK370" i="1"/>
  <c r="AD370" i="1"/>
  <c r="AJ369" i="1"/>
  <c r="AC369" i="1"/>
  <c r="AL367" i="1"/>
  <c r="AE367" i="1"/>
  <c r="AK366" i="1"/>
  <c r="AD366" i="1"/>
  <c r="AJ365" i="1"/>
  <c r="AC365" i="1"/>
  <c r="AL363" i="1"/>
  <c r="AE363" i="1"/>
  <c r="AK362" i="1"/>
  <c r="AD362" i="1"/>
  <c r="AJ361" i="1"/>
  <c r="AC361" i="1"/>
  <c r="AL359" i="1"/>
  <c r="AE359" i="1"/>
  <c r="AK358" i="1"/>
  <c r="AD358" i="1"/>
  <c r="AJ357" i="1"/>
  <c r="AC357" i="1"/>
  <c r="AL355" i="1"/>
  <c r="AE355" i="1"/>
  <c r="AK354" i="1"/>
  <c r="AD354" i="1"/>
  <c r="AJ353" i="1"/>
  <c r="AC353" i="1"/>
  <c r="AL351" i="1"/>
  <c r="AE351" i="1"/>
  <c r="AK350" i="1"/>
  <c r="AD350" i="1"/>
  <c r="AJ349" i="1"/>
  <c r="AC349" i="1"/>
  <c r="AL347" i="1"/>
  <c r="AE347" i="1"/>
  <c r="AK346" i="1"/>
  <c r="AD346" i="1"/>
  <c r="AJ345" i="1"/>
  <c r="AC345" i="1"/>
  <c r="AL343" i="1"/>
  <c r="AE343" i="1"/>
  <c r="AK342" i="1"/>
  <c r="AD342" i="1"/>
  <c r="AJ341" i="1"/>
  <c r="AC341" i="1"/>
  <c r="AL339" i="1"/>
  <c r="AE339" i="1"/>
  <c r="AK338" i="1"/>
  <c r="AD338" i="1"/>
  <c r="AJ337" i="1"/>
  <c r="AC337" i="1"/>
  <c r="AL335" i="1"/>
  <c r="AE335" i="1"/>
  <c r="AK334" i="1"/>
  <c r="AD334" i="1"/>
  <c r="AJ333" i="1"/>
  <c r="AC333" i="1"/>
  <c r="AL331" i="1"/>
  <c r="AE331" i="1"/>
  <c r="AK330" i="1"/>
  <c r="AD330" i="1"/>
  <c r="AJ329" i="1"/>
  <c r="AC329" i="1"/>
  <c r="AL327" i="1"/>
  <c r="AE327" i="1"/>
  <c r="AK326" i="1"/>
  <c r="AD326" i="1"/>
  <c r="AJ325" i="1"/>
  <c r="AC325" i="1"/>
  <c r="AL324" i="1"/>
  <c r="AE324" i="1"/>
  <c r="O323" i="1"/>
  <c r="AK322" i="1"/>
  <c r="AD322" i="1"/>
  <c r="AL321" i="1"/>
  <c r="AE321" i="1"/>
  <c r="AJ525" i="1"/>
  <c r="AC525" i="1"/>
  <c r="AL523" i="1"/>
  <c r="AK522" i="1"/>
  <c r="AJ521" i="1"/>
  <c r="AC521" i="1"/>
  <c r="AL519" i="1"/>
  <c r="AK518" i="1"/>
  <c r="AJ517" i="1"/>
  <c r="AC517" i="1"/>
  <c r="AL515" i="1"/>
  <c r="AK514" i="1"/>
  <c r="AJ513" i="1"/>
  <c r="AC513" i="1"/>
  <c r="AL511" i="1"/>
  <c r="AK510" i="1"/>
  <c r="AJ509" i="1"/>
  <c r="AC509" i="1"/>
  <c r="AL507" i="1"/>
  <c r="AK506" i="1"/>
  <c r="AJ505" i="1"/>
  <c r="AC505" i="1"/>
  <c r="AL503" i="1"/>
  <c r="AK502" i="1"/>
  <c r="AJ501" i="1"/>
  <c r="AC501" i="1"/>
  <c r="AL499" i="1"/>
  <c r="AK498" i="1"/>
  <c r="AJ497" i="1"/>
  <c r="AC497" i="1"/>
  <c r="AL495" i="1"/>
  <c r="AK494" i="1"/>
  <c r="AJ493" i="1"/>
  <c r="AC493" i="1"/>
  <c r="AK489" i="1"/>
  <c r="AL488" i="1"/>
  <c r="V484" i="1"/>
  <c r="AC484" i="1"/>
  <c r="AJ484" i="1"/>
  <c r="V490" i="1"/>
  <c r="AC490" i="1"/>
  <c r="AJ490" i="1"/>
  <c r="AK487" i="1"/>
  <c r="AL486" i="1"/>
  <c r="V482" i="1"/>
  <c r="AC482" i="1"/>
  <c r="AJ482" i="1"/>
  <c r="AJ407" i="1"/>
  <c r="AC407" i="1"/>
  <c r="AL405" i="1"/>
  <c r="AE405" i="1"/>
  <c r="AK404" i="1"/>
  <c r="AD404" i="1"/>
  <c r="AJ403" i="1"/>
  <c r="AC403" i="1"/>
  <c r="AL401" i="1"/>
  <c r="AE401" i="1"/>
  <c r="AK400" i="1"/>
  <c r="AD400" i="1"/>
  <c r="AJ399" i="1"/>
  <c r="AC399" i="1"/>
  <c r="AL397" i="1"/>
  <c r="AE397" i="1"/>
  <c r="AK396" i="1"/>
  <c r="AD396" i="1"/>
  <c r="AJ395" i="1"/>
  <c r="AC395" i="1"/>
  <c r="AL393" i="1"/>
  <c r="AE393" i="1"/>
  <c r="AK392" i="1"/>
  <c r="AD392" i="1"/>
  <c r="AJ391" i="1"/>
  <c r="AC391" i="1"/>
  <c r="AL389" i="1"/>
  <c r="AE389" i="1"/>
  <c r="AK388" i="1"/>
  <c r="AD388" i="1"/>
  <c r="AJ387" i="1"/>
  <c r="AC387" i="1"/>
  <c r="AL385" i="1"/>
  <c r="AE385" i="1"/>
  <c r="AK384" i="1"/>
  <c r="AD384" i="1"/>
  <c r="AJ383" i="1"/>
  <c r="AC383" i="1"/>
  <c r="AL381" i="1"/>
  <c r="AE381" i="1"/>
  <c r="AK380" i="1"/>
  <c r="AD380" i="1"/>
  <c r="AJ379" i="1"/>
  <c r="AC379" i="1"/>
  <c r="AL377" i="1"/>
  <c r="AE377" i="1"/>
  <c r="AK376" i="1"/>
  <c r="AD376" i="1"/>
  <c r="AJ375" i="1"/>
  <c r="AC375" i="1"/>
  <c r="AL373" i="1"/>
  <c r="AE373" i="1"/>
  <c r="AK372" i="1"/>
  <c r="AD372" i="1"/>
  <c r="AJ371" i="1"/>
  <c r="AC371" i="1"/>
  <c r="AL369" i="1"/>
  <c r="AE369" i="1"/>
  <c r="AK368" i="1"/>
  <c r="AD368" i="1"/>
  <c r="AJ367" i="1"/>
  <c r="AC367" i="1"/>
  <c r="AL365" i="1"/>
  <c r="AE365" i="1"/>
  <c r="AK364" i="1"/>
  <c r="AD364" i="1"/>
  <c r="AJ363" i="1"/>
  <c r="AC363" i="1"/>
  <c r="AL361" i="1"/>
  <c r="AE361" i="1"/>
  <c r="AK360" i="1"/>
  <c r="AD360" i="1"/>
  <c r="AJ359" i="1"/>
  <c r="AC359" i="1"/>
  <c r="AL357" i="1"/>
  <c r="AE357" i="1"/>
  <c r="AK356" i="1"/>
  <c r="AD356" i="1"/>
  <c r="AJ355" i="1"/>
  <c r="AC355" i="1"/>
  <c r="AL353" i="1"/>
  <c r="AE353" i="1"/>
  <c r="AK352" i="1"/>
  <c r="AD352" i="1"/>
  <c r="AJ351" i="1"/>
  <c r="AC351" i="1"/>
  <c r="AL349" i="1"/>
  <c r="AE349" i="1"/>
  <c r="AK348" i="1"/>
  <c r="AD348" i="1"/>
  <c r="AJ347" i="1"/>
  <c r="AC347" i="1"/>
  <c r="AL345" i="1"/>
  <c r="AE345" i="1"/>
  <c r="AK344" i="1"/>
  <c r="AD344" i="1"/>
  <c r="AJ343" i="1"/>
  <c r="AC343" i="1"/>
  <c r="AL341" i="1"/>
  <c r="AE341" i="1"/>
  <c r="AK340" i="1"/>
  <c r="AD340" i="1"/>
  <c r="AJ339" i="1"/>
  <c r="AC339" i="1"/>
  <c r="AL337" i="1"/>
  <c r="AE337" i="1"/>
  <c r="AK336" i="1"/>
  <c r="AD336" i="1"/>
  <c r="AJ335" i="1"/>
  <c r="AC335" i="1"/>
  <c r="AL333" i="1"/>
  <c r="AE333" i="1"/>
  <c r="AK332" i="1"/>
  <c r="AD332" i="1"/>
  <c r="AJ331" i="1"/>
  <c r="AC331" i="1"/>
  <c r="AL329" i="1"/>
  <c r="AE329" i="1"/>
  <c r="AK328" i="1"/>
  <c r="AD328" i="1"/>
  <c r="AJ327" i="1"/>
  <c r="AC327" i="1"/>
  <c r="AL325" i="1"/>
  <c r="AE325" i="1"/>
  <c r="AK323" i="1"/>
  <c r="AD323" i="1"/>
  <c r="AL525" i="1"/>
  <c r="AK524" i="1"/>
  <c r="AJ523" i="1"/>
  <c r="AC523" i="1"/>
  <c r="AL521" i="1"/>
  <c r="AK520" i="1"/>
  <c r="AJ519" i="1"/>
  <c r="AC519" i="1"/>
  <c r="AL517" i="1"/>
  <c r="AK516" i="1"/>
  <c r="AJ515" i="1"/>
  <c r="AC515" i="1"/>
  <c r="AL513" i="1"/>
  <c r="AK512" i="1"/>
  <c r="AJ511" i="1"/>
  <c r="AC511" i="1"/>
  <c r="AL509" i="1"/>
  <c r="AK508" i="1"/>
  <c r="AJ507" i="1"/>
  <c r="AC507" i="1"/>
  <c r="AL505" i="1"/>
  <c r="AK504" i="1"/>
  <c r="AJ503" i="1"/>
  <c r="AC503" i="1"/>
  <c r="AL501" i="1"/>
  <c r="AK500" i="1"/>
  <c r="AJ499" i="1"/>
  <c r="AC499" i="1"/>
  <c r="AL497" i="1"/>
  <c r="AK496" i="1"/>
  <c r="AJ495" i="1"/>
  <c r="AC495" i="1"/>
  <c r="AL493" i="1"/>
  <c r="V488" i="1"/>
  <c r="AC488" i="1"/>
  <c r="AJ488" i="1"/>
  <c r="AK485" i="1"/>
  <c r="AL484" i="1"/>
  <c r="AK491" i="1"/>
  <c r="AL490" i="1"/>
  <c r="V486" i="1"/>
  <c r="AC486" i="1"/>
  <c r="AJ486" i="1"/>
  <c r="AK483" i="1"/>
  <c r="AK454" i="1"/>
  <c r="AK452" i="1"/>
  <c r="AL451" i="1"/>
  <c r="V447" i="1"/>
  <c r="AC447" i="1"/>
  <c r="AJ447" i="1"/>
  <c r="AK445" i="1"/>
  <c r="AL444" i="1"/>
  <c r="AL443" i="1"/>
  <c r="V439" i="1"/>
  <c r="AC439" i="1"/>
  <c r="AJ439" i="1"/>
  <c r="AK436" i="1"/>
  <c r="AL482" i="1"/>
  <c r="AK481" i="1"/>
  <c r="AJ480" i="1"/>
  <c r="AC480" i="1"/>
  <c r="AL478" i="1"/>
  <c r="AK477" i="1"/>
  <c r="AJ476" i="1"/>
  <c r="AC476" i="1"/>
  <c r="AL474" i="1"/>
  <c r="AK473" i="1"/>
  <c r="AJ472" i="1"/>
  <c r="AC472" i="1"/>
  <c r="AL470" i="1"/>
  <c r="AK469" i="1"/>
  <c r="AJ468" i="1"/>
  <c r="AC468" i="1"/>
  <c r="AL466" i="1"/>
  <c r="AK465" i="1"/>
  <c r="AJ464" i="1"/>
  <c r="AC464" i="1"/>
  <c r="AL462" i="1"/>
  <c r="AK461" i="1"/>
  <c r="AJ460" i="1"/>
  <c r="AC460" i="1"/>
  <c r="AL458" i="1"/>
  <c r="AK457" i="1"/>
  <c r="AJ456" i="1"/>
  <c r="AC456" i="1"/>
  <c r="V453" i="1"/>
  <c r="AC453" i="1"/>
  <c r="AJ453" i="1"/>
  <c r="AK450" i="1"/>
  <c r="AL449" i="1"/>
  <c r="V446" i="1"/>
  <c r="AJ446" i="1"/>
  <c r="AL441" i="1"/>
  <c r="V451" i="1"/>
  <c r="AC451" i="1"/>
  <c r="AJ451" i="1"/>
  <c r="AK448" i="1"/>
  <c r="AL447" i="1"/>
  <c r="V444" i="1"/>
  <c r="AC444" i="1"/>
  <c r="AJ444" i="1"/>
  <c r="V443" i="1"/>
  <c r="AC443" i="1"/>
  <c r="AJ443" i="1"/>
  <c r="AK440" i="1"/>
  <c r="V435" i="1"/>
  <c r="AC435" i="1"/>
  <c r="AJ435" i="1"/>
  <c r="AL480" i="1"/>
  <c r="AK479" i="1"/>
  <c r="AJ478" i="1"/>
  <c r="AC478" i="1"/>
  <c r="AL476" i="1"/>
  <c r="AK475" i="1"/>
  <c r="AJ474" i="1"/>
  <c r="AC474" i="1"/>
  <c r="AL472" i="1"/>
  <c r="AK471" i="1"/>
  <c r="AJ470" i="1"/>
  <c r="AC470" i="1"/>
  <c r="AL468" i="1"/>
  <c r="AK467" i="1"/>
  <c r="AJ466" i="1"/>
  <c r="AC466" i="1"/>
  <c r="AL464" i="1"/>
  <c r="AK463" i="1"/>
  <c r="AJ462" i="1"/>
  <c r="AC462" i="1"/>
  <c r="AL460" i="1"/>
  <c r="AK459" i="1"/>
  <c r="AJ458" i="1"/>
  <c r="AC458" i="1"/>
  <c r="AL456" i="1"/>
  <c r="AK455" i="1"/>
  <c r="V449" i="1"/>
  <c r="AC449" i="1"/>
  <c r="AJ449" i="1"/>
  <c r="AL437" i="1"/>
  <c r="AK442" i="1"/>
  <c r="AJ441" i="1"/>
  <c r="AC441" i="1"/>
  <c r="AL439" i="1"/>
  <c r="AK438" i="1"/>
  <c r="AJ437" i="1"/>
  <c r="AC437" i="1"/>
  <c r="AL435" i="1"/>
  <c r="AK434" i="1"/>
  <c r="AJ433" i="1"/>
  <c r="AC433" i="1"/>
  <c r="AL431" i="1"/>
  <c r="AK430" i="1"/>
  <c r="O429" i="1"/>
  <c r="AL427" i="1"/>
  <c r="AL630" i="1"/>
  <c r="AE630" i="1"/>
  <c r="AK629" i="1"/>
  <c r="AD629" i="1"/>
  <c r="AJ628" i="1"/>
  <c r="AC628" i="1"/>
  <c r="AL626" i="1"/>
  <c r="AE626" i="1"/>
  <c r="AK625" i="1"/>
  <c r="AD625" i="1"/>
  <c r="AJ624" i="1"/>
  <c r="AC624" i="1"/>
  <c r="AL622" i="1"/>
  <c r="AE622" i="1"/>
  <c r="AK621" i="1"/>
  <c r="AD621" i="1"/>
  <c r="AJ620" i="1"/>
  <c r="AC620" i="1"/>
  <c r="AL618" i="1"/>
  <c r="AE618" i="1"/>
  <c r="AK617" i="1"/>
  <c r="AD617" i="1"/>
  <c r="AJ616" i="1"/>
  <c r="AC616" i="1"/>
  <c r="AL614" i="1"/>
  <c r="AE614" i="1"/>
  <c r="AK613" i="1"/>
  <c r="AD613" i="1"/>
  <c r="AJ612" i="1"/>
  <c r="AC612" i="1"/>
  <c r="AL610" i="1"/>
  <c r="AE610" i="1"/>
  <c r="AK609" i="1"/>
  <c r="AD609" i="1"/>
  <c r="AJ608" i="1"/>
  <c r="AC608" i="1"/>
  <c r="AL606" i="1"/>
  <c r="AE606" i="1"/>
  <c r="AK605" i="1"/>
  <c r="AD605" i="1"/>
  <c r="AJ604" i="1"/>
  <c r="AC604" i="1"/>
  <c r="AL602" i="1"/>
  <c r="AE602" i="1"/>
  <c r="AK601" i="1"/>
  <c r="AD601" i="1"/>
  <c r="AJ600" i="1"/>
  <c r="AC600" i="1"/>
  <c r="AL598" i="1"/>
  <c r="AE598" i="1"/>
  <c r="AK597" i="1"/>
  <c r="AD597" i="1"/>
  <c r="AJ596" i="1"/>
  <c r="AC596" i="1"/>
  <c r="AL594" i="1"/>
  <c r="AE594" i="1"/>
  <c r="AK593" i="1"/>
  <c r="V591" i="1"/>
  <c r="AC591" i="1"/>
  <c r="AJ591" i="1"/>
  <c r="AL590" i="1"/>
  <c r="AE590" i="1"/>
  <c r="AJ589" i="1"/>
  <c r="AJ588" i="1"/>
  <c r="AK586" i="1"/>
  <c r="AD586" i="1"/>
  <c r="W585" i="1"/>
  <c r="X585" i="1"/>
  <c r="AE585" i="1"/>
  <c r="AL585" i="1"/>
  <c r="V581" i="1"/>
  <c r="V580" i="1"/>
  <c r="W580" i="1"/>
  <c r="AD580" i="1"/>
  <c r="AK580" i="1"/>
  <c r="AE579" i="1"/>
  <c r="AK577" i="1"/>
  <c r="V575" i="1"/>
  <c r="AC575" i="1"/>
  <c r="AJ575" i="1"/>
  <c r="AL574" i="1"/>
  <c r="AE574" i="1"/>
  <c r="AJ572" i="1"/>
  <c r="W569" i="1"/>
  <c r="X569" i="1"/>
  <c r="AE569" i="1"/>
  <c r="AL569" i="1"/>
  <c r="V564" i="1"/>
  <c r="W564" i="1"/>
  <c r="AD564" i="1"/>
  <c r="AK564" i="1"/>
  <c r="AK561" i="1"/>
  <c r="V559" i="1"/>
  <c r="AC559" i="1"/>
  <c r="AJ559" i="1"/>
  <c r="AL558" i="1"/>
  <c r="AE558" i="1"/>
  <c r="AJ556" i="1"/>
  <c r="X589" i="1"/>
  <c r="AE589" i="1"/>
  <c r="AL589" i="1"/>
  <c r="W584" i="1"/>
  <c r="AD584" i="1"/>
  <c r="AK584" i="1"/>
  <c r="V579" i="1"/>
  <c r="AC579" i="1"/>
  <c r="AJ579" i="1"/>
  <c r="X573" i="1"/>
  <c r="AE573" i="1"/>
  <c r="AL573" i="1"/>
  <c r="W568" i="1"/>
  <c r="AD568" i="1"/>
  <c r="AK568" i="1"/>
  <c r="V563" i="1"/>
  <c r="AC563" i="1"/>
  <c r="AJ563" i="1"/>
  <c r="X557" i="1"/>
  <c r="AE557" i="1"/>
  <c r="AL557" i="1"/>
  <c r="X554" i="1"/>
  <c r="AE554" i="1"/>
  <c r="AL554" i="1"/>
  <c r="AL433" i="1"/>
  <c r="AK432" i="1"/>
  <c r="AJ431" i="1"/>
  <c r="AC431" i="1"/>
  <c r="AK429" i="1"/>
  <c r="AL428" i="1"/>
  <c r="AJ427" i="1"/>
  <c r="AC427" i="1"/>
  <c r="AK426" i="1"/>
  <c r="AD426" i="1"/>
  <c r="AJ630" i="1"/>
  <c r="AC630" i="1"/>
  <c r="AL628" i="1"/>
  <c r="AE628" i="1"/>
  <c r="AK627" i="1"/>
  <c r="AD627" i="1"/>
  <c r="AJ626" i="1"/>
  <c r="AC626" i="1"/>
  <c r="AL624" i="1"/>
  <c r="AE624" i="1"/>
  <c r="AK623" i="1"/>
  <c r="AD623" i="1"/>
  <c r="AJ622" i="1"/>
  <c r="AC622" i="1"/>
  <c r="AL620" i="1"/>
  <c r="AE620" i="1"/>
  <c r="AK619" i="1"/>
  <c r="AD619" i="1"/>
  <c r="AJ618" i="1"/>
  <c r="AC618" i="1"/>
  <c r="AL616" i="1"/>
  <c r="AE616" i="1"/>
  <c r="AK615" i="1"/>
  <c r="AD615" i="1"/>
  <c r="AJ614" i="1"/>
  <c r="AC614" i="1"/>
  <c r="AL612" i="1"/>
  <c r="AE612" i="1"/>
  <c r="AK611" i="1"/>
  <c r="AD611" i="1"/>
  <c r="AJ610" i="1"/>
  <c r="AC610" i="1"/>
  <c r="AL608" i="1"/>
  <c r="AE608" i="1"/>
  <c r="AK607" i="1"/>
  <c r="AD607" i="1"/>
  <c r="AJ606" i="1"/>
  <c r="AC606" i="1"/>
  <c r="AL604" i="1"/>
  <c r="AE604" i="1"/>
  <c r="AK603" i="1"/>
  <c r="AD603" i="1"/>
  <c r="AJ602" i="1"/>
  <c r="AC602" i="1"/>
  <c r="AL600" i="1"/>
  <c r="AE600" i="1"/>
  <c r="AK599" i="1"/>
  <c r="AD599" i="1"/>
  <c r="AJ598" i="1"/>
  <c r="AC598" i="1"/>
  <c r="AL596" i="1"/>
  <c r="AE596" i="1"/>
  <c r="AK595" i="1"/>
  <c r="AD595" i="1"/>
  <c r="AJ594" i="1"/>
  <c r="AC594" i="1"/>
  <c r="X593" i="1"/>
  <c r="AE593" i="1"/>
  <c r="W588" i="1"/>
  <c r="AD588" i="1"/>
  <c r="AK588" i="1"/>
  <c r="V583" i="1"/>
  <c r="AC583" i="1"/>
  <c r="AJ583" i="1"/>
  <c r="AL582" i="1"/>
  <c r="AE582" i="1"/>
  <c r="AK578" i="1"/>
  <c r="AD578" i="1"/>
  <c r="X577" i="1"/>
  <c r="AE577" i="1"/>
  <c r="AL577" i="1"/>
  <c r="W572" i="1"/>
  <c r="AD572" i="1"/>
  <c r="AK572" i="1"/>
  <c r="V567" i="1"/>
  <c r="AC567" i="1"/>
  <c r="AJ567" i="1"/>
  <c r="AL566" i="1"/>
  <c r="AE566" i="1"/>
  <c r="X561" i="1"/>
  <c r="AE561" i="1"/>
  <c r="AL561" i="1"/>
  <c r="W556" i="1"/>
  <c r="AD556" i="1"/>
  <c r="AK556" i="1"/>
  <c r="W592" i="1"/>
  <c r="AD592" i="1"/>
  <c r="AK592" i="1"/>
  <c r="V587" i="1"/>
  <c r="AC587" i="1"/>
  <c r="AJ587" i="1"/>
  <c r="X581" i="1"/>
  <c r="AE581" i="1"/>
  <c r="AL581" i="1"/>
  <c r="W576" i="1"/>
  <c r="AD576" i="1"/>
  <c r="AK576" i="1"/>
  <c r="V571" i="1"/>
  <c r="AC571" i="1"/>
  <c r="AJ571" i="1"/>
  <c r="X565" i="1"/>
  <c r="AE565" i="1"/>
  <c r="AL565" i="1"/>
  <c r="W560" i="1"/>
  <c r="AD560" i="1"/>
  <c r="AK560" i="1"/>
  <c r="J551" i="1"/>
  <c r="AJ533" i="1"/>
  <c r="AC533" i="1"/>
  <c r="V533" i="1"/>
  <c r="AE660" i="1"/>
  <c r="AJ658" i="1"/>
  <c r="AC658" i="1"/>
  <c r="AL656" i="1"/>
  <c r="AE656" i="1"/>
  <c r="AK655" i="1"/>
  <c r="AD655" i="1"/>
  <c r="AJ654" i="1"/>
  <c r="AC654" i="1"/>
  <c r="AL652" i="1"/>
  <c r="AE652" i="1"/>
  <c r="AK651" i="1"/>
  <c r="AD651" i="1"/>
  <c r="AJ650" i="1"/>
  <c r="AC650" i="1"/>
  <c r="AL648" i="1"/>
  <c r="AE648" i="1"/>
  <c r="W645" i="1"/>
  <c r="AD645" i="1"/>
  <c r="AK645" i="1"/>
  <c r="X644" i="1"/>
  <c r="AE644" i="1"/>
  <c r="AL644" i="1"/>
  <c r="X638" i="1"/>
  <c r="AE638" i="1"/>
  <c r="AL638" i="1"/>
  <c r="X637" i="1"/>
  <c r="AE637" i="1"/>
  <c r="AL637" i="1"/>
  <c r="V639" i="1"/>
  <c r="AC639" i="1"/>
  <c r="AJ639" i="1"/>
  <c r="H636" i="1"/>
  <c r="O636" i="1"/>
  <c r="V636" i="1"/>
  <c r="AC636" i="1"/>
  <c r="AJ636" i="1"/>
  <c r="V836" i="1"/>
  <c r="AC836" i="1"/>
  <c r="AJ836" i="1"/>
  <c r="AJ555" i="1"/>
  <c r="AC555" i="1"/>
  <c r="AL553" i="1"/>
  <c r="AE553" i="1"/>
  <c r="AK552" i="1"/>
  <c r="AD552" i="1"/>
  <c r="X551" i="1"/>
  <c r="Q551" i="1"/>
  <c r="AL550" i="1"/>
  <c r="AE550" i="1"/>
  <c r="AK549" i="1"/>
  <c r="AD549" i="1"/>
  <c r="AJ548" i="1"/>
  <c r="AC548" i="1"/>
  <c r="AL546" i="1"/>
  <c r="AE546" i="1"/>
  <c r="AK545" i="1"/>
  <c r="AD545" i="1"/>
  <c r="AJ544" i="1"/>
  <c r="AC544" i="1"/>
  <c r="AL541" i="1"/>
  <c r="AE541" i="1"/>
  <c r="AK540" i="1"/>
  <c r="AD540" i="1"/>
  <c r="AJ539" i="1"/>
  <c r="AC539" i="1"/>
  <c r="AL537" i="1"/>
  <c r="AE537" i="1"/>
  <c r="AK536" i="1"/>
  <c r="AD536" i="1"/>
  <c r="AJ535" i="1"/>
  <c r="AC535" i="1"/>
  <c r="AL534" i="1"/>
  <c r="AE534" i="1"/>
  <c r="O533" i="1"/>
  <c r="AK532" i="1"/>
  <c r="AD532" i="1"/>
  <c r="AL531" i="1"/>
  <c r="AE531" i="1"/>
  <c r="AJ735" i="1"/>
  <c r="AC735" i="1"/>
  <c r="AL733" i="1"/>
  <c r="AE733" i="1"/>
  <c r="AK732" i="1"/>
  <c r="AD732" i="1"/>
  <c r="AJ731" i="1"/>
  <c r="AC731" i="1"/>
  <c r="AL729" i="1"/>
  <c r="AE729" i="1"/>
  <c r="AK728" i="1"/>
  <c r="AD728" i="1"/>
  <c r="AJ727" i="1"/>
  <c r="AC727" i="1"/>
  <c r="AL725" i="1"/>
  <c r="AE725" i="1"/>
  <c r="AK724" i="1"/>
  <c r="AD724" i="1"/>
  <c r="AJ723" i="1"/>
  <c r="AC723" i="1"/>
  <c r="AL721" i="1"/>
  <c r="AE721" i="1"/>
  <c r="AK720" i="1"/>
  <c r="AD720" i="1"/>
  <c r="AJ719" i="1"/>
  <c r="AC719" i="1"/>
  <c r="AL717" i="1"/>
  <c r="AE717" i="1"/>
  <c r="AK716" i="1"/>
  <c r="AD716" i="1"/>
  <c r="AJ715" i="1"/>
  <c r="AC715" i="1"/>
  <c r="AL713" i="1"/>
  <c r="AE713" i="1"/>
  <c r="AK712" i="1"/>
  <c r="AD712" i="1"/>
  <c r="AJ711" i="1"/>
  <c r="AC711" i="1"/>
  <c r="AL709" i="1"/>
  <c r="AE709" i="1"/>
  <c r="AK708" i="1"/>
  <c r="AD708" i="1"/>
  <c r="AJ707" i="1"/>
  <c r="AC707" i="1"/>
  <c r="AL705" i="1"/>
  <c r="AE705" i="1"/>
  <c r="AK704" i="1"/>
  <c r="AD704" i="1"/>
  <c r="AJ703" i="1"/>
  <c r="AC703" i="1"/>
  <c r="AL701" i="1"/>
  <c r="AE701" i="1"/>
  <c r="AK700" i="1"/>
  <c r="AD700" i="1"/>
  <c r="AJ699" i="1"/>
  <c r="AC699" i="1"/>
  <c r="AL697" i="1"/>
  <c r="AE697" i="1"/>
  <c r="AK696" i="1"/>
  <c r="AD696" i="1"/>
  <c r="AJ695" i="1"/>
  <c r="AC695" i="1"/>
  <c r="AL693" i="1"/>
  <c r="AE693" i="1"/>
  <c r="AK692" i="1"/>
  <c r="AD692" i="1"/>
  <c r="AJ691" i="1"/>
  <c r="AC691" i="1"/>
  <c r="AL689" i="1"/>
  <c r="AE689" i="1"/>
  <c r="AK688" i="1"/>
  <c r="AD688" i="1"/>
  <c r="AJ687" i="1"/>
  <c r="AC687" i="1"/>
  <c r="AL685" i="1"/>
  <c r="AE685" i="1"/>
  <c r="AK684" i="1"/>
  <c r="AD684" i="1"/>
  <c r="AJ683" i="1"/>
  <c r="AC683" i="1"/>
  <c r="AL681" i="1"/>
  <c r="AE681" i="1"/>
  <c r="AK680" i="1"/>
  <c r="AD680" i="1"/>
  <c r="AJ679" i="1"/>
  <c r="AC679" i="1"/>
  <c r="AL677" i="1"/>
  <c r="AE677" i="1"/>
  <c r="AK676" i="1"/>
  <c r="AD676" i="1"/>
  <c r="AJ675" i="1"/>
  <c r="AC675" i="1"/>
  <c r="AL673" i="1"/>
  <c r="AE673" i="1"/>
  <c r="AK672" i="1"/>
  <c r="AD672" i="1"/>
  <c r="AJ671" i="1"/>
  <c r="AC671" i="1"/>
  <c r="AL669" i="1"/>
  <c r="AE669" i="1"/>
  <c r="AK668" i="1"/>
  <c r="AD668" i="1"/>
  <c r="AJ667" i="1"/>
  <c r="AC667" i="1"/>
  <c r="AL665" i="1"/>
  <c r="AE665" i="1"/>
  <c r="AK664" i="1"/>
  <c r="AD664" i="1"/>
  <c r="AJ663" i="1"/>
  <c r="AC663" i="1"/>
  <c r="AL661" i="1"/>
  <c r="AE661" i="1"/>
  <c r="AK660" i="1"/>
  <c r="AD660" i="1"/>
  <c r="AJ659" i="1"/>
  <c r="AC659" i="1"/>
  <c r="AL657" i="1"/>
  <c r="AE657" i="1"/>
  <c r="AK656" i="1"/>
  <c r="AD656" i="1"/>
  <c r="AJ655" i="1"/>
  <c r="AC655" i="1"/>
  <c r="AL653" i="1"/>
  <c r="AE653" i="1"/>
  <c r="AK652" i="1"/>
  <c r="AD652" i="1"/>
  <c r="AJ651" i="1"/>
  <c r="AC651" i="1"/>
  <c r="AL649" i="1"/>
  <c r="AE649" i="1"/>
  <c r="V646" i="1"/>
  <c r="AC646" i="1"/>
  <c r="AJ646" i="1"/>
  <c r="W643" i="1"/>
  <c r="AD643" i="1"/>
  <c r="AK643" i="1"/>
  <c r="X642" i="1"/>
  <c r="AE642" i="1"/>
  <c r="AL642" i="1"/>
  <c r="X640" i="1"/>
  <c r="AE640" i="1"/>
  <c r="AL640" i="1"/>
  <c r="X639" i="1"/>
  <c r="AE639" i="1"/>
  <c r="AL639" i="1"/>
  <c r="X838" i="1"/>
  <c r="AE838" i="1"/>
  <c r="AL838" i="1"/>
  <c r="AK553" i="1"/>
  <c r="AD553" i="1"/>
  <c r="AJ552" i="1"/>
  <c r="AC552" i="1"/>
  <c r="AK550" i="1"/>
  <c r="AD550" i="1"/>
  <c r="AJ549" i="1"/>
  <c r="AC549" i="1"/>
  <c r="V644" i="1"/>
  <c r="AC644" i="1"/>
  <c r="AJ644" i="1"/>
  <c r="W641" i="1"/>
  <c r="AD641" i="1"/>
  <c r="AK641" i="1"/>
  <c r="V840" i="1"/>
  <c r="AC840" i="1"/>
  <c r="AJ840" i="1"/>
  <c r="W837" i="1"/>
  <c r="AD837" i="1"/>
  <c r="AK837" i="1"/>
  <c r="W647" i="1"/>
  <c r="AD647" i="1"/>
  <c r="X646" i="1"/>
  <c r="AE646" i="1"/>
  <c r="AL646" i="1"/>
  <c r="V642" i="1"/>
  <c r="AC642" i="1"/>
  <c r="AJ642" i="1"/>
  <c r="AJ637" i="1"/>
  <c r="AC637" i="1"/>
  <c r="AK636" i="1"/>
  <c r="AD636" i="1"/>
  <c r="AL840" i="1"/>
  <c r="AE840" i="1"/>
  <c r="AK839" i="1"/>
  <c r="AD839" i="1"/>
  <c r="AJ838" i="1"/>
  <c r="AC838" i="1"/>
  <c r="AL836" i="1"/>
  <c r="AE836" i="1"/>
  <c r="AK835" i="1"/>
  <c r="AD835" i="1"/>
  <c r="AJ834" i="1"/>
  <c r="AC834" i="1"/>
  <c r="AL832" i="1"/>
  <c r="AE832" i="1"/>
  <c r="AK831" i="1"/>
  <c r="AD831" i="1"/>
  <c r="AJ830" i="1"/>
  <c r="AC830" i="1"/>
  <c r="AL828" i="1"/>
  <c r="AE828" i="1"/>
  <c r="AK827" i="1"/>
  <c r="AD827" i="1"/>
  <c r="AJ826" i="1"/>
  <c r="AC826" i="1"/>
  <c r="AL824" i="1"/>
  <c r="AE824" i="1"/>
  <c r="AK823" i="1"/>
  <c r="AD823" i="1"/>
  <c r="AJ822" i="1"/>
  <c r="AC822" i="1"/>
  <c r="AL820" i="1"/>
  <c r="AE820" i="1"/>
  <c r="AK819" i="1"/>
  <c r="AD819" i="1"/>
  <c r="AJ818" i="1"/>
  <c r="AC818" i="1"/>
  <c r="AL816" i="1"/>
  <c r="AE816" i="1"/>
  <c r="AK815" i="1"/>
  <c r="AD815" i="1"/>
  <c r="AJ814" i="1"/>
  <c r="AC814" i="1"/>
  <c r="AL812" i="1"/>
  <c r="AE812" i="1"/>
  <c r="AK811" i="1"/>
  <c r="AD811" i="1"/>
  <c r="AJ810" i="1"/>
  <c r="AC810" i="1"/>
  <c r="AL808" i="1"/>
  <c r="AE808" i="1"/>
  <c r="AK807" i="1"/>
  <c r="AD807" i="1"/>
  <c r="AJ806" i="1"/>
  <c r="AC806" i="1"/>
  <c r="AL804" i="1"/>
  <c r="AE804" i="1"/>
  <c r="AK803" i="1"/>
  <c r="AD803" i="1"/>
  <c r="AJ802" i="1"/>
  <c r="AC802" i="1"/>
  <c r="AL800" i="1"/>
  <c r="AE800" i="1"/>
  <c r="AK799" i="1"/>
  <c r="AD799" i="1"/>
  <c r="AJ798" i="1"/>
  <c r="AC798" i="1"/>
  <c r="AL796" i="1"/>
  <c r="AE796" i="1"/>
  <c r="AK795" i="1"/>
  <c r="AD795" i="1"/>
  <c r="AJ794" i="1"/>
  <c r="AC794" i="1"/>
  <c r="AL792" i="1"/>
  <c r="AE792" i="1"/>
  <c r="AK791" i="1"/>
  <c r="AD791" i="1"/>
  <c r="AJ790" i="1"/>
  <c r="AC790" i="1"/>
  <c r="AL788" i="1"/>
  <c r="AE788" i="1"/>
  <c r="AK787" i="1"/>
  <c r="AD787" i="1"/>
  <c r="AL785" i="1"/>
  <c r="AE785" i="1"/>
  <c r="AJ784" i="1"/>
  <c r="AJ783" i="1"/>
  <c r="AK781" i="1"/>
  <c r="AD781" i="1"/>
  <c r="X780" i="1"/>
  <c r="AE780" i="1"/>
  <c r="AL780" i="1"/>
  <c r="W775" i="1"/>
  <c r="AD775" i="1"/>
  <c r="AK775" i="1"/>
  <c r="AK772" i="1"/>
  <c r="V770" i="1"/>
  <c r="AC770" i="1"/>
  <c r="AJ770" i="1"/>
  <c r="AL769" i="1"/>
  <c r="AE769" i="1"/>
  <c r="AJ767" i="1"/>
  <c r="X764" i="1"/>
  <c r="AE764" i="1"/>
  <c r="AL764" i="1"/>
  <c r="X784" i="1"/>
  <c r="AE784" i="1"/>
  <c r="AL784" i="1"/>
  <c r="W779" i="1"/>
  <c r="AD779" i="1"/>
  <c r="AK779" i="1"/>
  <c r="V774" i="1"/>
  <c r="AC774" i="1"/>
  <c r="AJ774" i="1"/>
  <c r="AL773" i="1"/>
  <c r="AE773" i="1"/>
  <c r="X768" i="1"/>
  <c r="AE768" i="1"/>
  <c r="AL768" i="1"/>
  <c r="W763" i="1"/>
  <c r="AD763" i="1"/>
  <c r="AK763" i="1"/>
  <c r="AL834" i="1"/>
  <c r="AE834" i="1"/>
  <c r="AK833" i="1"/>
  <c r="AD833" i="1"/>
  <c r="AJ832" i="1"/>
  <c r="AC832" i="1"/>
  <c r="AL830" i="1"/>
  <c r="AE830" i="1"/>
  <c r="AK829" i="1"/>
  <c r="AD829" i="1"/>
  <c r="AJ828" i="1"/>
  <c r="AC828" i="1"/>
  <c r="AL826" i="1"/>
  <c r="AE826" i="1"/>
  <c r="AK825" i="1"/>
  <c r="AD825" i="1"/>
  <c r="AJ824" i="1"/>
  <c r="AC824" i="1"/>
  <c r="AL822" i="1"/>
  <c r="AE822" i="1"/>
  <c r="AK821" i="1"/>
  <c r="AD821" i="1"/>
  <c r="AJ820" i="1"/>
  <c r="AC820" i="1"/>
  <c r="AL818" i="1"/>
  <c r="AE818" i="1"/>
  <c r="AK817" i="1"/>
  <c r="AD817" i="1"/>
  <c r="AJ816" i="1"/>
  <c r="AC816" i="1"/>
  <c r="AL814" i="1"/>
  <c r="AE814" i="1"/>
  <c r="AK813" i="1"/>
  <c r="AD813" i="1"/>
  <c r="AJ812" i="1"/>
  <c r="AC812" i="1"/>
  <c r="AL810" i="1"/>
  <c r="AE810" i="1"/>
  <c r="AK809" i="1"/>
  <c r="AD809" i="1"/>
  <c r="AJ808" i="1"/>
  <c r="AC808" i="1"/>
  <c r="AL806" i="1"/>
  <c r="AE806" i="1"/>
  <c r="AK805" i="1"/>
  <c r="AD805" i="1"/>
  <c r="AJ804" i="1"/>
  <c r="AC804" i="1"/>
  <c r="AL802" i="1"/>
  <c r="AE802" i="1"/>
  <c r="AK801" i="1"/>
  <c r="AD801" i="1"/>
  <c r="AJ800" i="1"/>
  <c r="AC800" i="1"/>
  <c r="AL798" i="1"/>
  <c r="AE798" i="1"/>
  <c r="AK797" i="1"/>
  <c r="AD797" i="1"/>
  <c r="AJ796" i="1"/>
  <c r="AC796" i="1"/>
  <c r="AL794" i="1"/>
  <c r="AE794" i="1"/>
  <c r="AK793" i="1"/>
  <c r="AD793" i="1"/>
  <c r="AJ792" i="1"/>
  <c r="AC792" i="1"/>
  <c r="AL790" i="1"/>
  <c r="AE790" i="1"/>
  <c r="AK789" i="1"/>
  <c r="AD789" i="1"/>
  <c r="AJ788" i="1"/>
  <c r="AC788" i="1"/>
  <c r="W783" i="1"/>
  <c r="AD783" i="1"/>
  <c r="AK783" i="1"/>
  <c r="V778" i="1"/>
  <c r="AC778" i="1"/>
  <c r="AJ778" i="1"/>
  <c r="AL777" i="1"/>
  <c r="AE777" i="1"/>
  <c r="X772" i="1"/>
  <c r="AE772" i="1"/>
  <c r="AL772" i="1"/>
  <c r="W767" i="1"/>
  <c r="AD767" i="1"/>
  <c r="AK767" i="1"/>
  <c r="V762" i="1"/>
  <c r="AC762" i="1"/>
  <c r="AJ762" i="1"/>
  <c r="V782" i="1"/>
  <c r="AC782" i="1"/>
  <c r="AJ782" i="1"/>
  <c r="X776" i="1"/>
  <c r="AE776" i="1"/>
  <c r="AL776" i="1"/>
  <c r="W771" i="1"/>
  <c r="AD771" i="1"/>
  <c r="AK771" i="1"/>
  <c r="V766" i="1"/>
  <c r="AC766" i="1"/>
  <c r="AJ766" i="1"/>
  <c r="X913" i="1"/>
  <c r="AE913" i="1"/>
  <c r="AL913" i="1"/>
  <c r="V911" i="1"/>
  <c r="AC911" i="1"/>
  <c r="AJ911" i="1"/>
  <c r="AL910" i="1"/>
  <c r="W908" i="1"/>
  <c r="AD908" i="1"/>
  <c r="AK908" i="1"/>
  <c r="X905" i="1"/>
  <c r="AE905" i="1"/>
  <c r="AL905" i="1"/>
  <c r="AL759" i="1"/>
  <c r="AE759" i="1"/>
  <c r="AK758" i="1"/>
  <c r="AD758" i="1"/>
  <c r="AJ757" i="1"/>
  <c r="AC757" i="1"/>
  <c r="AL755" i="1"/>
  <c r="AE755" i="1"/>
  <c r="AK754" i="1"/>
  <c r="AD754" i="1"/>
  <c r="AJ753" i="1"/>
  <c r="AC753" i="1"/>
  <c r="AL751" i="1"/>
  <c r="AE751" i="1"/>
  <c r="AK750" i="1"/>
  <c r="AD750" i="1"/>
  <c r="AJ749" i="1"/>
  <c r="AC749" i="1"/>
  <c r="AL747" i="1"/>
  <c r="AE747" i="1"/>
  <c r="AK746" i="1"/>
  <c r="AD746" i="1"/>
  <c r="AJ745" i="1"/>
  <c r="AC745" i="1"/>
  <c r="AL744" i="1"/>
  <c r="AE744" i="1"/>
  <c r="AJ742" i="1"/>
  <c r="AC742" i="1"/>
  <c r="AK741" i="1"/>
  <c r="AD741" i="1"/>
  <c r="AJ945" i="1"/>
  <c r="AC945" i="1"/>
  <c r="AL943" i="1"/>
  <c r="AE943" i="1"/>
  <c r="AK942" i="1"/>
  <c r="AD942" i="1"/>
  <c r="AJ941" i="1"/>
  <c r="AC941" i="1"/>
  <c r="AL939" i="1"/>
  <c r="AE939" i="1"/>
  <c r="AK938" i="1"/>
  <c r="AD938" i="1"/>
  <c r="AJ937" i="1"/>
  <c r="AC937" i="1"/>
  <c r="AL935" i="1"/>
  <c r="AE935" i="1"/>
  <c r="AK934" i="1"/>
  <c r="AD934" i="1"/>
  <c r="AJ933" i="1"/>
  <c r="AC933" i="1"/>
  <c r="AL931" i="1"/>
  <c r="AE931" i="1"/>
  <c r="AK930" i="1"/>
  <c r="AD930" i="1"/>
  <c r="AJ929" i="1"/>
  <c r="AC929" i="1"/>
  <c r="AL927" i="1"/>
  <c r="AE927" i="1"/>
  <c r="AK926" i="1"/>
  <c r="AD926" i="1"/>
  <c r="AJ925" i="1"/>
  <c r="AC925" i="1"/>
  <c r="AL923" i="1"/>
  <c r="AE923" i="1"/>
  <c r="AK922" i="1"/>
  <c r="AD922" i="1"/>
  <c r="AJ921" i="1"/>
  <c r="AC921" i="1"/>
  <c r="AL919" i="1"/>
  <c r="AE919" i="1"/>
  <c r="AK918" i="1"/>
  <c r="AD918" i="1"/>
  <c r="AJ917" i="1"/>
  <c r="AC917" i="1"/>
  <c r="V915" i="1"/>
  <c r="W915" i="1"/>
  <c r="AD915" i="1"/>
  <c r="W912" i="1"/>
  <c r="AD912" i="1"/>
  <c r="AK912" i="1"/>
  <c r="X909" i="1"/>
  <c r="AE909" i="1"/>
  <c r="AL909" i="1"/>
  <c r="V907" i="1"/>
  <c r="AC907" i="1"/>
  <c r="AJ907" i="1"/>
  <c r="W904" i="1"/>
  <c r="AD904" i="1"/>
  <c r="AK904" i="1"/>
  <c r="W875" i="1"/>
  <c r="AD875" i="1"/>
  <c r="AK875" i="1"/>
  <c r="X874" i="1"/>
  <c r="AE874" i="1"/>
  <c r="AL874" i="1"/>
  <c r="AJ914" i="1"/>
  <c r="AC914" i="1"/>
  <c r="AL912" i="1"/>
  <c r="AE912" i="1"/>
  <c r="AK911" i="1"/>
  <c r="AD911" i="1"/>
  <c r="AJ910" i="1"/>
  <c r="AC910" i="1"/>
  <c r="AL908" i="1"/>
  <c r="AE908" i="1"/>
  <c r="AK907" i="1"/>
  <c r="AD907" i="1"/>
  <c r="AJ906" i="1"/>
  <c r="AC906" i="1"/>
  <c r="AL904" i="1"/>
  <c r="AE904" i="1"/>
  <c r="AK903" i="1"/>
  <c r="AD903" i="1"/>
  <c r="AJ902" i="1"/>
  <c r="AC902" i="1"/>
  <c r="AL900" i="1"/>
  <c r="AE900" i="1"/>
  <c r="AK899" i="1"/>
  <c r="AD899" i="1"/>
  <c r="AJ898" i="1"/>
  <c r="AC898" i="1"/>
  <c r="AL896" i="1"/>
  <c r="AE896" i="1"/>
  <c r="AK895" i="1"/>
  <c r="AD895" i="1"/>
  <c r="AJ894" i="1"/>
  <c r="AC894" i="1"/>
  <c r="AL892" i="1"/>
  <c r="AE892" i="1"/>
  <c r="AK891" i="1"/>
  <c r="AD891" i="1"/>
  <c r="AJ890" i="1"/>
  <c r="AC890" i="1"/>
  <c r="AL888" i="1"/>
  <c r="AE888" i="1"/>
  <c r="AK887" i="1"/>
  <c r="AD887" i="1"/>
  <c r="AJ886" i="1"/>
  <c r="AC886" i="1"/>
  <c r="AL884" i="1"/>
  <c r="AE884" i="1"/>
  <c r="AK883" i="1"/>
  <c r="AD883" i="1"/>
  <c r="AJ882" i="1"/>
  <c r="AC882" i="1"/>
  <c r="AL880" i="1"/>
  <c r="AE880" i="1"/>
  <c r="AK879" i="1"/>
  <c r="AD879" i="1"/>
  <c r="V876" i="1"/>
  <c r="AC876" i="1"/>
  <c r="AJ876" i="1"/>
  <c r="W873" i="1"/>
  <c r="AD873" i="1"/>
  <c r="AK873" i="1"/>
  <c r="AJ903" i="1"/>
  <c r="AC903" i="1"/>
  <c r="AL901" i="1"/>
  <c r="AE901" i="1"/>
  <c r="AK900" i="1"/>
  <c r="AD900" i="1"/>
  <c r="AJ899" i="1"/>
  <c r="AC899" i="1"/>
  <c r="AL897" i="1"/>
  <c r="AE897" i="1"/>
  <c r="AK896" i="1"/>
  <c r="AD896" i="1"/>
  <c r="AJ895" i="1"/>
  <c r="AC895" i="1"/>
  <c r="AL893" i="1"/>
  <c r="AE893" i="1"/>
  <c r="AK892" i="1"/>
  <c r="AD892" i="1"/>
  <c r="AJ891" i="1"/>
  <c r="AC891" i="1"/>
  <c r="AL889" i="1"/>
  <c r="AE889" i="1"/>
  <c r="AK888" i="1"/>
  <c r="AD888" i="1"/>
  <c r="AJ887" i="1"/>
  <c r="AC887" i="1"/>
  <c r="AL885" i="1"/>
  <c r="AE885" i="1"/>
  <c r="AK884" i="1"/>
  <c r="AD884" i="1"/>
  <c r="AJ883" i="1"/>
  <c r="AC883" i="1"/>
  <c r="AL881" i="1"/>
  <c r="AE881" i="1"/>
  <c r="AK880" i="1"/>
  <c r="AD880" i="1"/>
  <c r="AJ879" i="1"/>
  <c r="AC879" i="1"/>
  <c r="X878" i="1"/>
  <c r="AE878" i="1"/>
  <c r="V874" i="1"/>
  <c r="AC874" i="1"/>
  <c r="AJ874" i="1"/>
  <c r="W877" i="1"/>
  <c r="AD877" i="1"/>
  <c r="AK877" i="1"/>
  <c r="X876" i="1"/>
  <c r="AE876" i="1"/>
  <c r="AL876" i="1"/>
  <c r="V872" i="1"/>
  <c r="AC872" i="1"/>
  <c r="AJ872" i="1"/>
  <c r="AL870" i="1"/>
  <c r="AE870" i="1"/>
  <c r="AK869" i="1"/>
  <c r="AD869" i="1"/>
  <c r="AJ868" i="1"/>
  <c r="AC868" i="1"/>
  <c r="AL865" i="1"/>
  <c r="AE865" i="1"/>
  <c r="AK864" i="1"/>
  <c r="AD864" i="1"/>
  <c r="AJ863" i="1"/>
  <c r="AC863" i="1"/>
  <c r="AL861" i="1"/>
  <c r="AE861" i="1"/>
  <c r="AK860" i="1"/>
  <c r="AD860" i="1"/>
  <c r="AJ859" i="1"/>
  <c r="AC859" i="1"/>
  <c r="AL857" i="1"/>
  <c r="AE857" i="1"/>
  <c r="AK856" i="1"/>
  <c r="AD856" i="1"/>
  <c r="AJ855" i="1"/>
  <c r="AC855" i="1"/>
  <c r="AL853" i="1"/>
  <c r="AE853" i="1"/>
  <c r="AK852" i="1"/>
  <c r="AD852" i="1"/>
  <c r="AJ851" i="1"/>
  <c r="AC851" i="1"/>
  <c r="AK849" i="1"/>
  <c r="AD849" i="1"/>
  <c r="AK847" i="1"/>
  <c r="AD847" i="1"/>
  <c r="AL846" i="1"/>
  <c r="AE846" i="1"/>
  <c r="H17" i="23"/>
  <c r="H18" i="23"/>
  <c r="H19" i="23"/>
  <c r="F74" i="24"/>
  <c r="G74" i="24" s="1"/>
  <c r="F70" i="24"/>
  <c r="G70" i="24" s="1"/>
  <c r="F66" i="24"/>
  <c r="G66" i="24" s="1"/>
  <c r="F62" i="24"/>
  <c r="G62" i="24" s="1"/>
  <c r="F58" i="24"/>
  <c r="G58" i="24" s="1"/>
  <c r="F54" i="24"/>
  <c r="G54" i="24" s="1"/>
  <c r="F50" i="24"/>
  <c r="G50" i="24" s="1"/>
  <c r="F46" i="24"/>
  <c r="G46" i="24" s="1"/>
  <c r="F42" i="24"/>
  <c r="G42" i="24" s="1"/>
  <c r="F38" i="24"/>
  <c r="G38" i="24" s="1"/>
  <c r="F34" i="24"/>
  <c r="G34" i="24" s="1"/>
  <c r="F30" i="24"/>
  <c r="G30" i="24" s="1"/>
  <c r="AL872" i="1"/>
  <c r="AE872" i="1"/>
  <c r="AK871" i="1"/>
  <c r="AD871" i="1"/>
  <c r="AJ870" i="1"/>
  <c r="AC870" i="1"/>
  <c r="AL868" i="1"/>
  <c r="AE868" i="1"/>
  <c r="AK867" i="1"/>
  <c r="AD867" i="1"/>
  <c r="AJ865" i="1"/>
  <c r="AC865" i="1"/>
  <c r="AL863" i="1"/>
  <c r="AE863" i="1"/>
  <c r="AK862" i="1"/>
  <c r="AD862" i="1"/>
  <c r="AJ861" i="1"/>
  <c r="AC861" i="1"/>
  <c r="AL859" i="1"/>
  <c r="AE859" i="1"/>
  <c r="AK858" i="1"/>
  <c r="AD858" i="1"/>
  <c r="AJ857" i="1"/>
  <c r="AC857" i="1"/>
  <c r="AL855" i="1"/>
  <c r="AE855" i="1"/>
  <c r="AK854" i="1"/>
  <c r="AD854" i="1"/>
  <c r="AJ853" i="1"/>
  <c r="AC853" i="1"/>
  <c r="AL851" i="1"/>
  <c r="AE851" i="1"/>
  <c r="AK850" i="1"/>
  <c r="AD850" i="1"/>
  <c r="F24" i="24"/>
  <c r="G24" i="24" s="1"/>
  <c r="F22" i="24"/>
  <c r="G22" i="24" s="1"/>
  <c r="F20" i="24"/>
  <c r="G20" i="24" s="1"/>
  <c r="F18" i="24"/>
  <c r="G18" i="24" s="1"/>
  <c r="F16" i="24"/>
  <c r="G16" i="24" s="1"/>
  <c r="F14" i="24"/>
  <c r="G14" i="24" s="1"/>
  <c r="F12" i="24"/>
  <c r="G12" i="24" s="1"/>
  <c r="F10" i="24"/>
  <c r="G10" i="24" s="1"/>
  <c r="F8" i="24"/>
  <c r="G8" i="24" s="1"/>
  <c r="F6" i="24"/>
  <c r="G6" i="24" s="1"/>
  <c r="V542" i="1"/>
  <c r="AC542" i="1"/>
  <c r="AJ542" i="1"/>
  <c r="AL542" i="1"/>
  <c r="AE542" i="1"/>
  <c r="AK131" i="1"/>
  <c r="AD131" i="1"/>
  <c r="W131" i="1"/>
  <c r="AK551" i="1"/>
  <c r="AD551" i="1"/>
  <c r="W551" i="1"/>
  <c r="AK866" i="1"/>
  <c r="AD866" i="1"/>
  <c r="P131" i="1"/>
  <c r="P551" i="1"/>
  <c r="AK26" i="1"/>
  <c r="AD26" i="1"/>
  <c r="AK446" i="1"/>
  <c r="AK761" i="1"/>
  <c r="AD761" i="1"/>
  <c r="AN4" i="5"/>
  <c r="J18" i="23"/>
  <c r="DG7" i="5"/>
  <c r="EE7" i="5" s="1"/>
  <c r="BN7" i="5"/>
  <c r="BA26" i="5"/>
  <c r="BX3" i="5" l="1"/>
  <c r="CU19" i="5"/>
  <c r="CU73" i="5"/>
  <c r="CJ64" i="5"/>
  <c r="CT52" i="5"/>
  <c r="CT96" i="5"/>
  <c r="CI93" i="5"/>
  <c r="CT94" i="5"/>
  <c r="CW94" i="5" s="1"/>
  <c r="DJ100" i="5"/>
  <c r="AQ28" i="5"/>
  <c r="AQ46" i="5"/>
  <c r="BB43" i="5"/>
  <c r="AF37" i="5"/>
  <c r="J70" i="5"/>
  <c r="K70" i="5"/>
  <c r="Q63" i="2"/>
  <c r="I23" i="23"/>
  <c r="T19" i="5"/>
  <c r="BW3" i="5"/>
  <c r="DH4" i="5" s="1"/>
  <c r="EF4" i="5" s="1"/>
  <c r="EK4" i="5" s="1"/>
  <c r="DJ73" i="5"/>
  <c r="CJ65" i="5"/>
  <c r="CU55" i="5"/>
  <c r="CT100" i="5"/>
  <c r="BB21" i="5"/>
  <c r="DO21" i="5" s="1"/>
  <c r="FD21" i="5" s="1"/>
  <c r="BC51" i="5"/>
  <c r="AF58" i="5"/>
  <c r="AG58" i="5"/>
  <c r="T11" i="5"/>
  <c r="AC23" i="5"/>
  <c r="AE23" i="5" s="1"/>
  <c r="BM51" i="5"/>
  <c r="CU51" i="5"/>
  <c r="GL40" i="5"/>
  <c r="CU76" i="5"/>
  <c r="BX87" i="5"/>
  <c r="GF54" i="5"/>
  <c r="W54" i="5"/>
  <c r="X54" i="5"/>
  <c r="AF54" i="5"/>
  <c r="AG54" i="5"/>
  <c r="AN15" i="5"/>
  <c r="T16" i="5"/>
  <c r="AN24" i="5"/>
  <c r="AO26" i="1"/>
  <c r="H24" i="5" s="1"/>
  <c r="BC37" i="5"/>
  <c r="AF70" i="5"/>
  <c r="AI70" i="5" s="1"/>
  <c r="GG102" i="5"/>
  <c r="AH102" i="5"/>
  <c r="AI102" i="5"/>
  <c r="AN17" i="5"/>
  <c r="AO25" i="1"/>
  <c r="H23" i="5" s="1"/>
  <c r="CI46" i="5"/>
  <c r="BN25" i="5"/>
  <c r="AF85" i="5"/>
  <c r="CT19" i="5"/>
  <c r="CI45" i="5"/>
  <c r="CK57" i="5"/>
  <c r="CJ61" i="5"/>
  <c r="CU52" i="5"/>
  <c r="CJ58" i="5"/>
  <c r="CU96" i="5"/>
  <c r="CU94" i="5"/>
  <c r="AQ31" i="5"/>
  <c r="AQ87" i="5"/>
  <c r="CI72" i="5"/>
  <c r="K72" i="5"/>
  <c r="CL57" i="5"/>
  <c r="U80" i="5"/>
  <c r="V80" i="5"/>
  <c r="I17" i="23"/>
  <c r="J30" i="5"/>
  <c r="K30" i="5"/>
  <c r="BX16" i="5"/>
  <c r="DQ16" i="5" s="1"/>
  <c r="FF16" i="5" s="1"/>
  <c r="FJ16" i="5" s="1"/>
  <c r="BY16" i="5"/>
  <c r="U87" i="5"/>
  <c r="V87" i="5"/>
  <c r="U45" i="5"/>
  <c r="V45" i="5"/>
  <c r="AF89" i="5"/>
  <c r="AG89" i="5"/>
  <c r="AF49" i="5"/>
  <c r="AG49" i="5"/>
  <c r="J101" i="5"/>
  <c r="K101" i="5"/>
  <c r="AQ62" i="5"/>
  <c r="AR62" i="5"/>
  <c r="AY25" i="5"/>
  <c r="R17" i="5"/>
  <c r="T17" i="5" s="1"/>
  <c r="AO18" i="1"/>
  <c r="H16" i="5" s="1"/>
  <c r="U51" i="5"/>
  <c r="V51" i="5"/>
  <c r="BM29" i="5"/>
  <c r="BN29" i="5"/>
  <c r="AF95" i="5"/>
  <c r="AG95" i="5"/>
  <c r="BB41" i="5"/>
  <c r="BC41" i="5"/>
  <c r="BX17" i="5"/>
  <c r="BY17" i="5"/>
  <c r="GH90" i="5"/>
  <c r="AS90" i="5"/>
  <c r="AT90" i="5"/>
  <c r="U95" i="5"/>
  <c r="V95" i="5"/>
  <c r="AH70" i="5"/>
  <c r="GG70" i="5"/>
  <c r="GH100" i="5"/>
  <c r="AS100" i="5"/>
  <c r="AT100" i="5"/>
  <c r="AF65" i="5"/>
  <c r="AG65" i="5"/>
  <c r="AF57" i="5"/>
  <c r="AG57" i="5"/>
  <c r="AF28" i="5"/>
  <c r="AG28" i="5"/>
  <c r="BB101" i="5"/>
  <c r="BC101" i="5"/>
  <c r="U94" i="5"/>
  <c r="V94" i="5"/>
  <c r="L64" i="5"/>
  <c r="GE64" i="5"/>
  <c r="M64" i="5"/>
  <c r="GK20" i="5"/>
  <c r="BZ20" i="5"/>
  <c r="CA20" i="5"/>
  <c r="AO7" i="1"/>
  <c r="H5" i="5" s="1"/>
  <c r="U30" i="5"/>
  <c r="V30" i="5"/>
  <c r="BB91" i="5"/>
  <c r="BC91" i="5"/>
  <c r="W103" i="5"/>
  <c r="X103" i="5"/>
  <c r="GF103" i="5"/>
  <c r="AQ54" i="5"/>
  <c r="AR54" i="5"/>
  <c r="AY8" i="5"/>
  <c r="BA8" i="5" s="1"/>
  <c r="BB8" i="5" s="1"/>
  <c r="AF31" i="5"/>
  <c r="AG31" i="5"/>
  <c r="J45" i="5"/>
  <c r="K45" i="5"/>
  <c r="U78" i="5"/>
  <c r="V78" i="5"/>
  <c r="BB56" i="5"/>
  <c r="BC56" i="5"/>
  <c r="L72" i="5"/>
  <c r="M72" i="5"/>
  <c r="GE72" i="5"/>
  <c r="GF62" i="5"/>
  <c r="W62" i="5"/>
  <c r="X62" i="5"/>
  <c r="CA5" i="5"/>
  <c r="BZ5" i="5"/>
  <c r="GK5" i="5"/>
  <c r="AN19" i="5"/>
  <c r="CF14" i="5"/>
  <c r="CH14" i="5" s="1"/>
  <c r="AO14" i="1"/>
  <c r="H12" i="5" s="1"/>
  <c r="BX48" i="5"/>
  <c r="BY48" i="5"/>
  <c r="U74" i="5"/>
  <c r="V74" i="5"/>
  <c r="BN43" i="5"/>
  <c r="BM43" i="5"/>
  <c r="AQ80" i="5"/>
  <c r="AR80" i="5"/>
  <c r="AF38" i="5"/>
  <c r="AG38" i="5"/>
  <c r="GJ22" i="5"/>
  <c r="BO22" i="5"/>
  <c r="BP22" i="5"/>
  <c r="BX82" i="5"/>
  <c r="BY82" i="5"/>
  <c r="BZ86" i="5"/>
  <c r="GK86" i="5"/>
  <c r="BX37" i="5"/>
  <c r="BY37" i="5"/>
  <c r="BX101" i="5"/>
  <c r="DQ101" i="5" s="1"/>
  <c r="FF101" i="5" s="1"/>
  <c r="FJ101" i="5" s="1"/>
  <c r="BY101" i="5"/>
  <c r="BX19" i="5"/>
  <c r="GK19" i="5" s="1"/>
  <c r="J84" i="5"/>
  <c r="K84" i="5"/>
  <c r="BX88" i="5"/>
  <c r="BY88" i="5"/>
  <c r="U73" i="5"/>
  <c r="V73" i="5"/>
  <c r="J51" i="5"/>
  <c r="K51" i="5"/>
  <c r="BX96" i="5"/>
  <c r="BY96" i="5"/>
  <c r="J43" i="5"/>
  <c r="K43" i="5"/>
  <c r="AH103" i="5"/>
  <c r="AI103" i="5"/>
  <c r="GG103" i="5"/>
  <c r="I16" i="23"/>
  <c r="AO13" i="1"/>
  <c r="H11" i="5" s="1"/>
  <c r="BM45" i="5"/>
  <c r="BN45" i="5"/>
  <c r="BX24" i="5"/>
  <c r="BY24" i="5"/>
  <c r="BM28" i="5"/>
  <c r="BN28" i="5"/>
  <c r="AQ103" i="5"/>
  <c r="AR103" i="5"/>
  <c r="BM77" i="5"/>
  <c r="BN77" i="5"/>
  <c r="L37" i="5"/>
  <c r="M37" i="5"/>
  <c r="GE37" i="5"/>
  <c r="GE49" i="5"/>
  <c r="L49" i="5"/>
  <c r="M49" i="5"/>
  <c r="GG88" i="5"/>
  <c r="AH88" i="5"/>
  <c r="AI88" i="5"/>
  <c r="J95" i="5"/>
  <c r="K95" i="5"/>
  <c r="N23" i="23"/>
  <c r="BM8" i="5"/>
  <c r="BP8" i="5" s="1"/>
  <c r="AY24" i="5"/>
  <c r="R8" i="5"/>
  <c r="T8" i="5" s="1"/>
  <c r="DC8" i="5" s="1"/>
  <c r="EA8" i="5" s="1"/>
  <c r="R15" i="5"/>
  <c r="T15" i="5" s="1"/>
  <c r="V15" i="5" s="1"/>
  <c r="R20" i="5"/>
  <c r="T20" i="5" s="1"/>
  <c r="V20" i="5" s="1"/>
  <c r="AC11" i="5"/>
  <c r="AE11" i="5" s="1"/>
  <c r="AG11" i="5" s="1"/>
  <c r="AC24" i="5"/>
  <c r="AE24" i="5" s="1"/>
  <c r="DD24" i="5" s="1"/>
  <c r="EB24" i="5" s="1"/>
  <c r="AC6" i="5"/>
  <c r="AE6" i="5" s="1"/>
  <c r="AG6" i="5" s="1"/>
  <c r="AF61" i="5"/>
  <c r="AG61" i="5"/>
  <c r="AQ42" i="5"/>
  <c r="AR42" i="5"/>
  <c r="BM61" i="5"/>
  <c r="BN61" i="5"/>
  <c r="AQ27" i="5"/>
  <c r="AR27" i="5"/>
  <c r="J56" i="5"/>
  <c r="K56" i="5"/>
  <c r="BM64" i="5"/>
  <c r="BN64" i="5"/>
  <c r="AQ40" i="5"/>
  <c r="AR40" i="5"/>
  <c r="BX55" i="5"/>
  <c r="BY55" i="5"/>
  <c r="BX69" i="5"/>
  <c r="BY69" i="5"/>
  <c r="AQ59" i="5"/>
  <c r="AR59" i="5"/>
  <c r="AF69" i="5"/>
  <c r="AG69" i="5"/>
  <c r="BZ39" i="5"/>
  <c r="CA39" i="5"/>
  <c r="GK39" i="5"/>
  <c r="BX51" i="5"/>
  <c r="DQ51" i="5" s="1"/>
  <c r="FF51" i="5" s="1"/>
  <c r="FJ51" i="5" s="1"/>
  <c r="BY51" i="5"/>
  <c r="BX74" i="5"/>
  <c r="BY74" i="5"/>
  <c r="BB86" i="5"/>
  <c r="BC86" i="5"/>
  <c r="AF77" i="5"/>
  <c r="AG77" i="5"/>
  <c r="BX91" i="5"/>
  <c r="DQ91" i="5" s="1"/>
  <c r="FF91" i="5" s="1"/>
  <c r="FJ91" i="5" s="1"/>
  <c r="BY91" i="5"/>
  <c r="AF101" i="5"/>
  <c r="AG101" i="5"/>
  <c r="BX29" i="5"/>
  <c r="DQ29" i="5" s="1"/>
  <c r="FF29" i="5" s="1"/>
  <c r="FJ29" i="5" s="1"/>
  <c r="BY29" i="5"/>
  <c r="BM62" i="5"/>
  <c r="BN62" i="5"/>
  <c r="AF84" i="5"/>
  <c r="AG84" i="5"/>
  <c r="AF92" i="5"/>
  <c r="AG92" i="5"/>
  <c r="AF48" i="5"/>
  <c r="AG48" i="5"/>
  <c r="W70" i="5"/>
  <c r="X70" i="5"/>
  <c r="GF70" i="5"/>
  <c r="BM84" i="5"/>
  <c r="BN84" i="5"/>
  <c r="U37" i="5"/>
  <c r="V37" i="5"/>
  <c r="U61" i="5"/>
  <c r="V61" i="5"/>
  <c r="AQ81" i="5"/>
  <c r="AR81" i="5"/>
  <c r="BM91" i="5"/>
  <c r="BN91" i="5"/>
  <c r="U100" i="5"/>
  <c r="V100" i="5"/>
  <c r="BX66" i="5"/>
  <c r="BY66" i="5"/>
  <c r="J77" i="5"/>
  <c r="K77" i="5"/>
  <c r="BM88" i="5"/>
  <c r="BN88" i="5"/>
  <c r="BM42" i="5"/>
  <c r="BN42" i="5"/>
  <c r="BM87" i="5"/>
  <c r="BN87" i="5"/>
  <c r="AH34" i="5"/>
  <c r="GG34" i="5"/>
  <c r="AI34" i="5"/>
  <c r="BP25" i="5"/>
  <c r="GJ25" i="5"/>
  <c r="BO25" i="5"/>
  <c r="GJ97" i="5"/>
  <c r="BO97" i="5"/>
  <c r="BP97" i="5"/>
  <c r="BD83" i="5"/>
  <c r="BE83" i="5"/>
  <c r="GI83" i="5"/>
  <c r="GE103" i="5"/>
  <c r="M103" i="5"/>
  <c r="L103" i="5"/>
  <c r="AY23" i="5"/>
  <c r="BA23" i="5" s="1"/>
  <c r="BB23" i="5" s="1"/>
  <c r="AY7" i="5"/>
  <c r="BA7" i="5" s="1"/>
  <c r="BB7" i="5" s="1"/>
  <c r="G9" i="5"/>
  <c r="R7" i="5"/>
  <c r="T7" i="5" s="1"/>
  <c r="R12" i="5"/>
  <c r="T12" i="5" s="1"/>
  <c r="U12" i="5" s="1"/>
  <c r="R9" i="5"/>
  <c r="T9" i="5" s="1"/>
  <c r="AO28" i="1"/>
  <c r="H26" i="5" s="1"/>
  <c r="AO9" i="1"/>
  <c r="H7" i="5" s="1"/>
  <c r="DI50" i="5"/>
  <c r="DI52" i="5"/>
  <c r="DI98" i="5"/>
  <c r="BX42" i="5"/>
  <c r="BY42" i="5"/>
  <c r="U64" i="5"/>
  <c r="V64" i="5"/>
  <c r="J48" i="5"/>
  <c r="K48" i="5"/>
  <c r="BB65" i="5"/>
  <c r="BC65" i="5"/>
  <c r="U27" i="5"/>
  <c r="V27" i="5"/>
  <c r="AQ56" i="5"/>
  <c r="AR56" i="5"/>
  <c r="U65" i="5"/>
  <c r="V65" i="5"/>
  <c r="U41" i="5"/>
  <c r="V41" i="5"/>
  <c r="AF56" i="5"/>
  <c r="AG56" i="5"/>
  <c r="J61" i="5"/>
  <c r="K61" i="5"/>
  <c r="BM69" i="5"/>
  <c r="BN69" i="5"/>
  <c r="W42" i="5"/>
  <c r="X42" i="5"/>
  <c r="GF42" i="5"/>
  <c r="U53" i="5"/>
  <c r="V53" i="5"/>
  <c r="AF75" i="5"/>
  <c r="AG75" i="5"/>
  <c r="U91" i="5"/>
  <c r="V91" i="5"/>
  <c r="J34" i="5"/>
  <c r="K34" i="5"/>
  <c r="BB64" i="5"/>
  <c r="BC64" i="5"/>
  <c r="J79" i="5"/>
  <c r="K79" i="5"/>
  <c r="BX92" i="5"/>
  <c r="BY92" i="5"/>
  <c r="U102" i="5"/>
  <c r="V102" i="5"/>
  <c r="J31" i="5"/>
  <c r="K31" i="5"/>
  <c r="BX72" i="5"/>
  <c r="DQ72" i="5" s="1"/>
  <c r="FF72" i="5" s="1"/>
  <c r="FJ72" i="5" s="1"/>
  <c r="BY72" i="5"/>
  <c r="AF93" i="5"/>
  <c r="AG93" i="5"/>
  <c r="BB102" i="5"/>
  <c r="DO102" i="5" s="1"/>
  <c r="FD102" i="5" s="1"/>
  <c r="BC102" i="5"/>
  <c r="BM53" i="5"/>
  <c r="BN53" i="5"/>
  <c r="BB70" i="5"/>
  <c r="DO70" i="5" s="1"/>
  <c r="FD70" i="5" s="1"/>
  <c r="BC70" i="5"/>
  <c r="J91" i="5"/>
  <c r="K91" i="5"/>
  <c r="J38" i="5"/>
  <c r="K38" i="5"/>
  <c r="AF67" i="5"/>
  <c r="AG67" i="5"/>
  <c r="AT82" i="5"/>
  <c r="AS82" i="5"/>
  <c r="GH82" i="5"/>
  <c r="U92" i="5"/>
  <c r="V92" i="5"/>
  <c r="U101" i="5"/>
  <c r="V101" i="5"/>
  <c r="M41" i="5"/>
  <c r="L41" i="5"/>
  <c r="GE41" i="5"/>
  <c r="GK45" i="5"/>
  <c r="CA45" i="5"/>
  <c r="BZ45" i="5"/>
  <c r="AQ70" i="5"/>
  <c r="AR70" i="5"/>
  <c r="BB77" i="5"/>
  <c r="BC77" i="5"/>
  <c r="J92" i="5"/>
  <c r="K92" i="5"/>
  <c r="BB95" i="5"/>
  <c r="BC95" i="5"/>
  <c r="BD53" i="5"/>
  <c r="BE53" i="5"/>
  <c r="GI53" i="5"/>
  <c r="AQ95" i="5"/>
  <c r="AR95" i="5"/>
  <c r="J69" i="5"/>
  <c r="K69" i="5"/>
  <c r="AS29" i="5"/>
  <c r="GH29" i="5"/>
  <c r="AT29" i="5"/>
  <c r="BM70" i="5"/>
  <c r="BN70" i="5"/>
  <c r="GE66" i="5"/>
  <c r="L66" i="5"/>
  <c r="M66" i="5"/>
  <c r="AY16" i="5"/>
  <c r="BA16" i="5" s="1"/>
  <c r="DF16" i="5" s="1"/>
  <c r="ED16" i="5" s="1"/>
  <c r="AO20" i="1"/>
  <c r="H18" i="5" s="1"/>
  <c r="AO8" i="1"/>
  <c r="H6" i="5" s="1"/>
  <c r="BJ21" i="5"/>
  <c r="BL21" i="5" s="1"/>
  <c r="BJ12" i="5"/>
  <c r="BL12" i="5" s="1"/>
  <c r="BN12" i="5" s="1"/>
  <c r="BM66" i="5"/>
  <c r="BN66" i="5"/>
  <c r="BX49" i="5"/>
  <c r="DQ49" i="5" s="1"/>
  <c r="FF49" i="5" s="1"/>
  <c r="FJ49" i="5" s="1"/>
  <c r="BY49" i="5"/>
  <c r="AF66" i="5"/>
  <c r="AG66" i="5"/>
  <c r="BX27" i="5"/>
  <c r="BY27" i="5"/>
  <c r="BM56" i="5"/>
  <c r="BN56" i="5"/>
  <c r="AQ67" i="5"/>
  <c r="AR67" i="5"/>
  <c r="AQ30" i="5"/>
  <c r="AR30" i="5"/>
  <c r="AF42" i="5"/>
  <c r="AG42" i="5"/>
  <c r="BX57" i="5"/>
  <c r="DQ57" i="5" s="1"/>
  <c r="FF57" i="5" s="1"/>
  <c r="FJ57" i="5" s="1"/>
  <c r="BY57" i="5"/>
  <c r="AQ61" i="5"/>
  <c r="AR61" i="5"/>
  <c r="U44" i="5"/>
  <c r="V44" i="5"/>
  <c r="GH53" i="5"/>
  <c r="AT53" i="5"/>
  <c r="AS53" i="5"/>
  <c r="U76" i="5"/>
  <c r="V76" i="5"/>
  <c r="AQ92" i="5"/>
  <c r="AR92" i="5"/>
  <c r="BX65" i="5"/>
  <c r="BY65" i="5"/>
  <c r="BM80" i="5"/>
  <c r="BN80" i="5"/>
  <c r="GF38" i="5"/>
  <c r="W38" i="5"/>
  <c r="X38" i="5"/>
  <c r="AF73" i="5"/>
  <c r="AG73" i="5"/>
  <c r="J86" i="5"/>
  <c r="K86" i="5"/>
  <c r="J94" i="5"/>
  <c r="K94" i="5"/>
  <c r="BM54" i="5"/>
  <c r="BN54" i="5"/>
  <c r="BM74" i="5"/>
  <c r="BN74" i="5"/>
  <c r="BM92" i="5"/>
  <c r="BN92" i="5"/>
  <c r="AF39" i="5"/>
  <c r="AG39" i="5"/>
  <c r="BB73" i="5"/>
  <c r="BC73" i="5"/>
  <c r="J83" i="5"/>
  <c r="K83" i="5"/>
  <c r="J102" i="5"/>
  <c r="K102" i="5"/>
  <c r="J57" i="5"/>
  <c r="K57" i="5"/>
  <c r="BX47" i="5"/>
  <c r="BY47" i="5"/>
  <c r="AF72" i="5"/>
  <c r="AG72" i="5"/>
  <c r="BB79" i="5"/>
  <c r="BC79" i="5"/>
  <c r="BX93" i="5"/>
  <c r="DQ93" i="5" s="1"/>
  <c r="FF93" i="5" s="1"/>
  <c r="FJ93" i="5" s="1"/>
  <c r="BY93" i="5"/>
  <c r="AF96" i="5"/>
  <c r="AG96" i="5"/>
  <c r="BB66" i="5"/>
  <c r="BC66" i="5"/>
  <c r="BM83" i="5"/>
  <c r="BN83" i="5"/>
  <c r="BX43" i="5"/>
  <c r="DQ43" i="5" s="1"/>
  <c r="FF43" i="5" s="1"/>
  <c r="FJ43" i="5" s="1"/>
  <c r="BY43" i="5"/>
  <c r="AS77" i="5"/>
  <c r="AT77" i="5"/>
  <c r="GH77" i="5"/>
  <c r="BB103" i="5"/>
  <c r="BC103" i="5"/>
  <c r="X29" i="5"/>
  <c r="GF29" i="5"/>
  <c r="W29" i="5"/>
  <c r="BZ94" i="5"/>
  <c r="GK94" i="5"/>
  <c r="CA94" i="5"/>
  <c r="BO46" i="5"/>
  <c r="GJ46" i="5"/>
  <c r="BP46" i="5"/>
  <c r="GI43" i="5"/>
  <c r="BD43" i="5"/>
  <c r="BE43" i="5"/>
  <c r="AS102" i="5"/>
  <c r="AT102" i="5"/>
  <c r="GH102" i="5"/>
  <c r="AN7" i="5"/>
  <c r="AO12" i="1"/>
  <c r="H10" i="5" s="1"/>
  <c r="AO23" i="1"/>
  <c r="H21" i="5" s="1"/>
  <c r="DI90" i="5"/>
  <c r="BD34" i="5"/>
  <c r="BX8" i="5"/>
  <c r="BY8" i="5"/>
  <c r="BX50" i="5"/>
  <c r="BY50" i="5"/>
  <c r="U67" i="5"/>
  <c r="V67" i="5"/>
  <c r="BM23" i="5"/>
  <c r="BN23" i="5"/>
  <c r="AF50" i="5"/>
  <c r="AG50" i="5"/>
  <c r="U57" i="5"/>
  <c r="V57" i="5"/>
  <c r="AF68" i="5"/>
  <c r="AG68" i="5"/>
  <c r="U31" i="5"/>
  <c r="V31" i="5"/>
  <c r="AF44" i="5"/>
  <c r="AG44" i="5"/>
  <c r="BM60" i="5"/>
  <c r="BN60" i="5"/>
  <c r="BX25" i="5"/>
  <c r="DQ25" i="5" s="1"/>
  <c r="FF25" i="5" s="1"/>
  <c r="FJ25" i="5" s="1"/>
  <c r="BY25" i="5"/>
  <c r="BX61" i="5"/>
  <c r="BY61" i="5"/>
  <c r="BX11" i="5"/>
  <c r="BY11" i="5"/>
  <c r="BX53" i="5"/>
  <c r="BY53" i="5"/>
  <c r="AQ79" i="5"/>
  <c r="AR79" i="5"/>
  <c r="J93" i="5"/>
  <c r="K93" i="5"/>
  <c r="BM34" i="5"/>
  <c r="BN34" i="5"/>
  <c r="U68" i="5"/>
  <c r="V68" i="5"/>
  <c r="U83" i="5"/>
  <c r="V83" i="5"/>
  <c r="BB96" i="5"/>
  <c r="BC96" i="5"/>
  <c r="AQ38" i="5"/>
  <c r="AR38" i="5"/>
  <c r="J74" i="5"/>
  <c r="K74" i="5"/>
  <c r="AQ86" i="5"/>
  <c r="AR86" i="5"/>
  <c r="AQ94" i="5"/>
  <c r="AR94" i="5"/>
  <c r="AQ65" i="5"/>
  <c r="AR65" i="5"/>
  <c r="GK56" i="5"/>
  <c r="CA56" i="5"/>
  <c r="BZ56" i="5"/>
  <c r="U75" i="5"/>
  <c r="V75" i="5"/>
  <c r="BX97" i="5"/>
  <c r="BY97" i="5"/>
  <c r="J46" i="5"/>
  <c r="K46" i="5"/>
  <c r="AF74" i="5"/>
  <c r="AG74" i="5"/>
  <c r="U84" i="5"/>
  <c r="V84" i="5"/>
  <c r="AF94" i="5"/>
  <c r="AG94" i="5"/>
  <c r="AF51" i="5"/>
  <c r="AG51" i="5"/>
  <c r="BX73" i="5"/>
  <c r="DQ73" i="5" s="1"/>
  <c r="FF73" i="5" s="1"/>
  <c r="FJ73" i="5" s="1"/>
  <c r="BY73" i="5"/>
  <c r="AF81" i="5"/>
  <c r="AG81" i="5"/>
  <c r="BM96" i="5"/>
  <c r="BN96" i="5"/>
  <c r="BM102" i="5"/>
  <c r="BN102" i="5"/>
  <c r="BB76" i="5"/>
  <c r="BC76" i="5"/>
  <c r="J88" i="5"/>
  <c r="K88" i="5"/>
  <c r="BX59" i="5"/>
  <c r="DQ59" i="5" s="1"/>
  <c r="FF59" i="5" s="1"/>
  <c r="FJ59" i="5" s="1"/>
  <c r="BY59" i="5"/>
  <c r="BM94" i="5"/>
  <c r="BN94" i="5"/>
  <c r="J80" i="5"/>
  <c r="K80" i="5"/>
  <c r="GK6" i="5"/>
  <c r="BZ6" i="5"/>
  <c r="CA6" i="5"/>
  <c r="GG86" i="5"/>
  <c r="AH86" i="5"/>
  <c r="AI86" i="5"/>
  <c r="AN12" i="5"/>
  <c r="G26" i="5"/>
  <c r="AO339" i="1"/>
  <c r="AO22" i="5" s="1"/>
  <c r="AO19" i="1"/>
  <c r="H17" i="5" s="1"/>
  <c r="AO15" i="1"/>
  <c r="H13" i="5" s="1"/>
  <c r="BM27" i="5"/>
  <c r="BN27" i="5"/>
  <c r="U56" i="5"/>
  <c r="V56" i="5"/>
  <c r="BB30" i="5"/>
  <c r="DO30" i="5" s="1"/>
  <c r="FD30" i="5" s="1"/>
  <c r="BC30" i="5"/>
  <c r="J58" i="5"/>
  <c r="K58" i="5"/>
  <c r="BB69" i="5"/>
  <c r="BC69" i="5"/>
  <c r="U34" i="5"/>
  <c r="V34" i="5"/>
  <c r="BB57" i="5"/>
  <c r="DO57" i="5" s="1"/>
  <c r="FD57" i="5" s="1"/>
  <c r="BC57" i="5"/>
  <c r="BX71" i="5"/>
  <c r="BY71" i="5"/>
  <c r="BM32" i="5"/>
  <c r="BN32" i="5"/>
  <c r="BB61" i="5"/>
  <c r="BC61" i="5"/>
  <c r="BM65" i="5"/>
  <c r="BN65" i="5"/>
  <c r="BM16" i="5"/>
  <c r="BN16" i="5"/>
  <c r="AQ50" i="5"/>
  <c r="AR50" i="5"/>
  <c r="J59" i="5"/>
  <c r="K59" i="5"/>
  <c r="J82" i="5"/>
  <c r="K82" i="5"/>
  <c r="BB94" i="5"/>
  <c r="BC94" i="5"/>
  <c r="BM37" i="5"/>
  <c r="BN37" i="5"/>
  <c r="BM73" i="5"/>
  <c r="BN73" i="5"/>
  <c r="BX84" i="5"/>
  <c r="DQ84" i="5" s="1"/>
  <c r="FF84" i="5" s="1"/>
  <c r="FJ84" i="5" s="1"/>
  <c r="BY84" i="5"/>
  <c r="BB97" i="5"/>
  <c r="BC97" i="5"/>
  <c r="AF45" i="5"/>
  <c r="AG45" i="5"/>
  <c r="AQ76" i="5"/>
  <c r="AR76" i="5"/>
  <c r="U88" i="5"/>
  <c r="V88" i="5"/>
  <c r="U96" i="5"/>
  <c r="V96" i="5"/>
  <c r="AF47" i="5"/>
  <c r="AG47" i="5"/>
  <c r="AS31" i="5"/>
  <c r="GH31" i="5"/>
  <c r="AT31" i="5"/>
  <c r="BB58" i="5"/>
  <c r="DO58" i="5" s="1"/>
  <c r="FD58" i="5" s="1"/>
  <c r="BC58" i="5"/>
  <c r="J99" i="5"/>
  <c r="K99" i="5"/>
  <c r="AF46" i="5"/>
  <c r="AG46" i="5"/>
  <c r="BB75" i="5"/>
  <c r="BC75" i="5"/>
  <c r="BB85" i="5"/>
  <c r="DO85" i="5" s="1"/>
  <c r="FD85" i="5" s="1"/>
  <c r="BC85" i="5"/>
  <c r="AQ96" i="5"/>
  <c r="AR96" i="5"/>
  <c r="M29" i="5"/>
  <c r="GE29" i="5"/>
  <c r="L29" i="5"/>
  <c r="AQ51" i="5"/>
  <c r="BB74" i="5"/>
  <c r="DO74" i="5" s="1"/>
  <c r="FD74" i="5" s="1"/>
  <c r="BC74" i="5"/>
  <c r="AF83" i="5"/>
  <c r="AG83" i="5"/>
  <c r="BX98" i="5"/>
  <c r="BY98" i="5"/>
  <c r="BD78" i="5"/>
  <c r="BE78" i="5"/>
  <c r="GI78" i="5"/>
  <c r="AF53" i="5"/>
  <c r="AG53" i="5"/>
  <c r="BD54" i="5"/>
  <c r="GI54" i="5"/>
  <c r="BE54" i="5"/>
  <c r="AF99" i="5"/>
  <c r="AG99" i="5"/>
  <c r="BB87" i="5"/>
  <c r="DO87" i="5" s="1"/>
  <c r="FD87" i="5" s="1"/>
  <c r="BC87" i="5"/>
  <c r="BM95" i="5"/>
  <c r="BN95" i="5"/>
  <c r="CA103" i="5"/>
  <c r="GK103" i="5"/>
  <c r="BZ103" i="5"/>
  <c r="BM78" i="5"/>
  <c r="DU78" i="5" s="1"/>
  <c r="BN78" i="5"/>
  <c r="BZ38" i="5"/>
  <c r="CA38" i="5"/>
  <c r="GK38" i="5"/>
  <c r="GK87" i="5"/>
  <c r="CA87" i="5"/>
  <c r="BZ87" i="5"/>
  <c r="BE100" i="5"/>
  <c r="GI100" i="5"/>
  <c r="BD100" i="5"/>
  <c r="BZ102" i="5"/>
  <c r="GK102" i="5"/>
  <c r="CA102" i="5"/>
  <c r="BO24" i="5"/>
  <c r="BP24" i="5"/>
  <c r="GJ24" i="5"/>
  <c r="BD51" i="5"/>
  <c r="BE51" i="5"/>
  <c r="GI51" i="5"/>
  <c r="GF43" i="5"/>
  <c r="W43" i="5"/>
  <c r="X43" i="5"/>
  <c r="AO336" i="1"/>
  <c r="AO19" i="5" s="1"/>
  <c r="U28" i="5"/>
  <c r="V28" i="5"/>
  <c r="BM57" i="5"/>
  <c r="BN57" i="5"/>
  <c r="U69" i="5"/>
  <c r="V69" i="5"/>
  <c r="AF59" i="5"/>
  <c r="AG59" i="5"/>
  <c r="U71" i="5"/>
  <c r="V71" i="5"/>
  <c r="J42" i="5"/>
  <c r="K42" i="5"/>
  <c r="BM58" i="5"/>
  <c r="BN58" i="5"/>
  <c r="AF32" i="5"/>
  <c r="AG32" i="5"/>
  <c r="U50" i="5"/>
  <c r="V50" i="5"/>
  <c r="U66" i="5"/>
  <c r="V66" i="5"/>
  <c r="BX32" i="5"/>
  <c r="BY32" i="5"/>
  <c r="AQ66" i="5"/>
  <c r="AR66" i="5"/>
  <c r="BZ19" i="5"/>
  <c r="J67" i="5"/>
  <c r="K67" i="5"/>
  <c r="AF60" i="5"/>
  <c r="AG60" i="5"/>
  <c r="AQ84" i="5"/>
  <c r="AR84" i="5"/>
  <c r="U99" i="5"/>
  <c r="V99" i="5"/>
  <c r="AF43" i="5"/>
  <c r="AG43" i="5"/>
  <c r="AQ74" i="5"/>
  <c r="AR74" i="5"/>
  <c r="J98" i="5"/>
  <c r="K98" i="5"/>
  <c r="U72" i="5"/>
  <c r="V72" i="5"/>
  <c r="BX77" i="5"/>
  <c r="DQ77" i="5" s="1"/>
  <c r="FF77" i="5" s="1"/>
  <c r="FJ77" i="5" s="1"/>
  <c r="BY77" i="5"/>
  <c r="U89" i="5"/>
  <c r="V89" i="5"/>
  <c r="AF98" i="5"/>
  <c r="AG98" i="5"/>
  <c r="AF55" i="5"/>
  <c r="AG55" i="5"/>
  <c r="BZ31" i="5"/>
  <c r="CA31" i="5"/>
  <c r="GK31" i="5"/>
  <c r="CA58" i="5"/>
  <c r="BZ58" i="5"/>
  <c r="GK58" i="5"/>
  <c r="U77" i="5"/>
  <c r="V77" i="5"/>
  <c r="BM100" i="5"/>
  <c r="BN100" i="5"/>
  <c r="J47" i="5"/>
  <c r="K47" i="5"/>
  <c r="AQ88" i="5"/>
  <c r="AR88" i="5"/>
  <c r="AQ97" i="5"/>
  <c r="AR97" i="5"/>
  <c r="AH30" i="5"/>
  <c r="GG30" i="5"/>
  <c r="AI30" i="5"/>
  <c r="J75" i="5"/>
  <c r="K75" i="5"/>
  <c r="BB84" i="5"/>
  <c r="BC84" i="5"/>
  <c r="J100" i="5"/>
  <c r="K100" i="5"/>
  <c r="AT85" i="5"/>
  <c r="GH85" i="5"/>
  <c r="AS85" i="5"/>
  <c r="AF64" i="5"/>
  <c r="AG64" i="5"/>
  <c r="BB92" i="5"/>
  <c r="DO92" i="5" s="1"/>
  <c r="FD92" i="5" s="1"/>
  <c r="BC92" i="5"/>
  <c r="AF87" i="5"/>
  <c r="AG87" i="5"/>
  <c r="GK14" i="5"/>
  <c r="BZ14" i="5"/>
  <c r="CA14" i="5"/>
  <c r="AI37" i="5"/>
  <c r="GG37" i="5"/>
  <c r="AH37" i="5"/>
  <c r="G23" i="5"/>
  <c r="G5" i="5"/>
  <c r="AY22" i="5"/>
  <c r="BA22" i="5" s="1"/>
  <c r="BX28" i="5"/>
  <c r="BY28" i="5"/>
  <c r="AQ58" i="5"/>
  <c r="AR58" i="5"/>
  <c r="BB71" i="5"/>
  <c r="DO71" i="5" s="1"/>
  <c r="FD71" i="5" s="1"/>
  <c r="BC71" i="5"/>
  <c r="J39" i="5"/>
  <c r="K39" i="5"/>
  <c r="BM59" i="5"/>
  <c r="BN59" i="5"/>
  <c r="BB63" i="5"/>
  <c r="BC63" i="5"/>
  <c r="AQ34" i="5"/>
  <c r="AR34" i="5"/>
  <c r="BB50" i="5"/>
  <c r="BC50" i="5"/>
  <c r="BB68" i="5"/>
  <c r="BC68" i="5"/>
  <c r="J50" i="5"/>
  <c r="K50" i="5"/>
  <c r="BM67" i="5"/>
  <c r="BN67" i="5"/>
  <c r="AQ45" i="5"/>
  <c r="AR45" i="5"/>
  <c r="BX67" i="5"/>
  <c r="BY67" i="5"/>
  <c r="J85" i="5"/>
  <c r="K85" i="5"/>
  <c r="AS28" i="5"/>
  <c r="GH28" i="5"/>
  <c r="AT28" i="5"/>
  <c r="AS46" i="5"/>
  <c r="GH46" i="5"/>
  <c r="AT46" i="5"/>
  <c r="BM75" i="5"/>
  <c r="BN75" i="5"/>
  <c r="BB88" i="5"/>
  <c r="DO88" i="5" s="1"/>
  <c r="FD88" i="5" s="1"/>
  <c r="BC88" i="5"/>
  <c r="BM98" i="5"/>
  <c r="BN98" i="5"/>
  <c r="L27" i="5"/>
  <c r="M27" i="5"/>
  <c r="GE27" i="5"/>
  <c r="J53" i="5"/>
  <c r="K53" i="5"/>
  <c r="BM82" i="5"/>
  <c r="BN82" i="5"/>
  <c r="AF90" i="5"/>
  <c r="AG90" i="5"/>
  <c r="AQ99" i="5"/>
  <c r="AR99" i="5"/>
  <c r="AF63" i="5"/>
  <c r="AG63" i="5"/>
  <c r="AT37" i="5"/>
  <c r="GH37" i="5"/>
  <c r="AS37" i="5"/>
  <c r="BC59" i="5"/>
  <c r="BB59" i="5"/>
  <c r="DO59" i="5" s="1"/>
  <c r="FD59" i="5" s="1"/>
  <c r="BX81" i="5"/>
  <c r="BY81" i="5"/>
  <c r="BM30" i="5"/>
  <c r="BN30" i="5"/>
  <c r="J54" i="5"/>
  <c r="K54" i="5"/>
  <c r="AQ89" i="5"/>
  <c r="AR89" i="5"/>
  <c r="BB98" i="5"/>
  <c r="BC98" i="5"/>
  <c r="BX40" i="5"/>
  <c r="DQ40" i="5" s="1"/>
  <c r="FF40" i="5" s="1"/>
  <c r="FJ40" i="5" s="1"/>
  <c r="BY40" i="5"/>
  <c r="BB62" i="5"/>
  <c r="BC62" i="5"/>
  <c r="AQ75" i="5"/>
  <c r="AR75" i="5"/>
  <c r="BX85" i="5"/>
  <c r="BY85" i="5"/>
  <c r="GH87" i="5"/>
  <c r="AS87" i="5"/>
  <c r="AT87" i="5"/>
  <c r="AQ73" i="5"/>
  <c r="AR73" i="5"/>
  <c r="AS55" i="5"/>
  <c r="AT55" i="5"/>
  <c r="GH55" i="5"/>
  <c r="CJ69" i="5"/>
  <c r="CI69" i="5"/>
  <c r="J96" i="5"/>
  <c r="K96" i="5"/>
  <c r="GH101" i="5"/>
  <c r="AT101" i="5"/>
  <c r="AS101" i="5"/>
  <c r="BZ46" i="5"/>
  <c r="GK46" i="5"/>
  <c r="CA46" i="5"/>
  <c r="BO103" i="5"/>
  <c r="BP103" i="5"/>
  <c r="GJ103" i="5"/>
  <c r="BP49" i="5"/>
  <c r="GJ49" i="5"/>
  <c r="BO49" i="5"/>
  <c r="BD67" i="5"/>
  <c r="BE67" i="5"/>
  <c r="GI67" i="5"/>
  <c r="G25" i="5"/>
  <c r="G15" i="5"/>
  <c r="AC19" i="5"/>
  <c r="AE19" i="5" s="1"/>
  <c r="AC14" i="5"/>
  <c r="AE14" i="5" s="1"/>
  <c r="AN14" i="5"/>
  <c r="AN11" i="5"/>
  <c r="AO10" i="1"/>
  <c r="H8" i="5" s="1"/>
  <c r="BM31" i="5"/>
  <c r="BN31" i="5"/>
  <c r="AF41" i="5"/>
  <c r="AG41" i="5"/>
  <c r="BM50" i="5"/>
  <c r="BN50" i="5"/>
  <c r="AQ64" i="5"/>
  <c r="AR64" i="5"/>
  <c r="U36" i="5"/>
  <c r="V36" i="5"/>
  <c r="BX54" i="5"/>
  <c r="BY54" i="5"/>
  <c r="AQ69" i="5"/>
  <c r="AR69" i="5"/>
  <c r="U58" i="5"/>
  <c r="V58" i="5"/>
  <c r="AF27" i="5"/>
  <c r="AG27" i="5"/>
  <c r="U46" i="5"/>
  <c r="V46" i="5"/>
  <c r="J73" i="5"/>
  <c r="K73" i="5"/>
  <c r="U86" i="5"/>
  <c r="V86" i="5"/>
  <c r="AQ44" i="5"/>
  <c r="AR44" i="5"/>
  <c r="J60" i="5"/>
  <c r="DU60" i="5" s="1"/>
  <c r="K60" i="5"/>
  <c r="BX76" i="5"/>
  <c r="BY76" i="5"/>
  <c r="BB89" i="5"/>
  <c r="DO89" i="5" s="1"/>
  <c r="FD89" i="5" s="1"/>
  <c r="BC89" i="5"/>
  <c r="BX100" i="5"/>
  <c r="BY100" i="5"/>
  <c r="BZ23" i="5"/>
  <c r="GK23" i="5"/>
  <c r="CA23" i="5"/>
  <c r="J62" i="5"/>
  <c r="K62" i="5"/>
  <c r="BX83" i="5"/>
  <c r="DQ83" i="5" s="1"/>
  <c r="FF83" i="5" s="1"/>
  <c r="FJ83" i="5" s="1"/>
  <c r="BY83" i="5"/>
  <c r="AQ91" i="5"/>
  <c r="AR91" i="5"/>
  <c r="AF100" i="5"/>
  <c r="AG100" i="5"/>
  <c r="BM38" i="5"/>
  <c r="BN38" i="5"/>
  <c r="AH62" i="5"/>
  <c r="AI62" i="5"/>
  <c r="GG62" i="5"/>
  <c r="AQ83" i="5"/>
  <c r="AR83" i="5"/>
  <c r="BX34" i="5"/>
  <c r="BY34" i="5"/>
  <c r="U59" i="5"/>
  <c r="V59" i="5"/>
  <c r="BB80" i="5"/>
  <c r="BC80" i="5"/>
  <c r="BB90" i="5"/>
  <c r="BC90" i="5"/>
  <c r="BM99" i="5"/>
  <c r="BN99" i="5"/>
  <c r="AS43" i="5"/>
  <c r="AT43" i="5"/>
  <c r="GH43" i="5"/>
  <c r="J65" i="5"/>
  <c r="K65" i="5"/>
  <c r="BX75" i="5"/>
  <c r="BY75" i="5"/>
  <c r="BM86" i="5"/>
  <c r="BN86" i="5"/>
  <c r="GK9" i="5"/>
  <c r="CA9" i="5"/>
  <c r="BZ9" i="5"/>
  <c r="BZ95" i="5"/>
  <c r="GK95" i="5"/>
  <c r="CA95" i="5"/>
  <c r="AF91" i="5"/>
  <c r="AG91" i="5"/>
  <c r="J87" i="5"/>
  <c r="K87" i="5"/>
  <c r="CJ47" i="5"/>
  <c r="CI47" i="5"/>
  <c r="BZ22" i="5"/>
  <c r="CA22" i="5"/>
  <c r="GK22" i="5"/>
  <c r="BB48" i="5"/>
  <c r="DO48" i="5" s="1"/>
  <c r="FD48" i="5" s="1"/>
  <c r="BC48" i="5"/>
  <c r="BE34" i="5"/>
  <c r="BB27" i="5"/>
  <c r="DO27" i="5" s="1"/>
  <c r="FD27" i="5" s="1"/>
  <c r="BC27" i="5"/>
  <c r="BC34" i="5"/>
  <c r="BB47" i="5"/>
  <c r="BC47" i="5"/>
  <c r="GI45" i="5"/>
  <c r="BD45" i="5"/>
  <c r="BE45" i="5"/>
  <c r="BB42" i="5"/>
  <c r="BC42" i="5"/>
  <c r="BB44" i="5"/>
  <c r="DO44" i="5" s="1"/>
  <c r="FD44" i="5" s="1"/>
  <c r="BC44" i="5"/>
  <c r="BD46" i="5"/>
  <c r="BE46" i="5"/>
  <c r="GI46" i="5"/>
  <c r="BB10" i="5"/>
  <c r="BD10" i="5" s="1"/>
  <c r="BB11" i="5"/>
  <c r="DO11" i="5" s="1"/>
  <c r="FD11" i="5" s="1"/>
  <c r="BC11" i="5"/>
  <c r="BJ9" i="5"/>
  <c r="BL9" i="5" s="1"/>
  <c r="GI21" i="5"/>
  <c r="BB40" i="5"/>
  <c r="DO40" i="5" s="1"/>
  <c r="FD40" i="5" s="1"/>
  <c r="BC40" i="5"/>
  <c r="BD6" i="5"/>
  <c r="BE6" i="5"/>
  <c r="GI6" i="5"/>
  <c r="BD29" i="5"/>
  <c r="BE29" i="5"/>
  <c r="GI29" i="5"/>
  <c r="BB9" i="5"/>
  <c r="DO9" i="5" s="1"/>
  <c r="FD9" i="5" s="1"/>
  <c r="BC9" i="5"/>
  <c r="BB28" i="5"/>
  <c r="BC28" i="5"/>
  <c r="BB13" i="5"/>
  <c r="DO13" i="5" s="1"/>
  <c r="FD13" i="5" s="1"/>
  <c r="BC13" i="5"/>
  <c r="BD37" i="5"/>
  <c r="BE37" i="5"/>
  <c r="GI37" i="5"/>
  <c r="BB31" i="5"/>
  <c r="DO31" i="5" s="1"/>
  <c r="FD31" i="5" s="1"/>
  <c r="BC31" i="5"/>
  <c r="BB14" i="5"/>
  <c r="DO14" i="5" s="1"/>
  <c r="FD14" i="5" s="1"/>
  <c r="BC14" i="5"/>
  <c r="BB19" i="5"/>
  <c r="BC19" i="5"/>
  <c r="BD38" i="5"/>
  <c r="BE38" i="5"/>
  <c r="GI38" i="5"/>
  <c r="BD20" i="5"/>
  <c r="BE20" i="5"/>
  <c r="GI20" i="5"/>
  <c r="BB16" i="5"/>
  <c r="GI16" i="5" s="1"/>
  <c r="AF12" i="5"/>
  <c r="DD12" i="5"/>
  <c r="EB12" i="5" s="1"/>
  <c r="AG12" i="5"/>
  <c r="DO6" i="5"/>
  <c r="FD6" i="5" s="1"/>
  <c r="DO19" i="5"/>
  <c r="FD19" i="5" s="1"/>
  <c r="DO29" i="5"/>
  <c r="FD29" i="5" s="1"/>
  <c r="DO20" i="5"/>
  <c r="FD20" i="5" s="1"/>
  <c r="DO28" i="5"/>
  <c r="FD28" i="5" s="1"/>
  <c r="DO34" i="5"/>
  <c r="FD34" i="5" s="1"/>
  <c r="DO38" i="5"/>
  <c r="FD38" i="5" s="1"/>
  <c r="DO41" i="5"/>
  <c r="FD41" i="5" s="1"/>
  <c r="DO50" i="5"/>
  <c r="FD50" i="5" s="1"/>
  <c r="DO45" i="5"/>
  <c r="FD45" i="5" s="1"/>
  <c r="DO42" i="5"/>
  <c r="FD42" i="5" s="1"/>
  <c r="DO37" i="5"/>
  <c r="FD37" i="5" s="1"/>
  <c r="DO43" i="5"/>
  <c r="FD43" i="5" s="1"/>
  <c r="DO46" i="5"/>
  <c r="FD46" i="5" s="1"/>
  <c r="DO47" i="5"/>
  <c r="FD47" i="5" s="1"/>
  <c r="DO54" i="5"/>
  <c r="FD54" i="5" s="1"/>
  <c r="DO62" i="5"/>
  <c r="FD62" i="5" s="1"/>
  <c r="DO63" i="5"/>
  <c r="FD63" i="5" s="1"/>
  <c r="DO64" i="5"/>
  <c r="FD64" i="5" s="1"/>
  <c r="DO66" i="5"/>
  <c r="FD66" i="5" s="1"/>
  <c r="DO53" i="5"/>
  <c r="FD53" i="5" s="1"/>
  <c r="DO56" i="5"/>
  <c r="FD56" i="5" s="1"/>
  <c r="DO51" i="5"/>
  <c r="FD51" i="5" s="1"/>
  <c r="DO67" i="5"/>
  <c r="FD67" i="5" s="1"/>
  <c r="DO78" i="5"/>
  <c r="FD78" i="5" s="1"/>
  <c r="DO79" i="5"/>
  <c r="FD79" i="5" s="1"/>
  <c r="DO80" i="5"/>
  <c r="FD80" i="5" s="1"/>
  <c r="DO83" i="5"/>
  <c r="FD83" i="5" s="1"/>
  <c r="DO84" i="5"/>
  <c r="FD84" i="5" s="1"/>
  <c r="DO86" i="5"/>
  <c r="FD86" i="5" s="1"/>
  <c r="DO69" i="5"/>
  <c r="FD69" i="5" s="1"/>
  <c r="DO68" i="5"/>
  <c r="FD68" i="5" s="1"/>
  <c r="DO91" i="5"/>
  <c r="FD91" i="5" s="1"/>
  <c r="DO94" i="5"/>
  <c r="FD94" i="5" s="1"/>
  <c r="DO73" i="5"/>
  <c r="FD73" i="5" s="1"/>
  <c r="DO97" i="5"/>
  <c r="FD97" i="5" s="1"/>
  <c r="DO98" i="5"/>
  <c r="FD98" i="5" s="1"/>
  <c r="DO103" i="5"/>
  <c r="FD103" i="5" s="1"/>
  <c r="DO100" i="5"/>
  <c r="FD100" i="5" s="1"/>
  <c r="DO101" i="5"/>
  <c r="FD101" i="5" s="1"/>
  <c r="DO96" i="5"/>
  <c r="FD96" i="5" s="1"/>
  <c r="DO3" i="5"/>
  <c r="DO77" i="5"/>
  <c r="FD77" i="5" s="1"/>
  <c r="BB22" i="5"/>
  <c r="GI22" i="5" s="1"/>
  <c r="DF22" i="5"/>
  <c r="ED22" i="5" s="1"/>
  <c r="BC22" i="5"/>
  <c r="U8" i="5"/>
  <c r="V8" i="5"/>
  <c r="DI14" i="5"/>
  <c r="CI14" i="5"/>
  <c r="CJ14" i="5"/>
  <c r="BB18" i="5"/>
  <c r="DF18" i="5"/>
  <c r="ED18" i="5" s="1"/>
  <c r="BC18" i="5"/>
  <c r="AQ52" i="5"/>
  <c r="AR52" i="5"/>
  <c r="U79" i="5"/>
  <c r="V79" i="5"/>
  <c r="DC79" i="5"/>
  <c r="EA79" i="5" s="1"/>
  <c r="DJ11" i="5"/>
  <c r="CT11" i="5"/>
  <c r="CU11" i="5"/>
  <c r="CV32" i="5"/>
  <c r="CW32" i="5"/>
  <c r="DS32" i="5"/>
  <c r="GM32" i="5"/>
  <c r="GN32" i="5" s="1"/>
  <c r="BJ4" i="5"/>
  <c r="J20" i="23"/>
  <c r="CL97" i="5"/>
  <c r="GL97" i="5"/>
  <c r="CK97" i="5"/>
  <c r="BA25" i="5"/>
  <c r="BC25" i="5" s="1"/>
  <c r="U16" i="5"/>
  <c r="DC16" i="5"/>
  <c r="EA16" i="5" s="1"/>
  <c r="V16" i="5"/>
  <c r="R4" i="5"/>
  <c r="H16" i="23"/>
  <c r="G22" i="5"/>
  <c r="U7" i="5"/>
  <c r="V7" i="5"/>
  <c r="DC7" i="5"/>
  <c r="EA7" i="5" s="1"/>
  <c r="V12" i="5"/>
  <c r="U9" i="5"/>
  <c r="DC9" i="5"/>
  <c r="EA9" i="5" s="1"/>
  <c r="V9" i="5"/>
  <c r="G7" i="5"/>
  <c r="AF24" i="5"/>
  <c r="AG24" i="5"/>
  <c r="AO331" i="1"/>
  <c r="AO14" i="5" s="1"/>
  <c r="AO328" i="1"/>
  <c r="AO11" i="5" s="1"/>
  <c r="CF24" i="5"/>
  <c r="CH24" i="5" s="1"/>
  <c r="CF6" i="5"/>
  <c r="CH6" i="5" s="1"/>
  <c r="CF26" i="5"/>
  <c r="CH26" i="5" s="1"/>
  <c r="BX7" i="5"/>
  <c r="DH7" i="5"/>
  <c r="EF7" i="5" s="1"/>
  <c r="EK7" i="5" s="1"/>
  <c r="BY7" i="5"/>
  <c r="BX21" i="5"/>
  <c r="BY21" i="5"/>
  <c r="DH21" i="5"/>
  <c r="EF21" i="5" s="1"/>
  <c r="EK21" i="5" s="1"/>
  <c r="BX35" i="5"/>
  <c r="DH35" i="5"/>
  <c r="EF35" i="5" s="1"/>
  <c r="EK35" i="5" s="1"/>
  <c r="BY35" i="5"/>
  <c r="DQ10" i="5"/>
  <c r="FF10" i="5" s="1"/>
  <c r="FJ10" i="5" s="1"/>
  <c r="BZ10" i="5"/>
  <c r="CA10" i="5"/>
  <c r="GK10" i="5"/>
  <c r="BB35" i="5"/>
  <c r="DF35" i="5"/>
  <c r="ED35" i="5" s="1"/>
  <c r="BC35" i="5"/>
  <c r="BB39" i="5"/>
  <c r="DF39" i="5"/>
  <c r="ED39" i="5" s="1"/>
  <c r="BC39" i="5"/>
  <c r="U39" i="5"/>
  <c r="DC39" i="5"/>
  <c r="EA39" i="5" s="1"/>
  <c r="V39" i="5"/>
  <c r="DH5" i="5"/>
  <c r="EF5" i="5" s="1"/>
  <c r="EK5" i="5" s="1"/>
  <c r="DH14" i="5"/>
  <c r="EF14" i="5" s="1"/>
  <c r="EK14" i="5" s="1"/>
  <c r="DH6" i="5"/>
  <c r="EF6" i="5" s="1"/>
  <c r="EK6" i="5" s="1"/>
  <c r="DH10" i="5"/>
  <c r="EF10" i="5" s="1"/>
  <c r="EK10" i="5" s="1"/>
  <c r="DH9" i="5"/>
  <c r="EF9" i="5" s="1"/>
  <c r="EK9" i="5" s="1"/>
  <c r="DH8" i="5"/>
  <c r="EF8" i="5" s="1"/>
  <c r="EK8" i="5" s="1"/>
  <c r="DH11" i="5"/>
  <c r="EF11" i="5" s="1"/>
  <c r="EK11" i="5" s="1"/>
  <c r="DH17" i="5"/>
  <c r="EF17" i="5" s="1"/>
  <c r="EK17" i="5" s="1"/>
  <c r="DH20" i="5"/>
  <c r="EF20" i="5" s="1"/>
  <c r="EK20" i="5" s="1"/>
  <c r="DH24" i="5"/>
  <c r="EF24" i="5" s="1"/>
  <c r="EK24" i="5" s="1"/>
  <c r="DH26" i="5"/>
  <c r="EF26" i="5" s="1"/>
  <c r="EK26" i="5" s="1"/>
  <c r="DH16" i="5"/>
  <c r="EF16" i="5" s="1"/>
  <c r="EK16" i="5" s="1"/>
  <c r="DH19" i="5"/>
  <c r="EF19" i="5" s="1"/>
  <c r="EK19" i="5" s="1"/>
  <c r="DH23" i="5"/>
  <c r="EF23" i="5" s="1"/>
  <c r="EK23" i="5" s="1"/>
  <c r="DH22" i="5"/>
  <c r="EF22" i="5" s="1"/>
  <c r="EK22" i="5" s="1"/>
  <c r="DH25" i="5"/>
  <c r="EF25" i="5" s="1"/>
  <c r="EK25" i="5" s="1"/>
  <c r="DH27" i="5"/>
  <c r="EF27" i="5" s="1"/>
  <c r="EK27" i="5" s="1"/>
  <c r="DH28" i="5"/>
  <c r="EF28" i="5" s="1"/>
  <c r="EK28" i="5" s="1"/>
  <c r="DH29" i="5"/>
  <c r="EF29" i="5" s="1"/>
  <c r="EK29" i="5" s="1"/>
  <c r="DH30" i="5"/>
  <c r="EF30" i="5" s="1"/>
  <c r="EK30" i="5" s="1"/>
  <c r="DH31" i="5"/>
  <c r="EF31" i="5" s="1"/>
  <c r="EK31" i="5" s="1"/>
  <c r="DH34" i="5"/>
  <c r="EF34" i="5" s="1"/>
  <c r="EK34" i="5" s="1"/>
  <c r="DH37" i="5"/>
  <c r="EF37" i="5" s="1"/>
  <c r="EK37" i="5" s="1"/>
  <c r="DH32" i="5"/>
  <c r="EF32" i="5" s="1"/>
  <c r="EK32" i="5" s="1"/>
  <c r="DH38" i="5"/>
  <c r="EF38" i="5" s="1"/>
  <c r="EK38" i="5" s="1"/>
  <c r="DH39" i="5"/>
  <c r="EF39" i="5" s="1"/>
  <c r="EK39" i="5" s="1"/>
  <c r="DH40" i="5"/>
  <c r="EF40" i="5" s="1"/>
  <c r="EK40" i="5" s="1"/>
  <c r="DH42" i="5"/>
  <c r="EF42" i="5" s="1"/>
  <c r="EK42" i="5" s="1"/>
  <c r="DH43" i="5"/>
  <c r="EF43" i="5" s="1"/>
  <c r="EK43" i="5" s="1"/>
  <c r="DH44" i="5"/>
  <c r="EF44" i="5" s="1"/>
  <c r="EK44" i="5" s="1"/>
  <c r="DH45" i="5"/>
  <c r="EF45" i="5" s="1"/>
  <c r="EK45" i="5" s="1"/>
  <c r="DH46" i="5"/>
  <c r="EF46" i="5" s="1"/>
  <c r="EK46" i="5" s="1"/>
  <c r="DH47" i="5"/>
  <c r="EF47" i="5" s="1"/>
  <c r="EK47" i="5" s="1"/>
  <c r="DH48" i="5"/>
  <c r="EF48" i="5" s="1"/>
  <c r="EK48" i="5" s="1"/>
  <c r="DH50" i="5"/>
  <c r="EF50" i="5" s="1"/>
  <c r="EK50" i="5" s="1"/>
  <c r="DH49" i="5"/>
  <c r="EF49" i="5" s="1"/>
  <c r="EK49" i="5" s="1"/>
  <c r="DH51" i="5"/>
  <c r="EF51" i="5" s="1"/>
  <c r="EK51" i="5" s="1"/>
  <c r="DH53" i="5"/>
  <c r="EF53" i="5" s="1"/>
  <c r="EK53" i="5" s="1"/>
  <c r="DH54" i="5"/>
  <c r="EF54" i="5" s="1"/>
  <c r="EK54" i="5" s="1"/>
  <c r="DH55" i="5"/>
  <c r="EF55" i="5" s="1"/>
  <c r="EK55" i="5" s="1"/>
  <c r="DH56" i="5"/>
  <c r="EF56" i="5" s="1"/>
  <c r="EK56" i="5" s="1"/>
  <c r="DH57" i="5"/>
  <c r="EF57" i="5" s="1"/>
  <c r="EK57" i="5" s="1"/>
  <c r="DH58" i="5"/>
  <c r="EF58" i="5" s="1"/>
  <c r="EK58" i="5" s="1"/>
  <c r="DH59" i="5"/>
  <c r="EF59" i="5" s="1"/>
  <c r="EK59" i="5" s="1"/>
  <c r="DH60" i="5"/>
  <c r="EF60" i="5" s="1"/>
  <c r="EK60" i="5" s="1"/>
  <c r="DH61" i="5"/>
  <c r="EF61" i="5" s="1"/>
  <c r="EK61" i="5" s="1"/>
  <c r="DH62" i="5"/>
  <c r="EF62" i="5" s="1"/>
  <c r="EK62" i="5" s="1"/>
  <c r="DH65" i="5"/>
  <c r="EF65" i="5" s="1"/>
  <c r="EK65" i="5" s="1"/>
  <c r="DH66" i="5"/>
  <c r="EF66" i="5" s="1"/>
  <c r="EK66" i="5" s="1"/>
  <c r="DH67" i="5"/>
  <c r="EF67" i="5" s="1"/>
  <c r="EK67" i="5" s="1"/>
  <c r="DH68" i="5"/>
  <c r="EF68" i="5" s="1"/>
  <c r="EK68" i="5" s="1"/>
  <c r="DH69" i="5"/>
  <c r="EF69" i="5" s="1"/>
  <c r="EK69" i="5" s="1"/>
  <c r="DH70" i="5"/>
  <c r="EF70" i="5" s="1"/>
  <c r="EK70" i="5" s="1"/>
  <c r="DH71" i="5"/>
  <c r="EF71" i="5" s="1"/>
  <c r="EK71" i="5" s="1"/>
  <c r="DH72" i="5"/>
  <c r="EF72" i="5" s="1"/>
  <c r="EK72" i="5" s="1"/>
  <c r="DH73" i="5"/>
  <c r="EF73" i="5" s="1"/>
  <c r="EK73" i="5" s="1"/>
  <c r="DH74" i="5"/>
  <c r="EF74" i="5" s="1"/>
  <c r="EK74" i="5" s="1"/>
  <c r="DH75" i="5"/>
  <c r="EF75" i="5" s="1"/>
  <c r="EK75" i="5" s="1"/>
  <c r="DH76" i="5"/>
  <c r="EF76" i="5" s="1"/>
  <c r="EK76" i="5" s="1"/>
  <c r="DH77" i="5"/>
  <c r="EF77" i="5" s="1"/>
  <c r="EK77" i="5" s="1"/>
  <c r="DH81" i="5"/>
  <c r="EF81" i="5" s="1"/>
  <c r="EK81" i="5" s="1"/>
  <c r="DH82" i="5"/>
  <c r="EF82" i="5" s="1"/>
  <c r="EK82" i="5" s="1"/>
  <c r="DH83" i="5"/>
  <c r="EF83" i="5" s="1"/>
  <c r="EK83" i="5" s="1"/>
  <c r="DH84" i="5"/>
  <c r="EF84" i="5" s="1"/>
  <c r="EK84" i="5" s="1"/>
  <c r="DH85" i="5"/>
  <c r="EF85" i="5" s="1"/>
  <c r="EK85" i="5" s="1"/>
  <c r="DH86" i="5"/>
  <c r="EF86" i="5" s="1"/>
  <c r="EK86" i="5" s="1"/>
  <c r="DH88" i="5"/>
  <c r="EF88" i="5" s="1"/>
  <c r="EK88" i="5" s="1"/>
  <c r="DH87" i="5"/>
  <c r="EF87" i="5" s="1"/>
  <c r="EK87" i="5" s="1"/>
  <c r="DH91" i="5"/>
  <c r="EF91" i="5" s="1"/>
  <c r="EK91" i="5" s="1"/>
  <c r="DH92" i="5"/>
  <c r="EF92" i="5" s="1"/>
  <c r="EK92" i="5" s="1"/>
  <c r="DH93" i="5"/>
  <c r="EF93" i="5" s="1"/>
  <c r="EK93" i="5" s="1"/>
  <c r="DH94" i="5"/>
  <c r="EF94" i="5" s="1"/>
  <c r="EK94" i="5" s="1"/>
  <c r="DH95" i="5"/>
  <c r="EF95" i="5" s="1"/>
  <c r="EK95" i="5" s="1"/>
  <c r="DH96" i="5"/>
  <c r="EF96" i="5" s="1"/>
  <c r="EK96" i="5" s="1"/>
  <c r="DH97" i="5"/>
  <c r="EF97" i="5" s="1"/>
  <c r="EK97" i="5" s="1"/>
  <c r="DH98" i="5"/>
  <c r="EF98" i="5" s="1"/>
  <c r="EK98" i="5" s="1"/>
  <c r="DH100" i="5"/>
  <c r="EF100" i="5" s="1"/>
  <c r="EK100" i="5" s="1"/>
  <c r="DH101" i="5"/>
  <c r="EF101" i="5" s="1"/>
  <c r="EK101" i="5" s="1"/>
  <c r="DH102" i="5"/>
  <c r="EF102" i="5" s="1"/>
  <c r="EK102" i="5" s="1"/>
  <c r="DH103" i="5"/>
  <c r="EF103" i="5" s="1"/>
  <c r="EK103" i="5" s="1"/>
  <c r="DH78" i="5"/>
  <c r="EF78" i="5" s="1"/>
  <c r="EK78" i="5" s="1"/>
  <c r="DH3" i="5"/>
  <c r="BM52" i="5"/>
  <c r="BN52" i="5"/>
  <c r="DG52" i="5"/>
  <c r="EE52" i="5" s="1"/>
  <c r="BO76" i="5"/>
  <c r="BP76" i="5"/>
  <c r="GJ76" i="5"/>
  <c r="J63" i="5"/>
  <c r="K63" i="5"/>
  <c r="U81" i="5"/>
  <c r="V81" i="5"/>
  <c r="DC81" i="5"/>
  <c r="EA81" i="5" s="1"/>
  <c r="U82" i="5"/>
  <c r="V82" i="5"/>
  <c r="DC82" i="5"/>
  <c r="EA82" i="5" s="1"/>
  <c r="BM79" i="5"/>
  <c r="DG79" i="5"/>
  <c r="EE79" i="5" s="1"/>
  <c r="BN79" i="5"/>
  <c r="GK68" i="5"/>
  <c r="BZ68" i="5"/>
  <c r="CA68" i="5"/>
  <c r="DQ68" i="5"/>
  <c r="FF68" i="5" s="1"/>
  <c r="FJ68" i="5" s="1"/>
  <c r="BX80" i="5"/>
  <c r="BY80" i="5"/>
  <c r="DH80" i="5"/>
  <c r="EF80" i="5" s="1"/>
  <c r="EK80" i="5" s="1"/>
  <c r="DJ7" i="5"/>
  <c r="CT7" i="5"/>
  <c r="CU7" i="5"/>
  <c r="GH93" i="5"/>
  <c r="AS93" i="5"/>
  <c r="AT93" i="5"/>
  <c r="DJ8" i="5"/>
  <c r="CT8" i="5"/>
  <c r="CU8" i="5"/>
  <c r="CT9" i="5"/>
  <c r="CU9" i="5"/>
  <c r="DJ9" i="5"/>
  <c r="CV23" i="5"/>
  <c r="CW23" i="5"/>
  <c r="DS23" i="5"/>
  <c r="GM23" i="5"/>
  <c r="GN23" i="5" s="1"/>
  <c r="DS29" i="5"/>
  <c r="CV29" i="5"/>
  <c r="CW29" i="5"/>
  <c r="GM29" i="5"/>
  <c r="GN29" i="5" s="1"/>
  <c r="CV19" i="5"/>
  <c r="CW19" i="5"/>
  <c r="DS19" i="5"/>
  <c r="GM19" i="5"/>
  <c r="GN19" i="5" s="1"/>
  <c r="DS30" i="5"/>
  <c r="CV30" i="5"/>
  <c r="CW30" i="5"/>
  <c r="GM30" i="5"/>
  <c r="GN30" i="5" s="1"/>
  <c r="DI40" i="5"/>
  <c r="DS38" i="5"/>
  <c r="CV38" i="5"/>
  <c r="CW38" i="5"/>
  <c r="GM38" i="5"/>
  <c r="GN38" i="5" s="1"/>
  <c r="CL53" i="5"/>
  <c r="CK53" i="5"/>
  <c r="GL53" i="5"/>
  <c r="CK42" i="5"/>
  <c r="CL42" i="5"/>
  <c r="GL42" i="5"/>
  <c r="CT61" i="5"/>
  <c r="DJ61" i="5"/>
  <c r="CU61" i="5"/>
  <c r="CT63" i="5"/>
  <c r="DJ63" i="5"/>
  <c r="CU63" i="5"/>
  <c r="CK41" i="5"/>
  <c r="CL41" i="5"/>
  <c r="GL41" i="5"/>
  <c r="CT66" i="5"/>
  <c r="DJ66" i="5"/>
  <c r="CU66" i="5"/>
  <c r="CK61" i="5"/>
  <c r="CL61" i="5"/>
  <c r="GL61" i="5"/>
  <c r="CK63" i="5"/>
  <c r="CL63" i="5"/>
  <c r="GL63" i="5"/>
  <c r="CV80" i="5"/>
  <c r="CW80" i="5"/>
  <c r="GM80" i="5"/>
  <c r="GN80" i="5" s="1"/>
  <c r="DS80" i="5"/>
  <c r="DI75" i="5"/>
  <c r="CI86" i="5"/>
  <c r="CJ86" i="5"/>
  <c r="DI86" i="5"/>
  <c r="BJ15" i="5"/>
  <c r="BL15" i="5" s="1"/>
  <c r="BJ19" i="5"/>
  <c r="BL19" i="5" s="1"/>
  <c r="CL67" i="5"/>
  <c r="GL67" i="5"/>
  <c r="CK67" i="5"/>
  <c r="CV82" i="5"/>
  <c r="CW82" i="5"/>
  <c r="GM82" i="5"/>
  <c r="GN82" i="5" s="1"/>
  <c r="DS82" i="5"/>
  <c r="CL93" i="5"/>
  <c r="GL93" i="5"/>
  <c r="CK93" i="5"/>
  <c r="DS95" i="5"/>
  <c r="CV95" i="5"/>
  <c r="CW95" i="5"/>
  <c r="GM95" i="5"/>
  <c r="GN95" i="5" s="1"/>
  <c r="DI101" i="5"/>
  <c r="DS102" i="5"/>
  <c r="CV102" i="5"/>
  <c r="CW102" i="5"/>
  <c r="GM102" i="5"/>
  <c r="GN102" i="5" s="1"/>
  <c r="DS100" i="5"/>
  <c r="CV100" i="5"/>
  <c r="CW100" i="5"/>
  <c r="GM100" i="5"/>
  <c r="GN100" i="5" s="1"/>
  <c r="DS103" i="5"/>
  <c r="CV103" i="5"/>
  <c r="CW103" i="5"/>
  <c r="GM103" i="5"/>
  <c r="GN103" i="5" s="1"/>
  <c r="DI97" i="5"/>
  <c r="DS101" i="5"/>
  <c r="CV101" i="5"/>
  <c r="CW101" i="5"/>
  <c r="GM101" i="5"/>
  <c r="GN101" i="5" s="1"/>
  <c r="CF4" i="5"/>
  <c r="H23" i="23"/>
  <c r="U15" i="5"/>
  <c r="DC15" i="5"/>
  <c r="EA15" i="5" s="1"/>
  <c r="AE4" i="5"/>
  <c r="L17" i="23"/>
  <c r="DF13" i="5"/>
  <c r="ED13" i="5" s="1"/>
  <c r="DF6" i="5"/>
  <c r="ED6" i="5" s="1"/>
  <c r="DF10" i="5"/>
  <c r="ED10" i="5" s="1"/>
  <c r="DF9" i="5"/>
  <c r="ED9" i="5" s="1"/>
  <c r="DF11" i="5"/>
  <c r="ED11" i="5" s="1"/>
  <c r="DF19" i="5"/>
  <c r="ED19" i="5" s="1"/>
  <c r="DF14" i="5"/>
  <c r="ED14" i="5" s="1"/>
  <c r="DF27" i="5"/>
  <c r="ED27" i="5" s="1"/>
  <c r="DF21" i="5"/>
  <c r="ED21" i="5" s="1"/>
  <c r="DF32" i="5"/>
  <c r="ED32" i="5" s="1"/>
  <c r="DF20" i="5"/>
  <c r="ED20" i="5" s="1"/>
  <c r="DF34" i="5"/>
  <c r="ED34" i="5" s="1"/>
  <c r="DF31" i="5"/>
  <c r="ED31" i="5" s="1"/>
  <c r="DF30" i="5"/>
  <c r="ED30" i="5" s="1"/>
  <c r="DF38" i="5"/>
  <c r="ED38" i="5" s="1"/>
  <c r="DF40" i="5"/>
  <c r="ED40" i="5" s="1"/>
  <c r="DF41" i="5"/>
  <c r="ED41" i="5" s="1"/>
  <c r="DF42" i="5"/>
  <c r="ED42" i="5" s="1"/>
  <c r="DF43" i="5"/>
  <c r="ED43" i="5" s="1"/>
  <c r="DF44" i="5"/>
  <c r="ED44" i="5" s="1"/>
  <c r="DF45" i="5"/>
  <c r="ED45" i="5" s="1"/>
  <c r="DF46" i="5"/>
  <c r="ED46" i="5" s="1"/>
  <c r="DF47" i="5"/>
  <c r="ED47" i="5" s="1"/>
  <c r="DF29" i="5"/>
  <c r="ED29" i="5" s="1"/>
  <c r="DF48" i="5"/>
  <c r="ED48" i="5" s="1"/>
  <c r="DF50" i="5"/>
  <c r="ED50" i="5" s="1"/>
  <c r="DF28" i="5"/>
  <c r="ED28" i="5" s="1"/>
  <c r="DF37" i="5"/>
  <c r="ED37" i="5" s="1"/>
  <c r="DF49" i="5"/>
  <c r="ED49" i="5" s="1"/>
  <c r="DF51" i="5"/>
  <c r="ED51" i="5" s="1"/>
  <c r="DF53" i="5"/>
  <c r="ED53" i="5" s="1"/>
  <c r="DF56" i="5"/>
  <c r="ED56" i="5" s="1"/>
  <c r="DF54" i="5"/>
  <c r="ED54" i="5" s="1"/>
  <c r="DF57" i="5"/>
  <c r="ED57" i="5" s="1"/>
  <c r="DF58" i="5"/>
  <c r="ED58" i="5" s="1"/>
  <c r="DF62" i="5"/>
  <c r="ED62" i="5" s="1"/>
  <c r="DF65" i="5"/>
  <c r="ED65" i="5" s="1"/>
  <c r="DF60" i="5"/>
  <c r="ED60" i="5" s="1"/>
  <c r="DF61" i="5"/>
  <c r="ED61" i="5" s="1"/>
  <c r="DF64" i="5"/>
  <c r="ED64" i="5" s="1"/>
  <c r="DF67" i="5"/>
  <c r="ED67" i="5" s="1"/>
  <c r="DF68" i="5"/>
  <c r="ED68" i="5" s="1"/>
  <c r="DF69" i="5"/>
  <c r="ED69" i="5" s="1"/>
  <c r="DF70" i="5"/>
  <c r="ED70" i="5" s="1"/>
  <c r="DF71" i="5"/>
  <c r="ED71" i="5" s="1"/>
  <c r="DF73" i="5"/>
  <c r="ED73" i="5" s="1"/>
  <c r="DF63" i="5"/>
  <c r="ED63" i="5" s="1"/>
  <c r="DF75" i="5"/>
  <c r="ED75" i="5" s="1"/>
  <c r="DF74" i="5"/>
  <c r="ED74" i="5" s="1"/>
  <c r="DF77" i="5"/>
  <c r="ED77" i="5" s="1"/>
  <c r="DF76" i="5"/>
  <c r="ED76" i="5" s="1"/>
  <c r="DF79" i="5"/>
  <c r="ED79" i="5" s="1"/>
  <c r="DF80" i="5"/>
  <c r="ED80" i="5" s="1"/>
  <c r="DF83" i="5"/>
  <c r="ED83" i="5" s="1"/>
  <c r="DF84" i="5"/>
  <c r="ED84" i="5" s="1"/>
  <c r="DF85" i="5"/>
  <c r="ED85" i="5" s="1"/>
  <c r="DF66" i="5"/>
  <c r="ED66" i="5" s="1"/>
  <c r="DF78" i="5"/>
  <c r="ED78" i="5" s="1"/>
  <c r="DF59" i="5"/>
  <c r="ED59" i="5" s="1"/>
  <c r="DF88" i="5"/>
  <c r="ED88" i="5" s="1"/>
  <c r="DF87" i="5"/>
  <c r="ED87" i="5" s="1"/>
  <c r="DF89" i="5"/>
  <c r="ED89" i="5" s="1"/>
  <c r="DF90" i="5"/>
  <c r="ED90" i="5" s="1"/>
  <c r="DF91" i="5"/>
  <c r="ED91" i="5" s="1"/>
  <c r="DF92" i="5"/>
  <c r="ED92" i="5" s="1"/>
  <c r="DF93" i="5"/>
  <c r="ED93" i="5" s="1"/>
  <c r="DF94" i="5"/>
  <c r="ED94" i="5" s="1"/>
  <c r="DF95" i="5"/>
  <c r="ED95" i="5" s="1"/>
  <c r="DF96" i="5"/>
  <c r="ED96" i="5" s="1"/>
  <c r="DF97" i="5"/>
  <c r="ED97" i="5" s="1"/>
  <c r="DF98" i="5"/>
  <c r="ED98" i="5" s="1"/>
  <c r="DF100" i="5"/>
  <c r="ED100" i="5" s="1"/>
  <c r="DF101" i="5"/>
  <c r="ED101" i="5" s="1"/>
  <c r="DF102" i="5"/>
  <c r="ED102" i="5" s="1"/>
  <c r="DF103" i="5"/>
  <c r="ED103" i="5" s="1"/>
  <c r="DF86" i="5"/>
  <c r="ED86" i="5" s="1"/>
  <c r="DF3" i="5"/>
  <c r="BB55" i="5"/>
  <c r="DF55" i="5"/>
  <c r="ED55" i="5" s="1"/>
  <c r="BC55" i="5"/>
  <c r="BB99" i="5"/>
  <c r="DF99" i="5"/>
  <c r="ED99" i="5" s="1"/>
  <c r="BC99" i="5"/>
  <c r="DJ21" i="5"/>
  <c r="CT21" i="5"/>
  <c r="CU21" i="5"/>
  <c r="CL51" i="5"/>
  <c r="GL51" i="5"/>
  <c r="CK51" i="5"/>
  <c r="CT62" i="5"/>
  <c r="DJ62" i="5"/>
  <c r="CU62" i="5"/>
  <c r="CJ76" i="5"/>
  <c r="CI76" i="5"/>
  <c r="DI76" i="5"/>
  <c r="DS69" i="5"/>
  <c r="CV69" i="5"/>
  <c r="CW69" i="5"/>
  <c r="GM69" i="5"/>
  <c r="GN69" i="5" s="1"/>
  <c r="AN6" i="5"/>
  <c r="AN23" i="5"/>
  <c r="G14" i="5"/>
  <c r="R22" i="5"/>
  <c r="T22" i="5" s="1"/>
  <c r="U19" i="5"/>
  <c r="V19" i="5"/>
  <c r="DC19" i="5"/>
  <c r="EA19" i="5" s="1"/>
  <c r="AO333" i="1"/>
  <c r="AO16" i="5" s="1"/>
  <c r="AC26" i="5"/>
  <c r="AE26" i="5" s="1"/>
  <c r="AC16" i="5"/>
  <c r="AE16" i="5" s="1"/>
  <c r="AC21" i="5"/>
  <c r="AE21" i="5" s="1"/>
  <c r="AO323" i="1"/>
  <c r="AO6" i="5" s="1"/>
  <c r="AO343" i="1"/>
  <c r="AO26" i="5" s="1"/>
  <c r="CF16" i="5"/>
  <c r="CH16" i="5" s="1"/>
  <c r="CF21" i="5"/>
  <c r="CH21" i="5" s="1"/>
  <c r="CF18" i="5"/>
  <c r="CH18" i="5" s="1"/>
  <c r="DC27" i="5"/>
  <c r="EA27" i="5" s="1"/>
  <c r="DC28" i="5"/>
  <c r="EA28" i="5" s="1"/>
  <c r="DC29" i="5"/>
  <c r="EA29" i="5" s="1"/>
  <c r="DC30" i="5"/>
  <c r="EA30" i="5" s="1"/>
  <c r="DC31" i="5"/>
  <c r="EA31" i="5" s="1"/>
  <c r="DC34" i="5"/>
  <c r="EA34" i="5" s="1"/>
  <c r="DC36" i="5"/>
  <c r="EA36" i="5" s="1"/>
  <c r="DC38" i="5"/>
  <c r="EA38" i="5" s="1"/>
  <c r="DC41" i="5"/>
  <c r="EA41" i="5" s="1"/>
  <c r="DC42" i="5"/>
  <c r="EA42" i="5" s="1"/>
  <c r="DC43" i="5"/>
  <c r="EA43" i="5" s="1"/>
  <c r="DC44" i="5"/>
  <c r="EA44" i="5" s="1"/>
  <c r="DC45" i="5"/>
  <c r="EA45" i="5" s="1"/>
  <c r="DC46" i="5"/>
  <c r="EA46" i="5" s="1"/>
  <c r="DC37" i="5"/>
  <c r="EA37" i="5" s="1"/>
  <c r="DC51" i="5"/>
  <c r="EA51" i="5" s="1"/>
  <c r="DC53" i="5"/>
  <c r="EA53" i="5" s="1"/>
  <c r="DC54" i="5"/>
  <c r="EA54" i="5" s="1"/>
  <c r="DC50" i="5"/>
  <c r="EA50" i="5" s="1"/>
  <c r="DC57" i="5"/>
  <c r="EA57" i="5" s="1"/>
  <c r="DC58" i="5"/>
  <c r="EA58" i="5" s="1"/>
  <c r="DC59" i="5"/>
  <c r="EA59" i="5" s="1"/>
  <c r="DC60" i="5"/>
  <c r="EA60" i="5" s="1"/>
  <c r="DC61" i="5"/>
  <c r="EA61" i="5" s="1"/>
  <c r="DC62" i="5"/>
  <c r="EA62" i="5" s="1"/>
  <c r="DC64" i="5"/>
  <c r="EA64" i="5" s="1"/>
  <c r="DC56" i="5"/>
  <c r="EA56" i="5" s="1"/>
  <c r="DC65" i="5"/>
  <c r="EA65" i="5" s="1"/>
  <c r="DC67" i="5"/>
  <c r="EA67" i="5" s="1"/>
  <c r="DC68" i="5"/>
  <c r="EA68" i="5" s="1"/>
  <c r="DC69" i="5"/>
  <c r="EA69" i="5" s="1"/>
  <c r="DC70" i="5"/>
  <c r="EA70" i="5" s="1"/>
  <c r="DC71" i="5"/>
  <c r="EA71" i="5" s="1"/>
  <c r="DC72" i="5"/>
  <c r="EA72" i="5" s="1"/>
  <c r="DC73" i="5"/>
  <c r="EA73" i="5" s="1"/>
  <c r="DC74" i="5"/>
  <c r="EA74" i="5" s="1"/>
  <c r="DC75" i="5"/>
  <c r="EA75" i="5" s="1"/>
  <c r="DC66" i="5"/>
  <c r="EA66" i="5" s="1"/>
  <c r="DC76" i="5"/>
  <c r="EA76" i="5" s="1"/>
  <c r="DC78" i="5"/>
  <c r="EA78" i="5" s="1"/>
  <c r="DC87" i="5"/>
  <c r="EA87" i="5" s="1"/>
  <c r="DC91" i="5"/>
  <c r="EA91" i="5" s="1"/>
  <c r="DC92" i="5"/>
  <c r="EA92" i="5" s="1"/>
  <c r="DC93" i="5"/>
  <c r="EA93" i="5" s="1"/>
  <c r="DC94" i="5"/>
  <c r="EA94" i="5" s="1"/>
  <c r="DC95" i="5"/>
  <c r="EA95" i="5" s="1"/>
  <c r="DC96" i="5"/>
  <c r="EA96" i="5" s="1"/>
  <c r="DC99" i="5"/>
  <c r="EA99" i="5" s="1"/>
  <c r="DC100" i="5"/>
  <c r="EA100" i="5" s="1"/>
  <c r="DC101" i="5"/>
  <c r="EA101" i="5" s="1"/>
  <c r="DC102" i="5"/>
  <c r="EA102" i="5" s="1"/>
  <c r="DC103" i="5"/>
  <c r="EA103" i="5" s="1"/>
  <c r="DC85" i="5"/>
  <c r="EA85" i="5" s="1"/>
  <c r="DC89" i="5"/>
  <c r="EA89" i="5" s="1"/>
  <c r="DC83" i="5"/>
  <c r="EA83" i="5" s="1"/>
  <c r="DC84" i="5"/>
  <c r="EA84" i="5" s="1"/>
  <c r="DC77" i="5"/>
  <c r="EA77" i="5" s="1"/>
  <c r="DC80" i="5"/>
  <c r="EA80" i="5" s="1"/>
  <c r="DC86" i="5"/>
  <c r="EA86" i="5" s="1"/>
  <c r="DC88" i="5"/>
  <c r="EA88" i="5" s="1"/>
  <c r="DC3" i="5"/>
  <c r="U32" i="5"/>
  <c r="DC32" i="5"/>
  <c r="EA32" i="5" s="1"/>
  <c r="V32" i="5"/>
  <c r="BB12" i="5"/>
  <c r="BC12" i="5"/>
  <c r="DF12" i="5"/>
  <c r="ED12" i="5" s="1"/>
  <c r="BE32" i="5"/>
  <c r="GI32" i="5"/>
  <c r="BD32" i="5"/>
  <c r="DO32" i="5"/>
  <c r="FD32" i="5" s="1"/>
  <c r="AQ36" i="5"/>
  <c r="AR36" i="5"/>
  <c r="BM39" i="5"/>
  <c r="BN39" i="5"/>
  <c r="DG39" i="5"/>
  <c r="EE39" i="5" s="1"/>
  <c r="J40" i="5"/>
  <c r="K40" i="5"/>
  <c r="BM40" i="5"/>
  <c r="BN40" i="5"/>
  <c r="DG40" i="5"/>
  <c r="EE40" i="5" s="1"/>
  <c r="DU44" i="5"/>
  <c r="L44" i="5"/>
  <c r="M44" i="5"/>
  <c r="GE44" i="5"/>
  <c r="DQ5" i="5"/>
  <c r="FF5" i="5" s="1"/>
  <c r="FJ5" i="5" s="1"/>
  <c r="DQ9" i="5"/>
  <c r="FF9" i="5" s="1"/>
  <c r="FJ9" i="5" s="1"/>
  <c r="DQ8" i="5"/>
  <c r="FF8" i="5" s="1"/>
  <c r="FJ8" i="5" s="1"/>
  <c r="DQ11" i="5"/>
  <c r="FF11" i="5" s="1"/>
  <c r="FJ11" i="5" s="1"/>
  <c r="DQ14" i="5"/>
  <c r="FF14" i="5" s="1"/>
  <c r="FJ14" i="5" s="1"/>
  <c r="DQ23" i="5"/>
  <c r="FF23" i="5" s="1"/>
  <c r="FJ23" i="5" s="1"/>
  <c r="DQ17" i="5"/>
  <c r="FF17" i="5" s="1"/>
  <c r="FJ17" i="5" s="1"/>
  <c r="DQ22" i="5"/>
  <c r="FF22" i="5" s="1"/>
  <c r="FJ22" i="5" s="1"/>
  <c r="DQ20" i="5"/>
  <c r="FF20" i="5" s="1"/>
  <c r="FJ20" i="5" s="1"/>
  <c r="DQ24" i="5"/>
  <c r="FF24" i="5" s="1"/>
  <c r="FJ24" i="5" s="1"/>
  <c r="DQ27" i="5"/>
  <c r="FF27" i="5" s="1"/>
  <c r="FJ27" i="5" s="1"/>
  <c r="DQ32" i="5"/>
  <c r="FF32" i="5" s="1"/>
  <c r="FJ32" i="5" s="1"/>
  <c r="DQ34" i="5"/>
  <c r="FF34" i="5" s="1"/>
  <c r="FJ34" i="5" s="1"/>
  <c r="DQ30" i="5"/>
  <c r="FF30" i="5" s="1"/>
  <c r="FJ30" i="5" s="1"/>
  <c r="DQ31" i="5"/>
  <c r="FF31" i="5" s="1"/>
  <c r="FJ31" i="5" s="1"/>
  <c r="DQ6" i="5"/>
  <c r="FF6" i="5" s="1"/>
  <c r="FJ6" i="5" s="1"/>
  <c r="DQ37" i="5"/>
  <c r="FF37" i="5" s="1"/>
  <c r="FJ37" i="5" s="1"/>
  <c r="DQ38" i="5"/>
  <c r="FF38" i="5" s="1"/>
  <c r="FJ38" i="5" s="1"/>
  <c r="DQ39" i="5"/>
  <c r="FF39" i="5" s="1"/>
  <c r="FJ39" i="5" s="1"/>
  <c r="DQ42" i="5"/>
  <c r="FF42" i="5" s="1"/>
  <c r="FJ42" i="5" s="1"/>
  <c r="DQ45" i="5"/>
  <c r="FF45" i="5" s="1"/>
  <c r="FJ45" i="5" s="1"/>
  <c r="DQ48" i="5"/>
  <c r="FF48" i="5" s="1"/>
  <c r="FJ48" i="5" s="1"/>
  <c r="DQ50" i="5"/>
  <c r="FF50" i="5" s="1"/>
  <c r="FJ50" i="5" s="1"/>
  <c r="DQ47" i="5"/>
  <c r="FF47" i="5" s="1"/>
  <c r="FJ47" i="5" s="1"/>
  <c r="DQ55" i="5"/>
  <c r="FF55" i="5" s="1"/>
  <c r="FJ55" i="5" s="1"/>
  <c r="DQ58" i="5"/>
  <c r="FF58" i="5" s="1"/>
  <c r="FJ58" i="5" s="1"/>
  <c r="DQ61" i="5"/>
  <c r="FF61" i="5" s="1"/>
  <c r="FJ61" i="5" s="1"/>
  <c r="DQ62" i="5"/>
  <c r="FF62" i="5" s="1"/>
  <c r="FJ62" i="5" s="1"/>
  <c r="DQ65" i="5"/>
  <c r="FF65" i="5" s="1"/>
  <c r="FJ65" i="5" s="1"/>
  <c r="DQ46" i="5"/>
  <c r="FF46" i="5" s="1"/>
  <c r="FJ46" i="5" s="1"/>
  <c r="DQ56" i="5"/>
  <c r="FF56" i="5" s="1"/>
  <c r="FJ56" i="5" s="1"/>
  <c r="DQ76" i="5"/>
  <c r="FF76" i="5" s="1"/>
  <c r="FJ76" i="5" s="1"/>
  <c r="DQ67" i="5"/>
  <c r="FF67" i="5" s="1"/>
  <c r="FJ67" i="5" s="1"/>
  <c r="DQ70" i="5"/>
  <c r="FF70" i="5" s="1"/>
  <c r="FJ70" i="5" s="1"/>
  <c r="DQ71" i="5"/>
  <c r="FF71" i="5" s="1"/>
  <c r="FJ71" i="5" s="1"/>
  <c r="DQ74" i="5"/>
  <c r="FF74" i="5" s="1"/>
  <c r="FJ74" i="5" s="1"/>
  <c r="DQ66" i="5"/>
  <c r="FF66" i="5" s="1"/>
  <c r="FJ66" i="5" s="1"/>
  <c r="DQ75" i="5"/>
  <c r="FF75" i="5" s="1"/>
  <c r="FJ75" i="5" s="1"/>
  <c r="DQ81" i="5"/>
  <c r="FF81" i="5" s="1"/>
  <c r="FJ81" i="5" s="1"/>
  <c r="DQ85" i="5"/>
  <c r="FF85" i="5" s="1"/>
  <c r="FJ85" i="5" s="1"/>
  <c r="DQ86" i="5"/>
  <c r="FF86" i="5" s="1"/>
  <c r="FJ86" i="5" s="1"/>
  <c r="DQ87" i="5"/>
  <c r="FF87" i="5" s="1"/>
  <c r="FJ87" i="5" s="1"/>
  <c r="DQ88" i="5"/>
  <c r="FF88" i="5" s="1"/>
  <c r="FJ88" i="5" s="1"/>
  <c r="DQ94" i="5"/>
  <c r="FF94" i="5" s="1"/>
  <c r="FJ94" i="5" s="1"/>
  <c r="DQ95" i="5"/>
  <c r="FF95" i="5" s="1"/>
  <c r="FJ95" i="5" s="1"/>
  <c r="DQ96" i="5"/>
  <c r="FF96" i="5" s="1"/>
  <c r="FJ96" i="5" s="1"/>
  <c r="DQ97" i="5"/>
  <c r="FF97" i="5" s="1"/>
  <c r="FJ97" i="5" s="1"/>
  <c r="DQ98" i="5"/>
  <c r="FF98" i="5" s="1"/>
  <c r="FJ98" i="5" s="1"/>
  <c r="DQ102" i="5"/>
  <c r="FF102" i="5" s="1"/>
  <c r="FJ102" i="5" s="1"/>
  <c r="DQ100" i="5"/>
  <c r="FF100" i="5" s="1"/>
  <c r="FJ100" i="5" s="1"/>
  <c r="DQ103" i="5"/>
  <c r="FF103" i="5" s="1"/>
  <c r="FJ103" i="5" s="1"/>
  <c r="DQ3" i="5"/>
  <c r="BO51" i="5"/>
  <c r="BP51" i="5"/>
  <c r="GJ51" i="5"/>
  <c r="L78" i="5"/>
  <c r="GE78" i="5"/>
  <c r="M78" i="5"/>
  <c r="L68" i="5"/>
  <c r="M68" i="5"/>
  <c r="GE68" i="5"/>
  <c r="BO68" i="5"/>
  <c r="BP68" i="5"/>
  <c r="GJ68" i="5"/>
  <c r="BM81" i="5"/>
  <c r="DG81" i="5"/>
  <c r="EE81" i="5" s="1"/>
  <c r="BN81" i="5"/>
  <c r="J81" i="5"/>
  <c r="K81" i="5"/>
  <c r="AQ71" i="5"/>
  <c r="AR71" i="5"/>
  <c r="BP85" i="5"/>
  <c r="GJ85" i="5"/>
  <c r="BO85" i="5"/>
  <c r="W93" i="5"/>
  <c r="X93" i="5"/>
  <c r="GF93" i="5"/>
  <c r="CJ29" i="5"/>
  <c r="CI29" i="5"/>
  <c r="DI29" i="5"/>
  <c r="DS42" i="5"/>
  <c r="CV42" i="5"/>
  <c r="CW42" i="5"/>
  <c r="GM42" i="5"/>
  <c r="GN42" i="5" s="1"/>
  <c r="CK46" i="5"/>
  <c r="CL46" i="5"/>
  <c r="GL46" i="5"/>
  <c r="DI42" i="5"/>
  <c r="CT64" i="5"/>
  <c r="DJ64" i="5"/>
  <c r="CU64" i="5"/>
  <c r="DI41" i="5"/>
  <c r="DS73" i="5"/>
  <c r="CV73" i="5"/>
  <c r="CW73" i="5"/>
  <c r="GM73" i="5"/>
  <c r="GN73" i="5" s="1"/>
  <c r="DI64" i="5"/>
  <c r="CW48" i="5"/>
  <c r="GM48" i="5"/>
  <c r="GN48" i="5" s="1"/>
  <c r="DS48" i="5"/>
  <c r="CV48" i="5"/>
  <c r="DS74" i="5"/>
  <c r="CV74" i="5"/>
  <c r="CW74" i="5"/>
  <c r="GM74" i="5"/>
  <c r="GN74" i="5" s="1"/>
  <c r="CI82" i="5"/>
  <c r="CJ82" i="5"/>
  <c r="DI82" i="5"/>
  <c r="DS68" i="5"/>
  <c r="CV68" i="5"/>
  <c r="CW68" i="5"/>
  <c r="GM68" i="5"/>
  <c r="GN68" i="5" s="1"/>
  <c r="CI89" i="5"/>
  <c r="CJ89" i="5"/>
  <c r="DI89" i="5"/>
  <c r="AH80" i="5"/>
  <c r="AI80" i="5"/>
  <c r="GG80" i="5"/>
  <c r="GL80" i="5"/>
  <c r="CL80" i="5"/>
  <c r="CK80" i="5"/>
  <c r="BJ14" i="5"/>
  <c r="BL14" i="5" s="1"/>
  <c r="BJ11" i="5"/>
  <c r="BL11" i="5" s="1"/>
  <c r="DI95" i="5"/>
  <c r="CJ100" i="5"/>
  <c r="DI100" i="5"/>
  <c r="CI100" i="5"/>
  <c r="CL90" i="5"/>
  <c r="GL90" i="5"/>
  <c r="CK90" i="5"/>
  <c r="CV86" i="5"/>
  <c r="CW86" i="5"/>
  <c r="GM86" i="5"/>
  <c r="GN86" i="5" s="1"/>
  <c r="DS86" i="5"/>
  <c r="CJ102" i="5"/>
  <c r="CI102" i="5"/>
  <c r="DI102" i="5"/>
  <c r="DS91" i="5"/>
  <c r="CV91" i="5"/>
  <c r="CW91" i="5"/>
  <c r="GM91" i="5"/>
  <c r="GN91" i="5" s="1"/>
  <c r="DI91" i="5"/>
  <c r="U17" i="5"/>
  <c r="DC17" i="5"/>
  <c r="EA17" i="5" s="1"/>
  <c r="V17" i="5"/>
  <c r="AF14" i="5"/>
  <c r="AG14" i="5"/>
  <c r="DD14" i="5"/>
  <c r="EB14" i="5" s="1"/>
  <c r="CF11" i="5"/>
  <c r="CH11" i="5" s="1"/>
  <c r="BZ26" i="5"/>
  <c r="CA26" i="5"/>
  <c r="GK26" i="5"/>
  <c r="DQ26" i="5"/>
  <c r="FF26" i="5" s="1"/>
  <c r="FJ26" i="5" s="1"/>
  <c r="BX64" i="5"/>
  <c r="DH64" i="5"/>
  <c r="EF64" i="5" s="1"/>
  <c r="EK64" i="5" s="1"/>
  <c r="BY64" i="5"/>
  <c r="CV54" i="5"/>
  <c r="CW54" i="5"/>
  <c r="GM54" i="5"/>
  <c r="GN54" i="5" s="1"/>
  <c r="DS54" i="5"/>
  <c r="CK59" i="5"/>
  <c r="CL59" i="5"/>
  <c r="GL59" i="5"/>
  <c r="CI85" i="5"/>
  <c r="CJ85" i="5"/>
  <c r="DI85" i="5"/>
  <c r="DS90" i="5"/>
  <c r="CV90" i="5"/>
  <c r="CW90" i="5"/>
  <c r="GM90" i="5"/>
  <c r="GN90" i="5" s="1"/>
  <c r="AN25" i="5"/>
  <c r="R14" i="5"/>
  <c r="T14" i="5" s="1"/>
  <c r="U11" i="5"/>
  <c r="DC11" i="5"/>
  <c r="EA11" i="5" s="1"/>
  <c r="V11" i="5"/>
  <c r="G19" i="5"/>
  <c r="G4" i="5"/>
  <c r="J15" i="23"/>
  <c r="AC18" i="5"/>
  <c r="AE18" i="5" s="1"/>
  <c r="AF8" i="5"/>
  <c r="AG8" i="5"/>
  <c r="DD8" i="5"/>
  <c r="EB8" i="5" s="1"/>
  <c r="AC13" i="5"/>
  <c r="AE13" i="5" s="1"/>
  <c r="AO338" i="1"/>
  <c r="AO21" i="5" s="1"/>
  <c r="AO335" i="1"/>
  <c r="AO18" i="5" s="1"/>
  <c r="AN21" i="5"/>
  <c r="CF8" i="5"/>
  <c r="CH8" i="5" s="1"/>
  <c r="CF13" i="5"/>
  <c r="CH13" i="5" s="1"/>
  <c r="CF10" i="5"/>
  <c r="CH10" i="5" s="1"/>
  <c r="AF3" i="5"/>
  <c r="DM29" i="5" s="1"/>
  <c r="FB29" i="5" s="1"/>
  <c r="DD27" i="5"/>
  <c r="EB27" i="5" s="1"/>
  <c r="DD28" i="5"/>
  <c r="EB28" i="5" s="1"/>
  <c r="DD29" i="5"/>
  <c r="EB29" i="5" s="1"/>
  <c r="DD30" i="5"/>
  <c r="EB30" i="5" s="1"/>
  <c r="DD31" i="5"/>
  <c r="EB31" i="5" s="1"/>
  <c r="DD32" i="5"/>
  <c r="EB32" i="5" s="1"/>
  <c r="DD34" i="5"/>
  <c r="EB34" i="5" s="1"/>
  <c r="DD38" i="5"/>
  <c r="EB38" i="5" s="1"/>
  <c r="DD39" i="5"/>
  <c r="EB39" i="5" s="1"/>
  <c r="DD40" i="5"/>
  <c r="EB40" i="5" s="1"/>
  <c r="DD41" i="5"/>
  <c r="EB41" i="5" s="1"/>
  <c r="DD42" i="5"/>
  <c r="EB42" i="5" s="1"/>
  <c r="DD43" i="5"/>
  <c r="EB43" i="5" s="1"/>
  <c r="DD44" i="5"/>
  <c r="EB44" i="5" s="1"/>
  <c r="DD45" i="5"/>
  <c r="EB45" i="5" s="1"/>
  <c r="DD46" i="5"/>
  <c r="EB46" i="5" s="1"/>
  <c r="DD47" i="5"/>
  <c r="EB47" i="5" s="1"/>
  <c r="DD49" i="5"/>
  <c r="EB49" i="5" s="1"/>
  <c r="DD51" i="5"/>
  <c r="EB51" i="5" s="1"/>
  <c r="DD53" i="5"/>
  <c r="EB53" i="5" s="1"/>
  <c r="DD54" i="5"/>
  <c r="EB54" i="5" s="1"/>
  <c r="DD37" i="5"/>
  <c r="EB37" i="5" s="1"/>
  <c r="DD48" i="5"/>
  <c r="EB48" i="5" s="1"/>
  <c r="DD50" i="5"/>
  <c r="EB50" i="5" s="1"/>
  <c r="DD55" i="5"/>
  <c r="EB55" i="5" s="1"/>
  <c r="DD58" i="5"/>
  <c r="EB58" i="5" s="1"/>
  <c r="DD62" i="5"/>
  <c r="EB62" i="5" s="1"/>
  <c r="DD65" i="5"/>
  <c r="EB65" i="5" s="1"/>
  <c r="DD57" i="5"/>
  <c r="EB57" i="5" s="1"/>
  <c r="DD60" i="5"/>
  <c r="EB60" i="5" s="1"/>
  <c r="DD67" i="5"/>
  <c r="EB67" i="5" s="1"/>
  <c r="DD68" i="5"/>
  <c r="EB68" i="5" s="1"/>
  <c r="DD69" i="5"/>
  <c r="EB69" i="5" s="1"/>
  <c r="DD70" i="5"/>
  <c r="EB70" i="5" s="1"/>
  <c r="DD72" i="5"/>
  <c r="EB72" i="5" s="1"/>
  <c r="DD73" i="5"/>
  <c r="EB73" i="5" s="1"/>
  <c r="DD74" i="5"/>
  <c r="EB74" i="5" s="1"/>
  <c r="DD75" i="5"/>
  <c r="EB75" i="5" s="1"/>
  <c r="DD76" i="5"/>
  <c r="EB76" i="5" s="1"/>
  <c r="DD77" i="5"/>
  <c r="EB77" i="5" s="1"/>
  <c r="DD78" i="5"/>
  <c r="EB78" i="5" s="1"/>
  <c r="DD61" i="5"/>
  <c r="EB61" i="5" s="1"/>
  <c r="DD64" i="5"/>
  <c r="EB64" i="5" s="1"/>
  <c r="DD66" i="5"/>
  <c r="EB66" i="5" s="1"/>
  <c r="DD59" i="5"/>
  <c r="EB59" i="5" s="1"/>
  <c r="DD63" i="5"/>
  <c r="EB63" i="5" s="1"/>
  <c r="DD81" i="5"/>
  <c r="EB81" i="5" s="1"/>
  <c r="DD83" i="5"/>
  <c r="EB83" i="5" s="1"/>
  <c r="DD84" i="5"/>
  <c r="EB84" i="5" s="1"/>
  <c r="DD85" i="5"/>
  <c r="EB85" i="5" s="1"/>
  <c r="DD86" i="5"/>
  <c r="EB86" i="5" s="1"/>
  <c r="DD87" i="5"/>
  <c r="EB87" i="5" s="1"/>
  <c r="DD88" i="5"/>
  <c r="EB88" i="5" s="1"/>
  <c r="DD89" i="5"/>
  <c r="EB89" i="5" s="1"/>
  <c r="DD56" i="5"/>
  <c r="EB56" i="5" s="1"/>
  <c r="DD90" i="5"/>
  <c r="EB90" i="5" s="1"/>
  <c r="DD91" i="5"/>
  <c r="EB91" i="5" s="1"/>
  <c r="DD92" i="5"/>
  <c r="EB92" i="5" s="1"/>
  <c r="DD93" i="5"/>
  <c r="EB93" i="5" s="1"/>
  <c r="DD94" i="5"/>
  <c r="EB94" i="5" s="1"/>
  <c r="DD95" i="5"/>
  <c r="EB95" i="5" s="1"/>
  <c r="DD96" i="5"/>
  <c r="EB96" i="5" s="1"/>
  <c r="DD98" i="5"/>
  <c r="EB98" i="5" s="1"/>
  <c r="DD99" i="5"/>
  <c r="EB99" i="5" s="1"/>
  <c r="DD100" i="5"/>
  <c r="EB100" i="5" s="1"/>
  <c r="DD101" i="5"/>
  <c r="EB101" i="5" s="1"/>
  <c r="DD102" i="5"/>
  <c r="EB102" i="5" s="1"/>
  <c r="DD103" i="5"/>
  <c r="EB103" i="5" s="1"/>
  <c r="DD3" i="5"/>
  <c r="AO22" i="1"/>
  <c r="H20" i="5" s="1"/>
  <c r="AO27" i="1"/>
  <c r="H25" i="5" s="1"/>
  <c r="U3" i="5"/>
  <c r="DL93" i="5" s="1"/>
  <c r="FA93" i="5" s="1"/>
  <c r="BB33" i="5"/>
  <c r="DF33" i="5"/>
  <c r="ED33" i="5" s="1"/>
  <c r="BC33" i="5"/>
  <c r="AQ32" i="5"/>
  <c r="AR32" i="5"/>
  <c r="AQ33" i="5"/>
  <c r="AR33" i="5"/>
  <c r="U40" i="5"/>
  <c r="DC40" i="5"/>
  <c r="EA40" i="5" s="1"/>
  <c r="V40" i="5"/>
  <c r="BX41" i="5"/>
  <c r="DH41" i="5"/>
  <c r="EF41" i="5" s="1"/>
  <c r="EK41" i="5" s="1"/>
  <c r="BY41" i="5"/>
  <c r="AQ41" i="5"/>
  <c r="AR41" i="5"/>
  <c r="AQ39" i="5"/>
  <c r="AR39" i="5"/>
  <c r="BM71" i="5"/>
  <c r="BN71" i="5"/>
  <c r="DG71" i="5"/>
  <c r="EE71" i="5" s="1"/>
  <c r="BB81" i="5"/>
  <c r="DF81" i="5"/>
  <c r="ED81" i="5" s="1"/>
  <c r="BC81" i="5"/>
  <c r="BB72" i="5"/>
  <c r="DF72" i="5"/>
  <c r="ED72" i="5" s="1"/>
  <c r="BC72" i="5"/>
  <c r="AH85" i="5"/>
  <c r="GG85" i="5"/>
  <c r="AI85" i="5"/>
  <c r="BX89" i="5"/>
  <c r="BY89" i="5"/>
  <c r="DH89" i="5"/>
  <c r="EF89" i="5" s="1"/>
  <c r="EK89" i="5" s="1"/>
  <c r="DU85" i="5"/>
  <c r="BO101" i="5"/>
  <c r="BP101" i="5"/>
  <c r="GJ101" i="5"/>
  <c r="CJ30" i="5"/>
  <c r="CI30" i="5"/>
  <c r="DI30" i="5"/>
  <c r="GM16" i="5"/>
  <c r="GN16" i="5" s="1"/>
  <c r="CV16" i="5"/>
  <c r="CW16" i="5"/>
  <c r="DS16" i="5"/>
  <c r="CV33" i="5"/>
  <c r="CW33" i="5"/>
  <c r="DS33" i="5"/>
  <c r="GM33" i="5"/>
  <c r="GN33" i="5" s="1"/>
  <c r="DI32" i="5"/>
  <c r="DS34" i="5"/>
  <c r="CV34" i="5"/>
  <c r="CW34" i="5"/>
  <c r="GM34" i="5"/>
  <c r="GN34" i="5" s="1"/>
  <c r="CT36" i="5"/>
  <c r="DJ36" i="5"/>
  <c r="CU36" i="5"/>
  <c r="CW20" i="5"/>
  <c r="DS20" i="5"/>
  <c r="GM20" i="5"/>
  <c r="GN20" i="5" s="1"/>
  <c r="CV20" i="5"/>
  <c r="CK45" i="5"/>
  <c r="CL45" i="5"/>
  <c r="GL45" i="5"/>
  <c r="DS51" i="5"/>
  <c r="CV51" i="5"/>
  <c r="CW51" i="5"/>
  <c r="GM51" i="5"/>
  <c r="GN51" i="5" s="1"/>
  <c r="CJ55" i="5"/>
  <c r="CI55" i="5"/>
  <c r="DI55" i="5"/>
  <c r="CW50" i="5"/>
  <c r="DS50" i="5"/>
  <c r="CV50" i="5"/>
  <c r="GM50" i="5"/>
  <c r="GN50" i="5" s="1"/>
  <c r="CI78" i="5"/>
  <c r="DI78" i="5"/>
  <c r="CJ78" i="5"/>
  <c r="DI58" i="5"/>
  <c r="CW55" i="5"/>
  <c r="GM55" i="5"/>
  <c r="GN55" i="5" s="1"/>
  <c r="DS55" i="5"/>
  <c r="CV55" i="5"/>
  <c r="DS67" i="5"/>
  <c r="CV67" i="5"/>
  <c r="CW67" i="5"/>
  <c r="GM67" i="5"/>
  <c r="GN67" i="5" s="1"/>
  <c r="CT77" i="5"/>
  <c r="DJ77" i="5"/>
  <c r="CU77" i="5"/>
  <c r="CL71" i="5"/>
  <c r="GL71" i="5"/>
  <c r="CK71" i="5"/>
  <c r="BJ6" i="5"/>
  <c r="BL6" i="5" s="1"/>
  <c r="BJ26" i="5"/>
  <c r="BL26" i="5" s="1"/>
  <c r="CV89" i="5"/>
  <c r="CW89" i="5"/>
  <c r="GM89" i="5"/>
  <c r="GN89" i="5" s="1"/>
  <c r="DS89" i="5"/>
  <c r="DI92" i="5"/>
  <c r="DS98" i="5"/>
  <c r="CV98" i="5"/>
  <c r="CW98" i="5"/>
  <c r="GM98" i="5"/>
  <c r="GN98" i="5" s="1"/>
  <c r="DI87" i="5"/>
  <c r="DS92" i="5"/>
  <c r="CV92" i="5"/>
  <c r="CW92" i="5"/>
  <c r="GM92" i="5"/>
  <c r="GN92" i="5" s="1"/>
  <c r="BD4" i="5"/>
  <c r="BE4" i="5"/>
  <c r="DO4" i="5"/>
  <c r="FD4" i="5" s="1"/>
  <c r="GI4" i="5"/>
  <c r="AF36" i="5"/>
  <c r="DD36" i="5"/>
  <c r="EB36" i="5" s="1"/>
  <c r="AG36" i="5"/>
  <c r="U52" i="5"/>
  <c r="DC52" i="5"/>
  <c r="EA52" i="5" s="1"/>
  <c r="V52" i="5"/>
  <c r="GH60" i="5"/>
  <c r="AS60" i="5"/>
  <c r="AT60" i="5"/>
  <c r="BM90" i="5"/>
  <c r="BN90" i="5"/>
  <c r="DG90" i="5"/>
  <c r="EE90" i="5" s="1"/>
  <c r="CV49" i="5"/>
  <c r="CW49" i="5"/>
  <c r="GM49" i="5"/>
  <c r="GN49" i="5" s="1"/>
  <c r="DS49" i="5"/>
  <c r="CL75" i="5"/>
  <c r="GL75" i="5"/>
  <c r="CK75" i="5"/>
  <c r="O63" i="2"/>
  <c r="BA24" i="5"/>
  <c r="AN22" i="5"/>
  <c r="DF5" i="5"/>
  <c r="ED5" i="5" s="1"/>
  <c r="BB5" i="5"/>
  <c r="BC5" i="5"/>
  <c r="R6" i="5"/>
  <c r="T6" i="5" s="1"/>
  <c r="R26" i="5"/>
  <c r="T26" i="5" s="1"/>
  <c r="G11" i="5"/>
  <c r="G24" i="5"/>
  <c r="G6" i="5"/>
  <c r="AC10" i="5"/>
  <c r="AE10" i="5" s="1"/>
  <c r="AF23" i="5"/>
  <c r="DD23" i="5"/>
  <c r="EB23" i="5" s="1"/>
  <c r="AG23" i="5"/>
  <c r="AC5" i="5"/>
  <c r="AE5" i="5" s="1"/>
  <c r="AO330" i="1"/>
  <c r="AO13" i="5" s="1"/>
  <c r="AO327" i="1"/>
  <c r="AO10" i="5" s="1"/>
  <c r="R24" i="5"/>
  <c r="T24" i="5" s="1"/>
  <c r="AN13" i="5"/>
  <c r="CF23" i="5"/>
  <c r="CH23" i="5" s="1"/>
  <c r="CF5" i="5"/>
  <c r="CH5" i="5" s="1"/>
  <c r="CF25" i="5"/>
  <c r="CH25" i="5" s="1"/>
  <c r="BZ4" i="5"/>
  <c r="CA4" i="5"/>
  <c r="DQ4" i="5"/>
  <c r="FF4" i="5" s="1"/>
  <c r="FJ4" i="5" s="1"/>
  <c r="GK4" i="5"/>
  <c r="DG16" i="5"/>
  <c r="EE16" i="5" s="1"/>
  <c r="DG23" i="5"/>
  <c r="EE23" i="5" s="1"/>
  <c r="DG8" i="5"/>
  <c r="EE8" i="5" s="1"/>
  <c r="DG22" i="5"/>
  <c r="EE22" i="5" s="1"/>
  <c r="DG24" i="5"/>
  <c r="EE24" i="5" s="1"/>
  <c r="DG28" i="5"/>
  <c r="EE28" i="5" s="1"/>
  <c r="DG25" i="5"/>
  <c r="EE25" i="5" s="1"/>
  <c r="DG32" i="5"/>
  <c r="EE32" i="5" s="1"/>
  <c r="DG27" i="5"/>
  <c r="EE27" i="5" s="1"/>
  <c r="DG29" i="5"/>
  <c r="EE29" i="5" s="1"/>
  <c r="DG30" i="5"/>
  <c r="EE30" i="5" s="1"/>
  <c r="DG31" i="5"/>
  <c r="EE31" i="5" s="1"/>
  <c r="DG37" i="5"/>
  <c r="EE37" i="5" s="1"/>
  <c r="DG34" i="5"/>
  <c r="EE34" i="5" s="1"/>
  <c r="DG42" i="5"/>
  <c r="EE42" i="5" s="1"/>
  <c r="DG50" i="5"/>
  <c r="EE50" i="5" s="1"/>
  <c r="DG46" i="5"/>
  <c r="EE46" i="5" s="1"/>
  <c r="DG43" i="5"/>
  <c r="EE43" i="5" s="1"/>
  <c r="DG44" i="5"/>
  <c r="EE44" i="5" s="1"/>
  <c r="DG38" i="5"/>
  <c r="EE38" i="5" s="1"/>
  <c r="DG58" i="5"/>
  <c r="EE58" i="5" s="1"/>
  <c r="DG59" i="5"/>
  <c r="EE59" i="5" s="1"/>
  <c r="DG60" i="5"/>
  <c r="EE60" i="5" s="1"/>
  <c r="DG61" i="5"/>
  <c r="EE61" i="5" s="1"/>
  <c r="DG62" i="5"/>
  <c r="EE62" i="5" s="1"/>
  <c r="DG64" i="5"/>
  <c r="EE64" i="5" s="1"/>
  <c r="DG65" i="5"/>
  <c r="EE65" i="5" s="1"/>
  <c r="DG66" i="5"/>
  <c r="EE66" i="5" s="1"/>
  <c r="DG56" i="5"/>
  <c r="EE56" i="5" s="1"/>
  <c r="DG54" i="5"/>
  <c r="EE54" i="5" s="1"/>
  <c r="DG53" i="5"/>
  <c r="EE53" i="5" s="1"/>
  <c r="DG45" i="5"/>
  <c r="EE45" i="5" s="1"/>
  <c r="DG49" i="5"/>
  <c r="EE49" i="5" s="1"/>
  <c r="DG57" i="5"/>
  <c r="EE57" i="5" s="1"/>
  <c r="DG70" i="5"/>
  <c r="EE70" i="5" s="1"/>
  <c r="DG75" i="5"/>
  <c r="EE75" i="5" s="1"/>
  <c r="DG74" i="5"/>
  <c r="EE74" i="5" s="1"/>
  <c r="DG77" i="5"/>
  <c r="EE77" i="5" s="1"/>
  <c r="DG68" i="5"/>
  <c r="EE68" i="5" s="1"/>
  <c r="DG76" i="5"/>
  <c r="EE76" i="5" s="1"/>
  <c r="DG80" i="5"/>
  <c r="EE80" i="5" s="1"/>
  <c r="DG82" i="5"/>
  <c r="EE82" i="5" s="1"/>
  <c r="DG83" i="5"/>
  <c r="EE83" i="5" s="1"/>
  <c r="DG84" i="5"/>
  <c r="EE84" i="5" s="1"/>
  <c r="DG85" i="5"/>
  <c r="EE85" i="5" s="1"/>
  <c r="DG86" i="5"/>
  <c r="EE86" i="5" s="1"/>
  <c r="DG87" i="5"/>
  <c r="EE87" i="5" s="1"/>
  <c r="DG88" i="5"/>
  <c r="EE88" i="5" s="1"/>
  <c r="DG69" i="5"/>
  <c r="EE69" i="5" s="1"/>
  <c r="DG78" i="5"/>
  <c r="EE78" i="5" s="1"/>
  <c r="DG51" i="5"/>
  <c r="EE51" i="5" s="1"/>
  <c r="DG67" i="5"/>
  <c r="EE67" i="5" s="1"/>
  <c r="DG91" i="5"/>
  <c r="EE91" i="5" s="1"/>
  <c r="DG92" i="5"/>
  <c r="EE92" i="5" s="1"/>
  <c r="DG93" i="5"/>
  <c r="EE93" i="5" s="1"/>
  <c r="DG94" i="5"/>
  <c r="EE94" i="5" s="1"/>
  <c r="DG95" i="5"/>
  <c r="EE95" i="5" s="1"/>
  <c r="DG73" i="5"/>
  <c r="EE73" i="5" s="1"/>
  <c r="DG98" i="5"/>
  <c r="EE98" i="5" s="1"/>
  <c r="DG103" i="5"/>
  <c r="EE103" i="5" s="1"/>
  <c r="DG101" i="5"/>
  <c r="EE101" i="5" s="1"/>
  <c r="DG99" i="5"/>
  <c r="EE99" i="5" s="1"/>
  <c r="DG100" i="5"/>
  <c r="EE100" i="5" s="1"/>
  <c r="DG96" i="5"/>
  <c r="EE96" i="5" s="1"/>
  <c r="DG102" i="5"/>
  <c r="EE102" i="5" s="1"/>
  <c r="DG3" i="5"/>
  <c r="DG97" i="5"/>
  <c r="EE97" i="5" s="1"/>
  <c r="BB15" i="5"/>
  <c r="BC15" i="5"/>
  <c r="DF15" i="5"/>
  <c r="ED15" i="5" s="1"/>
  <c r="AF35" i="5"/>
  <c r="AG35" i="5"/>
  <c r="DD35" i="5"/>
  <c r="EB35" i="5" s="1"/>
  <c r="BM33" i="5"/>
  <c r="BN33" i="5"/>
  <c r="DG33" i="5"/>
  <c r="EE33" i="5" s="1"/>
  <c r="AF33" i="5"/>
  <c r="DD33" i="5"/>
  <c r="EB33" i="5" s="1"/>
  <c r="AG33" i="5"/>
  <c r="U47" i="5"/>
  <c r="DC47" i="5"/>
  <c r="EA47" i="5" s="1"/>
  <c r="V47" i="5"/>
  <c r="DQ44" i="5"/>
  <c r="FF44" i="5" s="1"/>
  <c r="FJ44" i="5" s="1"/>
  <c r="BZ44" i="5"/>
  <c r="CA44" i="5"/>
  <c r="GK44" i="5"/>
  <c r="BM47" i="5"/>
  <c r="BN47" i="5"/>
  <c r="DG47" i="5"/>
  <c r="EE47" i="5" s="1"/>
  <c r="BM41" i="5"/>
  <c r="BN41" i="5"/>
  <c r="DG41" i="5"/>
  <c r="EE41" i="5" s="1"/>
  <c r="AS57" i="5"/>
  <c r="GH57" i="5"/>
  <c r="AT57" i="5"/>
  <c r="AH76" i="5"/>
  <c r="AI76" i="5"/>
  <c r="GG76" i="5"/>
  <c r="AF71" i="5"/>
  <c r="DD71" i="5"/>
  <c r="EB71" i="5" s="1"/>
  <c r="AG71" i="5"/>
  <c r="J89" i="5"/>
  <c r="K89" i="5"/>
  <c r="BM89" i="5"/>
  <c r="BN89" i="5"/>
  <c r="DG89" i="5"/>
  <c r="EE89" i="5" s="1"/>
  <c r="BX99" i="5"/>
  <c r="BY99" i="5"/>
  <c r="DH99" i="5"/>
  <c r="EF99" i="5" s="1"/>
  <c r="EK99" i="5" s="1"/>
  <c r="BO93" i="5"/>
  <c r="BP93" i="5"/>
  <c r="GJ93" i="5"/>
  <c r="CT12" i="5"/>
  <c r="CU12" i="5"/>
  <c r="DJ12" i="5"/>
  <c r="CJ31" i="5"/>
  <c r="CI31" i="5"/>
  <c r="DI31" i="5"/>
  <c r="DJ24" i="5"/>
  <c r="CU24" i="5"/>
  <c r="CT24" i="5"/>
  <c r="DI34" i="5"/>
  <c r="DS27" i="5"/>
  <c r="CV27" i="5"/>
  <c r="CW27" i="5"/>
  <c r="GM27" i="5"/>
  <c r="GN27" i="5" s="1"/>
  <c r="DI43" i="5"/>
  <c r="DS43" i="5"/>
  <c r="CV43" i="5"/>
  <c r="CW43" i="5"/>
  <c r="GM43" i="5"/>
  <c r="GN43" i="5" s="1"/>
  <c r="DI45" i="5"/>
  <c r="DI53" i="5"/>
  <c r="DI36" i="5"/>
  <c r="DS46" i="5"/>
  <c r="CV46" i="5"/>
  <c r="GM46" i="5"/>
  <c r="GN46" i="5" s="1"/>
  <c r="CW46" i="5"/>
  <c r="DS53" i="5"/>
  <c r="CV53" i="5"/>
  <c r="CW53" i="5"/>
  <c r="GM53" i="5"/>
  <c r="GN53" i="5" s="1"/>
  <c r="CK38" i="5"/>
  <c r="CL38" i="5"/>
  <c r="GL38" i="5"/>
  <c r="DI49" i="5"/>
  <c r="DS47" i="5"/>
  <c r="CV47" i="5"/>
  <c r="GM47" i="5"/>
  <c r="GN47" i="5" s="1"/>
  <c r="CW47" i="5"/>
  <c r="CW57" i="5"/>
  <c r="GM57" i="5"/>
  <c r="GN57" i="5" s="1"/>
  <c r="DS57" i="5"/>
  <c r="CV57" i="5"/>
  <c r="DI54" i="5"/>
  <c r="CK64" i="5"/>
  <c r="CL64" i="5"/>
  <c r="GL64" i="5"/>
  <c r="DS52" i="5"/>
  <c r="CV52" i="5"/>
  <c r="CW52" i="5"/>
  <c r="GM52" i="5"/>
  <c r="GN52" i="5" s="1"/>
  <c r="GM65" i="5"/>
  <c r="GN65" i="5" s="1"/>
  <c r="CW65" i="5"/>
  <c r="CV65" i="5"/>
  <c r="DS65" i="5"/>
  <c r="CI83" i="5"/>
  <c r="CJ83" i="5"/>
  <c r="DI83" i="5"/>
  <c r="DI71" i="5"/>
  <c r="CW25" i="5"/>
  <c r="DS25" i="5"/>
  <c r="GM25" i="5"/>
  <c r="GN25" i="5" s="1"/>
  <c r="CV25" i="5"/>
  <c r="CV83" i="5"/>
  <c r="CW83" i="5"/>
  <c r="GM83" i="5"/>
  <c r="GN83" i="5" s="1"/>
  <c r="DS83" i="5"/>
  <c r="BJ18" i="5"/>
  <c r="BL18" i="5" s="1"/>
  <c r="DS70" i="5"/>
  <c r="CV70" i="5"/>
  <c r="CW70" i="5"/>
  <c r="GM70" i="5"/>
  <c r="GN70" i="5" s="1"/>
  <c r="CL95" i="5"/>
  <c r="GL95" i="5"/>
  <c r="CK95" i="5"/>
  <c r="CL91" i="5"/>
  <c r="GL91" i="5"/>
  <c r="CK91" i="5"/>
  <c r="BX18" i="5"/>
  <c r="DH18" i="5"/>
  <c r="EF18" i="5" s="1"/>
  <c r="EK18" i="5" s="1"/>
  <c r="BY18" i="5"/>
  <c r="J36" i="5"/>
  <c r="K36" i="5"/>
  <c r="J32" i="5"/>
  <c r="K32" i="5"/>
  <c r="AQ63" i="5"/>
  <c r="AR63" i="5"/>
  <c r="GM10" i="5"/>
  <c r="GN10" i="5" s="1"/>
  <c r="CV10" i="5"/>
  <c r="CW10" i="5"/>
  <c r="DS10" i="5"/>
  <c r="DS75" i="5"/>
  <c r="CV75" i="5"/>
  <c r="CW75" i="5"/>
  <c r="GM75" i="5"/>
  <c r="GN75" i="5" s="1"/>
  <c r="CJ103" i="5"/>
  <c r="DI103" i="5"/>
  <c r="CI103" i="5"/>
  <c r="DF8" i="5"/>
  <c r="ED8" i="5" s="1"/>
  <c r="AN5" i="5"/>
  <c r="AC20" i="5"/>
  <c r="AE20" i="5" s="1"/>
  <c r="R21" i="5"/>
  <c r="T21" i="5" s="1"/>
  <c r="R18" i="5"/>
  <c r="T18" i="5" s="1"/>
  <c r="G16" i="5"/>
  <c r="G21" i="5"/>
  <c r="AC25" i="5"/>
  <c r="AE25" i="5" s="1"/>
  <c r="AF15" i="5"/>
  <c r="AG15" i="5"/>
  <c r="DD15" i="5"/>
  <c r="EB15" i="5" s="1"/>
  <c r="AO340" i="1"/>
  <c r="AO23" i="5" s="1"/>
  <c r="AO322" i="1"/>
  <c r="AO5" i="5" s="1"/>
  <c r="AO342" i="1"/>
  <c r="AO25" i="5" s="1"/>
  <c r="CF15" i="5"/>
  <c r="CH15" i="5" s="1"/>
  <c r="CF20" i="5"/>
  <c r="CH20" i="5" s="1"/>
  <c r="CF17" i="5"/>
  <c r="CH17" i="5" s="1"/>
  <c r="BM3" i="5"/>
  <c r="DP68" i="5" s="1"/>
  <c r="FE68" i="5" s="1"/>
  <c r="H3" i="5"/>
  <c r="AU5" i="1"/>
  <c r="AO11" i="1"/>
  <c r="H9" i="5" s="1"/>
  <c r="AO24" i="1"/>
  <c r="H22" i="5" s="1"/>
  <c r="J33" i="5"/>
  <c r="K33" i="5"/>
  <c r="BX36" i="5"/>
  <c r="DH36" i="5"/>
  <c r="EF36" i="5" s="1"/>
  <c r="EK36" i="5" s="1"/>
  <c r="BY36" i="5"/>
  <c r="BM35" i="5"/>
  <c r="BN35" i="5"/>
  <c r="DG35" i="5"/>
  <c r="EE35" i="5" s="1"/>
  <c r="U35" i="5"/>
  <c r="DC35" i="5"/>
  <c r="EA35" i="5" s="1"/>
  <c r="V35" i="5"/>
  <c r="AH29" i="5"/>
  <c r="AI29" i="5"/>
  <c r="GG29" i="5"/>
  <c r="BM48" i="5"/>
  <c r="BN48" i="5"/>
  <c r="DG48" i="5"/>
  <c r="EE48" i="5" s="1"/>
  <c r="U48" i="5"/>
  <c r="V48" i="5"/>
  <c r="DC48" i="5"/>
  <c r="EA48" i="5" s="1"/>
  <c r="GI49" i="5"/>
  <c r="BD49" i="5"/>
  <c r="BE49" i="5"/>
  <c r="DO49" i="5"/>
  <c r="FD49" i="5" s="1"/>
  <c r="BO44" i="5"/>
  <c r="BP44" i="5"/>
  <c r="GJ44" i="5"/>
  <c r="W60" i="5"/>
  <c r="X60" i="5"/>
  <c r="GF60" i="5"/>
  <c r="CV5" i="5"/>
  <c r="CW5" i="5"/>
  <c r="DS5" i="5"/>
  <c r="GM5" i="5"/>
  <c r="GN5" i="5" s="1"/>
  <c r="AF82" i="5"/>
  <c r="DD82" i="5"/>
  <c r="EB82" i="5" s="1"/>
  <c r="AG82" i="5"/>
  <c r="AQ72" i="5"/>
  <c r="AR72" i="5"/>
  <c r="BM72" i="5"/>
  <c r="BN72" i="5"/>
  <c r="DG72" i="5"/>
  <c r="EE72" i="5" s="1"/>
  <c r="L76" i="5"/>
  <c r="M76" i="5"/>
  <c r="GE76" i="5"/>
  <c r="U90" i="5"/>
  <c r="DC90" i="5"/>
  <c r="EA90" i="5" s="1"/>
  <c r="V90" i="5"/>
  <c r="BX90" i="5"/>
  <c r="BY90" i="5"/>
  <c r="DH90" i="5"/>
  <c r="EF90" i="5" s="1"/>
  <c r="EK90" i="5" s="1"/>
  <c r="J90" i="5"/>
  <c r="K90" i="5"/>
  <c r="CT22" i="5"/>
  <c r="CU22" i="5"/>
  <c r="DJ22" i="5"/>
  <c r="CJ27" i="5"/>
  <c r="CI27" i="5"/>
  <c r="DI27" i="5"/>
  <c r="DI35" i="5"/>
  <c r="CV26" i="5"/>
  <c r="CW26" i="5"/>
  <c r="DS26" i="5"/>
  <c r="GM26" i="5"/>
  <c r="GN26" i="5" s="1"/>
  <c r="DS35" i="5"/>
  <c r="CV35" i="5"/>
  <c r="CW35" i="5"/>
  <c r="GM35" i="5"/>
  <c r="GN35" i="5" s="1"/>
  <c r="CL36" i="5"/>
  <c r="CK36" i="5"/>
  <c r="GL36" i="5"/>
  <c r="CI33" i="5"/>
  <c r="DI33" i="5"/>
  <c r="CJ33" i="5"/>
  <c r="DI38" i="5"/>
  <c r="DS28" i="5"/>
  <c r="CV28" i="5"/>
  <c r="CW28" i="5"/>
  <c r="GM28" i="5"/>
  <c r="GN28" i="5" s="1"/>
  <c r="DI51" i="5"/>
  <c r="CT60" i="5"/>
  <c r="DJ60" i="5"/>
  <c r="CU60" i="5"/>
  <c r="DS41" i="5"/>
  <c r="CV41" i="5"/>
  <c r="CW41" i="5"/>
  <c r="GM41" i="5"/>
  <c r="GN41" i="5" s="1"/>
  <c r="DI62" i="5"/>
  <c r="CL54" i="5"/>
  <c r="GL54" i="5"/>
  <c r="CK54" i="5"/>
  <c r="CJ68" i="5"/>
  <c r="DI68" i="5"/>
  <c r="CI68" i="5"/>
  <c r="DI65" i="5"/>
  <c r="CK58" i="5"/>
  <c r="CL58" i="5"/>
  <c r="GL58" i="5"/>
  <c r="CJ73" i="5"/>
  <c r="CI73" i="5"/>
  <c r="DI73" i="5"/>
  <c r="CV76" i="5"/>
  <c r="CW76" i="5"/>
  <c r="GM76" i="5"/>
  <c r="GN76" i="5" s="1"/>
  <c r="DS76" i="5"/>
  <c r="CI84" i="5"/>
  <c r="CJ84" i="5"/>
  <c r="DI84" i="5"/>
  <c r="DI60" i="5"/>
  <c r="CV78" i="5"/>
  <c r="CW78" i="5"/>
  <c r="GM78" i="5"/>
  <c r="GN78" i="5" s="1"/>
  <c r="DS78" i="5"/>
  <c r="BJ13" i="5"/>
  <c r="BL13" i="5" s="1"/>
  <c r="BJ10" i="5"/>
  <c r="BL10" i="5" s="1"/>
  <c r="CL92" i="5"/>
  <c r="GL92" i="5"/>
  <c r="CK92" i="5"/>
  <c r="CL87" i="5"/>
  <c r="GL87" i="5"/>
  <c r="CK87" i="5"/>
  <c r="DS99" i="5"/>
  <c r="CV99" i="5"/>
  <c r="CW99" i="5"/>
  <c r="GM99" i="5"/>
  <c r="GN99" i="5" s="1"/>
  <c r="DI96" i="5"/>
  <c r="DC20" i="5"/>
  <c r="EA20" i="5" s="1"/>
  <c r="BB52" i="5"/>
  <c r="DF52" i="5"/>
  <c r="ED52" i="5" s="1"/>
  <c r="EJ52" i="5" s="1"/>
  <c r="BC52" i="5"/>
  <c r="J71" i="5"/>
  <c r="K71" i="5"/>
  <c r="DS31" i="5"/>
  <c r="CV31" i="5"/>
  <c r="CW31" i="5"/>
  <c r="GM31" i="5"/>
  <c r="GN31" i="5" s="1"/>
  <c r="CT59" i="5"/>
  <c r="DJ59" i="5"/>
  <c r="CU59" i="5"/>
  <c r="CV85" i="5"/>
  <c r="CW85" i="5"/>
  <c r="GM85" i="5"/>
  <c r="GN85" i="5" s="1"/>
  <c r="DS85" i="5"/>
  <c r="CL94" i="5"/>
  <c r="GL94" i="5"/>
  <c r="CK94" i="5"/>
  <c r="R63" i="2"/>
  <c r="AN10" i="5"/>
  <c r="AO325" i="1"/>
  <c r="AO8" i="5" s="1"/>
  <c r="R13" i="5"/>
  <c r="T13" i="5" s="1"/>
  <c r="R10" i="5"/>
  <c r="T10" i="5" s="1"/>
  <c r="G18" i="5"/>
  <c r="G8" i="5"/>
  <c r="G13" i="5"/>
  <c r="AC17" i="5"/>
  <c r="AE17" i="5" s="1"/>
  <c r="AF7" i="5"/>
  <c r="DD7" i="5"/>
  <c r="EB7" i="5" s="1"/>
  <c r="AG7" i="5"/>
  <c r="AO332" i="1"/>
  <c r="AO15" i="5" s="1"/>
  <c r="AO337" i="1"/>
  <c r="AO20" i="5" s="1"/>
  <c r="CF7" i="5"/>
  <c r="CH7" i="5" s="1"/>
  <c r="CF12" i="5"/>
  <c r="CH12" i="5" s="1"/>
  <c r="CF9" i="5"/>
  <c r="CH9" i="5" s="1"/>
  <c r="BX13" i="5"/>
  <c r="BY13" i="5"/>
  <c r="DH13" i="5"/>
  <c r="EF13" i="5" s="1"/>
  <c r="EK13" i="5" s="1"/>
  <c r="BX12" i="5"/>
  <c r="BY12" i="5"/>
  <c r="DH12" i="5"/>
  <c r="EF12" i="5" s="1"/>
  <c r="EK12" i="5" s="1"/>
  <c r="AO21" i="1"/>
  <c r="H19" i="5" s="1"/>
  <c r="AO6" i="1"/>
  <c r="H4" i="5" s="1"/>
  <c r="N15" i="23" s="1"/>
  <c r="AO16" i="1"/>
  <c r="H14" i="5" s="1"/>
  <c r="BX33" i="5"/>
  <c r="BY33" i="5"/>
  <c r="DH33" i="5"/>
  <c r="EF33" i="5" s="1"/>
  <c r="EK33" i="5" s="1"/>
  <c r="DF4" i="5"/>
  <c r="ED4" i="5" s="1"/>
  <c r="BM36" i="5"/>
  <c r="BN36" i="5"/>
  <c r="DG36" i="5"/>
  <c r="EE36" i="5" s="1"/>
  <c r="BB36" i="5"/>
  <c r="BC36" i="5"/>
  <c r="DF36" i="5"/>
  <c r="ED36" i="5" s="1"/>
  <c r="U33" i="5"/>
  <c r="DC33" i="5"/>
  <c r="EA33" i="5" s="1"/>
  <c r="V33" i="5"/>
  <c r="AQ49" i="5"/>
  <c r="AR49" i="5"/>
  <c r="U55" i="5"/>
  <c r="DC55" i="5"/>
  <c r="EA55" i="5" s="1"/>
  <c r="V55" i="5"/>
  <c r="AF52" i="5"/>
  <c r="DD52" i="5"/>
  <c r="EB52" i="5" s="1"/>
  <c r="AG52" i="5"/>
  <c r="AQ48" i="5"/>
  <c r="AR48" i="5"/>
  <c r="BX63" i="5"/>
  <c r="DH63" i="5"/>
  <c r="EF63" i="5" s="1"/>
  <c r="EK63" i="5" s="1"/>
  <c r="BY63" i="5"/>
  <c r="AT78" i="5"/>
  <c r="GH78" i="5"/>
  <c r="AS78" i="5"/>
  <c r="AH78" i="5"/>
  <c r="AI78" i="5"/>
  <c r="GG78" i="5"/>
  <c r="DO60" i="5"/>
  <c r="FD60" i="5" s="1"/>
  <c r="BD60" i="5"/>
  <c r="BE60" i="5"/>
  <c r="GI60" i="5"/>
  <c r="BB82" i="5"/>
  <c r="DF82" i="5"/>
  <c r="ED82" i="5" s="1"/>
  <c r="BC82" i="5"/>
  <c r="AF97" i="5"/>
  <c r="DD97" i="5"/>
  <c r="EB97" i="5" s="1"/>
  <c r="AG97" i="5"/>
  <c r="GI93" i="5"/>
  <c r="DO93" i="5"/>
  <c r="FD93" i="5" s="1"/>
  <c r="BD93" i="5"/>
  <c r="BE93" i="5"/>
  <c r="U97" i="5"/>
  <c r="DC97" i="5"/>
  <c r="EA97" i="5" s="1"/>
  <c r="V97" i="5"/>
  <c r="J97" i="5"/>
  <c r="K97" i="5"/>
  <c r="CJ28" i="5"/>
  <c r="DI28" i="5"/>
  <c r="CI28" i="5"/>
  <c r="DI39" i="5"/>
  <c r="DI44" i="5"/>
  <c r="CL48" i="5"/>
  <c r="CK48" i="5"/>
  <c r="GL48" i="5"/>
  <c r="CL49" i="5"/>
  <c r="CK49" i="5"/>
  <c r="GL49" i="5"/>
  <c r="CJ37" i="5"/>
  <c r="CI37" i="5"/>
  <c r="DI37" i="5"/>
  <c r="DI57" i="5"/>
  <c r="DS45" i="5"/>
  <c r="CV45" i="5"/>
  <c r="CW45" i="5"/>
  <c r="GM45" i="5"/>
  <c r="GN45" i="5" s="1"/>
  <c r="CJ77" i="5"/>
  <c r="DI77" i="5"/>
  <c r="CI77" i="5"/>
  <c r="DI59" i="5"/>
  <c r="CW56" i="5"/>
  <c r="DS56" i="5"/>
  <c r="CV56" i="5"/>
  <c r="GM56" i="5"/>
  <c r="GN56" i="5" s="1"/>
  <c r="CJ70" i="5"/>
  <c r="DI70" i="5"/>
  <c r="CI70" i="5"/>
  <c r="DS72" i="5"/>
  <c r="CV72" i="5"/>
  <c r="CW72" i="5"/>
  <c r="GM72" i="5"/>
  <c r="GN72" i="5" s="1"/>
  <c r="CI88" i="5"/>
  <c r="CJ88" i="5"/>
  <c r="DI88" i="5"/>
  <c r="CV84" i="5"/>
  <c r="CW84" i="5"/>
  <c r="GM84" i="5"/>
  <c r="GN84" i="5" s="1"/>
  <c r="DS84" i="5"/>
  <c r="CI81" i="5"/>
  <c r="CJ81" i="5"/>
  <c r="DI81" i="5"/>
  <c r="BJ5" i="5"/>
  <c r="BL5" i="5" s="1"/>
  <c r="BJ17" i="5"/>
  <c r="BL17" i="5" s="1"/>
  <c r="CV81" i="5"/>
  <c r="CW81" i="5"/>
  <c r="GM81" i="5"/>
  <c r="GN81" i="5" s="1"/>
  <c r="DS81" i="5"/>
  <c r="CV87" i="5"/>
  <c r="CW87" i="5"/>
  <c r="GM87" i="5"/>
  <c r="GN87" i="5" s="1"/>
  <c r="DS87" i="5"/>
  <c r="DS93" i="5"/>
  <c r="CV93" i="5"/>
  <c r="CW93" i="5"/>
  <c r="GM93" i="5"/>
  <c r="GN93" i="5" s="1"/>
  <c r="DS94" i="5"/>
  <c r="CV94" i="5"/>
  <c r="CL101" i="5"/>
  <c r="GL101" i="5"/>
  <c r="CK101" i="5"/>
  <c r="AF19" i="5"/>
  <c r="DD19" i="5"/>
  <c r="EB19" i="5" s="1"/>
  <c r="AG19" i="5"/>
  <c r="AO3" i="5"/>
  <c r="AP3" i="5" s="1"/>
  <c r="AU320" i="1"/>
  <c r="L28" i="5"/>
  <c r="M28" i="5"/>
  <c r="GE28" i="5"/>
  <c r="BX79" i="5"/>
  <c r="BY79" i="5"/>
  <c r="DH79" i="5"/>
  <c r="EF79" i="5" s="1"/>
  <c r="EK79" i="5" s="1"/>
  <c r="DJ17" i="5"/>
  <c r="CT17" i="5"/>
  <c r="CU17" i="5"/>
  <c r="DS40" i="5"/>
  <c r="CV40" i="5"/>
  <c r="GM40" i="5"/>
  <c r="GN40" i="5" s="1"/>
  <c r="CW40" i="5"/>
  <c r="P63" i="2"/>
  <c r="G12" i="5"/>
  <c r="DI46" i="5"/>
  <c r="DI47" i="5"/>
  <c r="DI66" i="5"/>
  <c r="DI69" i="5"/>
  <c r="DI72" i="5"/>
  <c r="DI3" i="5"/>
  <c r="CI3" i="5"/>
  <c r="DR42" i="5" s="1"/>
  <c r="AO321" i="1"/>
  <c r="AO4" i="5" s="1"/>
  <c r="R23" i="5"/>
  <c r="T23" i="5" s="1"/>
  <c r="R5" i="5"/>
  <c r="T5" i="5" s="1"/>
  <c r="R25" i="5"/>
  <c r="T25" i="5" s="1"/>
  <c r="G10" i="5"/>
  <c r="AC9" i="5"/>
  <c r="AE9" i="5" s="1"/>
  <c r="AC22" i="5"/>
  <c r="AE22" i="5" s="1"/>
  <c r="AO324" i="1"/>
  <c r="AO7" i="5" s="1"/>
  <c r="AO329" i="1"/>
  <c r="AO12" i="5" s="1"/>
  <c r="AO326" i="1"/>
  <c r="AO9" i="5" s="1"/>
  <c r="AN9" i="5"/>
  <c r="CF22" i="5"/>
  <c r="CH22" i="5" s="1"/>
  <c r="CF19" i="5"/>
  <c r="CH19" i="5" s="1"/>
  <c r="CT4" i="5"/>
  <c r="DJ4" i="5"/>
  <c r="CU4" i="5"/>
  <c r="M24" i="23"/>
  <c r="BX15" i="5"/>
  <c r="BY15" i="5"/>
  <c r="DH15" i="5"/>
  <c r="EF15" i="5" s="1"/>
  <c r="EK15" i="5" s="1"/>
  <c r="BB17" i="5"/>
  <c r="BC17" i="5"/>
  <c r="DF17" i="5"/>
  <c r="ED17" i="5" s="1"/>
  <c r="AQ35" i="5"/>
  <c r="AR35" i="5"/>
  <c r="AO341" i="1"/>
  <c r="AO24" i="5" s="1"/>
  <c r="GJ8" i="5"/>
  <c r="J35" i="5"/>
  <c r="K35" i="5"/>
  <c r="J52" i="5"/>
  <c r="K52" i="5"/>
  <c r="AQ47" i="5"/>
  <c r="AR47" i="5"/>
  <c r="BM55" i="5"/>
  <c r="BN55" i="5"/>
  <c r="DG55" i="5"/>
  <c r="EE55" i="5" s="1"/>
  <c r="BX52" i="5"/>
  <c r="BY52" i="5"/>
  <c r="DH52" i="5"/>
  <c r="EF52" i="5" s="1"/>
  <c r="EK52" i="5" s="1"/>
  <c r="J55" i="5"/>
  <c r="K55" i="5"/>
  <c r="U49" i="5"/>
  <c r="DC49" i="5"/>
  <c r="EA49" i="5" s="1"/>
  <c r="V49" i="5"/>
  <c r="GH68" i="5"/>
  <c r="AS68" i="5"/>
  <c r="AT68" i="5"/>
  <c r="CA60" i="5"/>
  <c r="DQ60" i="5"/>
  <c r="FF60" i="5" s="1"/>
  <c r="FJ60" i="5" s="1"/>
  <c r="GK60" i="5"/>
  <c r="BZ60" i="5"/>
  <c r="AF79" i="5"/>
  <c r="DD79" i="5"/>
  <c r="EB79" i="5" s="1"/>
  <c r="AG79" i="5"/>
  <c r="BM63" i="5"/>
  <c r="DG63" i="5"/>
  <c r="EE63" i="5" s="1"/>
  <c r="BN63" i="5"/>
  <c r="GK78" i="5"/>
  <c r="BZ78" i="5"/>
  <c r="DQ78" i="5"/>
  <c r="FF78" i="5" s="1"/>
  <c r="FJ78" i="5" s="1"/>
  <c r="CA78" i="5"/>
  <c r="U63" i="5"/>
  <c r="DC63" i="5"/>
  <c r="EA63" i="5" s="1"/>
  <c r="V63" i="5"/>
  <c r="AQ98" i="5"/>
  <c r="AR98" i="5"/>
  <c r="W85" i="5"/>
  <c r="X85" i="5"/>
  <c r="GF85" i="5"/>
  <c r="U98" i="5"/>
  <c r="DC98" i="5"/>
  <c r="EA98" i="5" s="1"/>
  <c r="V98" i="5"/>
  <c r="CT6" i="5"/>
  <c r="CU6" i="5"/>
  <c r="DJ6" i="5"/>
  <c r="CW15" i="5"/>
  <c r="DS15" i="5"/>
  <c r="GM15" i="5"/>
  <c r="GN15" i="5" s="1"/>
  <c r="CV15" i="5"/>
  <c r="CT18" i="5"/>
  <c r="CU18" i="5"/>
  <c r="DJ18" i="5"/>
  <c r="DS37" i="5"/>
  <c r="CW37" i="5"/>
  <c r="GM37" i="5"/>
  <c r="GN37" i="5" s="1"/>
  <c r="CV37" i="5"/>
  <c r="DS44" i="5"/>
  <c r="CV44" i="5"/>
  <c r="CW44" i="5"/>
  <c r="GM44" i="5"/>
  <c r="GN44" i="5" s="1"/>
  <c r="DI48" i="5"/>
  <c r="DS39" i="5"/>
  <c r="CV39" i="5"/>
  <c r="CW39" i="5"/>
  <c r="GM39" i="5"/>
  <c r="GN39" i="5" s="1"/>
  <c r="CL50" i="5"/>
  <c r="GL50" i="5"/>
  <c r="CK50" i="5"/>
  <c r="DI56" i="5"/>
  <c r="CT58" i="5"/>
  <c r="DJ58" i="5"/>
  <c r="CU58" i="5"/>
  <c r="CK62" i="5"/>
  <c r="CL62" i="5"/>
  <c r="GL62" i="5"/>
  <c r="DI61" i="5"/>
  <c r="CL52" i="5"/>
  <c r="GL52" i="5"/>
  <c r="CK52" i="5"/>
  <c r="CK65" i="5"/>
  <c r="CL65" i="5"/>
  <c r="DR65" i="5"/>
  <c r="GL65" i="5"/>
  <c r="DI63" i="5"/>
  <c r="DS71" i="5"/>
  <c r="CV71" i="5"/>
  <c r="CW71" i="5"/>
  <c r="GM71" i="5"/>
  <c r="GN71" i="5" s="1"/>
  <c r="CJ74" i="5"/>
  <c r="DI74" i="5"/>
  <c r="CI74" i="5"/>
  <c r="CI79" i="5"/>
  <c r="CJ79" i="5"/>
  <c r="DI79" i="5"/>
  <c r="CT88" i="5"/>
  <c r="DJ88" i="5"/>
  <c r="CU88" i="5"/>
  <c r="CK60" i="5"/>
  <c r="CL60" i="5"/>
  <c r="GL60" i="5"/>
  <c r="DI67" i="5"/>
  <c r="BJ20" i="5"/>
  <c r="BL20" i="5" s="1"/>
  <c r="DS96" i="5"/>
  <c r="CV96" i="5"/>
  <c r="CW96" i="5"/>
  <c r="GM96" i="5"/>
  <c r="GN96" i="5" s="1"/>
  <c r="DI93" i="5"/>
  <c r="DS97" i="5"/>
  <c r="CV97" i="5"/>
  <c r="CW97" i="5"/>
  <c r="GM97" i="5"/>
  <c r="GN97" i="5" s="1"/>
  <c r="DI80" i="5"/>
  <c r="DI99" i="5"/>
  <c r="CV79" i="5"/>
  <c r="CW79" i="5"/>
  <c r="GM79" i="5"/>
  <c r="GN79" i="5" s="1"/>
  <c r="DS79" i="5"/>
  <c r="CL96" i="5"/>
  <c r="GL96" i="5"/>
  <c r="CK96" i="5"/>
  <c r="R6" i="24"/>
  <c r="R8" i="24" s="1"/>
  <c r="T6" i="24"/>
  <c r="X6" i="24"/>
  <c r="X8" i="24" s="1"/>
  <c r="O6" i="24"/>
  <c r="Q6" i="24"/>
  <c r="U6" i="24"/>
  <c r="U8" i="24" s="1"/>
  <c r="W6" i="24"/>
  <c r="N6" i="24"/>
  <c r="L18" i="23"/>
  <c r="DG26" i="5"/>
  <c r="EE26" i="5" s="1"/>
  <c r="BM26" i="5"/>
  <c r="BN26" i="5"/>
  <c r="GJ7" i="5"/>
  <c r="BO7" i="5"/>
  <c r="BP7" i="5"/>
  <c r="BE22" i="5"/>
  <c r="DO16" i="5"/>
  <c r="M19" i="23"/>
  <c r="DF26" i="5"/>
  <c r="BB26" i="5"/>
  <c r="BC26" i="5"/>
  <c r="BD8" i="5" l="1"/>
  <c r="DO8" i="5"/>
  <c r="GI8" i="5"/>
  <c r="CL72" i="5"/>
  <c r="GL72" i="5"/>
  <c r="CK72" i="5"/>
  <c r="EJ81" i="5"/>
  <c r="EM81" i="5" s="1"/>
  <c r="BE21" i="5"/>
  <c r="BD21" i="5"/>
  <c r="GG54" i="5"/>
  <c r="AH54" i="5"/>
  <c r="AI54" i="5"/>
  <c r="L70" i="5"/>
  <c r="M70" i="5"/>
  <c r="GE70" i="5"/>
  <c r="BC8" i="5"/>
  <c r="EJ101" i="5"/>
  <c r="EM101" i="5" s="1"/>
  <c r="EJ92" i="5"/>
  <c r="EM92" i="5" s="1"/>
  <c r="EJ66" i="5"/>
  <c r="EM66" i="5" s="1"/>
  <c r="EJ74" i="5"/>
  <c r="EM74" i="5" s="1"/>
  <c r="EJ67" i="5"/>
  <c r="EM67" i="5" s="1"/>
  <c r="EJ54" i="5"/>
  <c r="EM54" i="5" s="1"/>
  <c r="EJ48" i="5"/>
  <c r="EM48" i="5" s="1"/>
  <c r="EJ16" i="5"/>
  <c r="EM16" i="5" s="1"/>
  <c r="GM94" i="5"/>
  <c r="GN94" i="5" s="1"/>
  <c r="DD11" i="5"/>
  <c r="EB11" i="5" s="1"/>
  <c r="L19" i="23"/>
  <c r="GF80" i="5"/>
  <c r="W80" i="5"/>
  <c r="X80" i="5"/>
  <c r="AF11" i="5"/>
  <c r="GG58" i="5"/>
  <c r="AH58" i="5"/>
  <c r="AI58" i="5"/>
  <c r="BO77" i="5"/>
  <c r="GJ77" i="5"/>
  <c r="BP77" i="5"/>
  <c r="BP45" i="5"/>
  <c r="GJ45" i="5"/>
  <c r="BO45" i="5"/>
  <c r="GI101" i="5"/>
  <c r="BD101" i="5"/>
  <c r="BE101" i="5"/>
  <c r="GH62" i="5"/>
  <c r="AS62" i="5"/>
  <c r="AT62" i="5"/>
  <c r="W45" i="5"/>
  <c r="X45" i="5"/>
  <c r="GF45" i="5"/>
  <c r="BD16" i="5"/>
  <c r="BO8" i="5"/>
  <c r="DU51" i="5"/>
  <c r="BC16" i="5"/>
  <c r="BE16" i="5" s="1"/>
  <c r="CA19" i="5"/>
  <c r="BZ96" i="5"/>
  <c r="GK96" i="5"/>
  <c r="CA96" i="5"/>
  <c r="GE84" i="5"/>
  <c r="M84" i="5"/>
  <c r="L84" i="5"/>
  <c r="AS80" i="5"/>
  <c r="AT80" i="5"/>
  <c r="GH80" i="5"/>
  <c r="L45" i="5"/>
  <c r="M45" i="5"/>
  <c r="GE45" i="5"/>
  <c r="BO29" i="5"/>
  <c r="GJ29" i="5"/>
  <c r="BP29" i="5"/>
  <c r="BZ82" i="5"/>
  <c r="GK82" i="5"/>
  <c r="CA82" i="5"/>
  <c r="DP8" i="5"/>
  <c r="FE8" i="5" s="1"/>
  <c r="DP44" i="5"/>
  <c r="FE44" i="5" s="1"/>
  <c r="FI44" i="5" s="1"/>
  <c r="FL44" i="5" s="1"/>
  <c r="DQ19" i="5"/>
  <c r="FF19" i="5" s="1"/>
  <c r="FJ19" i="5" s="1"/>
  <c r="M51" i="5"/>
  <c r="GE51" i="5"/>
  <c r="L51" i="5"/>
  <c r="AH31" i="5"/>
  <c r="AI31" i="5"/>
  <c r="GG31" i="5"/>
  <c r="BD91" i="5"/>
  <c r="BE91" i="5"/>
  <c r="GI91" i="5"/>
  <c r="GK17" i="5"/>
  <c r="BZ17" i="5"/>
  <c r="CA17" i="5"/>
  <c r="GF51" i="5"/>
  <c r="W51" i="5"/>
  <c r="X51" i="5"/>
  <c r="BO43" i="5"/>
  <c r="BP43" i="5"/>
  <c r="GJ43" i="5"/>
  <c r="AI28" i="5"/>
  <c r="AH28" i="5"/>
  <c r="GG28" i="5"/>
  <c r="DU29" i="5"/>
  <c r="GO29" i="5" s="1"/>
  <c r="GP29" i="5" s="1"/>
  <c r="J27" i="24" s="1"/>
  <c r="K27" i="24" s="1"/>
  <c r="BO28" i="5"/>
  <c r="BP28" i="5"/>
  <c r="GJ28" i="5"/>
  <c r="BZ101" i="5"/>
  <c r="CA101" i="5"/>
  <c r="GK101" i="5"/>
  <c r="GG57" i="5"/>
  <c r="AH57" i="5"/>
  <c r="AI57" i="5"/>
  <c r="AI49" i="5"/>
  <c r="GG49" i="5"/>
  <c r="AH49" i="5"/>
  <c r="CA16" i="5"/>
  <c r="BZ16" i="5"/>
  <c r="GK16" i="5"/>
  <c r="AS103" i="5"/>
  <c r="AT103" i="5"/>
  <c r="GH103" i="5"/>
  <c r="GF87" i="5"/>
  <c r="X87" i="5"/>
  <c r="W87" i="5"/>
  <c r="EJ36" i="5"/>
  <c r="EM36" i="5" s="1"/>
  <c r="EJ79" i="5"/>
  <c r="EJ22" i="5"/>
  <c r="EM22" i="5" s="1"/>
  <c r="M95" i="5"/>
  <c r="GE95" i="5"/>
  <c r="L95" i="5"/>
  <c r="X73" i="5"/>
  <c r="GF73" i="5"/>
  <c r="W73" i="5"/>
  <c r="GF74" i="5"/>
  <c r="W74" i="5"/>
  <c r="X74" i="5"/>
  <c r="BD56" i="5"/>
  <c r="BE56" i="5"/>
  <c r="GI56" i="5"/>
  <c r="W30" i="5"/>
  <c r="GF30" i="5"/>
  <c r="X30" i="5"/>
  <c r="BD41" i="5"/>
  <c r="GI41" i="5"/>
  <c r="BE41" i="5"/>
  <c r="N18" i="23"/>
  <c r="BE8" i="5"/>
  <c r="DU28" i="5"/>
  <c r="GK24" i="5"/>
  <c r="BZ24" i="5"/>
  <c r="CA24" i="5"/>
  <c r="Q21" i="23" s="1"/>
  <c r="O21" i="23"/>
  <c r="CA37" i="5"/>
  <c r="GK37" i="5"/>
  <c r="BZ37" i="5"/>
  <c r="AS54" i="5"/>
  <c r="GH54" i="5"/>
  <c r="AT54" i="5"/>
  <c r="W94" i="5"/>
  <c r="X94" i="5"/>
  <c r="GF94" i="5"/>
  <c r="AH65" i="5"/>
  <c r="GG65" i="5"/>
  <c r="AI65" i="5"/>
  <c r="GF95" i="5"/>
  <c r="W95" i="5"/>
  <c r="X95" i="5"/>
  <c r="AH89" i="5"/>
  <c r="GG89" i="5"/>
  <c r="AI89" i="5"/>
  <c r="L30" i="5"/>
  <c r="M30" i="5"/>
  <c r="GE30" i="5"/>
  <c r="L101" i="5"/>
  <c r="M101" i="5"/>
  <c r="GE101" i="5"/>
  <c r="DP7" i="5"/>
  <c r="FE7" i="5" s="1"/>
  <c r="DQ82" i="5"/>
  <c r="FF82" i="5" s="1"/>
  <c r="FJ82" i="5" s="1"/>
  <c r="AF6" i="5"/>
  <c r="M43" i="5"/>
  <c r="GE43" i="5"/>
  <c r="L43" i="5"/>
  <c r="CA88" i="5"/>
  <c r="GK88" i="5"/>
  <c r="BZ88" i="5"/>
  <c r="AH38" i="5"/>
  <c r="GG38" i="5"/>
  <c r="AI38" i="5"/>
  <c r="GK48" i="5"/>
  <c r="CA48" i="5"/>
  <c r="BZ48" i="5"/>
  <c r="X78" i="5"/>
  <c r="GF78" i="5"/>
  <c r="W78" i="5"/>
  <c r="GG95" i="5"/>
  <c r="AH95" i="5"/>
  <c r="AI95" i="5"/>
  <c r="BD22" i="5"/>
  <c r="DO22" i="5"/>
  <c r="FD22" i="5" s="1"/>
  <c r="U20" i="5"/>
  <c r="DL20" i="5" s="1"/>
  <c r="FA20" i="5" s="1"/>
  <c r="DC12" i="5"/>
  <c r="EA12" i="5" s="1"/>
  <c r="DO23" i="5"/>
  <c r="BD23" i="5"/>
  <c r="GI23" i="5"/>
  <c r="DO7" i="5"/>
  <c r="FD7" i="5" s="1"/>
  <c r="FI7" i="5" s="1"/>
  <c r="BD7" i="5"/>
  <c r="GI7" i="5"/>
  <c r="CK47" i="5"/>
  <c r="GL47" i="5"/>
  <c r="CL47" i="5"/>
  <c r="GK54" i="5"/>
  <c r="BZ54" i="5"/>
  <c r="CA54" i="5"/>
  <c r="BD59" i="5"/>
  <c r="BE59" i="5"/>
  <c r="GI59" i="5"/>
  <c r="AS88" i="5"/>
  <c r="AT88" i="5"/>
  <c r="GH88" i="5"/>
  <c r="GE98" i="5"/>
  <c r="L98" i="5"/>
  <c r="M98" i="5"/>
  <c r="GI75" i="5"/>
  <c r="BD75" i="5"/>
  <c r="BE75" i="5"/>
  <c r="L80" i="5"/>
  <c r="M80" i="5"/>
  <c r="GE80" i="5"/>
  <c r="GJ80" i="5"/>
  <c r="BP80" i="5"/>
  <c r="BO80" i="5"/>
  <c r="X41" i="5"/>
  <c r="GF41" i="5"/>
  <c r="W41" i="5"/>
  <c r="BD65" i="5"/>
  <c r="BE65" i="5"/>
  <c r="GI65" i="5"/>
  <c r="L77" i="5"/>
  <c r="M77" i="5"/>
  <c r="GE77" i="5"/>
  <c r="DU77" i="5"/>
  <c r="GH91" i="5"/>
  <c r="AT91" i="5"/>
  <c r="AS91" i="5"/>
  <c r="AT75" i="5"/>
  <c r="AS75" i="5"/>
  <c r="GH75" i="5"/>
  <c r="BZ67" i="5"/>
  <c r="GK67" i="5"/>
  <c r="CA67" i="5"/>
  <c r="GK28" i="5"/>
  <c r="BZ28" i="5"/>
  <c r="CA28" i="5"/>
  <c r="AI59" i="5"/>
  <c r="GG59" i="5"/>
  <c r="AH59" i="5"/>
  <c r="AS76" i="5"/>
  <c r="AT76" i="5"/>
  <c r="GH76" i="5"/>
  <c r="W34" i="5"/>
  <c r="X34" i="5"/>
  <c r="GF34" i="5"/>
  <c r="GF68" i="5"/>
  <c r="W68" i="5"/>
  <c r="X68" i="5"/>
  <c r="CA50" i="5"/>
  <c r="GK50" i="5"/>
  <c r="BZ50" i="5"/>
  <c r="M102" i="5"/>
  <c r="GE102" i="5"/>
  <c r="L102" i="5"/>
  <c r="DU102" i="5"/>
  <c r="GG42" i="5"/>
  <c r="AH42" i="5"/>
  <c r="AI42" i="5"/>
  <c r="L69" i="5"/>
  <c r="M69" i="5"/>
  <c r="GE69" i="5"/>
  <c r="DU69" i="5"/>
  <c r="BZ92" i="5"/>
  <c r="GK92" i="5"/>
  <c r="CA92" i="5"/>
  <c r="BO62" i="5"/>
  <c r="GJ62" i="5"/>
  <c r="BP62" i="5"/>
  <c r="AI77" i="5"/>
  <c r="GG77" i="5"/>
  <c r="AH77" i="5"/>
  <c r="DR62" i="5"/>
  <c r="DF7" i="5"/>
  <c r="ED7" i="5" s="1"/>
  <c r="EJ7" i="5" s="1"/>
  <c r="EM7" i="5" s="1"/>
  <c r="BD80" i="5"/>
  <c r="GI80" i="5"/>
  <c r="BE80" i="5"/>
  <c r="GK100" i="5"/>
  <c r="CA100" i="5"/>
  <c r="BZ100" i="5"/>
  <c r="AS44" i="5"/>
  <c r="GH44" i="5"/>
  <c r="AT44" i="5"/>
  <c r="AI27" i="5"/>
  <c r="AH27" i="5"/>
  <c r="GG27" i="5"/>
  <c r="W36" i="5"/>
  <c r="GF36" i="5"/>
  <c r="X36" i="5"/>
  <c r="BO31" i="5"/>
  <c r="GJ31" i="5"/>
  <c r="BP31" i="5"/>
  <c r="AS73" i="5"/>
  <c r="AT73" i="5"/>
  <c r="GH73" i="5"/>
  <c r="AH90" i="5"/>
  <c r="GG90" i="5"/>
  <c r="AI90" i="5"/>
  <c r="GE47" i="5"/>
  <c r="M47" i="5"/>
  <c r="L47" i="5"/>
  <c r="X89" i="5"/>
  <c r="GF89" i="5"/>
  <c r="W89" i="5"/>
  <c r="AT74" i="5"/>
  <c r="GH74" i="5"/>
  <c r="AS74" i="5"/>
  <c r="AI60" i="5"/>
  <c r="GG60" i="5"/>
  <c r="AH60" i="5"/>
  <c r="GK98" i="5"/>
  <c r="BZ98" i="5"/>
  <c r="CA98" i="5"/>
  <c r="AI46" i="5"/>
  <c r="AH46" i="5"/>
  <c r="GG46" i="5"/>
  <c r="BO94" i="5"/>
  <c r="BP94" i="5"/>
  <c r="GJ94" i="5"/>
  <c r="GJ102" i="5"/>
  <c r="BO102" i="5"/>
  <c r="BP102" i="5"/>
  <c r="AH51" i="5"/>
  <c r="AI51" i="5"/>
  <c r="GG51" i="5"/>
  <c r="L46" i="5"/>
  <c r="M46" i="5"/>
  <c r="GE46" i="5"/>
  <c r="DU46" i="5"/>
  <c r="BD103" i="5"/>
  <c r="BE103" i="5"/>
  <c r="GI103" i="5"/>
  <c r="DU103" i="5"/>
  <c r="GK65" i="5"/>
  <c r="BZ65" i="5"/>
  <c r="CA65" i="5"/>
  <c r="BN21" i="5"/>
  <c r="BM21" i="5"/>
  <c r="DG21" i="5"/>
  <c r="EE21" i="5" s="1"/>
  <c r="EJ21" i="5" s="1"/>
  <c r="EM21" i="5" s="1"/>
  <c r="L92" i="5"/>
  <c r="M92" i="5"/>
  <c r="GE92" i="5"/>
  <c r="DU92" i="5"/>
  <c r="GJ69" i="5"/>
  <c r="BO69" i="5"/>
  <c r="BP69" i="5"/>
  <c r="W65" i="5"/>
  <c r="X65" i="5"/>
  <c r="GF65" i="5"/>
  <c r="GE48" i="5"/>
  <c r="L48" i="5"/>
  <c r="M48" i="5"/>
  <c r="BO87" i="5"/>
  <c r="BP87" i="5"/>
  <c r="GJ87" i="5"/>
  <c r="GK66" i="5"/>
  <c r="CA66" i="5"/>
  <c r="BZ66" i="5"/>
  <c r="X61" i="5"/>
  <c r="GF61" i="5"/>
  <c r="W61" i="5"/>
  <c r="CA55" i="5"/>
  <c r="GK55" i="5"/>
  <c r="BZ55" i="5"/>
  <c r="GH27" i="5"/>
  <c r="AT27" i="5"/>
  <c r="AS27" i="5"/>
  <c r="AS83" i="5"/>
  <c r="GH83" i="5"/>
  <c r="AT83" i="5"/>
  <c r="GG41" i="5"/>
  <c r="AI41" i="5"/>
  <c r="AH41" i="5"/>
  <c r="AH99" i="5"/>
  <c r="AI99" i="5"/>
  <c r="GG99" i="5"/>
  <c r="GG74" i="5"/>
  <c r="AH74" i="5"/>
  <c r="AI74" i="5"/>
  <c r="GI95" i="5"/>
  <c r="BD95" i="5"/>
  <c r="BE95" i="5"/>
  <c r="AS81" i="5"/>
  <c r="AT81" i="5"/>
  <c r="GH81" i="5"/>
  <c r="BZ69" i="5"/>
  <c r="CA69" i="5"/>
  <c r="GK69" i="5"/>
  <c r="BC7" i="5"/>
  <c r="BE7" i="5" s="1"/>
  <c r="BO59" i="5"/>
  <c r="BP59" i="5"/>
  <c r="GJ59" i="5"/>
  <c r="L75" i="5"/>
  <c r="M75" i="5"/>
  <c r="GE75" i="5"/>
  <c r="DU75" i="5"/>
  <c r="AH32" i="5"/>
  <c r="AI32" i="5"/>
  <c r="GG32" i="5"/>
  <c r="GJ73" i="5"/>
  <c r="BO73" i="5"/>
  <c r="BP73" i="5"/>
  <c r="BD61" i="5"/>
  <c r="BE61" i="5"/>
  <c r="GI61" i="5"/>
  <c r="GE74" i="5"/>
  <c r="L74" i="5"/>
  <c r="M74" i="5"/>
  <c r="DU74" i="5"/>
  <c r="CA53" i="5"/>
  <c r="GK53" i="5"/>
  <c r="BZ53" i="5"/>
  <c r="X57" i="5"/>
  <c r="GF57" i="5"/>
  <c r="W57" i="5"/>
  <c r="BD79" i="5"/>
  <c r="BE79" i="5"/>
  <c r="GI79" i="5"/>
  <c r="BO92" i="5"/>
  <c r="BP92" i="5"/>
  <c r="GJ92" i="5"/>
  <c r="BZ27" i="5"/>
  <c r="GK27" i="5"/>
  <c r="CA27" i="5"/>
  <c r="GE91" i="5"/>
  <c r="L91" i="5"/>
  <c r="M91" i="5"/>
  <c r="DU91" i="5"/>
  <c r="X91" i="5"/>
  <c r="GF91" i="5"/>
  <c r="W91" i="5"/>
  <c r="DR96" i="5"/>
  <c r="DR50" i="5"/>
  <c r="DR101" i="5"/>
  <c r="BM12" i="5"/>
  <c r="DQ53" i="5"/>
  <c r="FF53" i="5" s="1"/>
  <c r="FJ53" i="5" s="1"/>
  <c r="DQ28" i="5"/>
  <c r="FF28" i="5" s="1"/>
  <c r="FJ28" i="5" s="1"/>
  <c r="DO65" i="5"/>
  <c r="FD65" i="5" s="1"/>
  <c r="L87" i="5"/>
  <c r="M87" i="5"/>
  <c r="GE87" i="5"/>
  <c r="DU87" i="5"/>
  <c r="CA83" i="5"/>
  <c r="GK83" i="5"/>
  <c r="BZ83" i="5"/>
  <c r="GE96" i="5"/>
  <c r="L96" i="5"/>
  <c r="M96" i="5"/>
  <c r="DU96" i="5"/>
  <c r="BD62" i="5"/>
  <c r="BE62" i="5"/>
  <c r="GI62" i="5"/>
  <c r="GE54" i="5"/>
  <c r="M54" i="5"/>
  <c r="L54" i="5"/>
  <c r="DU54" i="5"/>
  <c r="BP98" i="5"/>
  <c r="BO98" i="5"/>
  <c r="GJ98" i="5"/>
  <c r="AT45" i="5"/>
  <c r="GH45" i="5"/>
  <c r="AS45" i="5"/>
  <c r="BD50" i="5"/>
  <c r="BE50" i="5"/>
  <c r="GI50" i="5"/>
  <c r="L39" i="5"/>
  <c r="GE39" i="5"/>
  <c r="M39" i="5"/>
  <c r="BZ32" i="5"/>
  <c r="GK32" i="5"/>
  <c r="CA32" i="5"/>
  <c r="BP58" i="5"/>
  <c r="GJ58" i="5"/>
  <c r="BO58" i="5"/>
  <c r="W69" i="5"/>
  <c r="X69" i="5"/>
  <c r="GF69" i="5"/>
  <c r="AH47" i="5"/>
  <c r="AI47" i="5"/>
  <c r="GG47" i="5"/>
  <c r="AH45" i="5"/>
  <c r="AI45" i="5"/>
  <c r="GG45" i="5"/>
  <c r="DU45" i="5"/>
  <c r="GJ37" i="5"/>
  <c r="BP37" i="5"/>
  <c r="BO37" i="5"/>
  <c r="GH50" i="5"/>
  <c r="AS50" i="5"/>
  <c r="AT50" i="5"/>
  <c r="BO32" i="5"/>
  <c r="GJ32" i="5"/>
  <c r="BP32" i="5"/>
  <c r="GI69" i="5"/>
  <c r="BD69" i="5"/>
  <c r="BE69" i="5"/>
  <c r="BO27" i="5"/>
  <c r="GJ27" i="5"/>
  <c r="BP27" i="5"/>
  <c r="AS65" i="5"/>
  <c r="AT65" i="5"/>
  <c r="GH65" i="5"/>
  <c r="AS38" i="5"/>
  <c r="GH38" i="5"/>
  <c r="AT38" i="5"/>
  <c r="BP34" i="5"/>
  <c r="GJ34" i="5"/>
  <c r="BO34" i="5"/>
  <c r="GK11" i="5"/>
  <c r="BZ11" i="5"/>
  <c r="CA11" i="5"/>
  <c r="GG44" i="5"/>
  <c r="AH44" i="5"/>
  <c r="AI44" i="5"/>
  <c r="GG50" i="5"/>
  <c r="AH50" i="5"/>
  <c r="AI50" i="5"/>
  <c r="GK8" i="5"/>
  <c r="BZ8" i="5"/>
  <c r="CA8" i="5"/>
  <c r="BD66" i="5"/>
  <c r="GI66" i="5"/>
  <c r="BE66" i="5"/>
  <c r="AH72" i="5"/>
  <c r="AI72" i="5"/>
  <c r="GG72" i="5"/>
  <c r="GE83" i="5"/>
  <c r="M83" i="5"/>
  <c r="L83" i="5"/>
  <c r="GJ74" i="5"/>
  <c r="BO74" i="5"/>
  <c r="BP74" i="5"/>
  <c r="AI73" i="5"/>
  <c r="GG73" i="5"/>
  <c r="AH73" i="5"/>
  <c r="X44" i="5"/>
  <c r="GF44" i="5"/>
  <c r="W44" i="5"/>
  <c r="AS30" i="5"/>
  <c r="GH30" i="5"/>
  <c r="AT30" i="5"/>
  <c r="DU30" i="5"/>
  <c r="DU66" i="5"/>
  <c r="AH66" i="5"/>
  <c r="AI66" i="5"/>
  <c r="GG66" i="5"/>
  <c r="AS95" i="5"/>
  <c r="AT95" i="5"/>
  <c r="GH95" i="5"/>
  <c r="DU95" i="5"/>
  <c r="BD70" i="5"/>
  <c r="BE70" i="5"/>
  <c r="GI70" i="5"/>
  <c r="GK72" i="5"/>
  <c r="CA72" i="5"/>
  <c r="BZ72" i="5"/>
  <c r="GE79" i="5"/>
  <c r="L79" i="5"/>
  <c r="M79" i="5"/>
  <c r="AH75" i="5"/>
  <c r="AI75" i="5"/>
  <c r="GG75" i="5"/>
  <c r="AH48" i="5"/>
  <c r="GG48" i="5"/>
  <c r="AI48" i="5"/>
  <c r="BZ29" i="5"/>
  <c r="CA29" i="5"/>
  <c r="GK29" i="5"/>
  <c r="BD86" i="5"/>
  <c r="BE86" i="5"/>
  <c r="GI86" i="5"/>
  <c r="GI90" i="5"/>
  <c r="BD90" i="5"/>
  <c r="BE90" i="5"/>
  <c r="X46" i="5"/>
  <c r="W46" i="5"/>
  <c r="GF46" i="5"/>
  <c r="BZ73" i="5"/>
  <c r="CA73" i="5"/>
  <c r="GK73" i="5"/>
  <c r="X92" i="5"/>
  <c r="GF92" i="5"/>
  <c r="W92" i="5"/>
  <c r="M56" i="5"/>
  <c r="L56" i="5"/>
  <c r="GE56" i="5"/>
  <c r="DU56" i="5"/>
  <c r="DO95" i="5"/>
  <c r="FD95" i="5" s="1"/>
  <c r="M65" i="5"/>
  <c r="GE65" i="5"/>
  <c r="L65" i="5"/>
  <c r="DU65" i="5"/>
  <c r="GH89" i="5"/>
  <c r="AS89" i="5"/>
  <c r="AT89" i="5"/>
  <c r="GI68" i="5"/>
  <c r="BE68" i="5"/>
  <c r="BD68" i="5"/>
  <c r="AS66" i="5"/>
  <c r="AT66" i="5"/>
  <c r="GH66" i="5"/>
  <c r="L59" i="5"/>
  <c r="M59" i="5"/>
  <c r="GE59" i="5"/>
  <c r="DU59" i="5"/>
  <c r="X56" i="5"/>
  <c r="W56" i="5"/>
  <c r="GF56" i="5"/>
  <c r="GJ60" i="5"/>
  <c r="BO60" i="5"/>
  <c r="BP60" i="5"/>
  <c r="BO83" i="5"/>
  <c r="GJ83" i="5"/>
  <c r="BP83" i="5"/>
  <c r="GE86" i="5"/>
  <c r="L86" i="5"/>
  <c r="M86" i="5"/>
  <c r="DU86" i="5"/>
  <c r="AH93" i="5"/>
  <c r="AI93" i="5"/>
  <c r="GG93" i="5"/>
  <c r="DU57" i="5"/>
  <c r="EJ8" i="5"/>
  <c r="EM8" i="5" s="1"/>
  <c r="DU68" i="5"/>
  <c r="DF23" i="5"/>
  <c r="ED23" i="5" s="1"/>
  <c r="EJ23" i="5" s="1"/>
  <c r="EM23" i="5" s="1"/>
  <c r="GF59" i="5"/>
  <c r="W59" i="5"/>
  <c r="X59" i="5"/>
  <c r="GI89" i="5"/>
  <c r="BD89" i="5"/>
  <c r="BE89" i="5"/>
  <c r="W86" i="5"/>
  <c r="X86" i="5"/>
  <c r="GF86" i="5"/>
  <c r="GF58" i="5"/>
  <c r="W58" i="5"/>
  <c r="X58" i="5"/>
  <c r="AT64" i="5"/>
  <c r="GH64" i="5"/>
  <c r="AS64" i="5"/>
  <c r="CL69" i="5"/>
  <c r="GL69" i="5"/>
  <c r="CK69" i="5"/>
  <c r="GJ82" i="5"/>
  <c r="BO82" i="5"/>
  <c r="BP82" i="5"/>
  <c r="GG87" i="5"/>
  <c r="AH87" i="5"/>
  <c r="AI87" i="5"/>
  <c r="BO100" i="5"/>
  <c r="BP100" i="5"/>
  <c r="GJ100" i="5"/>
  <c r="BZ77" i="5"/>
  <c r="CA77" i="5"/>
  <c r="GK77" i="5"/>
  <c r="AH43" i="5"/>
  <c r="GG43" i="5"/>
  <c r="AI43" i="5"/>
  <c r="DU43" i="5"/>
  <c r="GE67" i="5"/>
  <c r="L67" i="5"/>
  <c r="M67" i="5"/>
  <c r="DU67" i="5"/>
  <c r="BP95" i="5"/>
  <c r="GJ95" i="5"/>
  <c r="BO95" i="5"/>
  <c r="AH83" i="5"/>
  <c r="AI83" i="5"/>
  <c r="GG83" i="5"/>
  <c r="AT96" i="5"/>
  <c r="AS96" i="5"/>
  <c r="GH96" i="5"/>
  <c r="GE99" i="5"/>
  <c r="L99" i="5"/>
  <c r="M99" i="5"/>
  <c r="CA59" i="5"/>
  <c r="GK59" i="5"/>
  <c r="BZ59" i="5"/>
  <c r="BP96" i="5"/>
  <c r="BO96" i="5"/>
  <c r="GJ96" i="5"/>
  <c r="AH94" i="5"/>
  <c r="GG94" i="5"/>
  <c r="AI94" i="5"/>
  <c r="GK97" i="5"/>
  <c r="CA97" i="5"/>
  <c r="BZ97" i="5"/>
  <c r="GH92" i="5"/>
  <c r="AS92" i="5"/>
  <c r="AT92" i="5"/>
  <c r="GJ70" i="5"/>
  <c r="BO70" i="5"/>
  <c r="BP70" i="5"/>
  <c r="BD77" i="5"/>
  <c r="BE77" i="5"/>
  <c r="GI77" i="5"/>
  <c r="DU61" i="5"/>
  <c r="GE61" i="5"/>
  <c r="L61" i="5"/>
  <c r="M61" i="5"/>
  <c r="AS56" i="5"/>
  <c r="GH56" i="5"/>
  <c r="AT56" i="5"/>
  <c r="W64" i="5"/>
  <c r="X64" i="5"/>
  <c r="GF64" i="5"/>
  <c r="BP42" i="5"/>
  <c r="GJ42" i="5"/>
  <c r="BO42" i="5"/>
  <c r="GF100" i="5"/>
  <c r="W100" i="5"/>
  <c r="X100" i="5"/>
  <c r="GF37" i="5"/>
  <c r="W37" i="5"/>
  <c r="X37" i="5"/>
  <c r="DU37" i="5"/>
  <c r="GG69" i="5"/>
  <c r="AI69" i="5"/>
  <c r="AH69" i="5"/>
  <c r="AS40" i="5"/>
  <c r="AT40" i="5"/>
  <c r="GH40" i="5"/>
  <c r="GJ61" i="5"/>
  <c r="BO61" i="5"/>
  <c r="BP61" i="5"/>
  <c r="DR45" i="5"/>
  <c r="DQ54" i="5"/>
  <c r="FF54" i="5" s="1"/>
  <c r="FJ54" i="5" s="1"/>
  <c r="DO75" i="5"/>
  <c r="FD75" i="5" s="1"/>
  <c r="DO90" i="5"/>
  <c r="FD90" i="5" s="1"/>
  <c r="FQ29" i="5"/>
  <c r="FX29" i="5" s="1"/>
  <c r="ET29" i="5"/>
  <c r="BC23" i="5"/>
  <c r="BE23" i="5" s="1"/>
  <c r="AH91" i="5"/>
  <c r="GG91" i="5"/>
  <c r="AI91" i="5"/>
  <c r="BP86" i="5"/>
  <c r="GJ86" i="5"/>
  <c r="BO86" i="5"/>
  <c r="BO38" i="5"/>
  <c r="BP38" i="5"/>
  <c r="GJ38" i="5"/>
  <c r="GE62" i="5"/>
  <c r="L62" i="5"/>
  <c r="M62" i="5"/>
  <c r="DU62" i="5"/>
  <c r="CA40" i="5"/>
  <c r="GK40" i="5"/>
  <c r="BZ40" i="5"/>
  <c r="BP30" i="5"/>
  <c r="GJ30" i="5"/>
  <c r="BO30" i="5"/>
  <c r="BD88" i="5"/>
  <c r="GI88" i="5"/>
  <c r="BE88" i="5"/>
  <c r="BO67" i="5"/>
  <c r="BP67" i="5"/>
  <c r="GJ67" i="5"/>
  <c r="AT34" i="5"/>
  <c r="GH34" i="5"/>
  <c r="AS34" i="5"/>
  <c r="BE71" i="5"/>
  <c r="BD71" i="5"/>
  <c r="GI71" i="5"/>
  <c r="DU100" i="5"/>
  <c r="GE100" i="5"/>
  <c r="L100" i="5"/>
  <c r="M100" i="5"/>
  <c r="X66" i="5"/>
  <c r="GF66" i="5"/>
  <c r="W66" i="5"/>
  <c r="L42" i="5"/>
  <c r="GE42" i="5"/>
  <c r="M42" i="5"/>
  <c r="GJ57" i="5"/>
  <c r="BO57" i="5"/>
  <c r="BP57" i="5"/>
  <c r="AH53" i="5"/>
  <c r="GG53" i="5"/>
  <c r="AI53" i="5"/>
  <c r="W96" i="5"/>
  <c r="X96" i="5"/>
  <c r="GF96" i="5"/>
  <c r="BE97" i="5"/>
  <c r="GI97" i="5"/>
  <c r="BD97" i="5"/>
  <c r="GI94" i="5"/>
  <c r="BD94" i="5"/>
  <c r="BE94" i="5"/>
  <c r="BO16" i="5"/>
  <c r="BP16" i="5"/>
  <c r="GJ16" i="5"/>
  <c r="BZ71" i="5"/>
  <c r="CA71" i="5"/>
  <c r="GK71" i="5"/>
  <c r="DU58" i="5"/>
  <c r="L58" i="5"/>
  <c r="GE58" i="5"/>
  <c r="M58" i="5"/>
  <c r="GH94" i="5"/>
  <c r="AS94" i="5"/>
  <c r="AT94" i="5"/>
  <c r="BD96" i="5"/>
  <c r="BE96" i="5"/>
  <c r="GI96" i="5"/>
  <c r="L93" i="5"/>
  <c r="M93" i="5"/>
  <c r="GE93" i="5"/>
  <c r="GK61" i="5"/>
  <c r="BZ61" i="5"/>
  <c r="CA61" i="5"/>
  <c r="X31" i="5"/>
  <c r="GF31" i="5"/>
  <c r="W31" i="5"/>
  <c r="BP23" i="5"/>
  <c r="BO23" i="5"/>
  <c r="GJ23" i="5"/>
  <c r="AH96" i="5"/>
  <c r="GG96" i="5"/>
  <c r="AI96" i="5"/>
  <c r="GK47" i="5"/>
  <c r="BZ47" i="5"/>
  <c r="CA47" i="5"/>
  <c r="GI73" i="5"/>
  <c r="BD73" i="5"/>
  <c r="BE73" i="5"/>
  <c r="BO54" i="5"/>
  <c r="GJ54" i="5"/>
  <c r="BP54" i="5"/>
  <c r="AT61" i="5"/>
  <c r="GH61" i="5"/>
  <c r="AS61" i="5"/>
  <c r="AT67" i="5"/>
  <c r="GH67" i="5"/>
  <c r="AS67" i="5"/>
  <c r="CA49" i="5"/>
  <c r="GK49" i="5"/>
  <c r="BZ49" i="5"/>
  <c r="GG67" i="5"/>
  <c r="AH67" i="5"/>
  <c r="AI67" i="5"/>
  <c r="BO53" i="5"/>
  <c r="BP53" i="5"/>
  <c r="GJ53" i="5"/>
  <c r="GE31" i="5"/>
  <c r="L31" i="5"/>
  <c r="M31" i="5"/>
  <c r="BD64" i="5"/>
  <c r="BE64" i="5"/>
  <c r="GI64" i="5"/>
  <c r="W53" i="5"/>
  <c r="GF53" i="5"/>
  <c r="X53" i="5"/>
  <c r="AH92" i="5"/>
  <c r="GG92" i="5"/>
  <c r="AI92" i="5"/>
  <c r="GG101" i="5"/>
  <c r="AH101" i="5"/>
  <c r="AI101" i="5"/>
  <c r="BZ74" i="5"/>
  <c r="CA74" i="5"/>
  <c r="GK74" i="5"/>
  <c r="AT99" i="5"/>
  <c r="GH99" i="5"/>
  <c r="AS99" i="5"/>
  <c r="GG64" i="5"/>
  <c r="AH64" i="5"/>
  <c r="AI64" i="5"/>
  <c r="AH98" i="5"/>
  <c r="AI98" i="5"/>
  <c r="GG98" i="5"/>
  <c r="GH84" i="5"/>
  <c r="AT84" i="5"/>
  <c r="AS84" i="5"/>
  <c r="BD76" i="5"/>
  <c r="BE76" i="5"/>
  <c r="GI76" i="5"/>
  <c r="DQ69" i="5"/>
  <c r="FF69" i="5" s="1"/>
  <c r="FJ69" i="5" s="1"/>
  <c r="DR48" i="5"/>
  <c r="EJ82" i="5"/>
  <c r="EM82" i="5" s="1"/>
  <c r="DR91" i="5"/>
  <c r="DR52" i="5"/>
  <c r="DU93" i="5"/>
  <c r="FO93" i="5" s="1"/>
  <c r="DU76" i="5"/>
  <c r="DG12" i="5"/>
  <c r="EE12" i="5" s="1"/>
  <c r="EJ12" i="5" s="1"/>
  <c r="EM12" i="5" s="1"/>
  <c r="DD6" i="5"/>
  <c r="EB6" i="5" s="1"/>
  <c r="BO99" i="5"/>
  <c r="BP99" i="5"/>
  <c r="GJ99" i="5"/>
  <c r="GK34" i="5"/>
  <c r="BZ34" i="5"/>
  <c r="CA34" i="5"/>
  <c r="CA76" i="5"/>
  <c r="BZ76" i="5"/>
  <c r="GK76" i="5"/>
  <c r="M73" i="5"/>
  <c r="L73" i="5"/>
  <c r="GE73" i="5"/>
  <c r="DU73" i="5"/>
  <c r="AT69" i="5"/>
  <c r="AS69" i="5"/>
  <c r="GH69" i="5"/>
  <c r="BP50" i="5"/>
  <c r="GJ50" i="5"/>
  <c r="BO50" i="5"/>
  <c r="GG63" i="5"/>
  <c r="AH63" i="5"/>
  <c r="AI63" i="5"/>
  <c r="M53" i="5"/>
  <c r="GE53" i="5"/>
  <c r="L53" i="5"/>
  <c r="DU53" i="5"/>
  <c r="GI92" i="5"/>
  <c r="BD92" i="5"/>
  <c r="BE92" i="5"/>
  <c r="AS97" i="5"/>
  <c r="AT97" i="5"/>
  <c r="GH97" i="5"/>
  <c r="GF77" i="5"/>
  <c r="W77" i="5"/>
  <c r="X77" i="5"/>
  <c r="GG55" i="5"/>
  <c r="AH55" i="5"/>
  <c r="AI55" i="5"/>
  <c r="GF72" i="5"/>
  <c r="W72" i="5"/>
  <c r="X72" i="5"/>
  <c r="X99" i="5"/>
  <c r="GF99" i="5"/>
  <c r="W99" i="5"/>
  <c r="BE87" i="5"/>
  <c r="GI87" i="5"/>
  <c r="BD87" i="5"/>
  <c r="BD74" i="5"/>
  <c r="BE74" i="5"/>
  <c r="GI74" i="5"/>
  <c r="GI85" i="5"/>
  <c r="BD85" i="5"/>
  <c r="BE85" i="5"/>
  <c r="BE58" i="5"/>
  <c r="BD58" i="5"/>
  <c r="GI58" i="5"/>
  <c r="L88" i="5"/>
  <c r="M88" i="5"/>
  <c r="GE88" i="5"/>
  <c r="DU88" i="5"/>
  <c r="AI81" i="5"/>
  <c r="GG81" i="5"/>
  <c r="AH81" i="5"/>
  <c r="X84" i="5"/>
  <c r="GF84" i="5"/>
  <c r="W84" i="5"/>
  <c r="DU84" i="5"/>
  <c r="W75" i="5"/>
  <c r="X75" i="5"/>
  <c r="GF75" i="5"/>
  <c r="GF76" i="5"/>
  <c r="W76" i="5"/>
  <c r="X76" i="5"/>
  <c r="AT70" i="5"/>
  <c r="GH70" i="5"/>
  <c r="AS70" i="5"/>
  <c r="DU70" i="5"/>
  <c r="X101" i="5"/>
  <c r="W101" i="5"/>
  <c r="GF101" i="5"/>
  <c r="DU101" i="5"/>
  <c r="AH56" i="5"/>
  <c r="AI56" i="5"/>
  <c r="GG56" i="5"/>
  <c r="X27" i="5"/>
  <c r="W27" i="5"/>
  <c r="GF27" i="5"/>
  <c r="CA42" i="5"/>
  <c r="BZ42" i="5"/>
  <c r="GK42" i="5"/>
  <c r="BP88" i="5"/>
  <c r="GJ88" i="5"/>
  <c r="BO88" i="5"/>
  <c r="BO91" i="5"/>
  <c r="BP91" i="5"/>
  <c r="GJ91" i="5"/>
  <c r="BO84" i="5"/>
  <c r="BP84" i="5"/>
  <c r="GJ84" i="5"/>
  <c r="AS59" i="5"/>
  <c r="AT59" i="5"/>
  <c r="GH59" i="5"/>
  <c r="GJ64" i="5"/>
  <c r="BP64" i="5"/>
  <c r="BO64" i="5"/>
  <c r="GH42" i="5"/>
  <c r="AT42" i="5"/>
  <c r="AS42" i="5"/>
  <c r="L60" i="5"/>
  <c r="M60" i="5"/>
  <c r="GE60" i="5"/>
  <c r="AH61" i="5"/>
  <c r="AI61" i="5"/>
  <c r="GG61" i="5"/>
  <c r="DR60" i="5"/>
  <c r="DQ92" i="5"/>
  <c r="FF92" i="5" s="1"/>
  <c r="FJ92" i="5" s="1"/>
  <c r="DO76" i="5"/>
  <c r="FD76" i="5" s="1"/>
  <c r="DO61" i="5"/>
  <c r="FD61" i="5" s="1"/>
  <c r="BZ75" i="5"/>
  <c r="CA75" i="5"/>
  <c r="GK75" i="5"/>
  <c r="AH100" i="5"/>
  <c r="AI100" i="5"/>
  <c r="GG100" i="5"/>
  <c r="GK85" i="5"/>
  <c r="BZ85" i="5"/>
  <c r="CA85" i="5"/>
  <c r="BD98" i="5"/>
  <c r="GI98" i="5"/>
  <c r="BE98" i="5"/>
  <c r="GK81" i="5"/>
  <c r="CA81" i="5"/>
  <c r="BZ81" i="5"/>
  <c r="BO75" i="5"/>
  <c r="BP75" i="5"/>
  <c r="GJ75" i="5"/>
  <c r="L85" i="5"/>
  <c r="M85" i="5"/>
  <c r="GE85" i="5"/>
  <c r="L50" i="5"/>
  <c r="M50" i="5"/>
  <c r="GE50" i="5"/>
  <c r="DU50" i="5"/>
  <c r="BE63" i="5"/>
  <c r="GI63" i="5"/>
  <c r="BD63" i="5"/>
  <c r="AS58" i="5"/>
  <c r="AT58" i="5"/>
  <c r="GH58" i="5"/>
  <c r="BD84" i="5"/>
  <c r="BE84" i="5"/>
  <c r="GI84" i="5"/>
  <c r="W50" i="5"/>
  <c r="X50" i="5"/>
  <c r="GF50" i="5"/>
  <c r="GF71" i="5"/>
  <c r="X71" i="5"/>
  <c r="W71" i="5"/>
  <c r="X28" i="5"/>
  <c r="GF28" i="5"/>
  <c r="W28" i="5"/>
  <c r="GJ78" i="5"/>
  <c r="BO78" i="5"/>
  <c r="BP78" i="5"/>
  <c r="AS51" i="5"/>
  <c r="GH51" i="5"/>
  <c r="AT51" i="5"/>
  <c r="W88" i="5"/>
  <c r="X88" i="5"/>
  <c r="GF88" i="5"/>
  <c r="BZ84" i="5"/>
  <c r="GK84" i="5"/>
  <c r="CA84" i="5"/>
  <c r="L82" i="5"/>
  <c r="GE82" i="5"/>
  <c r="M82" i="5"/>
  <c r="GJ65" i="5"/>
  <c r="BO65" i="5"/>
  <c r="BP65" i="5"/>
  <c r="BD57" i="5"/>
  <c r="GI57" i="5"/>
  <c r="BE57" i="5"/>
  <c r="BD30" i="5"/>
  <c r="BE30" i="5"/>
  <c r="GI30" i="5"/>
  <c r="AT86" i="5"/>
  <c r="GH86" i="5"/>
  <c r="AS86" i="5"/>
  <c r="DU83" i="5"/>
  <c r="W83" i="5"/>
  <c r="X83" i="5"/>
  <c r="GF83" i="5"/>
  <c r="AT79" i="5"/>
  <c r="GH79" i="5"/>
  <c r="AS79" i="5"/>
  <c r="CA25" i="5"/>
  <c r="BZ25" i="5"/>
  <c r="GK25" i="5"/>
  <c r="AH68" i="5"/>
  <c r="AI68" i="5"/>
  <c r="GG68" i="5"/>
  <c r="W67" i="5"/>
  <c r="X67" i="5"/>
  <c r="GF67" i="5"/>
  <c r="BZ43" i="5"/>
  <c r="CA43" i="5"/>
  <c r="GK43" i="5"/>
  <c r="BZ93" i="5"/>
  <c r="CA93" i="5"/>
  <c r="GK93" i="5"/>
  <c r="M57" i="5"/>
  <c r="GE57" i="5"/>
  <c r="L57" i="5"/>
  <c r="GG39" i="5"/>
  <c r="AI39" i="5"/>
  <c r="AH39" i="5"/>
  <c r="L94" i="5"/>
  <c r="M94" i="5"/>
  <c r="GE94" i="5"/>
  <c r="DU94" i="5"/>
  <c r="CA57" i="5"/>
  <c r="GK57" i="5"/>
  <c r="BZ57" i="5"/>
  <c r="BO56" i="5"/>
  <c r="BP56" i="5"/>
  <c r="GJ56" i="5"/>
  <c r="GJ66" i="5"/>
  <c r="BO66" i="5"/>
  <c r="BP66" i="5"/>
  <c r="M38" i="5"/>
  <c r="L38" i="5"/>
  <c r="GE38" i="5"/>
  <c r="DU38" i="5"/>
  <c r="BD102" i="5"/>
  <c r="BE102" i="5"/>
  <c r="GI102" i="5"/>
  <c r="W102" i="5"/>
  <c r="X102" i="5"/>
  <c r="GF102" i="5"/>
  <c r="GE34" i="5"/>
  <c r="L34" i="5"/>
  <c r="M34" i="5"/>
  <c r="DU34" i="5"/>
  <c r="AH84" i="5"/>
  <c r="GG84" i="5"/>
  <c r="AI84" i="5"/>
  <c r="BZ91" i="5"/>
  <c r="GK91" i="5"/>
  <c r="CA91" i="5"/>
  <c r="CA51" i="5"/>
  <c r="GK51" i="5"/>
  <c r="BZ51" i="5"/>
  <c r="BD47" i="5"/>
  <c r="GI47" i="5"/>
  <c r="BE47" i="5"/>
  <c r="BD44" i="5"/>
  <c r="GI44" i="5"/>
  <c r="BE44" i="5"/>
  <c r="BD42" i="5"/>
  <c r="BE42" i="5"/>
  <c r="GI42" i="5"/>
  <c r="DU42" i="5"/>
  <c r="BD27" i="5"/>
  <c r="BE27" i="5"/>
  <c r="GI27" i="5"/>
  <c r="DU27" i="5"/>
  <c r="GI48" i="5"/>
  <c r="BD48" i="5"/>
  <c r="BE48" i="5"/>
  <c r="GI10" i="5"/>
  <c r="DO10" i="5"/>
  <c r="FD10" i="5" s="1"/>
  <c r="BE10" i="5"/>
  <c r="BE11" i="5"/>
  <c r="GI11" i="5"/>
  <c r="BD11" i="5"/>
  <c r="BD28" i="5"/>
  <c r="BE28" i="5"/>
  <c r="GI28" i="5"/>
  <c r="GI31" i="5"/>
  <c r="BD31" i="5"/>
  <c r="BE31" i="5"/>
  <c r="DU31" i="5"/>
  <c r="BD19" i="5"/>
  <c r="BE19" i="5"/>
  <c r="GI19" i="5"/>
  <c r="BD9" i="5"/>
  <c r="BE9" i="5"/>
  <c r="GI9" i="5"/>
  <c r="GI40" i="5"/>
  <c r="BD40" i="5"/>
  <c r="BE40" i="5"/>
  <c r="BE14" i="5"/>
  <c r="BD14" i="5"/>
  <c r="GI14" i="5"/>
  <c r="GI13" i="5"/>
  <c r="BD13" i="5"/>
  <c r="BE13" i="5"/>
  <c r="DE27" i="5"/>
  <c r="EC27" i="5" s="1"/>
  <c r="EI27" i="5" s="1"/>
  <c r="DE28" i="5"/>
  <c r="EC28" i="5" s="1"/>
  <c r="EI28" i="5" s="1"/>
  <c r="DE29" i="5"/>
  <c r="EC29" i="5" s="1"/>
  <c r="EI29" i="5" s="1"/>
  <c r="DE30" i="5"/>
  <c r="EC30" i="5" s="1"/>
  <c r="DE31" i="5"/>
  <c r="EC31" i="5" s="1"/>
  <c r="DE34" i="5"/>
  <c r="EC34" i="5" s="1"/>
  <c r="DE37" i="5"/>
  <c r="EC37" i="5" s="1"/>
  <c r="EI37" i="5" s="1"/>
  <c r="DE40" i="5"/>
  <c r="EC40" i="5" s="1"/>
  <c r="EI40" i="5" s="1"/>
  <c r="DE46" i="5"/>
  <c r="EC46" i="5" s="1"/>
  <c r="EI46" i="5" s="1"/>
  <c r="DE43" i="5"/>
  <c r="EC43" i="5" s="1"/>
  <c r="EI43" i="5" s="1"/>
  <c r="DE44" i="5"/>
  <c r="EC44" i="5" s="1"/>
  <c r="EI44" i="5" s="1"/>
  <c r="DE51" i="5"/>
  <c r="EC51" i="5" s="1"/>
  <c r="DE53" i="5"/>
  <c r="EC53" i="5" s="1"/>
  <c r="DE54" i="5"/>
  <c r="EC54" i="5" s="1"/>
  <c r="DE55" i="5"/>
  <c r="EC55" i="5" s="1"/>
  <c r="DE56" i="5"/>
  <c r="EC56" i="5" s="1"/>
  <c r="DE57" i="5"/>
  <c r="EC57" i="5" s="1"/>
  <c r="EI57" i="5" s="1"/>
  <c r="DE45" i="5"/>
  <c r="EC45" i="5" s="1"/>
  <c r="EI45" i="5" s="1"/>
  <c r="DE38" i="5"/>
  <c r="EC38" i="5" s="1"/>
  <c r="EI38" i="5" s="1"/>
  <c r="DE50" i="5"/>
  <c r="EC50" i="5" s="1"/>
  <c r="DE58" i="5"/>
  <c r="EC58" i="5" s="1"/>
  <c r="DE59" i="5"/>
  <c r="EC59" i="5" s="1"/>
  <c r="DE60" i="5"/>
  <c r="EC60" i="5" s="1"/>
  <c r="EI60" i="5" s="1"/>
  <c r="DE61" i="5"/>
  <c r="EC61" i="5" s="1"/>
  <c r="EI61" i="5" s="1"/>
  <c r="DE62" i="5"/>
  <c r="EC62" i="5" s="1"/>
  <c r="DE64" i="5"/>
  <c r="EC64" i="5" s="1"/>
  <c r="EI64" i="5" s="1"/>
  <c r="DE65" i="5"/>
  <c r="EC65" i="5" s="1"/>
  <c r="EI65" i="5" s="1"/>
  <c r="DE67" i="5"/>
  <c r="EC67" i="5" s="1"/>
  <c r="EI67" i="5" s="1"/>
  <c r="DE68" i="5"/>
  <c r="EC68" i="5" s="1"/>
  <c r="DE69" i="5"/>
  <c r="EC69" i="5" s="1"/>
  <c r="DE70" i="5"/>
  <c r="EC70" i="5" s="1"/>
  <c r="DE73" i="5"/>
  <c r="EC73" i="5" s="1"/>
  <c r="EI73" i="5" s="1"/>
  <c r="DE74" i="5"/>
  <c r="EC74" i="5" s="1"/>
  <c r="DE75" i="5"/>
  <c r="EC75" i="5" s="1"/>
  <c r="EI75" i="5" s="1"/>
  <c r="DE76" i="5"/>
  <c r="EC76" i="5" s="1"/>
  <c r="EI76" i="5" s="1"/>
  <c r="DE66" i="5"/>
  <c r="EC66" i="5" s="1"/>
  <c r="DE42" i="5"/>
  <c r="EC42" i="5" s="1"/>
  <c r="DE77" i="5"/>
  <c r="EC77" i="5" s="1"/>
  <c r="EI77" i="5" s="1"/>
  <c r="DE79" i="5"/>
  <c r="EC79" i="5" s="1"/>
  <c r="DE80" i="5"/>
  <c r="EC80" i="5" s="1"/>
  <c r="EI80" i="5" s="1"/>
  <c r="DE81" i="5"/>
  <c r="EC81" i="5" s="1"/>
  <c r="EI81" i="5" s="1"/>
  <c r="DE82" i="5"/>
  <c r="EC82" i="5" s="1"/>
  <c r="EI82" i="5" s="1"/>
  <c r="DE83" i="5"/>
  <c r="EC83" i="5" s="1"/>
  <c r="EI83" i="5" s="1"/>
  <c r="DE84" i="5"/>
  <c r="EC84" i="5" s="1"/>
  <c r="DE85" i="5"/>
  <c r="EC85" i="5" s="1"/>
  <c r="DE86" i="5"/>
  <c r="EC86" i="5" s="1"/>
  <c r="DE87" i="5"/>
  <c r="EC87" i="5" s="1"/>
  <c r="DE78" i="5"/>
  <c r="EC78" i="5" s="1"/>
  <c r="EI78" i="5" s="1"/>
  <c r="DE89" i="5"/>
  <c r="EC89" i="5" s="1"/>
  <c r="EI89" i="5" s="1"/>
  <c r="DE90" i="5"/>
  <c r="EC90" i="5" s="1"/>
  <c r="EI90" i="5" s="1"/>
  <c r="DE91" i="5"/>
  <c r="EC91" i="5" s="1"/>
  <c r="EI91" i="5" s="1"/>
  <c r="DE92" i="5"/>
  <c r="EC92" i="5" s="1"/>
  <c r="DE93" i="5"/>
  <c r="EC93" i="5" s="1"/>
  <c r="DE94" i="5"/>
  <c r="EC94" i="5" s="1"/>
  <c r="DE95" i="5"/>
  <c r="EC95" i="5" s="1"/>
  <c r="DE96" i="5"/>
  <c r="EC96" i="5" s="1"/>
  <c r="EI96" i="5" s="1"/>
  <c r="DE97" i="5"/>
  <c r="EC97" i="5" s="1"/>
  <c r="EI97" i="5" s="1"/>
  <c r="DE99" i="5"/>
  <c r="EC99" i="5" s="1"/>
  <c r="EI99" i="5" s="1"/>
  <c r="DE100" i="5"/>
  <c r="EC100" i="5" s="1"/>
  <c r="EI100" i="5" s="1"/>
  <c r="DE101" i="5"/>
  <c r="EC101" i="5" s="1"/>
  <c r="DE102" i="5"/>
  <c r="EC102" i="5" s="1"/>
  <c r="DE103" i="5"/>
  <c r="EC103" i="5" s="1"/>
  <c r="DE88" i="5"/>
  <c r="EC88" i="5" s="1"/>
  <c r="EI88" i="5" s="1"/>
  <c r="DE3" i="5"/>
  <c r="AP24" i="5"/>
  <c r="DE33" i="5"/>
  <c r="EC33" i="5" s="1"/>
  <c r="EI33" i="5" s="1"/>
  <c r="DE39" i="5"/>
  <c r="EC39" i="5" s="1"/>
  <c r="EI39" i="5" s="1"/>
  <c r="AP18" i="5"/>
  <c r="AP17" i="5"/>
  <c r="AP8" i="5"/>
  <c r="AP14" i="5"/>
  <c r="AP20" i="5"/>
  <c r="DE49" i="5"/>
  <c r="EC49" i="5" s="1"/>
  <c r="EI49" i="5" s="1"/>
  <c r="DE47" i="5"/>
  <c r="EC47" i="5" s="1"/>
  <c r="EI47" i="5" s="1"/>
  <c r="DE98" i="5"/>
  <c r="EC98" i="5" s="1"/>
  <c r="AP16" i="5"/>
  <c r="AP11" i="5"/>
  <c r="DE41" i="5"/>
  <c r="EC41" i="5" s="1"/>
  <c r="AP4" i="5"/>
  <c r="DE52" i="5"/>
  <c r="EC52" i="5" s="1"/>
  <c r="AP12" i="5"/>
  <c r="DE72" i="5"/>
  <c r="EC72" i="5" s="1"/>
  <c r="DE35" i="5"/>
  <c r="EC35" i="5" s="1"/>
  <c r="EI35" i="5" s="1"/>
  <c r="AP15" i="5"/>
  <c r="DE32" i="5"/>
  <c r="EC32" i="5" s="1"/>
  <c r="DE48" i="5"/>
  <c r="EC48" i="5" s="1"/>
  <c r="EI48" i="5" s="1"/>
  <c r="AP7" i="5"/>
  <c r="AP19" i="5"/>
  <c r="DE36" i="5"/>
  <c r="EC36" i="5" s="1"/>
  <c r="EI36" i="5" s="1"/>
  <c r="DE71" i="5"/>
  <c r="EC71" i="5" s="1"/>
  <c r="EI71" i="5" s="1"/>
  <c r="DE63" i="5"/>
  <c r="EC63" i="5" s="1"/>
  <c r="EI63" i="5" s="1"/>
  <c r="AP26" i="5"/>
  <c r="DU97" i="5"/>
  <c r="L97" i="5"/>
  <c r="M97" i="5"/>
  <c r="GE97" i="5"/>
  <c r="BO48" i="5"/>
  <c r="BP48" i="5"/>
  <c r="DP48" i="5"/>
  <c r="FE48" i="5" s="1"/>
  <c r="FI48" i="5" s="1"/>
  <c r="FL48" i="5" s="1"/>
  <c r="GJ48" i="5"/>
  <c r="DG6" i="5"/>
  <c r="EE6" i="5" s="1"/>
  <c r="EJ6" i="5" s="1"/>
  <c r="EM6" i="5" s="1"/>
  <c r="BN6" i="5"/>
  <c r="BM6" i="5"/>
  <c r="DP40" i="5"/>
  <c r="FE40" i="5" s="1"/>
  <c r="FI40" i="5" s="1"/>
  <c r="FL40" i="5" s="1"/>
  <c r="BO40" i="5"/>
  <c r="BP40" i="5"/>
  <c r="GJ40" i="5"/>
  <c r="EJ41" i="5"/>
  <c r="EM41" i="5" s="1"/>
  <c r="DL81" i="5"/>
  <c r="FA81" i="5" s="1"/>
  <c r="W81" i="5"/>
  <c r="X81" i="5"/>
  <c r="GF81" i="5"/>
  <c r="BE18" i="5"/>
  <c r="DO18" i="5"/>
  <c r="FD18" i="5" s="1"/>
  <c r="GI18" i="5"/>
  <c r="BD18" i="5"/>
  <c r="GK52" i="5"/>
  <c r="BZ52" i="5"/>
  <c r="DQ52" i="5"/>
  <c r="FF52" i="5" s="1"/>
  <c r="FJ52" i="5" s="1"/>
  <c r="CA52" i="5"/>
  <c r="CI22" i="5"/>
  <c r="CJ22" i="5"/>
  <c r="DI22" i="5"/>
  <c r="X55" i="5"/>
  <c r="GF55" i="5"/>
  <c r="W55" i="5"/>
  <c r="DL55" i="5"/>
  <c r="FA55" i="5" s="1"/>
  <c r="DL33" i="5"/>
  <c r="FA33" i="5" s="1"/>
  <c r="GF33" i="5"/>
  <c r="W33" i="5"/>
  <c r="X33" i="5"/>
  <c r="DQ12" i="5"/>
  <c r="FF12" i="5" s="1"/>
  <c r="FJ12" i="5" s="1"/>
  <c r="GK12" i="5"/>
  <c r="CA12" i="5"/>
  <c r="BZ12" i="5"/>
  <c r="U10" i="5"/>
  <c r="DC10" i="5"/>
  <c r="EA10" i="5" s="1"/>
  <c r="V10" i="5"/>
  <c r="EM52" i="5"/>
  <c r="DR87" i="5"/>
  <c r="DR58" i="5"/>
  <c r="DU90" i="5"/>
  <c r="L90" i="5"/>
  <c r="M90" i="5"/>
  <c r="GE90" i="5"/>
  <c r="BO72" i="5"/>
  <c r="BP72" i="5"/>
  <c r="GJ72" i="5"/>
  <c r="DP72" i="5"/>
  <c r="FE72" i="5" s="1"/>
  <c r="DR64" i="5"/>
  <c r="DM76" i="5"/>
  <c r="FB76" i="5" s="1"/>
  <c r="S21" i="23"/>
  <c r="U24" i="5"/>
  <c r="V24" i="5"/>
  <c r="DC24" i="5"/>
  <c r="EA24" i="5" s="1"/>
  <c r="AP22" i="5"/>
  <c r="DR75" i="5"/>
  <c r="BO90" i="5"/>
  <c r="BP90" i="5"/>
  <c r="GJ90" i="5"/>
  <c r="DP90" i="5"/>
  <c r="FE90" i="5" s="1"/>
  <c r="CL55" i="5"/>
  <c r="DR55" i="5"/>
  <c r="CK55" i="5"/>
  <c r="GL55" i="5"/>
  <c r="CV36" i="5"/>
  <c r="GM36" i="5"/>
  <c r="GN36" i="5" s="1"/>
  <c r="CW36" i="5"/>
  <c r="DS36" i="5"/>
  <c r="BZ89" i="5"/>
  <c r="CA89" i="5"/>
  <c r="GK89" i="5"/>
  <c r="DQ89" i="5"/>
  <c r="FF89" i="5" s="1"/>
  <c r="FJ89" i="5" s="1"/>
  <c r="EJ72" i="5"/>
  <c r="EM72" i="5" s="1"/>
  <c r="GH39" i="5"/>
  <c r="AT39" i="5"/>
  <c r="AS39" i="5"/>
  <c r="DQ41" i="5"/>
  <c r="FF41" i="5" s="1"/>
  <c r="FJ41" i="5" s="1"/>
  <c r="BZ41" i="5"/>
  <c r="CA41" i="5"/>
  <c r="GK41" i="5"/>
  <c r="AS33" i="5"/>
  <c r="GH33" i="5"/>
  <c r="AT33" i="5"/>
  <c r="EI98" i="5"/>
  <c r="EI56" i="5"/>
  <c r="EI34" i="5"/>
  <c r="DI10" i="5"/>
  <c r="CJ10" i="5"/>
  <c r="CI10" i="5"/>
  <c r="DL11" i="5"/>
  <c r="FA11" i="5" s="1"/>
  <c r="GF11" i="5"/>
  <c r="W11" i="5"/>
  <c r="X11" i="5"/>
  <c r="BM14" i="5"/>
  <c r="BN14" i="5"/>
  <c r="DG14" i="5"/>
  <c r="EE14" i="5" s="1"/>
  <c r="EJ14" i="5" s="1"/>
  <c r="EM14" i="5" s="1"/>
  <c r="DM80" i="5"/>
  <c r="FB80" i="5" s="1"/>
  <c r="DT78" i="5"/>
  <c r="DV78" i="5"/>
  <c r="EP78" i="5"/>
  <c r="DX78" i="5"/>
  <c r="DY78" i="5" s="1"/>
  <c r="FS78" i="5"/>
  <c r="ER78" i="5"/>
  <c r="EY78" i="5" s="1"/>
  <c r="GA78" i="5" s="1"/>
  <c r="D79" i="16" s="1"/>
  <c r="F79" i="16" s="1"/>
  <c r="ET78" i="5"/>
  <c r="FO78" i="5"/>
  <c r="FQ78" i="5"/>
  <c r="FX78" i="5" s="1"/>
  <c r="GO78" i="5"/>
  <c r="GP78" i="5" s="1"/>
  <c r="J76" i="24" s="1"/>
  <c r="K76" i="24" s="1"/>
  <c r="U22" i="5"/>
  <c r="DC22" i="5"/>
  <c r="EA22" i="5" s="1"/>
  <c r="V22" i="5"/>
  <c r="DR51" i="5"/>
  <c r="EJ100" i="5"/>
  <c r="EM100" i="5" s="1"/>
  <c r="EJ91" i="5"/>
  <c r="EM91" i="5" s="1"/>
  <c r="EJ85" i="5"/>
  <c r="EM85" i="5" s="1"/>
  <c r="EJ75" i="5"/>
  <c r="EM75" i="5" s="1"/>
  <c r="EJ64" i="5"/>
  <c r="EM64" i="5" s="1"/>
  <c r="EJ56" i="5"/>
  <c r="EM56" i="5" s="1"/>
  <c r="EJ29" i="5"/>
  <c r="EM29" i="5" s="1"/>
  <c r="EJ40" i="5"/>
  <c r="EM40" i="5" s="1"/>
  <c r="EJ27" i="5"/>
  <c r="EM27" i="5" s="1"/>
  <c r="DR63" i="5"/>
  <c r="GM63" i="5"/>
  <c r="GN63" i="5" s="1"/>
  <c r="DS63" i="5"/>
  <c r="CW63" i="5"/>
  <c r="CV63" i="5"/>
  <c r="X39" i="5"/>
  <c r="GF39" i="5"/>
  <c r="DL39" i="5"/>
  <c r="FA39" i="5" s="1"/>
  <c r="W39" i="5"/>
  <c r="DU39" i="5"/>
  <c r="DI26" i="5"/>
  <c r="CI26" i="5"/>
  <c r="CJ26" i="5"/>
  <c r="DL16" i="5"/>
  <c r="FA16" i="5" s="1"/>
  <c r="W16" i="5"/>
  <c r="GF16" i="5"/>
  <c r="X16" i="5"/>
  <c r="FI68" i="5"/>
  <c r="FL68" i="5" s="1"/>
  <c r="DU89" i="5"/>
  <c r="L89" i="5"/>
  <c r="M89" i="5"/>
  <c r="GE89" i="5"/>
  <c r="DU52" i="5"/>
  <c r="L52" i="5"/>
  <c r="M52" i="5"/>
  <c r="GE52" i="5"/>
  <c r="AP9" i="5"/>
  <c r="DG17" i="5"/>
  <c r="EE17" i="5" s="1"/>
  <c r="EJ17" i="5" s="1"/>
  <c r="EM17" i="5" s="1"/>
  <c r="BN17" i="5"/>
  <c r="BM17" i="5"/>
  <c r="CL70" i="5"/>
  <c r="DR70" i="5"/>
  <c r="GL70" i="5"/>
  <c r="CK70" i="5"/>
  <c r="CL77" i="5"/>
  <c r="CK77" i="5"/>
  <c r="DR77" i="5"/>
  <c r="GL77" i="5"/>
  <c r="AH97" i="5"/>
  <c r="AI97" i="5"/>
  <c r="DM97" i="5"/>
  <c r="FB97" i="5" s="1"/>
  <c r="GG97" i="5"/>
  <c r="GH48" i="5"/>
  <c r="AS48" i="5"/>
  <c r="AT48" i="5"/>
  <c r="U13" i="5"/>
  <c r="V13" i="5"/>
  <c r="DC13" i="5"/>
  <c r="EA13" i="5" s="1"/>
  <c r="GI52" i="5"/>
  <c r="BD52" i="5"/>
  <c r="DO52" i="5"/>
  <c r="FD52" i="5" s="1"/>
  <c r="BE52" i="5"/>
  <c r="DR54" i="5"/>
  <c r="DV57" i="5"/>
  <c r="DX57" i="5"/>
  <c r="DY57" i="5" s="1"/>
  <c r="EP57" i="5"/>
  <c r="FO57" i="5"/>
  <c r="ER57" i="5"/>
  <c r="EY57" i="5" s="1"/>
  <c r="GA57" i="5" s="1"/>
  <c r="D58" i="16" s="1"/>
  <c r="F58" i="16" s="1"/>
  <c r="FQ57" i="5"/>
  <c r="FX57" i="5" s="1"/>
  <c r="FS57" i="5"/>
  <c r="ET57" i="5"/>
  <c r="DT57" i="5"/>
  <c r="GO57" i="5"/>
  <c r="GP57" i="5" s="1"/>
  <c r="J55" i="24" s="1"/>
  <c r="K55" i="24" s="1"/>
  <c r="DP35" i="5"/>
  <c r="FE35" i="5" s="1"/>
  <c r="BO35" i="5"/>
  <c r="BP35" i="5"/>
  <c r="GJ35" i="5"/>
  <c r="U18" i="5"/>
  <c r="V18" i="5"/>
  <c r="DC18" i="5"/>
  <c r="EA18" i="5" s="1"/>
  <c r="GH63" i="5"/>
  <c r="AS63" i="5"/>
  <c r="AT63" i="5"/>
  <c r="GK99" i="5"/>
  <c r="BZ99" i="5"/>
  <c r="DQ99" i="5"/>
  <c r="FF99" i="5" s="1"/>
  <c r="FJ99" i="5" s="1"/>
  <c r="CA99" i="5"/>
  <c r="DP41" i="5"/>
  <c r="FE41" i="5" s="1"/>
  <c r="BO41" i="5"/>
  <c r="BP41" i="5"/>
  <c r="GJ41" i="5"/>
  <c r="AH35" i="5"/>
  <c r="AI35" i="5"/>
  <c r="DM35" i="5"/>
  <c r="FB35" i="5" s="1"/>
  <c r="GG35" i="5"/>
  <c r="BC24" i="5"/>
  <c r="BB24" i="5"/>
  <c r="DF24" i="5"/>
  <c r="ED24" i="5" s="1"/>
  <c r="EJ24" i="5" s="1"/>
  <c r="EM24" i="5" s="1"/>
  <c r="DP101" i="5"/>
  <c r="FE101" i="5" s="1"/>
  <c r="GI72" i="5"/>
  <c r="BD72" i="5"/>
  <c r="BE72" i="5"/>
  <c r="DO72" i="5"/>
  <c r="FD72" i="5" s="1"/>
  <c r="FI72" i="5" s="1"/>
  <c r="FL72" i="5" s="1"/>
  <c r="EI32" i="5"/>
  <c r="DI13" i="5"/>
  <c r="CI13" i="5"/>
  <c r="CJ13" i="5"/>
  <c r="DM8" i="5"/>
  <c r="FB8" i="5" s="1"/>
  <c r="GG8" i="5"/>
  <c r="AH8" i="5"/>
  <c r="AI8" i="5"/>
  <c r="U14" i="5"/>
  <c r="DC14" i="5"/>
  <c r="EA14" i="5" s="1"/>
  <c r="V14" i="5"/>
  <c r="CL102" i="5"/>
  <c r="DR102" i="5"/>
  <c r="GL102" i="5"/>
  <c r="CK102" i="5"/>
  <c r="DR90" i="5"/>
  <c r="DP51" i="5"/>
  <c r="FE51" i="5" s="1"/>
  <c r="DO12" i="5"/>
  <c r="FD12" i="5" s="1"/>
  <c r="BD12" i="5"/>
  <c r="GI12" i="5"/>
  <c r="BE12" i="5"/>
  <c r="AF21" i="5"/>
  <c r="AG21" i="5"/>
  <c r="DD21" i="5"/>
  <c r="EB21" i="5" s="1"/>
  <c r="CL76" i="5"/>
  <c r="DR76" i="5"/>
  <c r="CK76" i="5"/>
  <c r="GL76" i="5"/>
  <c r="EJ55" i="5"/>
  <c r="EM55" i="5" s="1"/>
  <c r="EJ98" i="5"/>
  <c r="EM98" i="5" s="1"/>
  <c r="EJ90" i="5"/>
  <c r="EM90" i="5" s="1"/>
  <c r="EJ84" i="5"/>
  <c r="EM84" i="5" s="1"/>
  <c r="EJ63" i="5"/>
  <c r="EM63" i="5" s="1"/>
  <c r="EJ61" i="5"/>
  <c r="EM61" i="5" s="1"/>
  <c r="EJ53" i="5"/>
  <c r="EM53" i="5" s="1"/>
  <c r="EJ47" i="5"/>
  <c r="EM47" i="5" s="1"/>
  <c r="EJ38" i="5"/>
  <c r="EM38" i="5" s="1"/>
  <c r="CL86" i="5"/>
  <c r="DR86" i="5"/>
  <c r="CK86" i="5"/>
  <c r="GL86" i="5"/>
  <c r="GM66" i="5"/>
  <c r="GN66" i="5" s="1"/>
  <c r="CV66" i="5"/>
  <c r="DS66" i="5"/>
  <c r="CW66" i="5"/>
  <c r="BP79" i="5"/>
  <c r="GJ79" i="5"/>
  <c r="DP79" i="5"/>
  <c r="FE79" i="5" s="1"/>
  <c r="FI79" i="5" s="1"/>
  <c r="BO79" i="5"/>
  <c r="EJ35" i="5"/>
  <c r="EM35" i="5" s="1"/>
  <c r="DQ35" i="5"/>
  <c r="FF35" i="5" s="1"/>
  <c r="FJ35" i="5" s="1"/>
  <c r="BZ35" i="5"/>
  <c r="CA35" i="5"/>
  <c r="GK35" i="5"/>
  <c r="CJ6" i="5"/>
  <c r="DI6" i="5"/>
  <c r="CI6" i="5"/>
  <c r="AH6" i="5"/>
  <c r="AI6" i="5"/>
  <c r="DM6" i="5"/>
  <c r="FB6" i="5" s="1"/>
  <c r="GG6" i="5"/>
  <c r="DL7" i="5"/>
  <c r="FA7" i="5" s="1"/>
  <c r="W7" i="5"/>
  <c r="X7" i="5"/>
  <c r="GF7" i="5"/>
  <c r="DL79" i="5"/>
  <c r="FA79" i="5" s="1"/>
  <c r="W79" i="5"/>
  <c r="X79" i="5"/>
  <c r="GF79" i="5"/>
  <c r="DU79" i="5"/>
  <c r="GL14" i="5"/>
  <c r="CK14" i="5"/>
  <c r="DR14" i="5"/>
  <c r="CL14" i="5"/>
  <c r="FI101" i="5"/>
  <c r="FL101" i="5" s="1"/>
  <c r="X47" i="5"/>
  <c r="GF47" i="5"/>
  <c r="DL47" i="5"/>
  <c r="FA47" i="5" s="1"/>
  <c r="W47" i="5"/>
  <c r="DU47" i="5"/>
  <c r="DL27" i="5"/>
  <c r="FA27" i="5" s="1"/>
  <c r="DL28" i="5"/>
  <c r="FA28" i="5" s="1"/>
  <c r="DL29" i="5"/>
  <c r="FA29" i="5" s="1"/>
  <c r="DL30" i="5"/>
  <c r="FA30" i="5" s="1"/>
  <c r="DL31" i="5"/>
  <c r="FA31" i="5" s="1"/>
  <c r="DL34" i="5"/>
  <c r="FA34" i="5" s="1"/>
  <c r="DL37" i="5"/>
  <c r="FA37" i="5" s="1"/>
  <c r="DL38" i="5"/>
  <c r="FA38" i="5" s="1"/>
  <c r="DL41" i="5"/>
  <c r="FA41" i="5" s="1"/>
  <c r="DL42" i="5"/>
  <c r="FA42" i="5" s="1"/>
  <c r="DL43" i="5"/>
  <c r="FA43" i="5" s="1"/>
  <c r="DL44" i="5"/>
  <c r="FA44" i="5" s="1"/>
  <c r="DL45" i="5"/>
  <c r="FA45" i="5" s="1"/>
  <c r="DL46" i="5"/>
  <c r="FA46" i="5" s="1"/>
  <c r="DL51" i="5"/>
  <c r="FA51" i="5" s="1"/>
  <c r="DL53" i="5"/>
  <c r="FA53" i="5" s="1"/>
  <c r="DL54" i="5"/>
  <c r="FA54" i="5" s="1"/>
  <c r="DL36" i="5"/>
  <c r="FA36" i="5" s="1"/>
  <c r="DL57" i="5"/>
  <c r="FA57" i="5" s="1"/>
  <c r="DL56" i="5"/>
  <c r="FA56" i="5" s="1"/>
  <c r="DL66" i="5"/>
  <c r="FA66" i="5" s="1"/>
  <c r="DL58" i="5"/>
  <c r="FA58" i="5" s="1"/>
  <c r="DL62" i="5"/>
  <c r="FA62" i="5" s="1"/>
  <c r="DL67" i="5"/>
  <c r="FA67" i="5" s="1"/>
  <c r="DL68" i="5"/>
  <c r="FA68" i="5" s="1"/>
  <c r="DL69" i="5"/>
  <c r="FA69" i="5" s="1"/>
  <c r="DL70" i="5"/>
  <c r="FA70" i="5" s="1"/>
  <c r="DL71" i="5"/>
  <c r="FA71" i="5" s="1"/>
  <c r="DL72" i="5"/>
  <c r="FA72" i="5" s="1"/>
  <c r="DL73" i="5"/>
  <c r="FA73" i="5" s="1"/>
  <c r="DL74" i="5"/>
  <c r="FA74" i="5" s="1"/>
  <c r="DL75" i="5"/>
  <c r="FA75" i="5" s="1"/>
  <c r="DL76" i="5"/>
  <c r="FA76" i="5" s="1"/>
  <c r="DL77" i="5"/>
  <c r="FA77" i="5" s="1"/>
  <c r="DL78" i="5"/>
  <c r="FA78" i="5" s="1"/>
  <c r="DL50" i="5"/>
  <c r="FA50" i="5" s="1"/>
  <c r="DL65" i="5"/>
  <c r="FA65" i="5" s="1"/>
  <c r="DL59" i="5"/>
  <c r="FA59" i="5" s="1"/>
  <c r="DL80" i="5"/>
  <c r="FA80" i="5" s="1"/>
  <c r="DL83" i="5"/>
  <c r="FA83" i="5" s="1"/>
  <c r="DL84" i="5"/>
  <c r="FA84" i="5" s="1"/>
  <c r="DL86" i="5"/>
  <c r="FA86" i="5" s="1"/>
  <c r="DL87" i="5"/>
  <c r="FA87" i="5" s="1"/>
  <c r="DL88" i="5"/>
  <c r="FA88" i="5" s="1"/>
  <c r="DL61" i="5"/>
  <c r="FA61" i="5" s="1"/>
  <c r="DL64" i="5"/>
  <c r="FA64" i="5" s="1"/>
  <c r="DL89" i="5"/>
  <c r="FA89" i="5" s="1"/>
  <c r="DL91" i="5"/>
  <c r="FA91" i="5" s="1"/>
  <c r="DL92" i="5"/>
  <c r="FA92" i="5" s="1"/>
  <c r="DL94" i="5"/>
  <c r="FA94" i="5" s="1"/>
  <c r="DL95" i="5"/>
  <c r="FA95" i="5" s="1"/>
  <c r="DL96" i="5"/>
  <c r="FA96" i="5" s="1"/>
  <c r="DL99" i="5"/>
  <c r="FA99" i="5" s="1"/>
  <c r="DL100" i="5"/>
  <c r="FA100" i="5" s="1"/>
  <c r="DL101" i="5"/>
  <c r="FA101" i="5" s="1"/>
  <c r="DL102" i="5"/>
  <c r="FA102" i="5" s="1"/>
  <c r="DL103" i="5"/>
  <c r="FA103" i="5" s="1"/>
  <c r="DL3" i="5"/>
  <c r="EI50" i="5"/>
  <c r="CA64" i="5"/>
  <c r="DQ64" i="5"/>
  <c r="FF64" i="5" s="1"/>
  <c r="FJ64" i="5" s="1"/>
  <c r="GK64" i="5"/>
  <c r="BZ64" i="5"/>
  <c r="DU64" i="5"/>
  <c r="DG20" i="5"/>
  <c r="EE20" i="5" s="1"/>
  <c r="EJ20" i="5" s="1"/>
  <c r="EM20" i="5" s="1"/>
  <c r="BN20" i="5"/>
  <c r="BM20" i="5"/>
  <c r="GM6" i="5"/>
  <c r="GN6" i="5" s="1"/>
  <c r="CV6" i="5"/>
  <c r="CW6" i="5"/>
  <c r="DS6" i="5"/>
  <c r="DP63" i="5"/>
  <c r="FE63" i="5" s="1"/>
  <c r="BO63" i="5"/>
  <c r="BP63" i="5"/>
  <c r="GJ63" i="5"/>
  <c r="W49" i="5"/>
  <c r="X49" i="5"/>
  <c r="DL49" i="5"/>
  <c r="FA49" i="5" s="1"/>
  <c r="GF49" i="5"/>
  <c r="DU49" i="5"/>
  <c r="CA15" i="5"/>
  <c r="DQ15" i="5"/>
  <c r="FF15" i="5" s="1"/>
  <c r="FJ15" i="5" s="1"/>
  <c r="BZ15" i="5"/>
  <c r="GK15" i="5"/>
  <c r="U25" i="5"/>
  <c r="DC25" i="5"/>
  <c r="EA25" i="5" s="1"/>
  <c r="V25" i="5"/>
  <c r="GK79" i="5"/>
  <c r="BZ79" i="5"/>
  <c r="CA79" i="5"/>
  <c r="DQ79" i="5"/>
  <c r="FF79" i="5" s="1"/>
  <c r="FJ79" i="5" s="1"/>
  <c r="DG5" i="5"/>
  <c r="EE5" i="5" s="1"/>
  <c r="EJ5" i="5" s="1"/>
  <c r="EM5" i="5" s="1"/>
  <c r="BM5" i="5"/>
  <c r="BN5" i="5"/>
  <c r="DR37" i="5"/>
  <c r="CK37" i="5"/>
  <c r="CL37" i="5"/>
  <c r="GL37" i="5"/>
  <c r="DL97" i="5"/>
  <c r="FA97" i="5" s="1"/>
  <c r="X97" i="5"/>
  <c r="GF97" i="5"/>
  <c r="W97" i="5"/>
  <c r="ET51" i="5"/>
  <c r="FS51" i="5"/>
  <c r="DT51" i="5"/>
  <c r="DV51" i="5"/>
  <c r="DX51" i="5"/>
  <c r="DY51" i="5" s="1"/>
  <c r="FO51" i="5"/>
  <c r="FQ51" i="5"/>
  <c r="FX51" i="5" s="1"/>
  <c r="ER51" i="5"/>
  <c r="EY51" i="5" s="1"/>
  <c r="GA51" i="5" s="1"/>
  <c r="D52" i="16" s="1"/>
  <c r="F52" i="16" s="1"/>
  <c r="EP51" i="5"/>
  <c r="GO51" i="5"/>
  <c r="GP51" i="5" s="1"/>
  <c r="J49" i="24" s="1"/>
  <c r="K49" i="24" s="1"/>
  <c r="DQ33" i="5"/>
  <c r="FF33" i="5" s="1"/>
  <c r="FJ33" i="5" s="1"/>
  <c r="BZ33" i="5"/>
  <c r="CA33" i="5"/>
  <c r="GK33" i="5"/>
  <c r="GM60" i="5"/>
  <c r="GN60" i="5" s="1"/>
  <c r="DS60" i="5"/>
  <c r="CW60" i="5"/>
  <c r="CV60" i="5"/>
  <c r="CL27" i="5"/>
  <c r="DR27" i="5"/>
  <c r="CK27" i="5"/>
  <c r="GL27" i="5"/>
  <c r="GF48" i="5"/>
  <c r="X48" i="5"/>
  <c r="DL48" i="5"/>
  <c r="FA48" i="5" s="1"/>
  <c r="W48" i="5"/>
  <c r="DU48" i="5"/>
  <c r="U21" i="5"/>
  <c r="DC21" i="5"/>
  <c r="EA21" i="5" s="1"/>
  <c r="V21" i="5"/>
  <c r="CL103" i="5"/>
  <c r="DR103" i="5"/>
  <c r="GL103" i="5"/>
  <c r="CK103" i="5"/>
  <c r="CA18" i="5"/>
  <c r="DQ18" i="5"/>
  <c r="FF18" i="5" s="1"/>
  <c r="FJ18" i="5" s="1"/>
  <c r="GK18" i="5"/>
  <c r="BZ18" i="5"/>
  <c r="BN18" i="5"/>
  <c r="DG18" i="5"/>
  <c r="EE18" i="5" s="1"/>
  <c r="EJ18" i="5" s="1"/>
  <c r="EM18" i="5" s="1"/>
  <c r="BM18" i="5"/>
  <c r="CL31" i="5"/>
  <c r="DR31" i="5"/>
  <c r="CK31" i="5"/>
  <c r="GL31" i="5"/>
  <c r="AH33" i="5"/>
  <c r="AI33" i="5"/>
  <c r="GG33" i="5"/>
  <c r="DM33" i="5"/>
  <c r="FB33" i="5" s="1"/>
  <c r="AH36" i="5"/>
  <c r="AI36" i="5"/>
  <c r="DM36" i="5"/>
  <c r="FB36" i="5" s="1"/>
  <c r="GG36" i="5"/>
  <c r="DR71" i="5"/>
  <c r="CK78" i="5"/>
  <c r="CL78" i="5"/>
  <c r="GL78" i="5"/>
  <c r="DR78" i="5"/>
  <c r="EI95" i="5"/>
  <c r="EI59" i="5"/>
  <c r="EI74" i="5"/>
  <c r="EI54" i="5"/>
  <c r="EI31" i="5"/>
  <c r="CI8" i="5"/>
  <c r="CJ8" i="5"/>
  <c r="DI8" i="5"/>
  <c r="AF18" i="5"/>
  <c r="AG18" i="5"/>
  <c r="DD18" i="5"/>
  <c r="EB18" i="5" s="1"/>
  <c r="DL17" i="5"/>
  <c r="FA17" i="5" s="1"/>
  <c r="W17" i="5"/>
  <c r="GF17" i="5"/>
  <c r="X17" i="5"/>
  <c r="DR80" i="5"/>
  <c r="GL82" i="5"/>
  <c r="CL82" i="5"/>
  <c r="DR82" i="5"/>
  <c r="CK82" i="5"/>
  <c r="GH71" i="5"/>
  <c r="AS71" i="5"/>
  <c r="AT71" i="5"/>
  <c r="BP81" i="5"/>
  <c r="GJ81" i="5"/>
  <c r="DP81" i="5"/>
  <c r="FE81" i="5" s="1"/>
  <c r="BO81" i="5"/>
  <c r="DU40" i="5"/>
  <c r="L40" i="5"/>
  <c r="M40" i="5"/>
  <c r="GE40" i="5"/>
  <c r="GH36" i="5"/>
  <c r="AS36" i="5"/>
  <c r="AT36" i="5"/>
  <c r="AQ3" i="5"/>
  <c r="DN33" i="5" s="1"/>
  <c r="FC33" i="5" s="1"/>
  <c r="AF16" i="5"/>
  <c r="AG16" i="5"/>
  <c r="DD16" i="5"/>
  <c r="EB16" i="5" s="1"/>
  <c r="AP23" i="5"/>
  <c r="BD55" i="5"/>
  <c r="DO55" i="5"/>
  <c r="FD55" i="5" s="1"/>
  <c r="GI55" i="5"/>
  <c r="BE55" i="5"/>
  <c r="EJ97" i="5"/>
  <c r="EM97" i="5" s="1"/>
  <c r="EJ89" i="5"/>
  <c r="EM89" i="5" s="1"/>
  <c r="EJ83" i="5"/>
  <c r="EM83" i="5" s="1"/>
  <c r="EJ73" i="5"/>
  <c r="EM73" i="5" s="1"/>
  <c r="EJ60" i="5"/>
  <c r="EM60" i="5" s="1"/>
  <c r="EJ51" i="5"/>
  <c r="EM51" i="5" s="1"/>
  <c r="EJ46" i="5"/>
  <c r="EM46" i="5" s="1"/>
  <c r="EJ30" i="5"/>
  <c r="EM30" i="5" s="1"/>
  <c r="AF4" i="5"/>
  <c r="AG4" i="5"/>
  <c r="DD4" i="5"/>
  <c r="EB4" i="5" s="1"/>
  <c r="M17" i="23"/>
  <c r="DR93" i="5"/>
  <c r="DR53" i="5"/>
  <c r="GK80" i="5"/>
  <c r="BZ80" i="5"/>
  <c r="CA80" i="5"/>
  <c r="DQ80" i="5"/>
  <c r="FF80" i="5" s="1"/>
  <c r="FJ80" i="5" s="1"/>
  <c r="DU80" i="5"/>
  <c r="DU63" i="5"/>
  <c r="GE63" i="5"/>
  <c r="M63" i="5"/>
  <c r="L63" i="5"/>
  <c r="EJ39" i="5"/>
  <c r="EM39" i="5" s="1"/>
  <c r="BD35" i="5"/>
  <c r="BE35" i="5"/>
  <c r="GI35" i="5"/>
  <c r="DO35" i="5"/>
  <c r="FD35" i="5" s="1"/>
  <c r="FI35" i="5" s="1"/>
  <c r="FL35" i="5" s="1"/>
  <c r="DI24" i="5"/>
  <c r="CI24" i="5"/>
  <c r="CJ24" i="5"/>
  <c r="AI12" i="5"/>
  <c r="DM12" i="5"/>
  <c r="FB12" i="5" s="1"/>
  <c r="GG12" i="5"/>
  <c r="AH12" i="5"/>
  <c r="DI19" i="5"/>
  <c r="CI19" i="5"/>
  <c r="CJ19" i="5"/>
  <c r="DM82" i="5"/>
  <c r="FB82" i="5" s="1"/>
  <c r="AH82" i="5"/>
  <c r="AI82" i="5"/>
  <c r="GG82" i="5"/>
  <c r="CI15" i="5"/>
  <c r="CJ15" i="5"/>
  <c r="DI15" i="5"/>
  <c r="AP13" i="5"/>
  <c r="BM11" i="5"/>
  <c r="BN11" i="5"/>
  <c r="DG11" i="5"/>
  <c r="EE11" i="5" s="1"/>
  <c r="EJ11" i="5" s="1"/>
  <c r="EM11" i="5" s="1"/>
  <c r="DP39" i="5"/>
  <c r="FE39" i="5" s="1"/>
  <c r="BO39" i="5"/>
  <c r="BP39" i="5"/>
  <c r="GJ39" i="5"/>
  <c r="CA7" i="5"/>
  <c r="GK7" i="5"/>
  <c r="BZ7" i="5"/>
  <c r="DQ7" i="5"/>
  <c r="FF7" i="5" s="1"/>
  <c r="FJ7" i="5" s="1"/>
  <c r="BL4" i="5"/>
  <c r="L20" i="23"/>
  <c r="CV88" i="5"/>
  <c r="GM88" i="5"/>
  <c r="GN88" i="5" s="1"/>
  <c r="DS88" i="5"/>
  <c r="CW88" i="5"/>
  <c r="CV18" i="5"/>
  <c r="CW18" i="5"/>
  <c r="DS18" i="5"/>
  <c r="GM18" i="5"/>
  <c r="GN18" i="5" s="1"/>
  <c r="DL85" i="5"/>
  <c r="FA85" i="5" s="1"/>
  <c r="W63" i="5"/>
  <c r="X63" i="5"/>
  <c r="GF63" i="5"/>
  <c r="DL63" i="5"/>
  <c r="FA63" i="5" s="1"/>
  <c r="BP55" i="5"/>
  <c r="DP55" i="5"/>
  <c r="FE55" i="5" s="1"/>
  <c r="BO55" i="5"/>
  <c r="GJ55" i="5"/>
  <c r="U5" i="5"/>
  <c r="V5" i="5"/>
  <c r="DC5" i="5"/>
  <c r="EA5" i="5" s="1"/>
  <c r="BD36" i="5"/>
  <c r="DO36" i="5"/>
  <c r="FD36" i="5" s="1"/>
  <c r="BE36" i="5"/>
  <c r="GI36" i="5"/>
  <c r="DQ13" i="5"/>
  <c r="FF13" i="5" s="1"/>
  <c r="FJ13" i="5" s="1"/>
  <c r="GK13" i="5"/>
  <c r="BZ13" i="5"/>
  <c r="CA13" i="5"/>
  <c r="AI7" i="5"/>
  <c r="DM7" i="5"/>
  <c r="FB7" i="5" s="1"/>
  <c r="AH7" i="5"/>
  <c r="GG7" i="5"/>
  <c r="AP10" i="5"/>
  <c r="DR33" i="5"/>
  <c r="CL33" i="5"/>
  <c r="GL33" i="5"/>
  <c r="CK33" i="5"/>
  <c r="GK90" i="5"/>
  <c r="BZ90" i="5"/>
  <c r="CA90" i="5"/>
  <c r="DQ90" i="5"/>
  <c r="FF90" i="5" s="1"/>
  <c r="FJ90" i="5" s="1"/>
  <c r="DT76" i="5"/>
  <c r="DV76" i="5"/>
  <c r="FQ76" i="5"/>
  <c r="FX76" i="5" s="1"/>
  <c r="FS76" i="5"/>
  <c r="DX76" i="5"/>
  <c r="DY76" i="5" s="1"/>
  <c r="EP76" i="5"/>
  <c r="ER76" i="5"/>
  <c r="EY76" i="5" s="1"/>
  <c r="GA76" i="5" s="1"/>
  <c r="D77" i="16" s="1"/>
  <c r="F77" i="16" s="1"/>
  <c r="FO76" i="5"/>
  <c r="ET76" i="5"/>
  <c r="GO76" i="5"/>
  <c r="GP76" i="5" s="1"/>
  <c r="J74" i="24" s="1"/>
  <c r="K74" i="24" s="1"/>
  <c r="I3" i="5"/>
  <c r="I16" i="5" s="1"/>
  <c r="AF20" i="5"/>
  <c r="AG20" i="5"/>
  <c r="DD20" i="5"/>
  <c r="EB20" i="5" s="1"/>
  <c r="DP93" i="5"/>
  <c r="FE93" i="5" s="1"/>
  <c r="FI93" i="5" s="1"/>
  <c r="FL93" i="5" s="1"/>
  <c r="BM9" i="5"/>
  <c r="BN9" i="5"/>
  <c r="DG9" i="5"/>
  <c r="EE9" i="5" s="1"/>
  <c r="EJ9" i="5" s="1"/>
  <c r="EM9" i="5" s="1"/>
  <c r="AF5" i="5"/>
  <c r="AG5" i="5"/>
  <c r="DD5" i="5"/>
  <c r="EB5" i="5" s="1"/>
  <c r="U26" i="5"/>
  <c r="V26" i="5"/>
  <c r="DC26" i="5"/>
  <c r="EA26" i="5" s="1"/>
  <c r="BO71" i="5"/>
  <c r="BP71" i="5"/>
  <c r="GJ71" i="5"/>
  <c r="DP71" i="5"/>
  <c r="FE71" i="5" s="1"/>
  <c r="FI71" i="5" s="1"/>
  <c r="FL71" i="5" s="1"/>
  <c r="AS32" i="5"/>
  <c r="GH32" i="5"/>
  <c r="AT32" i="5"/>
  <c r="EI103" i="5"/>
  <c r="EI94" i="5"/>
  <c r="EI87" i="5"/>
  <c r="EI66" i="5"/>
  <c r="EI53" i="5"/>
  <c r="EI42" i="5"/>
  <c r="EI30" i="5"/>
  <c r="AP21" i="5"/>
  <c r="AP25" i="5"/>
  <c r="CL100" i="5"/>
  <c r="DR100" i="5"/>
  <c r="GL100" i="5"/>
  <c r="CK100" i="5"/>
  <c r="CL89" i="5"/>
  <c r="DR89" i="5"/>
  <c r="CK89" i="5"/>
  <c r="GL89" i="5"/>
  <c r="GM64" i="5"/>
  <c r="GN64" i="5" s="1"/>
  <c r="DS64" i="5"/>
  <c r="CW64" i="5"/>
  <c r="CV64" i="5"/>
  <c r="ET68" i="5"/>
  <c r="FS68" i="5"/>
  <c r="DT68" i="5"/>
  <c r="DV68" i="5"/>
  <c r="DX68" i="5"/>
  <c r="DY68" i="5" s="1"/>
  <c r="FO68" i="5"/>
  <c r="FQ68" i="5"/>
  <c r="FX68" i="5" s="1"/>
  <c r="EP68" i="5"/>
  <c r="ER68" i="5"/>
  <c r="EY68" i="5" s="1"/>
  <c r="GA68" i="5" s="1"/>
  <c r="D69" i="16" s="1"/>
  <c r="F69" i="16" s="1"/>
  <c r="GO68" i="5"/>
  <c r="GP68" i="5" s="1"/>
  <c r="J66" i="24" s="1"/>
  <c r="K66" i="24" s="1"/>
  <c r="AF26" i="5"/>
  <c r="AG26" i="5"/>
  <c r="DD26" i="5"/>
  <c r="EB26" i="5" s="1"/>
  <c r="AP6" i="5"/>
  <c r="CW21" i="5"/>
  <c r="DS21" i="5"/>
  <c r="GM21" i="5"/>
  <c r="GN21" i="5" s="1"/>
  <c r="CV21" i="5"/>
  <c r="EJ96" i="5"/>
  <c r="EM96" i="5" s="1"/>
  <c r="EJ87" i="5"/>
  <c r="EM87" i="5" s="1"/>
  <c r="EJ80" i="5"/>
  <c r="EM80" i="5" s="1"/>
  <c r="EJ71" i="5"/>
  <c r="EM71" i="5" s="1"/>
  <c r="EJ65" i="5"/>
  <c r="EM65" i="5" s="1"/>
  <c r="EJ49" i="5"/>
  <c r="EM49" i="5" s="1"/>
  <c r="EJ45" i="5"/>
  <c r="EM45" i="5" s="1"/>
  <c r="EJ31" i="5"/>
  <c r="EM31" i="5" s="1"/>
  <c r="DR67" i="5"/>
  <c r="DR41" i="5"/>
  <c r="GM61" i="5"/>
  <c r="GN61" i="5" s="1"/>
  <c r="DS61" i="5"/>
  <c r="CW61" i="5"/>
  <c r="CV61" i="5"/>
  <c r="CV9" i="5"/>
  <c r="CW9" i="5"/>
  <c r="DS9" i="5"/>
  <c r="GM9" i="5"/>
  <c r="GN9" i="5" s="1"/>
  <c r="BO52" i="5"/>
  <c r="BP52" i="5"/>
  <c r="GJ52" i="5"/>
  <c r="DP52" i="5"/>
  <c r="FE52" i="5" s="1"/>
  <c r="BD39" i="5"/>
  <c r="BE39" i="5"/>
  <c r="GI39" i="5"/>
  <c r="DO39" i="5"/>
  <c r="FD39" i="5" s="1"/>
  <c r="GF9" i="5"/>
  <c r="W9" i="5"/>
  <c r="X9" i="5"/>
  <c r="DL9" i="5"/>
  <c r="FA9" i="5" s="1"/>
  <c r="BB25" i="5"/>
  <c r="DF25" i="5"/>
  <c r="ED25" i="5" s="1"/>
  <c r="EJ25" i="5" s="1"/>
  <c r="EM25" i="5" s="1"/>
  <c r="CL74" i="5"/>
  <c r="DR74" i="5"/>
  <c r="CK74" i="5"/>
  <c r="GL74" i="5"/>
  <c r="DL98" i="5"/>
  <c r="FA98" i="5" s="1"/>
  <c r="X98" i="5"/>
  <c r="GF98" i="5"/>
  <c r="W98" i="5"/>
  <c r="DU98" i="5"/>
  <c r="DO17" i="5"/>
  <c r="FD17" i="5" s="1"/>
  <c r="BD17" i="5"/>
  <c r="BE17" i="5"/>
  <c r="GI17" i="5"/>
  <c r="GL84" i="5"/>
  <c r="CL84" i="5"/>
  <c r="DR84" i="5"/>
  <c r="CK84" i="5"/>
  <c r="AF10" i="5"/>
  <c r="DD10" i="5"/>
  <c r="EB10" i="5" s="1"/>
  <c r="AG10" i="5"/>
  <c r="DL52" i="5"/>
  <c r="FA52" i="5" s="1"/>
  <c r="X52" i="5"/>
  <c r="GF52" i="5"/>
  <c r="W52" i="5"/>
  <c r="CL30" i="5"/>
  <c r="DR30" i="5"/>
  <c r="CK30" i="5"/>
  <c r="GL30" i="5"/>
  <c r="EI68" i="5"/>
  <c r="DM27" i="5"/>
  <c r="FB27" i="5" s="1"/>
  <c r="DM28" i="5"/>
  <c r="FB28" i="5" s="1"/>
  <c r="DM30" i="5"/>
  <c r="FB30" i="5" s="1"/>
  <c r="DM31" i="5"/>
  <c r="FB31" i="5" s="1"/>
  <c r="DM32" i="5"/>
  <c r="FB32" i="5" s="1"/>
  <c r="DM45" i="5"/>
  <c r="FB45" i="5" s="1"/>
  <c r="DM42" i="5"/>
  <c r="FB42" i="5" s="1"/>
  <c r="DM34" i="5"/>
  <c r="FB34" i="5" s="1"/>
  <c r="DM39" i="5"/>
  <c r="FB39" i="5" s="1"/>
  <c r="DM49" i="5"/>
  <c r="FB49" i="5" s="1"/>
  <c r="DM40" i="5"/>
  <c r="FB40" i="5" s="1"/>
  <c r="DM51" i="5"/>
  <c r="FB51" i="5" s="1"/>
  <c r="DM53" i="5"/>
  <c r="FB53" i="5" s="1"/>
  <c r="DM54" i="5"/>
  <c r="FB54" i="5" s="1"/>
  <c r="DM55" i="5"/>
  <c r="FB55" i="5" s="1"/>
  <c r="DM56" i="5"/>
  <c r="FB56" i="5" s="1"/>
  <c r="DM57" i="5"/>
  <c r="FB57" i="5" s="1"/>
  <c r="DM48" i="5"/>
  <c r="FB48" i="5" s="1"/>
  <c r="DM50" i="5"/>
  <c r="FB50" i="5" s="1"/>
  <c r="DM37" i="5"/>
  <c r="FB37" i="5" s="1"/>
  <c r="DM43" i="5"/>
  <c r="FB43" i="5" s="1"/>
  <c r="DM38" i="5"/>
  <c r="FB38" i="5" s="1"/>
  <c r="DM46" i="5"/>
  <c r="FB46" i="5" s="1"/>
  <c r="DM44" i="5"/>
  <c r="FB44" i="5" s="1"/>
  <c r="DM58" i="5"/>
  <c r="FB58" i="5" s="1"/>
  <c r="DM59" i="5"/>
  <c r="FB59" i="5" s="1"/>
  <c r="DM60" i="5"/>
  <c r="FB60" i="5" s="1"/>
  <c r="DM61" i="5"/>
  <c r="FB61" i="5" s="1"/>
  <c r="DM62" i="5"/>
  <c r="FB62" i="5" s="1"/>
  <c r="DM63" i="5"/>
  <c r="FB63" i="5" s="1"/>
  <c r="DM64" i="5"/>
  <c r="FB64" i="5" s="1"/>
  <c r="DM65" i="5"/>
  <c r="FB65" i="5" s="1"/>
  <c r="DM41" i="5"/>
  <c r="FB41" i="5" s="1"/>
  <c r="DM47" i="5"/>
  <c r="FB47" i="5" s="1"/>
  <c r="DM66" i="5"/>
  <c r="FB66" i="5" s="1"/>
  <c r="DM67" i="5"/>
  <c r="FB67" i="5" s="1"/>
  <c r="DM68" i="5"/>
  <c r="FB68" i="5" s="1"/>
  <c r="DM69" i="5"/>
  <c r="FB69" i="5" s="1"/>
  <c r="DM70" i="5"/>
  <c r="FB70" i="5" s="1"/>
  <c r="DM72" i="5"/>
  <c r="FB72" i="5" s="1"/>
  <c r="DM73" i="5"/>
  <c r="FB73" i="5" s="1"/>
  <c r="DM74" i="5"/>
  <c r="FB74" i="5" s="1"/>
  <c r="DM75" i="5"/>
  <c r="FB75" i="5" s="1"/>
  <c r="DM81" i="5"/>
  <c r="FB81" i="5" s="1"/>
  <c r="DM83" i="5"/>
  <c r="FB83" i="5" s="1"/>
  <c r="DM84" i="5"/>
  <c r="FB84" i="5" s="1"/>
  <c r="DM86" i="5"/>
  <c r="FB86" i="5" s="1"/>
  <c r="DM87" i="5"/>
  <c r="FB87" i="5" s="1"/>
  <c r="DM77" i="5"/>
  <c r="FB77" i="5" s="1"/>
  <c r="DM89" i="5"/>
  <c r="FB89" i="5" s="1"/>
  <c r="DM90" i="5"/>
  <c r="FB90" i="5" s="1"/>
  <c r="DM91" i="5"/>
  <c r="FB91" i="5" s="1"/>
  <c r="DM92" i="5"/>
  <c r="FB92" i="5" s="1"/>
  <c r="DM93" i="5"/>
  <c r="FB93" i="5" s="1"/>
  <c r="DM94" i="5"/>
  <c r="FB94" i="5" s="1"/>
  <c r="DM95" i="5"/>
  <c r="FB95" i="5" s="1"/>
  <c r="DM96" i="5"/>
  <c r="FB96" i="5" s="1"/>
  <c r="DM98" i="5"/>
  <c r="FB98" i="5" s="1"/>
  <c r="DM99" i="5"/>
  <c r="FB99" i="5" s="1"/>
  <c r="DM100" i="5"/>
  <c r="FB100" i="5" s="1"/>
  <c r="DM101" i="5"/>
  <c r="FB101" i="5" s="1"/>
  <c r="DM102" i="5"/>
  <c r="FB102" i="5" s="1"/>
  <c r="DM103" i="5"/>
  <c r="FB103" i="5" s="1"/>
  <c r="DM88" i="5"/>
  <c r="FB88" i="5" s="1"/>
  <c r="DM3" i="5"/>
  <c r="AH14" i="5"/>
  <c r="AI14" i="5"/>
  <c r="DM14" i="5"/>
  <c r="FB14" i="5" s="1"/>
  <c r="GG14" i="5"/>
  <c r="W19" i="5"/>
  <c r="X19" i="5"/>
  <c r="GF19" i="5"/>
  <c r="DL19" i="5"/>
  <c r="FA19" i="5" s="1"/>
  <c r="DU99" i="5"/>
  <c r="GI99" i="5"/>
  <c r="BD99" i="5"/>
  <c r="BE99" i="5"/>
  <c r="DO99" i="5"/>
  <c r="FD99" i="5" s="1"/>
  <c r="CH4" i="5"/>
  <c r="L23" i="23"/>
  <c r="AH11" i="5"/>
  <c r="AI11" i="5"/>
  <c r="DM11" i="5"/>
  <c r="FB11" i="5" s="1"/>
  <c r="GG11" i="5"/>
  <c r="EI79" i="5"/>
  <c r="DU35" i="5"/>
  <c r="L35" i="5"/>
  <c r="M35" i="5"/>
  <c r="GE35" i="5"/>
  <c r="GH35" i="5"/>
  <c r="AT35" i="5"/>
  <c r="AS35" i="5"/>
  <c r="U23" i="5"/>
  <c r="V23" i="5"/>
  <c r="DC23" i="5"/>
  <c r="EA23" i="5" s="1"/>
  <c r="AI19" i="5"/>
  <c r="DM19" i="5"/>
  <c r="FB19" i="5" s="1"/>
  <c r="GG19" i="5"/>
  <c r="AH19" i="5"/>
  <c r="CL88" i="5"/>
  <c r="DR88" i="5"/>
  <c r="CK88" i="5"/>
  <c r="GL88" i="5"/>
  <c r="DO82" i="5"/>
  <c r="FD82" i="5" s="1"/>
  <c r="BD82" i="5"/>
  <c r="GI82" i="5"/>
  <c r="BE82" i="5"/>
  <c r="DM78" i="5"/>
  <c r="FB78" i="5" s="1"/>
  <c r="EI52" i="5"/>
  <c r="CI9" i="5"/>
  <c r="CJ9" i="5"/>
  <c r="DI9" i="5"/>
  <c r="AF17" i="5"/>
  <c r="AG17" i="5"/>
  <c r="DD17" i="5"/>
  <c r="EB17" i="5" s="1"/>
  <c r="W20" i="5"/>
  <c r="X20" i="5"/>
  <c r="DR92" i="5"/>
  <c r="CL68" i="5"/>
  <c r="DR68" i="5"/>
  <c r="GL68" i="5"/>
  <c r="CK68" i="5"/>
  <c r="GH72" i="5"/>
  <c r="AS72" i="5"/>
  <c r="AT72" i="5"/>
  <c r="DU72" i="5"/>
  <c r="DL60" i="5"/>
  <c r="FA60" i="5" s="1"/>
  <c r="CA36" i="5"/>
  <c r="GK36" i="5"/>
  <c r="DQ36" i="5"/>
  <c r="FF36" i="5" s="1"/>
  <c r="FJ36" i="5" s="1"/>
  <c r="BZ36" i="5"/>
  <c r="DP16" i="5"/>
  <c r="FE16" i="5" s="1"/>
  <c r="DP22" i="5"/>
  <c r="FE22" i="5" s="1"/>
  <c r="DP25" i="5"/>
  <c r="FE25" i="5" s="1"/>
  <c r="DP27" i="5"/>
  <c r="FE27" i="5" s="1"/>
  <c r="FI27" i="5" s="1"/>
  <c r="FL27" i="5" s="1"/>
  <c r="DP28" i="5"/>
  <c r="FE28" i="5" s="1"/>
  <c r="FI28" i="5" s="1"/>
  <c r="DP29" i="5"/>
  <c r="FE29" i="5" s="1"/>
  <c r="DP30" i="5"/>
  <c r="FE30" i="5" s="1"/>
  <c r="FI30" i="5" s="1"/>
  <c r="FL30" i="5" s="1"/>
  <c r="DP31" i="5"/>
  <c r="FE31" i="5" s="1"/>
  <c r="FI31" i="5" s="1"/>
  <c r="FL31" i="5" s="1"/>
  <c r="DP32" i="5"/>
  <c r="FE32" i="5" s="1"/>
  <c r="FI32" i="5" s="1"/>
  <c r="FL32" i="5" s="1"/>
  <c r="DP34" i="5"/>
  <c r="FE34" i="5" s="1"/>
  <c r="FI34" i="5" s="1"/>
  <c r="FL34" i="5" s="1"/>
  <c r="DP37" i="5"/>
  <c r="FE37" i="5" s="1"/>
  <c r="FI37" i="5" s="1"/>
  <c r="FL37" i="5" s="1"/>
  <c r="DP24" i="5"/>
  <c r="FE24" i="5" s="1"/>
  <c r="DP38" i="5"/>
  <c r="FE38" i="5" s="1"/>
  <c r="DP42" i="5"/>
  <c r="FE42" i="5" s="1"/>
  <c r="FI42" i="5" s="1"/>
  <c r="FL42" i="5" s="1"/>
  <c r="DP43" i="5"/>
  <c r="FE43" i="5" s="1"/>
  <c r="FI43" i="5" s="1"/>
  <c r="FL43" i="5" s="1"/>
  <c r="DP45" i="5"/>
  <c r="FE45" i="5" s="1"/>
  <c r="FI45" i="5" s="1"/>
  <c r="FL45" i="5" s="1"/>
  <c r="DP46" i="5"/>
  <c r="FE46" i="5" s="1"/>
  <c r="FI46" i="5" s="1"/>
  <c r="FL46" i="5" s="1"/>
  <c r="DP23" i="5"/>
  <c r="FE23" i="5" s="1"/>
  <c r="DP50" i="5"/>
  <c r="FE50" i="5" s="1"/>
  <c r="FI50" i="5" s="1"/>
  <c r="FL50" i="5" s="1"/>
  <c r="DP53" i="5"/>
  <c r="FE53" i="5" s="1"/>
  <c r="FI53" i="5" s="1"/>
  <c r="DP54" i="5"/>
  <c r="FE54" i="5" s="1"/>
  <c r="FI54" i="5" s="1"/>
  <c r="FL54" i="5" s="1"/>
  <c r="DP56" i="5"/>
  <c r="FE56" i="5" s="1"/>
  <c r="FI56" i="5" s="1"/>
  <c r="FL56" i="5" s="1"/>
  <c r="DP57" i="5"/>
  <c r="FE57" i="5" s="1"/>
  <c r="FI57" i="5" s="1"/>
  <c r="FL57" i="5" s="1"/>
  <c r="DP58" i="5"/>
  <c r="FE58" i="5" s="1"/>
  <c r="FI58" i="5" s="1"/>
  <c r="FL58" i="5" s="1"/>
  <c r="DP59" i="5"/>
  <c r="FE59" i="5" s="1"/>
  <c r="FI59" i="5" s="1"/>
  <c r="FL59" i="5" s="1"/>
  <c r="DP60" i="5"/>
  <c r="FE60" i="5" s="1"/>
  <c r="FI60" i="5" s="1"/>
  <c r="FL60" i="5" s="1"/>
  <c r="DP61" i="5"/>
  <c r="FE61" i="5" s="1"/>
  <c r="FI61" i="5" s="1"/>
  <c r="FL61" i="5" s="1"/>
  <c r="DP62" i="5"/>
  <c r="FE62" i="5" s="1"/>
  <c r="FI62" i="5" s="1"/>
  <c r="FL62" i="5" s="1"/>
  <c r="DP64" i="5"/>
  <c r="FE64" i="5" s="1"/>
  <c r="DP65" i="5"/>
  <c r="FE65" i="5" s="1"/>
  <c r="DP49" i="5"/>
  <c r="FE49" i="5" s="1"/>
  <c r="FI49" i="5" s="1"/>
  <c r="FL49" i="5" s="1"/>
  <c r="DP66" i="5"/>
  <c r="FE66" i="5" s="1"/>
  <c r="FI66" i="5" s="1"/>
  <c r="FL66" i="5" s="1"/>
  <c r="DP67" i="5"/>
  <c r="FE67" i="5" s="1"/>
  <c r="FI67" i="5" s="1"/>
  <c r="FL67" i="5" s="1"/>
  <c r="DP69" i="5"/>
  <c r="FE69" i="5" s="1"/>
  <c r="FI69" i="5" s="1"/>
  <c r="FL69" i="5" s="1"/>
  <c r="DP70" i="5"/>
  <c r="FE70" i="5" s="1"/>
  <c r="FI70" i="5" s="1"/>
  <c r="FL70" i="5" s="1"/>
  <c r="DP73" i="5"/>
  <c r="FE73" i="5" s="1"/>
  <c r="FI73" i="5" s="1"/>
  <c r="FL73" i="5" s="1"/>
  <c r="DP74" i="5"/>
  <c r="FE74" i="5" s="1"/>
  <c r="FI74" i="5" s="1"/>
  <c r="FL74" i="5" s="1"/>
  <c r="DP75" i="5"/>
  <c r="FE75" i="5" s="1"/>
  <c r="DP77" i="5"/>
  <c r="FE77" i="5" s="1"/>
  <c r="FI77" i="5" s="1"/>
  <c r="FL77" i="5" s="1"/>
  <c r="DP78" i="5"/>
  <c r="FE78" i="5" s="1"/>
  <c r="FI78" i="5" s="1"/>
  <c r="FL78" i="5" s="1"/>
  <c r="DP80" i="5"/>
  <c r="FE80" i="5" s="1"/>
  <c r="FI80" i="5" s="1"/>
  <c r="FL80" i="5" s="1"/>
  <c r="DP82" i="5"/>
  <c r="FE82" i="5" s="1"/>
  <c r="DP83" i="5"/>
  <c r="FE83" i="5" s="1"/>
  <c r="FI83" i="5" s="1"/>
  <c r="FL83" i="5" s="1"/>
  <c r="DP84" i="5"/>
  <c r="FE84" i="5" s="1"/>
  <c r="FI84" i="5" s="1"/>
  <c r="FL84" i="5" s="1"/>
  <c r="DP86" i="5"/>
  <c r="FE86" i="5" s="1"/>
  <c r="DP87" i="5"/>
  <c r="FE87" i="5" s="1"/>
  <c r="FI87" i="5" s="1"/>
  <c r="FL87" i="5" s="1"/>
  <c r="DP88" i="5"/>
  <c r="FE88" i="5" s="1"/>
  <c r="FI88" i="5" s="1"/>
  <c r="FL88" i="5" s="1"/>
  <c r="DP91" i="5"/>
  <c r="FE91" i="5" s="1"/>
  <c r="FI91" i="5" s="1"/>
  <c r="FL91" i="5" s="1"/>
  <c r="DP92" i="5"/>
  <c r="FE92" i="5" s="1"/>
  <c r="FI92" i="5" s="1"/>
  <c r="DP94" i="5"/>
  <c r="FE94" i="5" s="1"/>
  <c r="FI94" i="5" s="1"/>
  <c r="FL94" i="5" s="1"/>
  <c r="DP95" i="5"/>
  <c r="FE95" i="5" s="1"/>
  <c r="FI95" i="5" s="1"/>
  <c r="FL95" i="5" s="1"/>
  <c r="DP96" i="5"/>
  <c r="FE96" i="5" s="1"/>
  <c r="FI96" i="5" s="1"/>
  <c r="FL96" i="5" s="1"/>
  <c r="DP97" i="5"/>
  <c r="FE97" i="5" s="1"/>
  <c r="DP98" i="5"/>
  <c r="FE98" i="5" s="1"/>
  <c r="DP99" i="5"/>
  <c r="FE99" i="5" s="1"/>
  <c r="DP100" i="5"/>
  <c r="FE100" i="5" s="1"/>
  <c r="FI100" i="5" s="1"/>
  <c r="FL100" i="5" s="1"/>
  <c r="DP102" i="5"/>
  <c r="FE102" i="5" s="1"/>
  <c r="FI102" i="5" s="1"/>
  <c r="FL102" i="5" s="1"/>
  <c r="DP103" i="5"/>
  <c r="FE103" i="5" s="1"/>
  <c r="FI103" i="5" s="1"/>
  <c r="FL103" i="5" s="1"/>
  <c r="DP3" i="5"/>
  <c r="AP5" i="5"/>
  <c r="DU32" i="5"/>
  <c r="L32" i="5"/>
  <c r="M32" i="5"/>
  <c r="GE32" i="5"/>
  <c r="DR95" i="5"/>
  <c r="BP89" i="5"/>
  <c r="BO89" i="5"/>
  <c r="GJ89" i="5"/>
  <c r="DP89" i="5"/>
  <c r="FE89" i="5" s="1"/>
  <c r="DO15" i="5"/>
  <c r="FD15" i="5" s="1"/>
  <c r="BD15" i="5"/>
  <c r="BE15" i="5"/>
  <c r="GI15" i="5"/>
  <c r="CI25" i="5"/>
  <c r="CJ25" i="5"/>
  <c r="DI25" i="5"/>
  <c r="U6" i="5"/>
  <c r="DC6" i="5"/>
  <c r="EA6" i="5" s="1"/>
  <c r="V6" i="5"/>
  <c r="DM85" i="5"/>
  <c r="FB85" i="5" s="1"/>
  <c r="DO81" i="5"/>
  <c r="FD81" i="5" s="1"/>
  <c r="FI81" i="5" s="1"/>
  <c r="FL81" i="5" s="1"/>
  <c r="BD81" i="5"/>
  <c r="BE81" i="5"/>
  <c r="GI81" i="5"/>
  <c r="EI102" i="5"/>
  <c r="EI93" i="5"/>
  <c r="EI86" i="5"/>
  <c r="EI72" i="5"/>
  <c r="EI62" i="5"/>
  <c r="EI51" i="5"/>
  <c r="EI41" i="5"/>
  <c r="I4" i="5"/>
  <c r="L15" i="23"/>
  <c r="GL85" i="5"/>
  <c r="CL85" i="5"/>
  <c r="DR85" i="5"/>
  <c r="CK85" i="5"/>
  <c r="CI11" i="5"/>
  <c r="CJ11" i="5"/>
  <c r="DI11" i="5"/>
  <c r="ER44" i="5"/>
  <c r="EY44" i="5" s="1"/>
  <c r="GA44" i="5" s="1"/>
  <c r="D45" i="16" s="1"/>
  <c r="F45" i="16" s="1"/>
  <c r="FQ44" i="5"/>
  <c r="FX44" i="5" s="1"/>
  <c r="ET44" i="5"/>
  <c r="FS44" i="5"/>
  <c r="DT44" i="5"/>
  <c r="DX44" i="5"/>
  <c r="DY44" i="5" s="1"/>
  <c r="FO44" i="5"/>
  <c r="EP44" i="5"/>
  <c r="DV44" i="5"/>
  <c r="GO44" i="5"/>
  <c r="GP44" i="5" s="1"/>
  <c r="J42" i="24" s="1"/>
  <c r="K42" i="24" s="1"/>
  <c r="DL32" i="5"/>
  <c r="FA32" i="5" s="1"/>
  <c r="W32" i="5"/>
  <c r="GF32" i="5"/>
  <c r="X32" i="5"/>
  <c r="CI18" i="5"/>
  <c r="CJ18" i="5"/>
  <c r="DI18" i="5"/>
  <c r="EJ86" i="5"/>
  <c r="EM86" i="5" s="1"/>
  <c r="EJ95" i="5"/>
  <c r="EM95" i="5" s="1"/>
  <c r="EJ88" i="5"/>
  <c r="EM88" i="5" s="1"/>
  <c r="EM79" i="5"/>
  <c r="EJ70" i="5"/>
  <c r="EM70" i="5" s="1"/>
  <c r="EJ62" i="5"/>
  <c r="EM62" i="5" s="1"/>
  <c r="EJ37" i="5"/>
  <c r="EM37" i="5" s="1"/>
  <c r="EJ44" i="5"/>
  <c r="EM44" i="5" s="1"/>
  <c r="EJ34" i="5"/>
  <c r="EM34" i="5" s="1"/>
  <c r="DR61" i="5"/>
  <c r="DL82" i="5"/>
  <c r="FA82" i="5" s="1"/>
  <c r="W82" i="5"/>
  <c r="X82" i="5"/>
  <c r="GF82" i="5"/>
  <c r="DU82" i="5"/>
  <c r="CA21" i="5"/>
  <c r="DQ21" i="5"/>
  <c r="FF21" i="5" s="1"/>
  <c r="FJ21" i="5" s="1"/>
  <c r="GK21" i="5"/>
  <c r="BZ21" i="5"/>
  <c r="AH24" i="5"/>
  <c r="AI24" i="5"/>
  <c r="DM24" i="5"/>
  <c r="FB24" i="5" s="1"/>
  <c r="GG24" i="5"/>
  <c r="DR97" i="5"/>
  <c r="GH52" i="5"/>
  <c r="AS52" i="5"/>
  <c r="AT52" i="5"/>
  <c r="DN52" i="5"/>
  <c r="FC52" i="5" s="1"/>
  <c r="FI98" i="5"/>
  <c r="FL98" i="5" s="1"/>
  <c r="FI86" i="5"/>
  <c r="FL86" i="5" s="1"/>
  <c r="FI64" i="5"/>
  <c r="FL64" i="5" s="1"/>
  <c r="FI29" i="5"/>
  <c r="FL29" i="5" s="1"/>
  <c r="DM79" i="5"/>
  <c r="FB79" i="5" s="1"/>
  <c r="AH79" i="5"/>
  <c r="AI79" i="5"/>
  <c r="GG79" i="5"/>
  <c r="DU55" i="5"/>
  <c r="L55" i="5"/>
  <c r="M55" i="5"/>
  <c r="GE55" i="5"/>
  <c r="AF22" i="5"/>
  <c r="DD22" i="5"/>
  <c r="EB22" i="5" s="1"/>
  <c r="AG22" i="5"/>
  <c r="I12" i="5"/>
  <c r="GL81" i="5"/>
  <c r="CL81" i="5"/>
  <c r="DR81" i="5"/>
  <c r="CK81" i="5"/>
  <c r="EP60" i="5"/>
  <c r="FO60" i="5"/>
  <c r="ER60" i="5"/>
  <c r="EY60" i="5" s="1"/>
  <c r="GA60" i="5" s="1"/>
  <c r="D61" i="16" s="1"/>
  <c r="F61" i="16" s="1"/>
  <c r="FQ60" i="5"/>
  <c r="FX60" i="5" s="1"/>
  <c r="ET60" i="5"/>
  <c r="FS60" i="5"/>
  <c r="DV60" i="5"/>
  <c r="DT60" i="5"/>
  <c r="DX60" i="5"/>
  <c r="DY60" i="5" s="1"/>
  <c r="GO60" i="5"/>
  <c r="GP60" i="5" s="1"/>
  <c r="J58" i="24" s="1"/>
  <c r="K58" i="24" s="1"/>
  <c r="AH52" i="5"/>
  <c r="AI52" i="5"/>
  <c r="DM52" i="5"/>
  <c r="FB52" i="5" s="1"/>
  <c r="GG52" i="5"/>
  <c r="GH49" i="5"/>
  <c r="DN49" i="5"/>
  <c r="FC49" i="5" s="1"/>
  <c r="AS49" i="5"/>
  <c r="AT49" i="5"/>
  <c r="CI12" i="5"/>
  <c r="CJ12" i="5"/>
  <c r="DI12" i="5"/>
  <c r="I13" i="5"/>
  <c r="DR94" i="5"/>
  <c r="GM59" i="5"/>
  <c r="GN59" i="5" s="1"/>
  <c r="DS59" i="5"/>
  <c r="CW59" i="5"/>
  <c r="CV59" i="5"/>
  <c r="CL73" i="5"/>
  <c r="DR73" i="5"/>
  <c r="CK73" i="5"/>
  <c r="GL73" i="5"/>
  <c r="CI17" i="5"/>
  <c r="CJ17" i="5"/>
  <c r="DI17" i="5"/>
  <c r="AH15" i="5"/>
  <c r="AI15" i="5"/>
  <c r="DM15" i="5"/>
  <c r="FB15" i="5" s="1"/>
  <c r="GG15" i="5"/>
  <c r="CJ5" i="5"/>
  <c r="CI5" i="5"/>
  <c r="DI5" i="5"/>
  <c r="DT85" i="5"/>
  <c r="DV85" i="5"/>
  <c r="DX85" i="5"/>
  <c r="DY85" i="5" s="1"/>
  <c r="EP85" i="5"/>
  <c r="FO85" i="5"/>
  <c r="FQ85" i="5"/>
  <c r="FX85" i="5" s="1"/>
  <c r="FS85" i="5"/>
  <c r="ER85" i="5"/>
  <c r="EY85" i="5" s="1"/>
  <c r="GA85" i="5" s="1"/>
  <c r="D86" i="16" s="1"/>
  <c r="F86" i="16" s="1"/>
  <c r="GO85" i="5"/>
  <c r="GP85" i="5" s="1"/>
  <c r="J83" i="24" s="1"/>
  <c r="K83" i="24" s="1"/>
  <c r="ET85" i="5"/>
  <c r="GH41" i="5"/>
  <c r="AT41" i="5"/>
  <c r="DN41" i="5"/>
  <c r="FC41" i="5" s="1"/>
  <c r="AS41" i="5"/>
  <c r="DU41" i="5"/>
  <c r="X40" i="5"/>
  <c r="GF40" i="5"/>
  <c r="DL40" i="5"/>
  <c r="FA40" i="5" s="1"/>
  <c r="W40" i="5"/>
  <c r="EJ33" i="5"/>
  <c r="EM33" i="5" s="1"/>
  <c r="EI101" i="5"/>
  <c r="EI92" i="5"/>
  <c r="EI85" i="5"/>
  <c r="EI70" i="5"/>
  <c r="EI58" i="5"/>
  <c r="I19" i="5"/>
  <c r="DP85" i="5"/>
  <c r="FE85" i="5" s="1"/>
  <c r="FI85" i="5" s="1"/>
  <c r="FL85" i="5" s="1"/>
  <c r="DU81" i="5"/>
  <c r="L81" i="5"/>
  <c r="M81" i="5"/>
  <c r="GE81" i="5"/>
  <c r="CI21" i="5"/>
  <c r="CJ21" i="5"/>
  <c r="DI21" i="5"/>
  <c r="GM62" i="5"/>
  <c r="GN62" i="5" s="1"/>
  <c r="DS62" i="5"/>
  <c r="CW62" i="5"/>
  <c r="CV62" i="5"/>
  <c r="EJ103" i="5"/>
  <c r="EM103" i="5" s="1"/>
  <c r="EJ94" i="5"/>
  <c r="EM94" i="5" s="1"/>
  <c r="EJ59" i="5"/>
  <c r="EM59" i="5" s="1"/>
  <c r="EJ76" i="5"/>
  <c r="EM76" i="5" s="1"/>
  <c r="EJ69" i="5"/>
  <c r="EM69" i="5" s="1"/>
  <c r="EJ58" i="5"/>
  <c r="EM58" i="5" s="1"/>
  <c r="EJ28" i="5"/>
  <c r="EM28" i="5" s="1"/>
  <c r="EJ43" i="5"/>
  <c r="EM43" i="5" s="1"/>
  <c r="DL15" i="5"/>
  <c r="FA15" i="5" s="1"/>
  <c r="GF15" i="5"/>
  <c r="W15" i="5"/>
  <c r="X15" i="5"/>
  <c r="DG19" i="5"/>
  <c r="EE19" i="5" s="1"/>
  <c r="EJ19" i="5" s="1"/>
  <c r="EM19" i="5" s="1"/>
  <c r="BM19" i="5"/>
  <c r="BN19" i="5"/>
  <c r="CW8" i="5"/>
  <c r="DS8" i="5"/>
  <c r="GM8" i="5"/>
  <c r="GN8" i="5" s="1"/>
  <c r="CV8" i="5"/>
  <c r="DP76" i="5"/>
  <c r="FE76" i="5" s="1"/>
  <c r="FI76" i="5" s="1"/>
  <c r="FL76" i="5" s="1"/>
  <c r="T4" i="5"/>
  <c r="L16" i="23"/>
  <c r="CW11" i="5"/>
  <c r="DS11" i="5"/>
  <c r="GM11" i="5"/>
  <c r="GN11" i="5" s="1"/>
  <c r="CV11" i="5"/>
  <c r="FI75" i="5"/>
  <c r="FL75" i="5" s="1"/>
  <c r="FI63" i="5"/>
  <c r="FI41" i="5"/>
  <c r="FL41" i="5" s="1"/>
  <c r="ET28" i="5"/>
  <c r="FS28" i="5"/>
  <c r="DT28" i="5"/>
  <c r="DV28" i="5"/>
  <c r="EP28" i="5"/>
  <c r="FQ28" i="5"/>
  <c r="FX28" i="5" s="1"/>
  <c r="ER28" i="5"/>
  <c r="EY28" i="5" s="1"/>
  <c r="GA28" i="5" s="1"/>
  <c r="D29" i="16" s="1"/>
  <c r="F29" i="16" s="1"/>
  <c r="FO28" i="5"/>
  <c r="DX28" i="5"/>
  <c r="DY28" i="5" s="1"/>
  <c r="GO28" i="5"/>
  <c r="GP28" i="5" s="1"/>
  <c r="J26" i="24" s="1"/>
  <c r="K26" i="24" s="1"/>
  <c r="I18" i="5"/>
  <c r="BN13" i="5"/>
  <c r="DG13" i="5"/>
  <c r="EE13" i="5" s="1"/>
  <c r="EJ13" i="5" s="1"/>
  <c r="EM13" i="5" s="1"/>
  <c r="BM13" i="5"/>
  <c r="DU33" i="5"/>
  <c r="L33" i="5"/>
  <c r="GE33" i="5"/>
  <c r="M33" i="5"/>
  <c r="DU36" i="5"/>
  <c r="L36" i="5"/>
  <c r="M36" i="5"/>
  <c r="GE36" i="5"/>
  <c r="GL79" i="5"/>
  <c r="CL79" i="5"/>
  <c r="DR79" i="5"/>
  <c r="CK79" i="5"/>
  <c r="GM58" i="5"/>
  <c r="GN58" i="5" s="1"/>
  <c r="DS58" i="5"/>
  <c r="CW58" i="5"/>
  <c r="CV58" i="5"/>
  <c r="GH98" i="5"/>
  <c r="AS98" i="5"/>
  <c r="AT98" i="5"/>
  <c r="DN98" i="5"/>
  <c r="FC98" i="5" s="1"/>
  <c r="GH47" i="5"/>
  <c r="AT47" i="5"/>
  <c r="DN47" i="5"/>
  <c r="FC47" i="5" s="1"/>
  <c r="AS47" i="5"/>
  <c r="CW4" i="5"/>
  <c r="Q24" i="23" s="1"/>
  <c r="DS4" i="5"/>
  <c r="CV4" i="5"/>
  <c r="GM4" i="5"/>
  <c r="O24" i="23"/>
  <c r="AF9" i="5"/>
  <c r="DD9" i="5"/>
  <c r="EB9" i="5" s="1"/>
  <c r="AG9" i="5"/>
  <c r="DR3" i="5"/>
  <c r="DR56" i="5"/>
  <c r="DR39" i="5"/>
  <c r="DR98" i="5"/>
  <c r="DR72" i="5"/>
  <c r="DR57" i="5"/>
  <c r="DR44" i="5"/>
  <c r="DR99" i="5"/>
  <c r="DR35" i="5"/>
  <c r="DR40" i="5"/>
  <c r="DR69" i="5"/>
  <c r="DR66" i="5"/>
  <c r="DR43" i="5"/>
  <c r="DR34" i="5"/>
  <c r="DR32" i="5"/>
  <c r="DR47" i="5"/>
  <c r="CW17" i="5"/>
  <c r="DS17" i="5"/>
  <c r="CV17" i="5"/>
  <c r="GM17" i="5"/>
  <c r="GN17" i="5" s="1"/>
  <c r="DR49" i="5"/>
  <c r="CL28" i="5"/>
  <c r="DR28" i="5"/>
  <c r="CK28" i="5"/>
  <c r="GL28" i="5"/>
  <c r="CA63" i="5"/>
  <c r="DQ63" i="5"/>
  <c r="FF63" i="5" s="1"/>
  <c r="FJ63" i="5" s="1"/>
  <c r="GK63" i="5"/>
  <c r="BZ63" i="5"/>
  <c r="DP36" i="5"/>
  <c r="FE36" i="5" s="1"/>
  <c r="BO36" i="5"/>
  <c r="BP36" i="5"/>
  <c r="GJ36" i="5"/>
  <c r="CI7" i="5"/>
  <c r="CJ7" i="5"/>
  <c r="DI7" i="5"/>
  <c r="I8" i="5"/>
  <c r="DU71" i="5"/>
  <c r="L71" i="5"/>
  <c r="M71" i="5"/>
  <c r="GE71" i="5"/>
  <c r="BM10" i="5"/>
  <c r="DG10" i="5"/>
  <c r="EE10" i="5" s="1"/>
  <c r="EJ10" i="5" s="1"/>
  <c r="EM10" i="5" s="1"/>
  <c r="BN10" i="5"/>
  <c r="DR36" i="5"/>
  <c r="CV22" i="5"/>
  <c r="CW22" i="5"/>
  <c r="DS22" i="5"/>
  <c r="GM22" i="5"/>
  <c r="GN22" i="5" s="1"/>
  <c r="DL90" i="5"/>
  <c r="FA90" i="5" s="1"/>
  <c r="W90" i="5"/>
  <c r="X90" i="5"/>
  <c r="GF90" i="5"/>
  <c r="X35" i="5"/>
  <c r="GF35" i="5"/>
  <c r="DL35" i="5"/>
  <c r="FA35" i="5" s="1"/>
  <c r="W35" i="5"/>
  <c r="DI20" i="5"/>
  <c r="CI20" i="5"/>
  <c r="CJ20" i="5"/>
  <c r="AF25" i="5"/>
  <c r="AG25" i="5"/>
  <c r="DD25" i="5"/>
  <c r="EB25" i="5" s="1"/>
  <c r="GL83" i="5"/>
  <c r="CL83" i="5"/>
  <c r="DR83" i="5"/>
  <c r="CK83" i="5"/>
  <c r="DR38" i="5"/>
  <c r="CW24" i="5"/>
  <c r="DS24" i="5"/>
  <c r="GM24" i="5"/>
  <c r="GN24" i="5" s="1"/>
  <c r="CV24" i="5"/>
  <c r="CV12" i="5"/>
  <c r="CW12" i="5"/>
  <c r="DS12" i="5"/>
  <c r="GM12" i="5"/>
  <c r="GN12" i="5" s="1"/>
  <c r="AH71" i="5"/>
  <c r="AI71" i="5"/>
  <c r="DM71" i="5"/>
  <c r="FB71" i="5" s="1"/>
  <c r="GG71" i="5"/>
  <c r="DP47" i="5"/>
  <c r="FE47" i="5" s="1"/>
  <c r="FI47" i="5" s="1"/>
  <c r="FL47" i="5" s="1"/>
  <c r="BO47" i="5"/>
  <c r="BP47" i="5"/>
  <c r="GJ47" i="5"/>
  <c r="BP33" i="5"/>
  <c r="GJ33" i="5"/>
  <c r="BO33" i="5"/>
  <c r="DP33" i="5"/>
  <c r="FE33" i="5" s="1"/>
  <c r="DI23" i="5"/>
  <c r="CI23" i="5"/>
  <c r="CJ23" i="5"/>
  <c r="AI23" i="5"/>
  <c r="DM23" i="5"/>
  <c r="FB23" i="5" s="1"/>
  <c r="GG23" i="5"/>
  <c r="AH23" i="5"/>
  <c r="BE5" i="5"/>
  <c r="DO5" i="5"/>
  <c r="FD5" i="5" s="1"/>
  <c r="BD5" i="5"/>
  <c r="GI5" i="5"/>
  <c r="CV77" i="5"/>
  <c r="GM77" i="5"/>
  <c r="GN77" i="5" s="1"/>
  <c r="CW77" i="5"/>
  <c r="DS77" i="5"/>
  <c r="DO33" i="5"/>
  <c r="FD33" i="5" s="1"/>
  <c r="FI33" i="5" s="1"/>
  <c r="GI33" i="5"/>
  <c r="BD33" i="5"/>
  <c r="BE33" i="5"/>
  <c r="EI84" i="5"/>
  <c r="EI69" i="5"/>
  <c r="EI55" i="5"/>
  <c r="AF13" i="5"/>
  <c r="DD13" i="5"/>
  <c r="EB13" i="5" s="1"/>
  <c r="AG13" i="5"/>
  <c r="DR59" i="5"/>
  <c r="DR46" i="5"/>
  <c r="CL29" i="5"/>
  <c r="DR29" i="5"/>
  <c r="CK29" i="5"/>
  <c r="GL29" i="5"/>
  <c r="CI16" i="5"/>
  <c r="DI16" i="5"/>
  <c r="CJ16" i="5"/>
  <c r="EJ99" i="5"/>
  <c r="EM99" i="5" s="1"/>
  <c r="EJ102" i="5"/>
  <c r="EM102" i="5" s="1"/>
  <c r="EJ93" i="5"/>
  <c r="EM93" i="5" s="1"/>
  <c r="EJ78" i="5"/>
  <c r="EM78" i="5" s="1"/>
  <c r="EJ77" i="5"/>
  <c r="EM77" i="5" s="1"/>
  <c r="EJ68" i="5"/>
  <c r="EM68" i="5" s="1"/>
  <c r="EJ57" i="5"/>
  <c r="EM57" i="5" s="1"/>
  <c r="EJ50" i="5"/>
  <c r="EM50" i="5" s="1"/>
  <c r="EJ42" i="5"/>
  <c r="EM42" i="5" s="1"/>
  <c r="EJ32" i="5"/>
  <c r="EM32" i="5" s="1"/>
  <c r="BN15" i="5"/>
  <c r="BM15" i="5"/>
  <c r="DG15" i="5"/>
  <c r="EE15" i="5" s="1"/>
  <c r="EJ15" i="5" s="1"/>
  <c r="EM15" i="5" s="1"/>
  <c r="CV7" i="5"/>
  <c r="CW7" i="5"/>
  <c r="DS7" i="5"/>
  <c r="GM7" i="5"/>
  <c r="GN7" i="5" s="1"/>
  <c r="GF12" i="5"/>
  <c r="W12" i="5"/>
  <c r="X12" i="5"/>
  <c r="DL12" i="5"/>
  <c r="FA12" i="5" s="1"/>
  <c r="DL8" i="5"/>
  <c r="FA8" i="5" s="1"/>
  <c r="W8" i="5"/>
  <c r="GF8" i="5"/>
  <c r="X8" i="5"/>
  <c r="FI97" i="5"/>
  <c r="FL97" i="5" s="1"/>
  <c r="FI89" i="5"/>
  <c r="FL89" i="5" s="1"/>
  <c r="FI51" i="5"/>
  <c r="FL51" i="5" s="1"/>
  <c r="FI38" i="5"/>
  <c r="FL38" i="5" s="1"/>
  <c r="P6" i="24"/>
  <c r="Z6" i="24"/>
  <c r="Z8" i="24" s="1"/>
  <c r="N8" i="24"/>
  <c r="O8" i="24"/>
  <c r="AA6" i="24"/>
  <c r="AA8" i="24" s="1"/>
  <c r="Y6" i="24"/>
  <c r="Y8" i="24" s="1"/>
  <c r="W8" i="24"/>
  <c r="V6" i="24"/>
  <c r="V8" i="24" s="1"/>
  <c r="T8" i="24"/>
  <c r="S6" i="24"/>
  <c r="S8" i="24" s="1"/>
  <c r="Q8" i="24"/>
  <c r="AQ4" i="5"/>
  <c r="AR4" i="5"/>
  <c r="DE4" i="5"/>
  <c r="BO26" i="5"/>
  <c r="BP26" i="5"/>
  <c r="DP26" i="5"/>
  <c r="FE26" i="5" s="1"/>
  <c r="GJ26" i="5"/>
  <c r="FD23" i="5"/>
  <c r="FI23" i="5" s="1"/>
  <c r="FL23" i="5" s="1"/>
  <c r="FD16" i="5"/>
  <c r="BD26" i="5"/>
  <c r="BE26" i="5"/>
  <c r="GI26" i="5"/>
  <c r="DO26" i="5"/>
  <c r="O19" i="23"/>
  <c r="ED26" i="5"/>
  <c r="EJ26" i="5" s="1"/>
  <c r="EM26" i="5" s="1"/>
  <c r="FD8" i="5"/>
  <c r="DN72" i="5" l="1"/>
  <c r="FC72" i="5" s="1"/>
  <c r="FI65" i="5"/>
  <c r="FL65" i="5" s="1"/>
  <c r="DN36" i="5"/>
  <c r="FC36" i="5" s="1"/>
  <c r="DN35" i="5"/>
  <c r="FC35" i="5" s="1"/>
  <c r="DN32" i="5"/>
  <c r="FC32" i="5" s="1"/>
  <c r="FH32" i="5" s="1"/>
  <c r="DN71" i="5"/>
  <c r="FC71" i="5" s="1"/>
  <c r="FI90" i="5"/>
  <c r="FL90" i="5" s="1"/>
  <c r="M18" i="23"/>
  <c r="FI22" i="5"/>
  <c r="FL22" i="5" s="1"/>
  <c r="FL33" i="5"/>
  <c r="FS29" i="5"/>
  <c r="J3" i="5"/>
  <c r="FO29" i="5"/>
  <c r="ER29" i="5"/>
  <c r="EY29" i="5" s="1"/>
  <c r="GA29" i="5" s="1"/>
  <c r="D30" i="16" s="1"/>
  <c r="F30" i="16" s="1"/>
  <c r="DX29" i="5"/>
  <c r="DY29" i="5" s="1"/>
  <c r="EP29" i="5"/>
  <c r="FI39" i="5"/>
  <c r="FL39" i="5" s="1"/>
  <c r="DV29" i="5"/>
  <c r="EP93" i="5"/>
  <c r="FL92" i="5"/>
  <c r="FI8" i="5"/>
  <c r="FL8" i="5" s="1"/>
  <c r="FL28" i="5"/>
  <c r="P21" i="23"/>
  <c r="FH71" i="5"/>
  <c r="FI16" i="5"/>
  <c r="FL16" i="5" s="1"/>
  <c r="FL53" i="5"/>
  <c r="FI82" i="5"/>
  <c r="FL82" i="5" s="1"/>
  <c r="I24" i="5"/>
  <c r="DT29" i="5"/>
  <c r="GF20" i="5"/>
  <c r="DV88" i="5"/>
  <c r="DX88" i="5"/>
  <c r="DY88" i="5" s="1"/>
  <c r="ET88" i="5"/>
  <c r="GO88" i="5"/>
  <c r="GP88" i="5" s="1"/>
  <c r="J86" i="24" s="1"/>
  <c r="K86" i="24" s="1"/>
  <c r="FQ88" i="5"/>
  <c r="FX88" i="5" s="1"/>
  <c r="FO88" i="5"/>
  <c r="ER88" i="5"/>
  <c r="EY88" i="5" s="1"/>
  <c r="GA88" i="5" s="1"/>
  <c r="D89" i="16" s="1"/>
  <c r="F89" i="16" s="1"/>
  <c r="DT88" i="5"/>
  <c r="FS88" i="5"/>
  <c r="EP88" i="5"/>
  <c r="DV58" i="5"/>
  <c r="ER58" i="5"/>
  <c r="EY58" i="5" s="1"/>
  <c r="GA58" i="5" s="1"/>
  <c r="D59" i="16" s="1"/>
  <c r="F59" i="16" s="1"/>
  <c r="DT58" i="5"/>
  <c r="DX58" i="5"/>
  <c r="DY58" i="5" s="1"/>
  <c r="EP58" i="5"/>
  <c r="ET58" i="5"/>
  <c r="FO58" i="5"/>
  <c r="GO58" i="5"/>
  <c r="GP58" i="5" s="1"/>
  <c r="J56" i="24" s="1"/>
  <c r="K56" i="24" s="1"/>
  <c r="FS58" i="5"/>
  <c r="FQ58" i="5"/>
  <c r="FX58" i="5" s="1"/>
  <c r="ET43" i="5"/>
  <c r="FQ43" i="5"/>
  <c r="FX43" i="5" s="1"/>
  <c r="FS43" i="5"/>
  <c r="DT43" i="5"/>
  <c r="DX43" i="5"/>
  <c r="DY43" i="5" s="1"/>
  <c r="ER43" i="5"/>
  <c r="EY43" i="5" s="1"/>
  <c r="GA43" i="5" s="1"/>
  <c r="D44" i="16" s="1"/>
  <c r="F44" i="16" s="1"/>
  <c r="GO43" i="5"/>
  <c r="GP43" i="5" s="1"/>
  <c r="J41" i="24" s="1"/>
  <c r="K41" i="24" s="1"/>
  <c r="FO43" i="5"/>
  <c r="DV43" i="5"/>
  <c r="EP43" i="5"/>
  <c r="FO59" i="5"/>
  <c r="GO59" i="5"/>
  <c r="GP59" i="5" s="1"/>
  <c r="J57" i="24" s="1"/>
  <c r="K57" i="24" s="1"/>
  <c r="EP59" i="5"/>
  <c r="ER59" i="5"/>
  <c r="EY59" i="5" s="1"/>
  <c r="GA59" i="5" s="1"/>
  <c r="D60" i="16" s="1"/>
  <c r="F60" i="16" s="1"/>
  <c r="FQ59" i="5"/>
  <c r="FX59" i="5" s="1"/>
  <c r="ET59" i="5"/>
  <c r="FS59" i="5"/>
  <c r="DT59" i="5"/>
  <c r="DX59" i="5"/>
  <c r="DY59" i="5" s="1"/>
  <c r="DV59" i="5"/>
  <c r="DX69" i="5"/>
  <c r="DY69" i="5" s="1"/>
  <c r="FO69" i="5"/>
  <c r="DT69" i="5"/>
  <c r="FQ69" i="5"/>
  <c r="FX69" i="5" s="1"/>
  <c r="EP69" i="5"/>
  <c r="DV69" i="5"/>
  <c r="ET69" i="5"/>
  <c r="GO69" i="5"/>
  <c r="GP69" i="5" s="1"/>
  <c r="J67" i="24" s="1"/>
  <c r="K67" i="24" s="1"/>
  <c r="FS69" i="5"/>
  <c r="ER69" i="5"/>
  <c r="EY69" i="5" s="1"/>
  <c r="GA69" i="5" s="1"/>
  <c r="D70" i="16" s="1"/>
  <c r="F70" i="16" s="1"/>
  <c r="P35" i="24"/>
  <c r="DX93" i="5"/>
  <c r="DY93" i="5" s="1"/>
  <c r="FO34" i="5"/>
  <c r="DX34" i="5"/>
  <c r="DY34" i="5" s="1"/>
  <c r="EP34" i="5"/>
  <c r="ER34" i="5"/>
  <c r="EY34" i="5" s="1"/>
  <c r="GA34" i="5" s="1"/>
  <c r="D35" i="16" s="1"/>
  <c r="F35" i="16" s="1"/>
  <c r="DV34" i="5"/>
  <c r="FQ34" i="5"/>
  <c r="FX34" i="5" s="1"/>
  <c r="GO34" i="5"/>
  <c r="GP34" i="5" s="1"/>
  <c r="J32" i="24" s="1"/>
  <c r="K32" i="24" s="1"/>
  <c r="ET34" i="5"/>
  <c r="DT34" i="5"/>
  <c r="FS34" i="5"/>
  <c r="FS84" i="5"/>
  <c r="ER84" i="5"/>
  <c r="EY84" i="5" s="1"/>
  <c r="GA84" i="5" s="1"/>
  <c r="D85" i="16" s="1"/>
  <c r="F85" i="16" s="1"/>
  <c r="DT84" i="5"/>
  <c r="ET84" i="5"/>
  <c r="DV84" i="5"/>
  <c r="GO84" i="5"/>
  <c r="GP84" i="5" s="1"/>
  <c r="J82" i="24" s="1"/>
  <c r="K82" i="24" s="1"/>
  <c r="FQ84" i="5"/>
  <c r="FX84" i="5" s="1"/>
  <c r="DX84" i="5"/>
  <c r="DY84" i="5" s="1"/>
  <c r="FO84" i="5"/>
  <c r="EP84" i="5"/>
  <c r="DV45" i="5"/>
  <c r="EP45" i="5"/>
  <c r="DT45" i="5"/>
  <c r="ER45" i="5"/>
  <c r="EY45" i="5" s="1"/>
  <c r="GA45" i="5" s="1"/>
  <c r="D46" i="16" s="1"/>
  <c r="F46" i="16" s="1"/>
  <c r="FO45" i="5"/>
  <c r="FQ45" i="5"/>
  <c r="FX45" i="5" s="1"/>
  <c r="GO45" i="5"/>
  <c r="GP45" i="5" s="1"/>
  <c r="J43" i="24" s="1"/>
  <c r="K43" i="24" s="1"/>
  <c r="ET45" i="5"/>
  <c r="FS45" i="5"/>
  <c r="DX45" i="5"/>
  <c r="DY45" i="5" s="1"/>
  <c r="FQ103" i="5"/>
  <c r="FX103" i="5" s="1"/>
  <c r="ET103" i="5"/>
  <c r="EP103" i="5"/>
  <c r="FS103" i="5"/>
  <c r="ER103" i="5"/>
  <c r="EY103" i="5" s="1"/>
  <c r="GA103" i="5" s="1"/>
  <c r="D104" i="16" s="1"/>
  <c r="F104" i="16" s="1"/>
  <c r="GO103" i="5"/>
  <c r="GP103" i="5" s="1"/>
  <c r="J101" i="24" s="1"/>
  <c r="K101" i="24" s="1"/>
  <c r="DX103" i="5"/>
  <c r="DY103" i="5" s="1"/>
  <c r="FO103" i="5"/>
  <c r="DT103" i="5"/>
  <c r="DV103" i="5"/>
  <c r="FL63" i="5"/>
  <c r="GO93" i="5"/>
  <c r="GP93" i="5" s="1"/>
  <c r="J91" i="24" s="1"/>
  <c r="K91" i="24" s="1"/>
  <c r="R35" i="24"/>
  <c r="DT53" i="5"/>
  <c r="DV53" i="5"/>
  <c r="ET53" i="5"/>
  <c r="DX53" i="5"/>
  <c r="DY53" i="5" s="1"/>
  <c r="ER53" i="5"/>
  <c r="EY53" i="5" s="1"/>
  <c r="GA53" i="5" s="1"/>
  <c r="D54" i="16" s="1"/>
  <c r="F54" i="16" s="1"/>
  <c r="FS53" i="5"/>
  <c r="FQ53" i="5"/>
  <c r="FX53" i="5" s="1"/>
  <c r="EP53" i="5"/>
  <c r="FO53" i="5"/>
  <c r="GO53" i="5"/>
  <c r="GP53" i="5" s="1"/>
  <c r="J51" i="24" s="1"/>
  <c r="K51" i="24" s="1"/>
  <c r="FQ62" i="5"/>
  <c r="FX62" i="5" s="1"/>
  <c r="ET62" i="5"/>
  <c r="GO62" i="5"/>
  <c r="GP62" i="5" s="1"/>
  <c r="J60" i="24" s="1"/>
  <c r="K60" i="24" s="1"/>
  <c r="FS62" i="5"/>
  <c r="DV62" i="5"/>
  <c r="DT62" i="5"/>
  <c r="EP62" i="5"/>
  <c r="DX62" i="5"/>
  <c r="DY62" i="5" s="1"/>
  <c r="FO62" i="5"/>
  <c r="ER62" i="5"/>
  <c r="EY62" i="5" s="1"/>
  <c r="GA62" i="5" s="1"/>
  <c r="D63" i="16" s="1"/>
  <c r="F63" i="16" s="1"/>
  <c r="DV61" i="5"/>
  <c r="DX61" i="5"/>
  <c r="DY61" i="5" s="1"/>
  <c r="EP61" i="5"/>
  <c r="ER61" i="5"/>
  <c r="EY61" i="5" s="1"/>
  <c r="GA61" i="5" s="1"/>
  <c r="D62" i="16" s="1"/>
  <c r="F62" i="16" s="1"/>
  <c r="ET61" i="5"/>
  <c r="DT61" i="5"/>
  <c r="FO61" i="5"/>
  <c r="GO61" i="5"/>
  <c r="GP61" i="5" s="1"/>
  <c r="J59" i="24" s="1"/>
  <c r="K59" i="24" s="1"/>
  <c r="FQ61" i="5"/>
  <c r="FX61" i="5" s="1"/>
  <c r="FS61" i="5"/>
  <c r="DV56" i="5"/>
  <c r="ET56" i="5"/>
  <c r="DT56" i="5"/>
  <c r="GO56" i="5"/>
  <c r="GP56" i="5" s="1"/>
  <c r="J54" i="24" s="1"/>
  <c r="K54" i="24" s="1"/>
  <c r="DX56" i="5"/>
  <c r="DY56" i="5" s="1"/>
  <c r="FO56" i="5"/>
  <c r="EP56" i="5"/>
  <c r="ER56" i="5"/>
  <c r="EY56" i="5" s="1"/>
  <c r="GA56" i="5" s="1"/>
  <c r="D57" i="16" s="1"/>
  <c r="F57" i="16" s="1"/>
  <c r="FQ56" i="5"/>
  <c r="FX56" i="5" s="1"/>
  <c r="FS56" i="5"/>
  <c r="DV91" i="5"/>
  <c r="DX91" i="5"/>
  <c r="DY91" i="5" s="1"/>
  <c r="EP91" i="5"/>
  <c r="FS91" i="5"/>
  <c r="FO91" i="5"/>
  <c r="GO91" i="5"/>
  <c r="GP91" i="5" s="1"/>
  <c r="J89" i="24" s="1"/>
  <c r="K89" i="24" s="1"/>
  <c r="ER91" i="5"/>
  <c r="EY91" i="5" s="1"/>
  <c r="GA91" i="5" s="1"/>
  <c r="D92" i="16" s="1"/>
  <c r="F92" i="16" s="1"/>
  <c r="ET91" i="5"/>
  <c r="FQ91" i="5"/>
  <c r="FX91" i="5" s="1"/>
  <c r="DT91" i="5"/>
  <c r="EP75" i="5"/>
  <c r="ET75" i="5"/>
  <c r="FQ75" i="5"/>
  <c r="FX75" i="5" s="1"/>
  <c r="FS75" i="5"/>
  <c r="GO75" i="5"/>
  <c r="GP75" i="5" s="1"/>
  <c r="J73" i="24" s="1"/>
  <c r="K73" i="24" s="1"/>
  <c r="DT75" i="5"/>
  <c r="ER75" i="5"/>
  <c r="EY75" i="5" s="1"/>
  <c r="GA75" i="5" s="1"/>
  <c r="D76" i="16" s="1"/>
  <c r="F76" i="16" s="1"/>
  <c r="FO75" i="5"/>
  <c r="DV75" i="5"/>
  <c r="DX75" i="5"/>
  <c r="DY75" i="5" s="1"/>
  <c r="DK35" i="5"/>
  <c r="U35" i="24"/>
  <c r="DV93" i="5"/>
  <c r="ET38" i="5"/>
  <c r="FQ38" i="5"/>
  <c r="FX38" i="5" s="1"/>
  <c r="FS38" i="5"/>
  <c r="DT38" i="5"/>
  <c r="DX38" i="5"/>
  <c r="DY38" i="5" s="1"/>
  <c r="DV38" i="5"/>
  <c r="ER38" i="5"/>
  <c r="EY38" i="5" s="1"/>
  <c r="GA38" i="5" s="1"/>
  <c r="D39" i="16" s="1"/>
  <c r="F39" i="16" s="1"/>
  <c r="EP38" i="5"/>
  <c r="FO38" i="5"/>
  <c r="GO38" i="5"/>
  <c r="GP38" i="5" s="1"/>
  <c r="J36" i="24" s="1"/>
  <c r="K36" i="24" s="1"/>
  <c r="DT101" i="5"/>
  <c r="DV101" i="5"/>
  <c r="GO101" i="5"/>
  <c r="GP101" i="5" s="1"/>
  <c r="J99" i="24" s="1"/>
  <c r="K99" i="24" s="1"/>
  <c r="EP101" i="5"/>
  <c r="DX101" i="5"/>
  <c r="DY101" i="5" s="1"/>
  <c r="FS101" i="5"/>
  <c r="FO101" i="5"/>
  <c r="FQ101" i="5"/>
  <c r="FX101" i="5" s="1"/>
  <c r="ET101" i="5"/>
  <c r="ER101" i="5"/>
  <c r="EY101" i="5" s="1"/>
  <c r="GA101" i="5" s="1"/>
  <c r="D102" i="16" s="1"/>
  <c r="F102" i="16" s="1"/>
  <c r="DT86" i="5"/>
  <c r="GO86" i="5"/>
  <c r="GP86" i="5" s="1"/>
  <c r="J84" i="24" s="1"/>
  <c r="K84" i="24" s="1"/>
  <c r="DV86" i="5"/>
  <c r="DX86" i="5"/>
  <c r="DY86" i="5" s="1"/>
  <c r="EP86" i="5"/>
  <c r="FO86" i="5"/>
  <c r="FQ86" i="5"/>
  <c r="FX86" i="5" s="1"/>
  <c r="ER86" i="5"/>
  <c r="EY86" i="5" s="1"/>
  <c r="GA86" i="5" s="1"/>
  <c r="D87" i="16" s="1"/>
  <c r="F87" i="16" s="1"/>
  <c r="ET86" i="5"/>
  <c r="FS86" i="5"/>
  <c r="DX87" i="5"/>
  <c r="DY87" i="5" s="1"/>
  <c r="FO87" i="5"/>
  <c r="FQ87" i="5"/>
  <c r="FX87" i="5" s="1"/>
  <c r="FS87" i="5"/>
  <c r="GO87" i="5"/>
  <c r="GP87" i="5" s="1"/>
  <c r="J85" i="24" s="1"/>
  <c r="K85" i="24" s="1"/>
  <c r="DT87" i="5"/>
  <c r="ER87" i="5"/>
  <c r="EY87" i="5" s="1"/>
  <c r="GA87" i="5" s="1"/>
  <c r="D88" i="16" s="1"/>
  <c r="F88" i="16" s="1"/>
  <c r="DV87" i="5"/>
  <c r="ET87" i="5"/>
  <c r="EP87" i="5"/>
  <c r="DP12" i="5"/>
  <c r="FE12" i="5" s="1"/>
  <c r="FI12" i="5" s="1"/>
  <c r="FL12" i="5" s="1"/>
  <c r="BO12" i="5"/>
  <c r="GJ12" i="5"/>
  <c r="BP12" i="5"/>
  <c r="DT93" i="5"/>
  <c r="DX67" i="5"/>
  <c r="DY67" i="5" s="1"/>
  <c r="DV67" i="5"/>
  <c r="FO67" i="5"/>
  <c r="EP67" i="5"/>
  <c r="ER67" i="5"/>
  <c r="EY67" i="5" s="1"/>
  <c r="GA67" i="5" s="1"/>
  <c r="D68" i="16" s="1"/>
  <c r="F68" i="16" s="1"/>
  <c r="ET67" i="5"/>
  <c r="FQ67" i="5"/>
  <c r="FX67" i="5" s="1"/>
  <c r="DT67" i="5"/>
  <c r="FS67" i="5"/>
  <c r="GO67" i="5"/>
  <c r="GP67" i="5" s="1"/>
  <c r="J65" i="24" s="1"/>
  <c r="K65" i="24" s="1"/>
  <c r="DV96" i="5"/>
  <c r="FO96" i="5"/>
  <c r="DX96" i="5"/>
  <c r="DY96" i="5" s="1"/>
  <c r="GO96" i="5"/>
  <c r="GP96" i="5" s="1"/>
  <c r="J94" i="24" s="1"/>
  <c r="K94" i="24" s="1"/>
  <c r="DT96" i="5"/>
  <c r="ER96" i="5"/>
  <c r="EY96" i="5" s="1"/>
  <c r="GA96" i="5" s="1"/>
  <c r="D97" i="16" s="1"/>
  <c r="F97" i="16" s="1"/>
  <c r="FS96" i="5"/>
  <c r="FQ96" i="5"/>
  <c r="FX96" i="5" s="1"/>
  <c r="ET96" i="5"/>
  <c r="EP96" i="5"/>
  <c r="DP21" i="5"/>
  <c r="FE21" i="5" s="1"/>
  <c r="FI21" i="5" s="1"/>
  <c r="FL21" i="5" s="1"/>
  <c r="BO21" i="5"/>
  <c r="GJ21" i="5"/>
  <c r="BP21" i="5"/>
  <c r="DV94" i="5"/>
  <c r="DX94" i="5"/>
  <c r="DY94" i="5" s="1"/>
  <c r="FQ94" i="5"/>
  <c r="FX94" i="5" s="1"/>
  <c r="EP94" i="5"/>
  <c r="FO94" i="5"/>
  <c r="DT94" i="5"/>
  <c r="GO94" i="5"/>
  <c r="GP94" i="5" s="1"/>
  <c r="J92" i="24" s="1"/>
  <c r="K92" i="24" s="1"/>
  <c r="ET94" i="5"/>
  <c r="ER94" i="5"/>
  <c r="EY94" i="5" s="1"/>
  <c r="GA94" i="5" s="1"/>
  <c r="D95" i="16" s="1"/>
  <c r="F95" i="16" s="1"/>
  <c r="FS94" i="5"/>
  <c r="FQ93" i="5"/>
  <c r="FX93" i="5" s="1"/>
  <c r="FS93" i="5"/>
  <c r="FO50" i="5"/>
  <c r="FQ50" i="5"/>
  <c r="FX50" i="5" s="1"/>
  <c r="EP50" i="5"/>
  <c r="DX50" i="5"/>
  <c r="DY50" i="5" s="1"/>
  <c r="ER50" i="5"/>
  <c r="EY50" i="5" s="1"/>
  <c r="GA50" i="5" s="1"/>
  <c r="D51" i="16" s="1"/>
  <c r="F51" i="16" s="1"/>
  <c r="ET50" i="5"/>
  <c r="DV50" i="5"/>
  <c r="DT50" i="5"/>
  <c r="FS50" i="5"/>
  <c r="GO50" i="5"/>
  <c r="GP50" i="5" s="1"/>
  <c r="J48" i="24" s="1"/>
  <c r="K48" i="24" s="1"/>
  <c r="FO65" i="5"/>
  <c r="GO65" i="5"/>
  <c r="GP65" i="5" s="1"/>
  <c r="J63" i="24" s="1"/>
  <c r="K63" i="24" s="1"/>
  <c r="ER65" i="5"/>
  <c r="EY65" i="5" s="1"/>
  <c r="GA65" i="5" s="1"/>
  <c r="D66" i="16" s="1"/>
  <c r="F66" i="16" s="1"/>
  <c r="EP65" i="5"/>
  <c r="FQ65" i="5"/>
  <c r="FX65" i="5" s="1"/>
  <c r="DV65" i="5"/>
  <c r="ET65" i="5"/>
  <c r="DX65" i="5"/>
  <c r="DY65" i="5" s="1"/>
  <c r="DT65" i="5"/>
  <c r="FS65" i="5"/>
  <c r="ET54" i="5"/>
  <c r="DT54" i="5"/>
  <c r="ER54" i="5"/>
  <c r="EY54" i="5" s="1"/>
  <c r="GA54" i="5" s="1"/>
  <c r="D55" i="16" s="1"/>
  <c r="F55" i="16" s="1"/>
  <c r="DV54" i="5"/>
  <c r="GO54" i="5"/>
  <c r="GP54" i="5" s="1"/>
  <c r="J52" i="24" s="1"/>
  <c r="K52" i="24" s="1"/>
  <c r="EP54" i="5"/>
  <c r="FO54" i="5"/>
  <c r="FQ54" i="5"/>
  <c r="FX54" i="5" s="1"/>
  <c r="DX54" i="5"/>
  <c r="DY54" i="5" s="1"/>
  <c r="FS54" i="5"/>
  <c r="DV74" i="5"/>
  <c r="FQ74" i="5"/>
  <c r="FX74" i="5" s="1"/>
  <c r="EP74" i="5"/>
  <c r="ER74" i="5"/>
  <c r="EY74" i="5" s="1"/>
  <c r="GA74" i="5" s="1"/>
  <c r="D75" i="16" s="1"/>
  <c r="F75" i="16" s="1"/>
  <c r="DT74" i="5"/>
  <c r="GO74" i="5"/>
  <c r="GP74" i="5" s="1"/>
  <c r="J72" i="24" s="1"/>
  <c r="K72" i="24" s="1"/>
  <c r="DX74" i="5"/>
  <c r="DY74" i="5" s="1"/>
  <c r="ET74" i="5"/>
  <c r="FO74" i="5"/>
  <c r="FS74" i="5"/>
  <c r="DT46" i="5"/>
  <c r="FS46" i="5"/>
  <c r="DX46" i="5"/>
  <c r="DY46" i="5" s="1"/>
  <c r="DV46" i="5"/>
  <c r="GO46" i="5"/>
  <c r="GP46" i="5" s="1"/>
  <c r="J44" i="24" s="1"/>
  <c r="K44" i="24" s="1"/>
  <c r="ER46" i="5"/>
  <c r="EY46" i="5" s="1"/>
  <c r="GA46" i="5" s="1"/>
  <c r="D47" i="16" s="1"/>
  <c r="F47" i="16" s="1"/>
  <c r="EP46" i="5"/>
  <c r="FO46" i="5"/>
  <c r="FQ46" i="5"/>
  <c r="FX46" i="5" s="1"/>
  <c r="ET46" i="5"/>
  <c r="ER93" i="5"/>
  <c r="EY93" i="5" s="1"/>
  <c r="GA93" i="5" s="1"/>
  <c r="D94" i="16" s="1"/>
  <c r="F94" i="16" s="1"/>
  <c r="ET93" i="5"/>
  <c r="DK52" i="5"/>
  <c r="DV66" i="5"/>
  <c r="DX66" i="5"/>
  <c r="DY66" i="5" s="1"/>
  <c r="EP66" i="5"/>
  <c r="ER66" i="5"/>
  <c r="EY66" i="5" s="1"/>
  <c r="GA66" i="5" s="1"/>
  <c r="D67" i="16" s="1"/>
  <c r="F67" i="16" s="1"/>
  <c r="FS66" i="5"/>
  <c r="DT66" i="5"/>
  <c r="GO66" i="5"/>
  <c r="GP66" i="5" s="1"/>
  <c r="J64" i="24" s="1"/>
  <c r="K64" i="24" s="1"/>
  <c r="FO66" i="5"/>
  <c r="ET66" i="5"/>
  <c r="FQ66" i="5"/>
  <c r="FX66" i="5" s="1"/>
  <c r="FS77" i="5"/>
  <c r="DX77" i="5"/>
  <c r="DY77" i="5" s="1"/>
  <c r="EP77" i="5"/>
  <c r="GO77" i="5"/>
  <c r="GP77" i="5" s="1"/>
  <c r="J75" i="24" s="1"/>
  <c r="K75" i="24" s="1"/>
  <c r="DT77" i="5"/>
  <c r="ER77" i="5"/>
  <c r="EY77" i="5" s="1"/>
  <c r="GA77" i="5" s="1"/>
  <c r="D78" i="16" s="1"/>
  <c r="F78" i="16" s="1"/>
  <c r="ET77" i="5"/>
  <c r="DV77" i="5"/>
  <c r="FQ77" i="5"/>
  <c r="FX77" i="5" s="1"/>
  <c r="FO77" i="5"/>
  <c r="DN48" i="5"/>
  <c r="FC48" i="5" s="1"/>
  <c r="FH48" i="5" s="1"/>
  <c r="DT83" i="5"/>
  <c r="FS83" i="5"/>
  <c r="DV83" i="5"/>
  <c r="DX83" i="5"/>
  <c r="DY83" i="5" s="1"/>
  <c r="EP83" i="5"/>
  <c r="ER83" i="5"/>
  <c r="EY83" i="5" s="1"/>
  <c r="GA83" i="5" s="1"/>
  <c r="D84" i="16" s="1"/>
  <c r="F84" i="16" s="1"/>
  <c r="FO83" i="5"/>
  <c r="GO83" i="5"/>
  <c r="GP83" i="5" s="1"/>
  <c r="J81" i="24" s="1"/>
  <c r="K81" i="24" s="1"/>
  <c r="ET83" i="5"/>
  <c r="FQ83" i="5"/>
  <c r="FX83" i="5" s="1"/>
  <c r="EP70" i="5"/>
  <c r="ER70" i="5"/>
  <c r="EY70" i="5" s="1"/>
  <c r="GA70" i="5" s="1"/>
  <c r="D71" i="16" s="1"/>
  <c r="F71" i="16" s="1"/>
  <c r="DV70" i="5"/>
  <c r="FO70" i="5"/>
  <c r="ET70" i="5"/>
  <c r="FQ70" i="5"/>
  <c r="FX70" i="5" s="1"/>
  <c r="FS70" i="5"/>
  <c r="GO70" i="5"/>
  <c r="GP70" i="5" s="1"/>
  <c r="J68" i="24" s="1"/>
  <c r="K68" i="24" s="1"/>
  <c r="DX70" i="5"/>
  <c r="DY70" i="5" s="1"/>
  <c r="DT70" i="5"/>
  <c r="DT73" i="5"/>
  <c r="DV73" i="5"/>
  <c r="DX73" i="5"/>
  <c r="DY73" i="5" s="1"/>
  <c r="ET73" i="5"/>
  <c r="FS73" i="5"/>
  <c r="FQ73" i="5"/>
  <c r="FX73" i="5" s="1"/>
  <c r="FO73" i="5"/>
  <c r="EP73" i="5"/>
  <c r="GO73" i="5"/>
  <c r="GP73" i="5" s="1"/>
  <c r="J71" i="24" s="1"/>
  <c r="K71" i="24" s="1"/>
  <c r="ER73" i="5"/>
  <c r="EY73" i="5" s="1"/>
  <c r="GA73" i="5" s="1"/>
  <c r="D74" i="16" s="1"/>
  <c r="F74" i="16" s="1"/>
  <c r="DV100" i="5"/>
  <c r="FS100" i="5"/>
  <c r="GO100" i="5"/>
  <c r="GP100" i="5" s="1"/>
  <c r="J98" i="24" s="1"/>
  <c r="K98" i="24" s="1"/>
  <c r="DX100" i="5"/>
  <c r="DY100" i="5" s="1"/>
  <c r="EP100" i="5"/>
  <c r="ER100" i="5"/>
  <c r="EY100" i="5" s="1"/>
  <c r="GA100" i="5" s="1"/>
  <c r="D101" i="16" s="1"/>
  <c r="F101" i="16" s="1"/>
  <c r="FO100" i="5"/>
  <c r="DT100" i="5"/>
  <c r="ET100" i="5"/>
  <c r="FQ100" i="5"/>
  <c r="FX100" i="5" s="1"/>
  <c r="FQ37" i="5"/>
  <c r="FX37" i="5" s="1"/>
  <c r="GO37" i="5"/>
  <c r="GP37" i="5" s="1"/>
  <c r="J35" i="24" s="1"/>
  <c r="K35" i="24" s="1"/>
  <c r="DT37" i="5"/>
  <c r="FO37" i="5"/>
  <c r="DV37" i="5"/>
  <c r="EP37" i="5"/>
  <c r="FS37" i="5"/>
  <c r="ET37" i="5"/>
  <c r="DX37" i="5"/>
  <c r="DY37" i="5" s="1"/>
  <c r="ER37" i="5"/>
  <c r="EY37" i="5" s="1"/>
  <c r="GA37" i="5" s="1"/>
  <c r="D38" i="16" s="1"/>
  <c r="F38" i="16" s="1"/>
  <c r="EP95" i="5"/>
  <c r="DX95" i="5"/>
  <c r="DY95" i="5" s="1"/>
  <c r="FO95" i="5"/>
  <c r="ET95" i="5"/>
  <c r="ER95" i="5"/>
  <c r="EY95" i="5" s="1"/>
  <c r="GA95" i="5" s="1"/>
  <c r="D96" i="16" s="1"/>
  <c r="F96" i="16" s="1"/>
  <c r="FS95" i="5"/>
  <c r="FQ95" i="5"/>
  <c r="FX95" i="5" s="1"/>
  <c r="DV95" i="5"/>
  <c r="GO95" i="5"/>
  <c r="GP95" i="5" s="1"/>
  <c r="J93" i="24" s="1"/>
  <c r="K93" i="24" s="1"/>
  <c r="DT95" i="5"/>
  <c r="DX30" i="5"/>
  <c r="DY30" i="5" s="1"/>
  <c r="ER30" i="5"/>
  <c r="EY30" i="5" s="1"/>
  <c r="GA30" i="5" s="1"/>
  <c r="D31" i="16" s="1"/>
  <c r="F31" i="16" s="1"/>
  <c r="DV30" i="5"/>
  <c r="FO30" i="5"/>
  <c r="ET30" i="5"/>
  <c r="FQ30" i="5"/>
  <c r="FX30" i="5" s="1"/>
  <c r="EP30" i="5"/>
  <c r="FS30" i="5"/>
  <c r="GO30" i="5"/>
  <c r="GP30" i="5" s="1"/>
  <c r="J28" i="24" s="1"/>
  <c r="K28" i="24" s="1"/>
  <c r="DT30" i="5"/>
  <c r="FS92" i="5"/>
  <c r="GO92" i="5"/>
  <c r="GP92" i="5" s="1"/>
  <c r="J90" i="24" s="1"/>
  <c r="K90" i="24" s="1"/>
  <c r="DT92" i="5"/>
  <c r="DV92" i="5"/>
  <c r="ER92" i="5"/>
  <c r="EY92" i="5" s="1"/>
  <c r="GA92" i="5" s="1"/>
  <c r="D93" i="16" s="1"/>
  <c r="F93" i="16" s="1"/>
  <c r="DX92" i="5"/>
  <c r="DY92" i="5" s="1"/>
  <c r="EP92" i="5"/>
  <c r="ET92" i="5"/>
  <c r="FO92" i="5"/>
  <c r="FQ92" i="5"/>
  <c r="FX92" i="5" s="1"/>
  <c r="FO102" i="5"/>
  <c r="EP102" i="5"/>
  <c r="ET102" i="5"/>
  <c r="ER102" i="5"/>
  <c r="EY102" i="5" s="1"/>
  <c r="GA102" i="5" s="1"/>
  <c r="D103" i="16" s="1"/>
  <c r="F103" i="16" s="1"/>
  <c r="DX102" i="5"/>
  <c r="DY102" i="5" s="1"/>
  <c r="FS102" i="5"/>
  <c r="FQ102" i="5"/>
  <c r="FX102" i="5" s="1"/>
  <c r="GO102" i="5"/>
  <c r="GP102" i="5" s="1"/>
  <c r="J100" i="24" s="1"/>
  <c r="K100" i="24" s="1"/>
  <c r="DT102" i="5"/>
  <c r="DV102" i="5"/>
  <c r="DX27" i="5"/>
  <c r="DY27" i="5" s="1"/>
  <c r="FQ27" i="5"/>
  <c r="FX27" i="5" s="1"/>
  <c r="EP27" i="5"/>
  <c r="ER27" i="5"/>
  <c r="EY27" i="5" s="1"/>
  <c r="GA27" i="5" s="1"/>
  <c r="D28" i="16" s="1"/>
  <c r="F28" i="16" s="1"/>
  <c r="ET27" i="5"/>
  <c r="FO27" i="5"/>
  <c r="FS27" i="5"/>
  <c r="GO27" i="5"/>
  <c r="GP27" i="5" s="1"/>
  <c r="J25" i="24" s="1"/>
  <c r="K25" i="24" s="1"/>
  <c r="DT27" i="5"/>
  <c r="DV27" i="5"/>
  <c r="DT42" i="5"/>
  <c r="DX42" i="5"/>
  <c r="DY42" i="5" s="1"/>
  <c r="EP42" i="5"/>
  <c r="DV42" i="5"/>
  <c r="ER42" i="5"/>
  <c r="EY42" i="5" s="1"/>
  <c r="GA42" i="5" s="1"/>
  <c r="D43" i="16" s="1"/>
  <c r="F43" i="16" s="1"/>
  <c r="FO42" i="5"/>
  <c r="FQ42" i="5"/>
  <c r="FX42" i="5" s="1"/>
  <c r="GO42" i="5"/>
  <c r="GP42" i="5" s="1"/>
  <c r="J40" i="24" s="1"/>
  <c r="K40" i="24" s="1"/>
  <c r="ET42" i="5"/>
  <c r="FS42" i="5"/>
  <c r="DX31" i="5"/>
  <c r="DY31" i="5" s="1"/>
  <c r="ER31" i="5"/>
  <c r="EY31" i="5" s="1"/>
  <c r="GA31" i="5" s="1"/>
  <c r="D32" i="16" s="1"/>
  <c r="F32" i="16" s="1"/>
  <c r="EP31" i="5"/>
  <c r="FO31" i="5"/>
  <c r="ET31" i="5"/>
  <c r="FQ31" i="5"/>
  <c r="FX31" i="5" s="1"/>
  <c r="FS31" i="5"/>
  <c r="GO31" i="5"/>
  <c r="GP31" i="5" s="1"/>
  <c r="J29" i="24" s="1"/>
  <c r="K29" i="24" s="1"/>
  <c r="DT31" i="5"/>
  <c r="DV31" i="5"/>
  <c r="K16" i="5"/>
  <c r="DB16" i="5"/>
  <c r="J16" i="5"/>
  <c r="DR5" i="5"/>
  <c r="CK5" i="5"/>
  <c r="CL5" i="5"/>
  <c r="GL5" i="5"/>
  <c r="DT80" i="5"/>
  <c r="DV80" i="5"/>
  <c r="DX80" i="5"/>
  <c r="DY80" i="5" s="1"/>
  <c r="EP80" i="5"/>
  <c r="FO80" i="5"/>
  <c r="ET80" i="5"/>
  <c r="GO80" i="5"/>
  <c r="GP80" i="5" s="1"/>
  <c r="J78" i="24" s="1"/>
  <c r="K78" i="24" s="1"/>
  <c r="FQ80" i="5"/>
  <c r="FX80" i="5" s="1"/>
  <c r="FS80" i="5"/>
  <c r="ER80" i="5"/>
  <c r="EY80" i="5" s="1"/>
  <c r="GA80" i="5" s="1"/>
  <c r="D81" i="16" s="1"/>
  <c r="F81" i="16" s="1"/>
  <c r="W13" i="5"/>
  <c r="X13" i="5"/>
  <c r="GF13" i="5"/>
  <c r="DL13" i="5"/>
  <c r="FA13" i="5" s="1"/>
  <c r="DE19" i="5"/>
  <c r="EC19" i="5" s="1"/>
  <c r="EI19" i="5" s="1"/>
  <c r="AR19" i="5"/>
  <c r="AQ19" i="5"/>
  <c r="J13" i="5"/>
  <c r="K13" i="5"/>
  <c r="DB13" i="5"/>
  <c r="ET72" i="5"/>
  <c r="FS72" i="5"/>
  <c r="DT72" i="5"/>
  <c r="DV72" i="5"/>
  <c r="DX72" i="5"/>
  <c r="DY72" i="5" s="1"/>
  <c r="FO72" i="5"/>
  <c r="FQ72" i="5"/>
  <c r="FX72" i="5" s="1"/>
  <c r="EP72" i="5"/>
  <c r="GO72" i="5"/>
  <c r="GP72" i="5" s="1"/>
  <c r="J70" i="24" s="1"/>
  <c r="K70" i="24" s="1"/>
  <c r="ER72" i="5"/>
  <c r="EY72" i="5" s="1"/>
  <c r="GA72" i="5" s="1"/>
  <c r="D73" i="16" s="1"/>
  <c r="F73" i="16" s="1"/>
  <c r="GF26" i="5"/>
  <c r="DL26" i="5"/>
  <c r="FA26" i="5" s="1"/>
  <c r="W26" i="5"/>
  <c r="X26" i="5"/>
  <c r="GL24" i="5"/>
  <c r="CK24" i="5"/>
  <c r="DR24" i="5"/>
  <c r="CL24" i="5"/>
  <c r="GB51" i="5"/>
  <c r="GC51" i="5" s="1"/>
  <c r="GD51" i="5" s="1"/>
  <c r="D49" i="24"/>
  <c r="H49" i="24" s="1"/>
  <c r="I49" i="24" s="1"/>
  <c r="K24" i="5"/>
  <c r="DB24" i="5"/>
  <c r="J24" i="5"/>
  <c r="DP17" i="5"/>
  <c r="FE17" i="5" s="1"/>
  <c r="FI17" i="5" s="1"/>
  <c r="FL17" i="5" s="1"/>
  <c r="BO17" i="5"/>
  <c r="GJ17" i="5"/>
  <c r="BP17" i="5"/>
  <c r="FN52" i="5"/>
  <c r="EZ52" i="5"/>
  <c r="FG52" i="5" s="1"/>
  <c r="DT89" i="5"/>
  <c r="FQ89" i="5"/>
  <c r="FX89" i="5" s="1"/>
  <c r="DV89" i="5"/>
  <c r="EP89" i="5"/>
  <c r="FS89" i="5"/>
  <c r="DX89" i="5"/>
  <c r="DY89" i="5" s="1"/>
  <c r="ER89" i="5"/>
  <c r="EY89" i="5" s="1"/>
  <c r="GA89" i="5" s="1"/>
  <c r="D90" i="16" s="1"/>
  <c r="F90" i="16" s="1"/>
  <c r="ET89" i="5"/>
  <c r="FO89" i="5"/>
  <c r="GO89" i="5"/>
  <c r="GP89" i="5" s="1"/>
  <c r="J87" i="24" s="1"/>
  <c r="K87" i="24" s="1"/>
  <c r="GL26" i="5"/>
  <c r="CL26" i="5"/>
  <c r="DR26" i="5"/>
  <c r="CK26" i="5"/>
  <c r="GB78" i="5"/>
  <c r="GC78" i="5" s="1"/>
  <c r="GD78" i="5" s="1"/>
  <c r="D76" i="24"/>
  <c r="H76" i="24" s="1"/>
  <c r="I76" i="24" s="1"/>
  <c r="CK22" i="5"/>
  <c r="CL22" i="5"/>
  <c r="DR22" i="5"/>
  <c r="GL22" i="5"/>
  <c r="AR7" i="5"/>
  <c r="AQ7" i="5"/>
  <c r="DE7" i="5"/>
  <c r="EC7" i="5" s="1"/>
  <c r="EI7" i="5" s="1"/>
  <c r="AR14" i="5"/>
  <c r="DE14" i="5"/>
  <c r="EC14" i="5" s="1"/>
  <c r="EI14" i="5" s="1"/>
  <c r="AQ14" i="5"/>
  <c r="AH21" i="5"/>
  <c r="AI21" i="5"/>
  <c r="DM21" i="5"/>
  <c r="FB21" i="5" s="1"/>
  <c r="GG21" i="5"/>
  <c r="DP10" i="5"/>
  <c r="FE10" i="5" s="1"/>
  <c r="FI10" i="5" s="1"/>
  <c r="FL10" i="5" s="1"/>
  <c r="BP10" i="5"/>
  <c r="BO10" i="5"/>
  <c r="GJ10" i="5"/>
  <c r="CK21" i="5"/>
  <c r="CL21" i="5"/>
  <c r="GL21" i="5"/>
  <c r="DR21" i="5"/>
  <c r="FH52" i="5"/>
  <c r="DT82" i="5"/>
  <c r="DV82" i="5"/>
  <c r="DX82" i="5"/>
  <c r="DY82" i="5" s="1"/>
  <c r="EP82" i="5"/>
  <c r="FO82" i="5"/>
  <c r="FQ82" i="5"/>
  <c r="FX82" i="5" s="1"/>
  <c r="FS82" i="5"/>
  <c r="ER82" i="5"/>
  <c r="EY82" i="5" s="1"/>
  <c r="GA82" i="5" s="1"/>
  <c r="D83" i="16" s="1"/>
  <c r="F83" i="16" s="1"/>
  <c r="GO82" i="5"/>
  <c r="GP82" i="5" s="1"/>
  <c r="J80" i="24" s="1"/>
  <c r="K80" i="24" s="1"/>
  <c r="ET82" i="5"/>
  <c r="CK11" i="5"/>
  <c r="CL11" i="5"/>
  <c r="GL11" i="5"/>
  <c r="DR11" i="5"/>
  <c r="CK25" i="5"/>
  <c r="CL25" i="5"/>
  <c r="GL25" i="5"/>
  <c r="DR25" i="5"/>
  <c r="W5" i="5"/>
  <c r="DL5" i="5"/>
  <c r="FA5" i="5" s="1"/>
  <c r="X5" i="5"/>
  <c r="GF5" i="5"/>
  <c r="DP11" i="5"/>
  <c r="FE11" i="5" s="1"/>
  <c r="FI11" i="5" s="1"/>
  <c r="FL11" i="5" s="1"/>
  <c r="BO11" i="5"/>
  <c r="GJ11" i="5"/>
  <c r="BP11" i="5"/>
  <c r="AH4" i="5"/>
  <c r="AI4" i="5"/>
  <c r="Q17" i="23" s="1"/>
  <c r="DM4" i="5"/>
  <c r="FB4" i="5" s="1"/>
  <c r="GG4" i="5"/>
  <c r="O17" i="23"/>
  <c r="AI16" i="5"/>
  <c r="DM16" i="5"/>
  <c r="FB16" i="5" s="1"/>
  <c r="AH16" i="5"/>
  <c r="GG16" i="5"/>
  <c r="DL21" i="5"/>
  <c r="FA21" i="5" s="1"/>
  <c r="GF21" i="5"/>
  <c r="W21" i="5"/>
  <c r="X21" i="5"/>
  <c r="DT49" i="5"/>
  <c r="FQ49" i="5"/>
  <c r="FX49" i="5" s="1"/>
  <c r="DV49" i="5"/>
  <c r="EP49" i="5"/>
  <c r="FS49" i="5"/>
  <c r="DX49" i="5"/>
  <c r="DY49" i="5" s="1"/>
  <c r="ER49" i="5"/>
  <c r="EY49" i="5" s="1"/>
  <c r="GA49" i="5" s="1"/>
  <c r="D50" i="16" s="1"/>
  <c r="F50" i="16" s="1"/>
  <c r="ET49" i="5"/>
  <c r="FO49" i="5"/>
  <c r="GO49" i="5"/>
  <c r="GP49" i="5" s="1"/>
  <c r="J47" i="24" s="1"/>
  <c r="K47" i="24" s="1"/>
  <c r="GB57" i="5"/>
  <c r="GC57" i="5" s="1"/>
  <c r="GD57" i="5" s="1"/>
  <c r="D55" i="24"/>
  <c r="H55" i="24" s="1"/>
  <c r="I55" i="24" s="1"/>
  <c r="ET52" i="5"/>
  <c r="FS52" i="5"/>
  <c r="DT52" i="5"/>
  <c r="DV52" i="5"/>
  <c r="DX52" i="5"/>
  <c r="DY52" i="5" s="1"/>
  <c r="EP52" i="5"/>
  <c r="ER52" i="5"/>
  <c r="EY52" i="5" s="1"/>
  <c r="GA52" i="5" s="1"/>
  <c r="D53" i="16" s="1"/>
  <c r="F53" i="16" s="1"/>
  <c r="FO52" i="5"/>
  <c r="FQ52" i="5"/>
  <c r="FX52" i="5" s="1"/>
  <c r="GO52" i="5"/>
  <c r="GP52" i="5" s="1"/>
  <c r="J50" i="24" s="1"/>
  <c r="K50" i="24" s="1"/>
  <c r="I21" i="5"/>
  <c r="BO14" i="5"/>
  <c r="GJ14" i="5"/>
  <c r="BP14" i="5"/>
  <c r="DP14" i="5"/>
  <c r="FE14" i="5" s="1"/>
  <c r="FI14" i="5" s="1"/>
  <c r="FL14" i="5" s="1"/>
  <c r="O35" i="24"/>
  <c r="AQ8" i="5"/>
  <c r="AR8" i="5"/>
  <c r="DE8" i="5"/>
  <c r="EC8" i="5" s="1"/>
  <c r="EI8" i="5" s="1"/>
  <c r="AI13" i="5"/>
  <c r="DM13" i="5"/>
  <c r="FB13" i="5" s="1"/>
  <c r="GG13" i="5"/>
  <c r="AH13" i="5"/>
  <c r="ER41" i="5"/>
  <c r="EY41" i="5" s="1"/>
  <c r="GA41" i="5" s="1"/>
  <c r="D42" i="16" s="1"/>
  <c r="F42" i="16" s="1"/>
  <c r="FQ41" i="5"/>
  <c r="FX41" i="5" s="1"/>
  <c r="ET41" i="5"/>
  <c r="FS41" i="5"/>
  <c r="DT41" i="5"/>
  <c r="DX41" i="5"/>
  <c r="DY41" i="5" s="1"/>
  <c r="DV41" i="5"/>
  <c r="FO41" i="5"/>
  <c r="EP41" i="5"/>
  <c r="GO41" i="5"/>
  <c r="GP41" i="5" s="1"/>
  <c r="J39" i="24" s="1"/>
  <c r="K39" i="24" s="1"/>
  <c r="DB4" i="5"/>
  <c r="DZ4" i="5" s="1"/>
  <c r="J4" i="5"/>
  <c r="K4" i="5"/>
  <c r="GB93" i="5"/>
  <c r="GC93" i="5" s="1"/>
  <c r="GD93" i="5" s="1"/>
  <c r="D91" i="24"/>
  <c r="H91" i="24" s="1"/>
  <c r="I91" i="24" s="1"/>
  <c r="DR23" i="5"/>
  <c r="GL23" i="5"/>
  <c r="CK23" i="5"/>
  <c r="CL23" i="5"/>
  <c r="DR7" i="5"/>
  <c r="CK7" i="5"/>
  <c r="GL7" i="5"/>
  <c r="CL7" i="5"/>
  <c r="DT33" i="5"/>
  <c r="ET33" i="5"/>
  <c r="FO33" i="5"/>
  <c r="FQ33" i="5"/>
  <c r="FX33" i="5" s="1"/>
  <c r="DX33" i="5"/>
  <c r="DY33" i="5" s="1"/>
  <c r="FS33" i="5"/>
  <c r="DV33" i="5"/>
  <c r="EP33" i="5"/>
  <c r="ER33" i="5"/>
  <c r="EY33" i="5" s="1"/>
  <c r="GA33" i="5" s="1"/>
  <c r="D34" i="16" s="1"/>
  <c r="F34" i="16" s="1"/>
  <c r="GO33" i="5"/>
  <c r="GP33" i="5" s="1"/>
  <c r="J31" i="24" s="1"/>
  <c r="K31" i="24" s="1"/>
  <c r="GB28" i="5"/>
  <c r="GC28" i="5" s="1"/>
  <c r="GD28" i="5" s="1"/>
  <c r="D26" i="24"/>
  <c r="H26" i="24" s="1"/>
  <c r="I26" i="24" s="1"/>
  <c r="CK18" i="5"/>
  <c r="CL18" i="5"/>
  <c r="DR18" i="5"/>
  <c r="GL18" i="5"/>
  <c r="DT32" i="5"/>
  <c r="DV32" i="5"/>
  <c r="EP32" i="5"/>
  <c r="ER32" i="5"/>
  <c r="EY32" i="5" s="1"/>
  <c r="GA32" i="5" s="1"/>
  <c r="D33" i="16" s="1"/>
  <c r="F33" i="16" s="1"/>
  <c r="FO32" i="5"/>
  <c r="DX32" i="5"/>
  <c r="DY32" i="5" s="1"/>
  <c r="ET32" i="5"/>
  <c r="FQ32" i="5"/>
  <c r="FX32" i="5" s="1"/>
  <c r="FS32" i="5"/>
  <c r="GO32" i="5"/>
  <c r="GP32" i="5" s="1"/>
  <c r="J30" i="24" s="1"/>
  <c r="K30" i="24" s="1"/>
  <c r="W23" i="5"/>
  <c r="X23" i="5"/>
  <c r="GF23" i="5"/>
  <c r="DL23" i="5"/>
  <c r="FA23" i="5" s="1"/>
  <c r="EZ35" i="5"/>
  <c r="FG35" i="5" s="1"/>
  <c r="FN35" i="5"/>
  <c r="ET99" i="5"/>
  <c r="FS99" i="5"/>
  <c r="DT99" i="5"/>
  <c r="DV99" i="5"/>
  <c r="DX99" i="5"/>
  <c r="DY99" i="5" s="1"/>
  <c r="FO99" i="5"/>
  <c r="FQ99" i="5"/>
  <c r="FX99" i="5" s="1"/>
  <c r="EP99" i="5"/>
  <c r="GO99" i="5"/>
  <c r="GP99" i="5" s="1"/>
  <c r="J97" i="24" s="1"/>
  <c r="K97" i="24" s="1"/>
  <c r="ER99" i="5"/>
  <c r="EY99" i="5" s="1"/>
  <c r="GA99" i="5" s="1"/>
  <c r="D100" i="16" s="1"/>
  <c r="F100" i="16" s="1"/>
  <c r="FH98" i="5"/>
  <c r="FH47" i="5"/>
  <c r="FH49" i="5"/>
  <c r="GB68" i="5"/>
  <c r="GC68" i="5" s="1"/>
  <c r="GD68" i="5" s="1"/>
  <c r="D66" i="24"/>
  <c r="H66" i="24" s="1"/>
  <c r="I66" i="24" s="1"/>
  <c r="AR25" i="5"/>
  <c r="DE25" i="5"/>
  <c r="EC25" i="5" s="1"/>
  <c r="EI25" i="5" s="1"/>
  <c r="AQ25" i="5"/>
  <c r="AH20" i="5"/>
  <c r="AI20" i="5"/>
  <c r="DM20" i="5"/>
  <c r="FB20" i="5" s="1"/>
  <c r="GG20" i="5"/>
  <c r="AR10" i="5"/>
  <c r="AQ10" i="5"/>
  <c r="DE10" i="5"/>
  <c r="EC10" i="5" s="1"/>
  <c r="EI10" i="5" s="1"/>
  <c r="DN27" i="5"/>
  <c r="FC27" i="5" s="1"/>
  <c r="DN29" i="5"/>
  <c r="FC29" i="5" s="1"/>
  <c r="FH29" i="5" s="1"/>
  <c r="DN30" i="5"/>
  <c r="FC30" i="5" s="1"/>
  <c r="FH30" i="5" s="1"/>
  <c r="DN31" i="5"/>
  <c r="FC31" i="5" s="1"/>
  <c r="FH31" i="5" s="1"/>
  <c r="DN28" i="5"/>
  <c r="FC28" i="5" s="1"/>
  <c r="FH28" i="5" s="1"/>
  <c r="DN34" i="5"/>
  <c r="FC34" i="5" s="1"/>
  <c r="FH34" i="5" s="1"/>
  <c r="DN37" i="5"/>
  <c r="FC37" i="5" s="1"/>
  <c r="FH37" i="5" s="1"/>
  <c r="DN38" i="5"/>
  <c r="FC38" i="5" s="1"/>
  <c r="DN40" i="5"/>
  <c r="FC40" i="5" s="1"/>
  <c r="FH40" i="5" s="1"/>
  <c r="DN42" i="5"/>
  <c r="FC42" i="5" s="1"/>
  <c r="FH42" i="5" s="1"/>
  <c r="DN43" i="5"/>
  <c r="FC43" i="5" s="1"/>
  <c r="FH43" i="5" s="1"/>
  <c r="DN44" i="5"/>
  <c r="FC44" i="5" s="1"/>
  <c r="DN45" i="5"/>
  <c r="FC45" i="5" s="1"/>
  <c r="FH45" i="5" s="1"/>
  <c r="DN46" i="5"/>
  <c r="FC46" i="5" s="1"/>
  <c r="FH46" i="5" s="1"/>
  <c r="DN51" i="5"/>
  <c r="FC51" i="5" s="1"/>
  <c r="FH51" i="5" s="1"/>
  <c r="DN53" i="5"/>
  <c r="FC53" i="5" s="1"/>
  <c r="FH53" i="5" s="1"/>
  <c r="DN50" i="5"/>
  <c r="FC50" i="5" s="1"/>
  <c r="FH50" i="5" s="1"/>
  <c r="DN56" i="5"/>
  <c r="FC56" i="5" s="1"/>
  <c r="FH56" i="5" s="1"/>
  <c r="DN58" i="5"/>
  <c r="FC58" i="5" s="1"/>
  <c r="FH58" i="5" s="1"/>
  <c r="DN62" i="5"/>
  <c r="FC62" i="5" s="1"/>
  <c r="DN66" i="5"/>
  <c r="FC66" i="5" s="1"/>
  <c r="FH66" i="5" s="1"/>
  <c r="DN67" i="5"/>
  <c r="FC67" i="5" s="1"/>
  <c r="FH67" i="5" s="1"/>
  <c r="DN69" i="5"/>
  <c r="FC69" i="5" s="1"/>
  <c r="DN70" i="5"/>
  <c r="FC70" i="5" s="1"/>
  <c r="FH70" i="5" s="1"/>
  <c r="DN73" i="5"/>
  <c r="FC73" i="5" s="1"/>
  <c r="FH73" i="5" s="1"/>
  <c r="DN55" i="5"/>
  <c r="FC55" i="5" s="1"/>
  <c r="FH55" i="5" s="1"/>
  <c r="DN61" i="5"/>
  <c r="FC61" i="5" s="1"/>
  <c r="FH61" i="5" s="1"/>
  <c r="DN64" i="5"/>
  <c r="FC64" i="5" s="1"/>
  <c r="DN59" i="5"/>
  <c r="FC59" i="5" s="1"/>
  <c r="FH59" i="5" s="1"/>
  <c r="DN79" i="5"/>
  <c r="FC79" i="5" s="1"/>
  <c r="FH79" i="5" s="1"/>
  <c r="DN80" i="5"/>
  <c r="FC80" i="5" s="1"/>
  <c r="DN81" i="5"/>
  <c r="FC81" i="5" s="1"/>
  <c r="FH81" i="5" s="1"/>
  <c r="DN82" i="5"/>
  <c r="FC82" i="5" s="1"/>
  <c r="FH82" i="5" s="1"/>
  <c r="DN83" i="5"/>
  <c r="FC83" i="5" s="1"/>
  <c r="DN84" i="5"/>
  <c r="FC84" i="5" s="1"/>
  <c r="FH84" i="5" s="1"/>
  <c r="DN85" i="5"/>
  <c r="FC85" i="5" s="1"/>
  <c r="DN75" i="5"/>
  <c r="FC75" i="5" s="1"/>
  <c r="FH75" i="5" s="1"/>
  <c r="DN74" i="5"/>
  <c r="FC74" i="5" s="1"/>
  <c r="FH74" i="5" s="1"/>
  <c r="DN54" i="5"/>
  <c r="FC54" i="5" s="1"/>
  <c r="DN76" i="5"/>
  <c r="FC76" i="5" s="1"/>
  <c r="FH76" i="5" s="1"/>
  <c r="DN65" i="5"/>
  <c r="FC65" i="5" s="1"/>
  <c r="DN86" i="5"/>
  <c r="FC86" i="5" s="1"/>
  <c r="DN89" i="5"/>
  <c r="FC89" i="5" s="1"/>
  <c r="FH89" i="5" s="1"/>
  <c r="DN90" i="5"/>
  <c r="FC90" i="5" s="1"/>
  <c r="FH90" i="5" s="1"/>
  <c r="DN91" i="5"/>
  <c r="FC91" i="5" s="1"/>
  <c r="FH91" i="5" s="1"/>
  <c r="DN92" i="5"/>
  <c r="FC92" i="5" s="1"/>
  <c r="FH92" i="5" s="1"/>
  <c r="DN94" i="5"/>
  <c r="FC94" i="5" s="1"/>
  <c r="DN95" i="5"/>
  <c r="FC95" i="5" s="1"/>
  <c r="FH95" i="5" s="1"/>
  <c r="DN96" i="5"/>
  <c r="FC96" i="5" s="1"/>
  <c r="FH96" i="5" s="1"/>
  <c r="DN97" i="5"/>
  <c r="FC97" i="5" s="1"/>
  <c r="FH97" i="5" s="1"/>
  <c r="DN99" i="5"/>
  <c r="FC99" i="5" s="1"/>
  <c r="FH99" i="5" s="1"/>
  <c r="DN100" i="5"/>
  <c r="FC100" i="5" s="1"/>
  <c r="FH100" i="5" s="1"/>
  <c r="DN101" i="5"/>
  <c r="FC101" i="5" s="1"/>
  <c r="FH101" i="5" s="1"/>
  <c r="DN102" i="5"/>
  <c r="FC102" i="5" s="1"/>
  <c r="FH102" i="5" s="1"/>
  <c r="DN103" i="5"/>
  <c r="FC103" i="5" s="1"/>
  <c r="DN87" i="5"/>
  <c r="FC87" i="5" s="1"/>
  <c r="FH87" i="5" s="1"/>
  <c r="DN88" i="5"/>
  <c r="FC88" i="5" s="1"/>
  <c r="FH88" i="5" s="1"/>
  <c r="DN77" i="5"/>
  <c r="FC77" i="5" s="1"/>
  <c r="FH77" i="5" s="1"/>
  <c r="DN3" i="5"/>
  <c r="DN57" i="5"/>
  <c r="FC57" i="5" s="1"/>
  <c r="DN68" i="5"/>
  <c r="FC68" i="5" s="1"/>
  <c r="FH68" i="5" s="1"/>
  <c r="DN93" i="5"/>
  <c r="FC93" i="5" s="1"/>
  <c r="FH93" i="5" s="1"/>
  <c r="DN60" i="5"/>
  <c r="FC60" i="5" s="1"/>
  <c r="FH60" i="5" s="1"/>
  <c r="DN78" i="5"/>
  <c r="FC78" i="5" s="1"/>
  <c r="FH78" i="5" s="1"/>
  <c r="DK40" i="5"/>
  <c r="AI18" i="5"/>
  <c r="DM18" i="5"/>
  <c r="FB18" i="5" s="1"/>
  <c r="GG18" i="5"/>
  <c r="AH18" i="5"/>
  <c r="FH36" i="5"/>
  <c r="ET48" i="5"/>
  <c r="FO48" i="5"/>
  <c r="DT48" i="5"/>
  <c r="FQ48" i="5"/>
  <c r="FX48" i="5" s="1"/>
  <c r="DX48" i="5"/>
  <c r="DY48" i="5" s="1"/>
  <c r="EP48" i="5"/>
  <c r="ER48" i="5"/>
  <c r="EY48" i="5" s="1"/>
  <c r="GA48" i="5" s="1"/>
  <c r="D49" i="16" s="1"/>
  <c r="F49" i="16" s="1"/>
  <c r="DV48" i="5"/>
  <c r="FS48" i="5"/>
  <c r="GO48" i="5"/>
  <c r="GP48" i="5" s="1"/>
  <c r="J46" i="24" s="1"/>
  <c r="K46" i="24" s="1"/>
  <c r="FH35" i="5"/>
  <c r="DN63" i="5"/>
  <c r="FC63" i="5" s="1"/>
  <c r="FH63" i="5" s="1"/>
  <c r="FI52" i="5"/>
  <c r="FL52" i="5" s="1"/>
  <c r="DN39" i="5"/>
  <c r="FC39" i="5" s="1"/>
  <c r="FH39" i="5" s="1"/>
  <c r="AR22" i="5"/>
  <c r="AQ22" i="5"/>
  <c r="DE22" i="5"/>
  <c r="EC22" i="5" s="1"/>
  <c r="EI22" i="5" s="1"/>
  <c r="T35" i="24"/>
  <c r="AQ11" i="5"/>
  <c r="DE11" i="5"/>
  <c r="EC11" i="5" s="1"/>
  <c r="EI11" i="5" s="1"/>
  <c r="AR11" i="5"/>
  <c r="AR17" i="5"/>
  <c r="DE17" i="5"/>
  <c r="EC17" i="5" s="1"/>
  <c r="EI17" i="5" s="1"/>
  <c r="AQ17" i="5"/>
  <c r="CK15" i="5"/>
  <c r="CL15" i="5"/>
  <c r="GL15" i="5"/>
  <c r="DR15" i="5"/>
  <c r="ET97" i="5"/>
  <c r="FS97" i="5"/>
  <c r="DT97" i="5"/>
  <c r="DV97" i="5"/>
  <c r="DX97" i="5"/>
  <c r="DY97" i="5" s="1"/>
  <c r="ER97" i="5"/>
  <c r="EY97" i="5" s="1"/>
  <c r="GA97" i="5" s="1"/>
  <c r="D98" i="16" s="1"/>
  <c r="F98" i="16" s="1"/>
  <c r="FQ97" i="5"/>
  <c r="FX97" i="5" s="1"/>
  <c r="GO97" i="5"/>
  <c r="GP97" i="5" s="1"/>
  <c r="J95" i="24" s="1"/>
  <c r="K95" i="24" s="1"/>
  <c r="EP97" i="5"/>
  <c r="FO97" i="5"/>
  <c r="DE20" i="5"/>
  <c r="EC20" i="5" s="1"/>
  <c r="EI20" i="5" s="1"/>
  <c r="AQ20" i="5"/>
  <c r="AR20" i="5"/>
  <c r="GN4" i="5"/>
  <c r="S24" i="23"/>
  <c r="P24" i="23" s="1"/>
  <c r="DB19" i="5"/>
  <c r="J19" i="5"/>
  <c r="K19" i="5"/>
  <c r="GJ13" i="5"/>
  <c r="BP13" i="5"/>
  <c r="DP13" i="5"/>
  <c r="FE13" i="5" s="1"/>
  <c r="FI13" i="5" s="1"/>
  <c r="FL13" i="5" s="1"/>
  <c r="BO13" i="5"/>
  <c r="CL17" i="5"/>
  <c r="GL17" i="5"/>
  <c r="CK17" i="5"/>
  <c r="DR17" i="5"/>
  <c r="CK12" i="5"/>
  <c r="CL12" i="5"/>
  <c r="DR12" i="5"/>
  <c r="GL12" i="5"/>
  <c r="GB60" i="5"/>
  <c r="GC60" i="5" s="1"/>
  <c r="GD60" i="5" s="1"/>
  <c r="D58" i="24"/>
  <c r="H58" i="24" s="1"/>
  <c r="I58" i="24" s="1"/>
  <c r="DB12" i="5"/>
  <c r="K12" i="5"/>
  <c r="J12" i="5"/>
  <c r="DV55" i="5"/>
  <c r="ER55" i="5"/>
  <c r="EY55" i="5" s="1"/>
  <c r="GA55" i="5" s="1"/>
  <c r="D56" i="16" s="1"/>
  <c r="F56" i="16" s="1"/>
  <c r="FS55" i="5"/>
  <c r="ET55" i="5"/>
  <c r="DT55" i="5"/>
  <c r="DX55" i="5"/>
  <c r="DY55" i="5" s="1"/>
  <c r="FO55" i="5"/>
  <c r="EP55" i="5"/>
  <c r="FQ55" i="5"/>
  <c r="FX55" i="5" s="1"/>
  <c r="GO55" i="5"/>
  <c r="GP55" i="5" s="1"/>
  <c r="J53" i="24" s="1"/>
  <c r="K53" i="24" s="1"/>
  <c r="GB44" i="5"/>
  <c r="GC44" i="5" s="1"/>
  <c r="GD44" i="5" s="1"/>
  <c r="D42" i="24"/>
  <c r="H42" i="24" s="1"/>
  <c r="I42" i="24" s="1"/>
  <c r="FH85" i="5"/>
  <c r="DE5" i="5"/>
  <c r="EC5" i="5" s="1"/>
  <c r="EI5" i="5" s="1"/>
  <c r="AR5" i="5"/>
  <c r="AQ5" i="5"/>
  <c r="AH17" i="5"/>
  <c r="GG17" i="5"/>
  <c r="DM17" i="5"/>
  <c r="FB17" i="5" s="1"/>
  <c r="AI17" i="5"/>
  <c r="ET35" i="5"/>
  <c r="FS35" i="5"/>
  <c r="DT35" i="5"/>
  <c r="DX35" i="5"/>
  <c r="DY35" i="5" s="1"/>
  <c r="FQ35" i="5"/>
  <c r="FX35" i="5" s="1"/>
  <c r="EP35" i="5"/>
  <c r="ER35" i="5"/>
  <c r="EY35" i="5" s="1"/>
  <c r="GA35" i="5" s="1"/>
  <c r="D36" i="16" s="1"/>
  <c r="F36" i="16" s="1"/>
  <c r="DV35" i="5"/>
  <c r="FO35" i="5"/>
  <c r="GO35" i="5"/>
  <c r="GP35" i="5" s="1"/>
  <c r="J33" i="24" s="1"/>
  <c r="K33" i="24" s="1"/>
  <c r="FH41" i="5"/>
  <c r="FH57" i="5"/>
  <c r="FH27" i="5"/>
  <c r="ET98" i="5"/>
  <c r="FS98" i="5"/>
  <c r="DT98" i="5"/>
  <c r="GO98" i="5"/>
  <c r="GP98" i="5" s="1"/>
  <c r="J96" i="24" s="1"/>
  <c r="K96" i="24" s="1"/>
  <c r="DV98" i="5"/>
  <c r="DX98" i="5"/>
  <c r="DY98" i="5" s="1"/>
  <c r="ER98" i="5"/>
  <c r="EY98" i="5" s="1"/>
  <c r="GA98" i="5" s="1"/>
  <c r="D99" i="16" s="1"/>
  <c r="F99" i="16" s="1"/>
  <c r="FQ98" i="5"/>
  <c r="FX98" i="5" s="1"/>
  <c r="FO98" i="5"/>
  <c r="EP98" i="5"/>
  <c r="DE21" i="5"/>
  <c r="EC21" i="5" s="1"/>
  <c r="EI21" i="5" s="1"/>
  <c r="AR21" i="5"/>
  <c r="AQ21" i="5"/>
  <c r="AH5" i="5"/>
  <c r="DM5" i="5"/>
  <c r="FB5" i="5" s="1"/>
  <c r="AI5" i="5"/>
  <c r="GG5" i="5"/>
  <c r="DB27" i="5"/>
  <c r="DB28" i="5"/>
  <c r="DB29" i="5"/>
  <c r="DB30" i="5"/>
  <c r="DB31" i="5"/>
  <c r="DB34" i="5"/>
  <c r="DB38" i="5"/>
  <c r="DB39" i="5"/>
  <c r="DB41" i="5"/>
  <c r="DB42" i="5"/>
  <c r="DB43" i="5"/>
  <c r="DB44" i="5"/>
  <c r="DB45" i="5"/>
  <c r="DB46" i="5"/>
  <c r="DB47" i="5"/>
  <c r="DB48" i="5"/>
  <c r="DB49" i="5"/>
  <c r="DB50" i="5"/>
  <c r="DB37" i="5"/>
  <c r="DB51" i="5"/>
  <c r="DB53" i="5"/>
  <c r="DB54" i="5"/>
  <c r="DB56" i="5"/>
  <c r="DB57" i="5"/>
  <c r="DB58" i="5"/>
  <c r="DB59" i="5"/>
  <c r="DB60" i="5"/>
  <c r="DB61" i="5"/>
  <c r="DB62" i="5"/>
  <c r="DB64" i="5"/>
  <c r="DB65" i="5"/>
  <c r="DB66" i="5"/>
  <c r="DB67" i="5"/>
  <c r="DB68" i="5"/>
  <c r="DB69" i="5"/>
  <c r="DB70" i="5"/>
  <c r="DB72" i="5"/>
  <c r="DB73" i="5"/>
  <c r="DB74" i="5"/>
  <c r="DB75" i="5"/>
  <c r="DB76" i="5"/>
  <c r="DB77" i="5"/>
  <c r="DB78" i="5"/>
  <c r="DB79" i="5"/>
  <c r="DB80" i="5"/>
  <c r="DB82" i="5"/>
  <c r="DB83" i="5"/>
  <c r="DB84" i="5"/>
  <c r="DB85" i="5"/>
  <c r="DB86" i="5"/>
  <c r="DB87" i="5"/>
  <c r="DB88" i="5"/>
  <c r="DB91" i="5"/>
  <c r="DB92" i="5"/>
  <c r="DB93" i="5"/>
  <c r="DB94" i="5"/>
  <c r="DB95" i="5"/>
  <c r="DB96" i="5"/>
  <c r="DB98" i="5"/>
  <c r="DB99" i="5"/>
  <c r="DB100" i="5"/>
  <c r="DB101" i="5"/>
  <c r="DB102" i="5"/>
  <c r="DB103" i="5"/>
  <c r="DB3" i="5"/>
  <c r="I26" i="5"/>
  <c r="DB89" i="5"/>
  <c r="DB36" i="5"/>
  <c r="DB97" i="5"/>
  <c r="DB90" i="5"/>
  <c r="DB33" i="5"/>
  <c r="DB71" i="5"/>
  <c r="DB81" i="5"/>
  <c r="I17" i="5"/>
  <c r="DB55" i="5"/>
  <c r="I5" i="5"/>
  <c r="I15" i="5"/>
  <c r="I9" i="5"/>
  <c r="I25" i="5"/>
  <c r="M15" i="23" s="1"/>
  <c r="DB35" i="5"/>
  <c r="I20" i="5"/>
  <c r="DB32" i="5"/>
  <c r="DB63" i="5"/>
  <c r="DB40" i="5"/>
  <c r="I23" i="5"/>
  <c r="DB52" i="5"/>
  <c r="GB76" i="5"/>
  <c r="GC76" i="5" s="1"/>
  <c r="GD76" i="5" s="1"/>
  <c r="D74" i="24"/>
  <c r="H74" i="24" s="1"/>
  <c r="I74" i="24" s="1"/>
  <c r="ER40" i="5"/>
  <c r="EY40" i="5" s="1"/>
  <c r="GA40" i="5" s="1"/>
  <c r="D41" i="16" s="1"/>
  <c r="F41" i="16" s="1"/>
  <c r="FQ40" i="5"/>
  <c r="FX40" i="5" s="1"/>
  <c r="ET40" i="5"/>
  <c r="FS40" i="5"/>
  <c r="DT40" i="5"/>
  <c r="DX40" i="5"/>
  <c r="DY40" i="5" s="1"/>
  <c r="FO40" i="5"/>
  <c r="EP40" i="5"/>
  <c r="DV40" i="5"/>
  <c r="GO40" i="5"/>
  <c r="GP40" i="5" s="1"/>
  <c r="J38" i="24" s="1"/>
  <c r="K38" i="24" s="1"/>
  <c r="CK6" i="5"/>
  <c r="CL6" i="5"/>
  <c r="GL6" i="5"/>
  <c r="DR6" i="5"/>
  <c r="I10" i="5"/>
  <c r="GF22" i="5"/>
  <c r="W22" i="5"/>
  <c r="DL22" i="5"/>
  <c r="FA22" i="5" s="1"/>
  <c r="X22" i="5"/>
  <c r="I6" i="5"/>
  <c r="N35" i="24"/>
  <c r="ET90" i="5"/>
  <c r="FS90" i="5"/>
  <c r="DT90" i="5"/>
  <c r="GO90" i="5"/>
  <c r="GP90" i="5" s="1"/>
  <c r="J88" i="24" s="1"/>
  <c r="K88" i="24" s="1"/>
  <c r="DV90" i="5"/>
  <c r="DX90" i="5"/>
  <c r="DY90" i="5" s="1"/>
  <c r="EP90" i="5"/>
  <c r="FO90" i="5"/>
  <c r="ER90" i="5"/>
  <c r="EY90" i="5" s="1"/>
  <c r="GA90" i="5" s="1"/>
  <c r="D91" i="16" s="1"/>
  <c r="F91" i="16" s="1"/>
  <c r="FQ90" i="5"/>
  <c r="FX90" i="5" s="1"/>
  <c r="AQ26" i="5"/>
  <c r="AR26" i="5"/>
  <c r="DE26" i="5"/>
  <c r="EC26" i="5" s="1"/>
  <c r="EI26" i="5" s="1"/>
  <c r="AR15" i="5"/>
  <c r="DE15" i="5"/>
  <c r="EC15" i="5" s="1"/>
  <c r="EI15" i="5" s="1"/>
  <c r="AQ15" i="5"/>
  <c r="AQ16" i="5"/>
  <c r="DE16" i="5"/>
  <c r="EC16" i="5" s="1"/>
  <c r="EI16" i="5" s="1"/>
  <c r="AR16" i="5"/>
  <c r="DE18" i="5"/>
  <c r="EC18" i="5" s="1"/>
  <c r="EI18" i="5" s="1"/>
  <c r="AQ18" i="5"/>
  <c r="AR18" i="5"/>
  <c r="FH83" i="5"/>
  <c r="AI26" i="5"/>
  <c r="GG26" i="5"/>
  <c r="DM26" i="5"/>
  <c r="FB26" i="5" s="1"/>
  <c r="AH26" i="5"/>
  <c r="W14" i="5"/>
  <c r="X14" i="5"/>
  <c r="DL14" i="5"/>
  <c r="FA14" i="5" s="1"/>
  <c r="GF14" i="5"/>
  <c r="FL7" i="5"/>
  <c r="BP15" i="5"/>
  <c r="DP15" i="5"/>
  <c r="FE15" i="5" s="1"/>
  <c r="FI15" i="5" s="1"/>
  <c r="FL15" i="5" s="1"/>
  <c r="GJ15" i="5"/>
  <c r="BO15" i="5"/>
  <c r="FH72" i="5"/>
  <c r="FH65" i="5"/>
  <c r="FH44" i="5"/>
  <c r="AQ6" i="5"/>
  <c r="AR6" i="5"/>
  <c r="DE6" i="5"/>
  <c r="EC6" i="5" s="1"/>
  <c r="EI6" i="5" s="1"/>
  <c r="DK27" i="5"/>
  <c r="DK29" i="5"/>
  <c r="DK30" i="5"/>
  <c r="DK31" i="5"/>
  <c r="DK34" i="5"/>
  <c r="DK37" i="5"/>
  <c r="DK38" i="5"/>
  <c r="DK39" i="5"/>
  <c r="DK41" i="5"/>
  <c r="DK42" i="5"/>
  <c r="DK43" i="5"/>
  <c r="DK45" i="5"/>
  <c r="DK46" i="5"/>
  <c r="DK47" i="5"/>
  <c r="DK49" i="5"/>
  <c r="DK51" i="5"/>
  <c r="DK53" i="5"/>
  <c r="DK48" i="5"/>
  <c r="DK50" i="5"/>
  <c r="DK57" i="5"/>
  <c r="DK56" i="5"/>
  <c r="DK58" i="5"/>
  <c r="DK59" i="5"/>
  <c r="DK60" i="5"/>
  <c r="DK61" i="5"/>
  <c r="DK62" i="5"/>
  <c r="DK64" i="5"/>
  <c r="DK54" i="5"/>
  <c r="DK66" i="5"/>
  <c r="DK67" i="5"/>
  <c r="DK69" i="5"/>
  <c r="DK70" i="5"/>
  <c r="DK72" i="5"/>
  <c r="DK73" i="5"/>
  <c r="DK74" i="5"/>
  <c r="DK75" i="5"/>
  <c r="DK65" i="5"/>
  <c r="DK80" i="5"/>
  <c r="DK91" i="5"/>
  <c r="DK92" i="5"/>
  <c r="DK93" i="5"/>
  <c r="DK94" i="5"/>
  <c r="DK95" i="5"/>
  <c r="DK96" i="5"/>
  <c r="DK98" i="5"/>
  <c r="DK99" i="5"/>
  <c r="DK100" i="5"/>
  <c r="DK101" i="5"/>
  <c r="DK102" i="5"/>
  <c r="DK103" i="5"/>
  <c r="DK86" i="5"/>
  <c r="DK82" i="5"/>
  <c r="DK88" i="5"/>
  <c r="DK79" i="5"/>
  <c r="DK85" i="5"/>
  <c r="DK87" i="5"/>
  <c r="DK77" i="5"/>
  <c r="DK83" i="5"/>
  <c r="DK84" i="5"/>
  <c r="DK3" i="5"/>
  <c r="DK78" i="5"/>
  <c r="DK28" i="5"/>
  <c r="DK76" i="5"/>
  <c r="DK44" i="5"/>
  <c r="DK68" i="5"/>
  <c r="AQ13" i="5"/>
  <c r="DE13" i="5"/>
  <c r="EC13" i="5" s="1"/>
  <c r="EI13" i="5" s="1"/>
  <c r="AR13" i="5"/>
  <c r="DK63" i="5"/>
  <c r="FI55" i="5"/>
  <c r="FL55" i="5" s="1"/>
  <c r="GJ18" i="5"/>
  <c r="BP18" i="5"/>
  <c r="DP18" i="5"/>
  <c r="FE18" i="5" s="1"/>
  <c r="FI18" i="5" s="1"/>
  <c r="FL18" i="5" s="1"/>
  <c r="BO18" i="5"/>
  <c r="BP5" i="5"/>
  <c r="BO5" i="5"/>
  <c r="DP5" i="5"/>
  <c r="FE5" i="5" s="1"/>
  <c r="FI5" i="5" s="1"/>
  <c r="FL5" i="5" s="1"/>
  <c r="GJ5" i="5"/>
  <c r="DL25" i="5"/>
  <c r="FA25" i="5" s="1"/>
  <c r="GF25" i="5"/>
  <c r="W25" i="5"/>
  <c r="X25" i="5"/>
  <c r="I14" i="5"/>
  <c r="AR9" i="5"/>
  <c r="AQ9" i="5"/>
  <c r="DE9" i="5"/>
  <c r="EC9" i="5" s="1"/>
  <c r="EI9" i="5" s="1"/>
  <c r="Q35" i="24"/>
  <c r="W10" i="5"/>
  <c r="X10" i="5"/>
  <c r="GF10" i="5"/>
  <c r="DL10" i="5"/>
  <c r="FA10" i="5" s="1"/>
  <c r="DP6" i="5"/>
  <c r="FE6" i="5" s="1"/>
  <c r="FI6" i="5" s="1"/>
  <c r="FL6" i="5" s="1"/>
  <c r="BP6" i="5"/>
  <c r="BO6" i="5"/>
  <c r="GJ6" i="5"/>
  <c r="K8" i="5"/>
  <c r="DB8" i="5"/>
  <c r="J8" i="5"/>
  <c r="AI10" i="5"/>
  <c r="DM10" i="5"/>
  <c r="FB10" i="5" s="1"/>
  <c r="AH10" i="5"/>
  <c r="GG10" i="5"/>
  <c r="AH25" i="5"/>
  <c r="AI25" i="5"/>
  <c r="DM25" i="5"/>
  <c r="FB25" i="5" s="1"/>
  <c r="GG25" i="5"/>
  <c r="FS36" i="5"/>
  <c r="EP36" i="5"/>
  <c r="DV36" i="5"/>
  <c r="ET36" i="5"/>
  <c r="FO36" i="5"/>
  <c r="ER36" i="5"/>
  <c r="EY36" i="5" s="1"/>
  <c r="GA36" i="5" s="1"/>
  <c r="D37" i="16" s="1"/>
  <c r="F37" i="16" s="1"/>
  <c r="DX36" i="5"/>
  <c r="DY36" i="5" s="1"/>
  <c r="FQ36" i="5"/>
  <c r="FX36" i="5" s="1"/>
  <c r="DT36" i="5"/>
  <c r="GO36" i="5"/>
  <c r="GP36" i="5" s="1"/>
  <c r="J34" i="24" s="1"/>
  <c r="K34" i="24" s="1"/>
  <c r="DP19" i="5"/>
  <c r="FE19" i="5" s="1"/>
  <c r="FI19" i="5" s="1"/>
  <c r="FL19" i="5" s="1"/>
  <c r="BO19" i="5"/>
  <c r="GJ19" i="5"/>
  <c r="BP19" i="5"/>
  <c r="CJ4" i="5"/>
  <c r="CI4" i="5"/>
  <c r="DI4" i="5"/>
  <c r="EG4" i="5" s="1"/>
  <c r="M23" i="23"/>
  <c r="FH103" i="5"/>
  <c r="FH94" i="5"/>
  <c r="FH86" i="5"/>
  <c r="FH64" i="5"/>
  <c r="FI36" i="5"/>
  <c r="FL36" i="5" s="1"/>
  <c r="DR19" i="5"/>
  <c r="GL19" i="5"/>
  <c r="CK19" i="5"/>
  <c r="CL19" i="5"/>
  <c r="CK8" i="5"/>
  <c r="CL8" i="5"/>
  <c r="GL8" i="5"/>
  <c r="DR8" i="5"/>
  <c r="I11" i="5"/>
  <c r="DR13" i="5"/>
  <c r="GL13" i="5"/>
  <c r="CK13" i="5"/>
  <c r="CL13" i="5"/>
  <c r="ER39" i="5"/>
  <c r="EY39" i="5" s="1"/>
  <c r="GA39" i="5" s="1"/>
  <c r="D40" i="16" s="1"/>
  <c r="F40" i="16" s="1"/>
  <c r="FQ39" i="5"/>
  <c r="FX39" i="5" s="1"/>
  <c r="ET39" i="5"/>
  <c r="FS39" i="5"/>
  <c r="DT39" i="5"/>
  <c r="DX39" i="5"/>
  <c r="DY39" i="5" s="1"/>
  <c r="EP39" i="5"/>
  <c r="DV39" i="5"/>
  <c r="FO39" i="5"/>
  <c r="GO39" i="5"/>
  <c r="GP39" i="5" s="1"/>
  <c r="J37" i="24" s="1"/>
  <c r="K37" i="24" s="1"/>
  <c r="S35" i="24"/>
  <c r="GL20" i="5"/>
  <c r="CK20" i="5"/>
  <c r="DR20" i="5"/>
  <c r="CL20" i="5"/>
  <c r="FH62" i="5"/>
  <c r="GF18" i="5"/>
  <c r="W18" i="5"/>
  <c r="X18" i="5"/>
  <c r="DL18" i="5"/>
  <c r="FA18" i="5" s="1"/>
  <c r="CK16" i="5"/>
  <c r="GL16" i="5"/>
  <c r="CL16" i="5"/>
  <c r="DR16" i="5"/>
  <c r="ET71" i="5"/>
  <c r="FS71" i="5"/>
  <c r="DT71" i="5"/>
  <c r="DV71" i="5"/>
  <c r="DX71" i="5"/>
  <c r="DY71" i="5" s="1"/>
  <c r="FQ71" i="5"/>
  <c r="FX71" i="5" s="1"/>
  <c r="EP71" i="5"/>
  <c r="ER71" i="5"/>
  <c r="EY71" i="5" s="1"/>
  <c r="GA71" i="5" s="1"/>
  <c r="D72" i="16" s="1"/>
  <c r="F72" i="16" s="1"/>
  <c r="FO71" i="5"/>
  <c r="GO71" i="5"/>
  <c r="GP71" i="5" s="1"/>
  <c r="J69" i="24" s="1"/>
  <c r="K69" i="24" s="1"/>
  <c r="AI9" i="5"/>
  <c r="DM9" i="5"/>
  <c r="FB9" i="5" s="1"/>
  <c r="GG9" i="5"/>
  <c r="AH9" i="5"/>
  <c r="J18" i="5"/>
  <c r="DB18" i="5"/>
  <c r="K18" i="5"/>
  <c r="U4" i="5"/>
  <c r="V4" i="5"/>
  <c r="DC4" i="5"/>
  <c r="EA4" i="5" s="1"/>
  <c r="M16" i="23"/>
  <c r="DT81" i="5"/>
  <c r="DV81" i="5"/>
  <c r="DX81" i="5"/>
  <c r="DY81" i="5" s="1"/>
  <c r="EP81" i="5"/>
  <c r="FO81" i="5"/>
  <c r="ER81" i="5"/>
  <c r="EY81" i="5" s="1"/>
  <c r="GA81" i="5" s="1"/>
  <c r="D82" i="16" s="1"/>
  <c r="F82" i="16" s="1"/>
  <c r="ET81" i="5"/>
  <c r="FQ81" i="5"/>
  <c r="FX81" i="5" s="1"/>
  <c r="FS81" i="5"/>
  <c r="GO81" i="5"/>
  <c r="GP81" i="5" s="1"/>
  <c r="J79" i="24" s="1"/>
  <c r="K79" i="24" s="1"/>
  <c r="GB85" i="5"/>
  <c r="GC85" i="5" s="1"/>
  <c r="GD85" i="5" s="1"/>
  <c r="D83" i="24"/>
  <c r="H83" i="24" s="1"/>
  <c r="I83" i="24" s="1"/>
  <c r="AI22" i="5"/>
  <c r="DM22" i="5"/>
  <c r="FB22" i="5" s="1"/>
  <c r="GG22" i="5"/>
  <c r="AH22" i="5"/>
  <c r="DL6" i="5"/>
  <c r="FA6" i="5" s="1"/>
  <c r="GF6" i="5"/>
  <c r="X6" i="5"/>
  <c r="W6" i="5"/>
  <c r="CK9" i="5"/>
  <c r="CL9" i="5"/>
  <c r="DR9" i="5"/>
  <c r="GL9" i="5"/>
  <c r="FI99" i="5"/>
  <c r="FL99" i="5" s="1"/>
  <c r="FH69" i="5"/>
  <c r="FH38" i="5"/>
  <c r="FH54" i="5"/>
  <c r="BD25" i="5"/>
  <c r="BE25" i="5"/>
  <c r="Q19" i="23" s="1"/>
  <c r="DO25" i="5"/>
  <c r="FD25" i="5" s="1"/>
  <c r="FI25" i="5" s="1"/>
  <c r="FL25" i="5" s="1"/>
  <c r="GI25" i="5"/>
  <c r="S19" i="23" s="1"/>
  <c r="DP9" i="5"/>
  <c r="FE9" i="5" s="1"/>
  <c r="FI9" i="5" s="1"/>
  <c r="FL9" i="5" s="1"/>
  <c r="BO9" i="5"/>
  <c r="GJ9" i="5"/>
  <c r="BP9" i="5"/>
  <c r="BM4" i="5"/>
  <c r="BN4" i="5"/>
  <c r="DG4" i="5"/>
  <c r="EE4" i="5" s="1"/>
  <c r="EJ4" i="5" s="1"/>
  <c r="EM4" i="5" s="1"/>
  <c r="M20" i="23"/>
  <c r="I22" i="5"/>
  <c r="EP63" i="5"/>
  <c r="FO63" i="5"/>
  <c r="ER63" i="5"/>
  <c r="EY63" i="5" s="1"/>
  <c r="GA63" i="5" s="1"/>
  <c r="D64" i="16" s="1"/>
  <c r="F64" i="16" s="1"/>
  <c r="FQ63" i="5"/>
  <c r="FX63" i="5" s="1"/>
  <c r="ET63" i="5"/>
  <c r="FS63" i="5"/>
  <c r="DV63" i="5"/>
  <c r="DT63" i="5"/>
  <c r="DX63" i="5"/>
  <c r="DY63" i="5" s="1"/>
  <c r="GO63" i="5"/>
  <c r="GP63" i="5" s="1"/>
  <c r="J61" i="24" s="1"/>
  <c r="K61" i="24" s="1"/>
  <c r="AR23" i="5"/>
  <c r="DE23" i="5"/>
  <c r="EC23" i="5" s="1"/>
  <c r="EI23" i="5" s="1"/>
  <c r="AQ23" i="5"/>
  <c r="FH33" i="5"/>
  <c r="BO20" i="5"/>
  <c r="DP20" i="5"/>
  <c r="FE20" i="5" s="1"/>
  <c r="FI20" i="5" s="1"/>
  <c r="FL20" i="5" s="1"/>
  <c r="GJ20" i="5"/>
  <c r="BP20" i="5"/>
  <c r="EP64" i="5"/>
  <c r="FO64" i="5"/>
  <c r="ER64" i="5"/>
  <c r="EY64" i="5" s="1"/>
  <c r="GA64" i="5" s="1"/>
  <c r="D65" i="16" s="1"/>
  <c r="F65" i="16" s="1"/>
  <c r="FQ64" i="5"/>
  <c r="FX64" i="5" s="1"/>
  <c r="ET64" i="5"/>
  <c r="FS64" i="5"/>
  <c r="DV64" i="5"/>
  <c r="DX64" i="5"/>
  <c r="DY64" i="5" s="1"/>
  <c r="DT64" i="5"/>
  <c r="GO64" i="5"/>
  <c r="GP64" i="5" s="1"/>
  <c r="J62" i="24" s="1"/>
  <c r="K62" i="24" s="1"/>
  <c r="ET47" i="5"/>
  <c r="DT47" i="5"/>
  <c r="DX47" i="5"/>
  <c r="DY47" i="5" s="1"/>
  <c r="DV47" i="5"/>
  <c r="EP47" i="5"/>
  <c r="ER47" i="5"/>
  <c r="EY47" i="5" s="1"/>
  <c r="GA47" i="5" s="1"/>
  <c r="D48" i="16" s="1"/>
  <c r="F48" i="16" s="1"/>
  <c r="FO47" i="5"/>
  <c r="FQ47" i="5"/>
  <c r="FX47" i="5" s="1"/>
  <c r="FS47" i="5"/>
  <c r="GO47" i="5"/>
  <c r="GP47" i="5" s="1"/>
  <c r="J45" i="24" s="1"/>
  <c r="K45" i="24" s="1"/>
  <c r="FL79" i="5"/>
  <c r="DT79" i="5"/>
  <c r="DV79" i="5"/>
  <c r="DX79" i="5"/>
  <c r="DY79" i="5" s="1"/>
  <c r="EP79" i="5"/>
  <c r="FO79" i="5"/>
  <c r="FQ79" i="5"/>
  <c r="FX79" i="5" s="1"/>
  <c r="GO79" i="5"/>
  <c r="GP79" i="5" s="1"/>
  <c r="J77" i="24" s="1"/>
  <c r="K77" i="24" s="1"/>
  <c r="FS79" i="5"/>
  <c r="ER79" i="5"/>
  <c r="EY79" i="5" s="1"/>
  <c r="GA79" i="5" s="1"/>
  <c r="D80" i="16" s="1"/>
  <c r="F80" i="16" s="1"/>
  <c r="ET79" i="5"/>
  <c r="DO24" i="5"/>
  <c r="FD24" i="5" s="1"/>
  <c r="FI24" i="5" s="1"/>
  <c r="FL24" i="5" s="1"/>
  <c r="BE24" i="5"/>
  <c r="BD24" i="5"/>
  <c r="GI24" i="5"/>
  <c r="DK89" i="5"/>
  <c r="I7" i="5"/>
  <c r="FH80" i="5"/>
  <c r="CL10" i="5"/>
  <c r="GL10" i="5"/>
  <c r="DR10" i="5"/>
  <c r="CK10" i="5"/>
  <c r="W24" i="5"/>
  <c r="X24" i="5"/>
  <c r="DL24" i="5"/>
  <c r="FA24" i="5" s="1"/>
  <c r="GF24" i="5"/>
  <c r="DK97" i="5"/>
  <c r="AQ12" i="5"/>
  <c r="AR12" i="5"/>
  <c r="DE12" i="5"/>
  <c r="EC12" i="5" s="1"/>
  <c r="EI12" i="5" s="1"/>
  <c r="AR24" i="5"/>
  <c r="DE24" i="5"/>
  <c r="EC24" i="5" s="1"/>
  <c r="EI24" i="5" s="1"/>
  <c r="AQ24" i="5"/>
  <c r="O18" i="23" s="1"/>
  <c r="AB6" i="24"/>
  <c r="AB8" i="24" s="1"/>
  <c r="P8" i="24"/>
  <c r="AS4" i="5"/>
  <c r="AT4" i="5"/>
  <c r="DN4" i="5"/>
  <c r="GH4" i="5"/>
  <c r="EC4" i="5"/>
  <c r="EI4" i="5" s="1"/>
  <c r="FD26" i="5"/>
  <c r="FI26" i="5" s="1"/>
  <c r="FL26" i="5" s="1"/>
  <c r="DK90" i="5" l="1"/>
  <c r="EZ90" i="5" s="1"/>
  <c r="FG90" i="5" s="1"/>
  <c r="DK81" i="5"/>
  <c r="EZ81" i="5" s="1"/>
  <c r="FG81" i="5" s="1"/>
  <c r="DK71" i="5"/>
  <c r="DK33" i="5"/>
  <c r="DK32" i="5"/>
  <c r="DK55" i="5"/>
  <c r="EZ55" i="5" s="1"/>
  <c r="FG55" i="5" s="1"/>
  <c r="DK36" i="5"/>
  <c r="GB29" i="5"/>
  <c r="GC29" i="5" s="1"/>
  <c r="GD29" i="5" s="1"/>
  <c r="D27" i="24"/>
  <c r="H27" i="24" s="1"/>
  <c r="I27" i="24" s="1"/>
  <c r="DU4" i="5"/>
  <c r="N33" i="24"/>
  <c r="D52" i="24"/>
  <c r="H52" i="24" s="1"/>
  <c r="I52" i="24" s="1"/>
  <c r="GB54" i="5"/>
  <c r="GC54" i="5" s="1"/>
  <c r="GD54" i="5" s="1"/>
  <c r="D89" i="24"/>
  <c r="H89" i="24" s="1"/>
  <c r="I89" i="24" s="1"/>
  <c r="GB91" i="5"/>
  <c r="GC91" i="5" s="1"/>
  <c r="GD91" i="5" s="1"/>
  <c r="GB88" i="5"/>
  <c r="GC88" i="5" s="1"/>
  <c r="GD88" i="5" s="1"/>
  <c r="D86" i="24"/>
  <c r="H86" i="24" s="1"/>
  <c r="I86" i="24" s="1"/>
  <c r="GB30" i="5"/>
  <c r="GC30" i="5" s="1"/>
  <c r="GD30" i="5" s="1"/>
  <c r="D28" i="24"/>
  <c r="H28" i="24" s="1"/>
  <c r="I28" i="24" s="1"/>
  <c r="D100" i="24"/>
  <c r="H100" i="24" s="1"/>
  <c r="I100" i="24" s="1"/>
  <c r="GB102" i="5"/>
  <c r="GC102" i="5" s="1"/>
  <c r="GD102" i="5" s="1"/>
  <c r="D98" i="24"/>
  <c r="H98" i="24" s="1"/>
  <c r="I98" i="24" s="1"/>
  <c r="GB100" i="5"/>
  <c r="GC100" i="5" s="1"/>
  <c r="GD100" i="5" s="1"/>
  <c r="D68" i="24"/>
  <c r="H68" i="24" s="1"/>
  <c r="I68" i="24" s="1"/>
  <c r="GB70" i="5"/>
  <c r="GC70" i="5" s="1"/>
  <c r="GD70" i="5" s="1"/>
  <c r="D44" i="24"/>
  <c r="H44" i="24" s="1"/>
  <c r="I44" i="24" s="1"/>
  <c r="GB46" i="5"/>
  <c r="GC46" i="5" s="1"/>
  <c r="GD46" i="5" s="1"/>
  <c r="GB38" i="5"/>
  <c r="GC38" i="5" s="1"/>
  <c r="GD38" i="5" s="1"/>
  <c r="D36" i="24"/>
  <c r="H36" i="24" s="1"/>
  <c r="I36" i="24" s="1"/>
  <c r="D54" i="24"/>
  <c r="H54" i="24" s="1"/>
  <c r="I54" i="24" s="1"/>
  <c r="GB56" i="5"/>
  <c r="GC56" i="5" s="1"/>
  <c r="GD56" i="5" s="1"/>
  <c r="GB61" i="5"/>
  <c r="GC61" i="5" s="1"/>
  <c r="GD61" i="5" s="1"/>
  <c r="D59" i="24"/>
  <c r="H59" i="24" s="1"/>
  <c r="I59" i="24" s="1"/>
  <c r="GB103" i="5"/>
  <c r="GC103" i="5" s="1"/>
  <c r="GD103" i="5" s="1"/>
  <c r="D101" i="24"/>
  <c r="H101" i="24" s="1"/>
  <c r="I101" i="24" s="1"/>
  <c r="D90" i="24"/>
  <c r="H90" i="24" s="1"/>
  <c r="I90" i="24" s="1"/>
  <c r="GB92" i="5"/>
  <c r="GC92" i="5" s="1"/>
  <c r="GD92" i="5" s="1"/>
  <c r="D75" i="24"/>
  <c r="H75" i="24" s="1"/>
  <c r="I75" i="24" s="1"/>
  <c r="GB77" i="5"/>
  <c r="GC77" i="5" s="1"/>
  <c r="GD77" i="5" s="1"/>
  <c r="D63" i="24"/>
  <c r="H63" i="24" s="1"/>
  <c r="I63" i="24" s="1"/>
  <c r="GB65" i="5"/>
  <c r="GC65" i="5" s="1"/>
  <c r="GD65" i="5" s="1"/>
  <c r="GB50" i="5"/>
  <c r="GC50" i="5" s="1"/>
  <c r="GD50" i="5" s="1"/>
  <c r="D48" i="24"/>
  <c r="H48" i="24" s="1"/>
  <c r="I48" i="24" s="1"/>
  <c r="D92" i="24"/>
  <c r="H92" i="24" s="1"/>
  <c r="I92" i="24" s="1"/>
  <c r="GB94" i="5"/>
  <c r="GC94" i="5" s="1"/>
  <c r="GD94" i="5" s="1"/>
  <c r="GB53" i="5"/>
  <c r="GC53" i="5" s="1"/>
  <c r="GD53" i="5" s="1"/>
  <c r="D51" i="24"/>
  <c r="H51" i="24" s="1"/>
  <c r="I51" i="24" s="1"/>
  <c r="GB45" i="5"/>
  <c r="GC45" i="5" s="1"/>
  <c r="GD45" i="5" s="1"/>
  <c r="D43" i="24"/>
  <c r="H43" i="24" s="1"/>
  <c r="I43" i="24" s="1"/>
  <c r="D81" i="24"/>
  <c r="H81" i="24" s="1"/>
  <c r="I81" i="24" s="1"/>
  <c r="GB83" i="5"/>
  <c r="GC83" i="5" s="1"/>
  <c r="GD83" i="5" s="1"/>
  <c r="EO4" i="5"/>
  <c r="EU4" i="5" s="1"/>
  <c r="GB37" i="5"/>
  <c r="GC37" i="5" s="1"/>
  <c r="GD37" i="5" s="1"/>
  <c r="D35" i="24"/>
  <c r="H35" i="24" s="1"/>
  <c r="I35" i="24" s="1"/>
  <c r="GB96" i="5"/>
  <c r="GC96" i="5" s="1"/>
  <c r="GD96" i="5" s="1"/>
  <c r="D94" i="24"/>
  <c r="H94" i="24" s="1"/>
  <c r="I94" i="24" s="1"/>
  <c r="GB87" i="5"/>
  <c r="GC87" i="5" s="1"/>
  <c r="GD87" i="5" s="1"/>
  <c r="D85" i="24"/>
  <c r="H85" i="24" s="1"/>
  <c r="I85" i="24" s="1"/>
  <c r="D60" i="24"/>
  <c r="H60" i="24" s="1"/>
  <c r="I60" i="24" s="1"/>
  <c r="GB62" i="5"/>
  <c r="GC62" i="5" s="1"/>
  <c r="GD62" i="5" s="1"/>
  <c r="GB58" i="5"/>
  <c r="GC58" i="5" s="1"/>
  <c r="GD58" i="5" s="1"/>
  <c r="D56" i="24"/>
  <c r="H56" i="24" s="1"/>
  <c r="I56" i="24" s="1"/>
  <c r="DW4" i="5"/>
  <c r="GB86" i="5"/>
  <c r="GC86" i="5" s="1"/>
  <c r="GD86" i="5" s="1"/>
  <c r="D84" i="24"/>
  <c r="H84" i="24" s="1"/>
  <c r="I84" i="24" s="1"/>
  <c r="D99" i="24"/>
  <c r="H99" i="24" s="1"/>
  <c r="I99" i="24" s="1"/>
  <c r="GB101" i="5"/>
  <c r="GC101" i="5" s="1"/>
  <c r="GD101" i="5" s="1"/>
  <c r="D71" i="24"/>
  <c r="H71" i="24" s="1"/>
  <c r="I71" i="24" s="1"/>
  <c r="GB73" i="5"/>
  <c r="GC73" i="5" s="1"/>
  <c r="GD73" i="5" s="1"/>
  <c r="GB74" i="5"/>
  <c r="GC74" i="5" s="1"/>
  <c r="GD74" i="5" s="1"/>
  <c r="D72" i="24"/>
  <c r="H72" i="24" s="1"/>
  <c r="I72" i="24" s="1"/>
  <c r="GB69" i="5"/>
  <c r="GC69" i="5" s="1"/>
  <c r="GD69" i="5" s="1"/>
  <c r="D67" i="24"/>
  <c r="H67" i="24" s="1"/>
  <c r="I67" i="24" s="1"/>
  <c r="D57" i="24"/>
  <c r="H57" i="24" s="1"/>
  <c r="I57" i="24" s="1"/>
  <c r="GB59" i="5"/>
  <c r="GC59" i="5" s="1"/>
  <c r="GD59" i="5" s="1"/>
  <c r="D41" i="24"/>
  <c r="H41" i="24" s="1"/>
  <c r="I41" i="24" s="1"/>
  <c r="GB43" i="5"/>
  <c r="GC43" i="5" s="1"/>
  <c r="GD43" i="5" s="1"/>
  <c r="D93" i="24"/>
  <c r="H93" i="24" s="1"/>
  <c r="I93" i="24" s="1"/>
  <c r="GB95" i="5"/>
  <c r="GC95" i="5" s="1"/>
  <c r="GD95" i="5" s="1"/>
  <c r="GB66" i="5"/>
  <c r="GC66" i="5" s="1"/>
  <c r="GD66" i="5" s="1"/>
  <c r="D64" i="24"/>
  <c r="H64" i="24" s="1"/>
  <c r="I64" i="24" s="1"/>
  <c r="D65" i="24"/>
  <c r="H65" i="24" s="1"/>
  <c r="I65" i="24" s="1"/>
  <c r="GB67" i="5"/>
  <c r="GC67" i="5" s="1"/>
  <c r="GD67" i="5" s="1"/>
  <c r="D73" i="24"/>
  <c r="H73" i="24" s="1"/>
  <c r="I73" i="24" s="1"/>
  <c r="GB75" i="5"/>
  <c r="GC75" i="5" s="1"/>
  <c r="GD75" i="5" s="1"/>
  <c r="GB84" i="5"/>
  <c r="GC84" i="5" s="1"/>
  <c r="GD84" i="5" s="1"/>
  <c r="D82" i="24"/>
  <c r="H82" i="24" s="1"/>
  <c r="I82" i="24" s="1"/>
  <c r="GB34" i="5"/>
  <c r="GC34" i="5" s="1"/>
  <c r="GD34" i="5" s="1"/>
  <c r="D32" i="24"/>
  <c r="H32" i="24" s="1"/>
  <c r="I32" i="24" s="1"/>
  <c r="GB42" i="5"/>
  <c r="GC42" i="5" s="1"/>
  <c r="GD42" i="5" s="1"/>
  <c r="D40" i="24"/>
  <c r="H40" i="24" s="1"/>
  <c r="I40" i="24" s="1"/>
  <c r="GB27" i="5"/>
  <c r="GC27" i="5" s="1"/>
  <c r="GD27" i="5" s="1"/>
  <c r="D25" i="24"/>
  <c r="H25" i="24" s="1"/>
  <c r="I25" i="24" s="1"/>
  <c r="P19" i="23"/>
  <c r="S33" i="24"/>
  <c r="D29" i="24"/>
  <c r="H29" i="24" s="1"/>
  <c r="I29" i="24" s="1"/>
  <c r="GB31" i="5"/>
  <c r="GC31" i="5" s="1"/>
  <c r="GD31" i="5" s="1"/>
  <c r="FN82" i="5"/>
  <c r="EZ82" i="5"/>
  <c r="FG82" i="5" s="1"/>
  <c r="FK82" i="5" s="1"/>
  <c r="FM82" i="5" s="1"/>
  <c r="FV82" i="5" s="1"/>
  <c r="EZ45" i="5"/>
  <c r="FG45" i="5" s="1"/>
  <c r="FK45" i="5" s="1"/>
  <c r="FM45" i="5" s="1"/>
  <c r="FV45" i="5" s="1"/>
  <c r="FN45" i="5"/>
  <c r="DZ55" i="5"/>
  <c r="EH55" i="5" s="1"/>
  <c r="EL55" i="5" s="1"/>
  <c r="EN55" i="5" s="1"/>
  <c r="EW55" i="5" s="1"/>
  <c r="FY55" i="5" s="1"/>
  <c r="E56" i="16" s="1"/>
  <c r="EO55" i="5"/>
  <c r="DZ60" i="5"/>
  <c r="EH60" i="5" s="1"/>
  <c r="EL60" i="5" s="1"/>
  <c r="EN60" i="5" s="1"/>
  <c r="EW60" i="5" s="1"/>
  <c r="FY60" i="5" s="1"/>
  <c r="E61" i="16" s="1"/>
  <c r="EO60" i="5"/>
  <c r="EO13" i="5"/>
  <c r="DZ13" i="5"/>
  <c r="EH13" i="5" s="1"/>
  <c r="EL13" i="5" s="1"/>
  <c r="EN13" i="5" s="1"/>
  <c r="FN97" i="5"/>
  <c r="EZ97" i="5"/>
  <c r="FG97" i="5" s="1"/>
  <c r="FK97" i="5" s="1"/>
  <c r="FM97" i="5" s="1"/>
  <c r="FV97" i="5" s="1"/>
  <c r="GE18" i="5"/>
  <c r="DU18" i="5"/>
  <c r="DK18" i="5"/>
  <c r="L18" i="5"/>
  <c r="M18" i="5"/>
  <c r="J14" i="5"/>
  <c r="DB14" i="5"/>
  <c r="K14" i="5"/>
  <c r="FN84" i="5"/>
  <c r="EZ84" i="5"/>
  <c r="FG84" i="5" s="1"/>
  <c r="FK84" i="5" s="1"/>
  <c r="FM84" i="5" s="1"/>
  <c r="FV84" i="5" s="1"/>
  <c r="FN86" i="5"/>
  <c r="EZ86" i="5"/>
  <c r="FG86" i="5" s="1"/>
  <c r="FK86" i="5" s="1"/>
  <c r="FM86" i="5" s="1"/>
  <c r="FV86" i="5" s="1"/>
  <c r="FN95" i="5"/>
  <c r="EZ95" i="5"/>
  <c r="FG95" i="5" s="1"/>
  <c r="FK95" i="5" s="1"/>
  <c r="FM95" i="5" s="1"/>
  <c r="FV95" i="5" s="1"/>
  <c r="EZ74" i="5"/>
  <c r="FG74" i="5" s="1"/>
  <c r="FK74" i="5" s="1"/>
  <c r="FM74" i="5" s="1"/>
  <c r="FV74" i="5" s="1"/>
  <c r="FN74" i="5"/>
  <c r="EZ64" i="5"/>
  <c r="FG64" i="5" s="1"/>
  <c r="FK64" i="5" s="1"/>
  <c r="FM64" i="5" s="1"/>
  <c r="FV64" i="5" s="1"/>
  <c r="FN64" i="5"/>
  <c r="FN50" i="5"/>
  <c r="EZ50" i="5"/>
  <c r="FG50" i="5" s="1"/>
  <c r="FK50" i="5" s="1"/>
  <c r="FM50" i="5" s="1"/>
  <c r="FV50" i="5" s="1"/>
  <c r="EZ43" i="5"/>
  <c r="FG43" i="5" s="1"/>
  <c r="FK43" i="5" s="1"/>
  <c r="FM43" i="5" s="1"/>
  <c r="FV43" i="5" s="1"/>
  <c r="FN43" i="5"/>
  <c r="EZ30" i="5"/>
  <c r="FG30" i="5" s="1"/>
  <c r="FK30" i="5" s="1"/>
  <c r="FM30" i="5" s="1"/>
  <c r="FV30" i="5" s="1"/>
  <c r="FN30" i="5"/>
  <c r="AS26" i="5"/>
  <c r="AT26" i="5"/>
  <c r="GH26" i="5"/>
  <c r="DN26" i="5"/>
  <c r="FC26" i="5" s="1"/>
  <c r="FH26" i="5" s="1"/>
  <c r="EO32" i="5"/>
  <c r="DZ32" i="5"/>
  <c r="EH32" i="5" s="1"/>
  <c r="EL32" i="5" s="1"/>
  <c r="EN32" i="5" s="1"/>
  <c r="EW32" i="5" s="1"/>
  <c r="FY32" i="5" s="1"/>
  <c r="E33" i="16" s="1"/>
  <c r="J17" i="5"/>
  <c r="DB17" i="5"/>
  <c r="K17" i="5"/>
  <c r="DB26" i="5"/>
  <c r="K26" i="5"/>
  <c r="J26" i="5"/>
  <c r="EO96" i="5"/>
  <c r="DZ96" i="5"/>
  <c r="EH96" i="5" s="1"/>
  <c r="EL96" i="5" s="1"/>
  <c r="EN96" i="5" s="1"/>
  <c r="EW96" i="5" s="1"/>
  <c r="FY96" i="5" s="1"/>
  <c r="E97" i="16" s="1"/>
  <c r="DZ86" i="5"/>
  <c r="EH86" i="5" s="1"/>
  <c r="EL86" i="5" s="1"/>
  <c r="EN86" i="5" s="1"/>
  <c r="EW86" i="5" s="1"/>
  <c r="FY86" i="5" s="1"/>
  <c r="E87" i="16" s="1"/>
  <c r="EO86" i="5"/>
  <c r="DZ77" i="5"/>
  <c r="EH77" i="5" s="1"/>
  <c r="EL77" i="5" s="1"/>
  <c r="EN77" i="5" s="1"/>
  <c r="EW77" i="5" s="1"/>
  <c r="FY77" i="5" s="1"/>
  <c r="E78" i="16" s="1"/>
  <c r="EO77" i="5"/>
  <c r="EO68" i="5"/>
  <c r="DZ68" i="5"/>
  <c r="EH68" i="5" s="1"/>
  <c r="EL68" i="5" s="1"/>
  <c r="EN68" i="5" s="1"/>
  <c r="EW68" i="5" s="1"/>
  <c r="FY68" i="5" s="1"/>
  <c r="E69" i="16" s="1"/>
  <c r="DZ59" i="5"/>
  <c r="EH59" i="5" s="1"/>
  <c r="EL59" i="5" s="1"/>
  <c r="EN59" i="5" s="1"/>
  <c r="EW59" i="5" s="1"/>
  <c r="FY59" i="5" s="1"/>
  <c r="E60" i="16" s="1"/>
  <c r="EO59" i="5"/>
  <c r="DZ50" i="5"/>
  <c r="EH50" i="5" s="1"/>
  <c r="EL50" i="5" s="1"/>
  <c r="EN50" i="5" s="1"/>
  <c r="EW50" i="5" s="1"/>
  <c r="FY50" i="5" s="1"/>
  <c r="E51" i="16" s="1"/>
  <c r="EO50" i="5"/>
  <c r="DZ42" i="5"/>
  <c r="EH42" i="5" s="1"/>
  <c r="EL42" i="5" s="1"/>
  <c r="EN42" i="5" s="1"/>
  <c r="EW42" i="5" s="1"/>
  <c r="FY42" i="5" s="1"/>
  <c r="E43" i="16" s="1"/>
  <c r="EO42" i="5"/>
  <c r="DZ28" i="5"/>
  <c r="EH28" i="5" s="1"/>
  <c r="EL28" i="5" s="1"/>
  <c r="EN28" i="5" s="1"/>
  <c r="EW28" i="5" s="1"/>
  <c r="FY28" i="5" s="1"/>
  <c r="E29" i="16" s="1"/>
  <c r="EO28" i="5"/>
  <c r="GE19" i="5"/>
  <c r="DK19" i="5"/>
  <c r="DU19" i="5"/>
  <c r="L19" i="5"/>
  <c r="M19" i="5"/>
  <c r="GB48" i="5"/>
  <c r="GC48" i="5" s="1"/>
  <c r="GD48" i="5" s="1"/>
  <c r="D46" i="24"/>
  <c r="H46" i="24" s="1"/>
  <c r="I46" i="24" s="1"/>
  <c r="GB32" i="5"/>
  <c r="GC32" i="5" s="1"/>
  <c r="GD32" i="5" s="1"/>
  <c r="D30" i="24"/>
  <c r="H30" i="24" s="1"/>
  <c r="I30" i="24" s="1"/>
  <c r="FK81" i="5"/>
  <c r="FM81" i="5" s="1"/>
  <c r="FV81" i="5" s="1"/>
  <c r="P33" i="24"/>
  <c r="GE4" i="5"/>
  <c r="DK4" i="5"/>
  <c r="EZ4" i="5" s="1"/>
  <c r="L4" i="5"/>
  <c r="M4" i="5"/>
  <c r="DZ24" i="5"/>
  <c r="EH24" i="5" s="1"/>
  <c r="EL24" i="5" s="1"/>
  <c r="EN24" i="5" s="1"/>
  <c r="EO24" i="5"/>
  <c r="GH12" i="5"/>
  <c r="DN12" i="5"/>
  <c r="FC12" i="5" s="1"/>
  <c r="FH12" i="5" s="1"/>
  <c r="AS12" i="5"/>
  <c r="AT12" i="5"/>
  <c r="EZ75" i="5"/>
  <c r="FG75" i="5" s="1"/>
  <c r="FK75" i="5" s="1"/>
  <c r="FM75" i="5" s="1"/>
  <c r="FV75" i="5" s="1"/>
  <c r="FN75" i="5"/>
  <c r="EO87" i="5"/>
  <c r="DZ87" i="5"/>
  <c r="EH87" i="5" s="1"/>
  <c r="EL87" i="5" s="1"/>
  <c r="EN87" i="5" s="1"/>
  <c r="EW87" i="5" s="1"/>
  <c r="FY87" i="5" s="1"/>
  <c r="E88" i="16" s="1"/>
  <c r="DZ29" i="5"/>
  <c r="EH29" i="5" s="1"/>
  <c r="EL29" i="5" s="1"/>
  <c r="EN29" i="5" s="1"/>
  <c r="EW29" i="5" s="1"/>
  <c r="FY29" i="5" s="1"/>
  <c r="E30" i="16" s="1"/>
  <c r="EO29" i="5"/>
  <c r="M24" i="5"/>
  <c r="DK24" i="5"/>
  <c r="L24" i="5"/>
  <c r="GE24" i="5"/>
  <c r="DU24" i="5"/>
  <c r="GB79" i="5"/>
  <c r="GC79" i="5" s="1"/>
  <c r="GD79" i="5" s="1"/>
  <c r="D77" i="24"/>
  <c r="H77" i="24" s="1"/>
  <c r="I77" i="24" s="1"/>
  <c r="J22" i="5"/>
  <c r="K22" i="5"/>
  <c r="DB22" i="5"/>
  <c r="GB71" i="5"/>
  <c r="GC71" i="5" s="1"/>
  <c r="GD71" i="5" s="1"/>
  <c r="D69" i="24"/>
  <c r="H69" i="24" s="1"/>
  <c r="I69" i="24" s="1"/>
  <c r="J11" i="5"/>
  <c r="K11" i="5"/>
  <c r="DB11" i="5"/>
  <c r="DK8" i="5"/>
  <c r="M8" i="5"/>
  <c r="L8" i="5"/>
  <c r="DU8" i="5"/>
  <c r="GE8" i="5"/>
  <c r="AS13" i="5"/>
  <c r="DN13" i="5"/>
  <c r="FC13" i="5" s="1"/>
  <c r="FH13" i="5" s="1"/>
  <c r="AT13" i="5"/>
  <c r="GH13" i="5"/>
  <c r="FN83" i="5"/>
  <c r="EZ83" i="5"/>
  <c r="FG83" i="5" s="1"/>
  <c r="FK83" i="5" s="1"/>
  <c r="FM83" i="5" s="1"/>
  <c r="FV83" i="5" s="1"/>
  <c r="FN103" i="5"/>
  <c r="EZ103" i="5"/>
  <c r="FG103" i="5" s="1"/>
  <c r="FK103" i="5" s="1"/>
  <c r="FM103" i="5" s="1"/>
  <c r="FV103" i="5" s="1"/>
  <c r="FN94" i="5"/>
  <c r="EZ94" i="5"/>
  <c r="FG94" i="5" s="1"/>
  <c r="FK94" i="5" s="1"/>
  <c r="FM94" i="5" s="1"/>
  <c r="FV94" i="5" s="1"/>
  <c r="EZ73" i="5"/>
  <c r="FG73" i="5" s="1"/>
  <c r="FK73" i="5" s="1"/>
  <c r="FM73" i="5" s="1"/>
  <c r="FV73" i="5" s="1"/>
  <c r="FN73" i="5"/>
  <c r="EZ62" i="5"/>
  <c r="FG62" i="5" s="1"/>
  <c r="FK62" i="5" s="1"/>
  <c r="FM62" i="5" s="1"/>
  <c r="FV62" i="5" s="1"/>
  <c r="FN62" i="5"/>
  <c r="FN48" i="5"/>
  <c r="EZ48" i="5"/>
  <c r="FG48" i="5" s="1"/>
  <c r="FK48" i="5" s="1"/>
  <c r="FM48" i="5" s="1"/>
  <c r="FV48" i="5" s="1"/>
  <c r="EZ42" i="5"/>
  <c r="FG42" i="5" s="1"/>
  <c r="FK42" i="5" s="1"/>
  <c r="FM42" i="5" s="1"/>
  <c r="FV42" i="5" s="1"/>
  <c r="FN42" i="5"/>
  <c r="EZ29" i="5"/>
  <c r="FG29" i="5" s="1"/>
  <c r="FK29" i="5" s="1"/>
  <c r="FM29" i="5" s="1"/>
  <c r="FV29" i="5" s="1"/>
  <c r="FN29" i="5"/>
  <c r="J10" i="5"/>
  <c r="DB10" i="5"/>
  <c r="K10" i="5"/>
  <c r="DB20" i="5"/>
  <c r="K20" i="5"/>
  <c r="J20" i="5"/>
  <c r="EO81" i="5"/>
  <c r="DZ81" i="5"/>
  <c r="EH81" i="5" s="1"/>
  <c r="EL81" i="5" s="1"/>
  <c r="EN81" i="5" s="1"/>
  <c r="EW81" i="5" s="1"/>
  <c r="FY81" i="5" s="1"/>
  <c r="E82" i="16" s="1"/>
  <c r="EO95" i="5"/>
  <c r="DZ95" i="5"/>
  <c r="EH95" i="5" s="1"/>
  <c r="EL95" i="5" s="1"/>
  <c r="EN95" i="5" s="1"/>
  <c r="EW95" i="5" s="1"/>
  <c r="FY95" i="5" s="1"/>
  <c r="E96" i="16" s="1"/>
  <c r="EO85" i="5"/>
  <c r="DZ85" i="5"/>
  <c r="EH85" i="5" s="1"/>
  <c r="EL85" i="5" s="1"/>
  <c r="EN85" i="5" s="1"/>
  <c r="EW85" i="5" s="1"/>
  <c r="FY85" i="5" s="1"/>
  <c r="E86" i="16" s="1"/>
  <c r="DZ76" i="5"/>
  <c r="EH76" i="5" s="1"/>
  <c r="EL76" i="5" s="1"/>
  <c r="EN76" i="5" s="1"/>
  <c r="EW76" i="5" s="1"/>
  <c r="FY76" i="5" s="1"/>
  <c r="E77" i="16" s="1"/>
  <c r="EO76" i="5"/>
  <c r="EO67" i="5"/>
  <c r="DZ67" i="5"/>
  <c r="EH67" i="5" s="1"/>
  <c r="EL67" i="5" s="1"/>
  <c r="EN67" i="5" s="1"/>
  <c r="EW67" i="5" s="1"/>
  <c r="FY67" i="5" s="1"/>
  <c r="E68" i="16" s="1"/>
  <c r="DZ58" i="5"/>
  <c r="EH58" i="5" s="1"/>
  <c r="EL58" i="5" s="1"/>
  <c r="EN58" i="5" s="1"/>
  <c r="EW58" i="5" s="1"/>
  <c r="FY58" i="5" s="1"/>
  <c r="E59" i="16" s="1"/>
  <c r="EO58" i="5"/>
  <c r="EO49" i="5"/>
  <c r="DZ49" i="5"/>
  <c r="EH49" i="5" s="1"/>
  <c r="EL49" i="5" s="1"/>
  <c r="EN49" i="5" s="1"/>
  <c r="EW49" i="5" s="1"/>
  <c r="FY49" i="5" s="1"/>
  <c r="E50" i="16" s="1"/>
  <c r="DZ41" i="5"/>
  <c r="EH41" i="5" s="1"/>
  <c r="EL41" i="5" s="1"/>
  <c r="EN41" i="5" s="1"/>
  <c r="EW41" i="5" s="1"/>
  <c r="FY41" i="5" s="1"/>
  <c r="E42" i="16" s="1"/>
  <c r="EO41" i="5"/>
  <c r="EO27" i="5"/>
  <c r="DZ27" i="5"/>
  <c r="EH27" i="5" s="1"/>
  <c r="EL27" i="5" s="1"/>
  <c r="EN27" i="5" s="1"/>
  <c r="EW27" i="5" s="1"/>
  <c r="FY27" i="5" s="1"/>
  <c r="E28" i="16" s="1"/>
  <c r="GB55" i="5"/>
  <c r="GC55" i="5" s="1"/>
  <c r="GD55" i="5" s="1"/>
  <c r="D53" i="24"/>
  <c r="H53" i="24" s="1"/>
  <c r="I53" i="24" s="1"/>
  <c r="EO19" i="5"/>
  <c r="DZ19" i="5"/>
  <c r="EH19" i="5" s="1"/>
  <c r="EL19" i="5" s="1"/>
  <c r="EN19" i="5" s="1"/>
  <c r="FN81" i="5"/>
  <c r="O33" i="24"/>
  <c r="EH4" i="5"/>
  <c r="AS7" i="5"/>
  <c r="GH7" i="5"/>
  <c r="DN7" i="5"/>
  <c r="FC7" i="5" s="1"/>
  <c r="FH7" i="5" s="1"/>
  <c r="AT7" i="5"/>
  <c r="FK52" i="5"/>
  <c r="FM52" i="5" s="1"/>
  <c r="FV52" i="5" s="1"/>
  <c r="M13" i="5"/>
  <c r="L13" i="5"/>
  <c r="DU13" i="5"/>
  <c r="GE13" i="5"/>
  <c r="DK13" i="5"/>
  <c r="GB80" i="5"/>
  <c r="GC80" i="5" s="1"/>
  <c r="GD80" i="5" s="1"/>
  <c r="D78" i="24"/>
  <c r="H78" i="24" s="1"/>
  <c r="I78" i="24" s="1"/>
  <c r="R33" i="24"/>
  <c r="GB47" i="5"/>
  <c r="GC47" i="5" s="1"/>
  <c r="GD47" i="5" s="1"/>
  <c r="D45" i="24"/>
  <c r="H45" i="24" s="1"/>
  <c r="I45" i="24" s="1"/>
  <c r="FN96" i="5"/>
  <c r="EZ96" i="5"/>
  <c r="FG96" i="5" s="1"/>
  <c r="FK96" i="5" s="1"/>
  <c r="FM96" i="5" s="1"/>
  <c r="FV96" i="5" s="1"/>
  <c r="EZ31" i="5"/>
  <c r="FG31" i="5" s="1"/>
  <c r="FK31" i="5" s="1"/>
  <c r="FM31" i="5" s="1"/>
  <c r="FV31" i="5" s="1"/>
  <c r="FN31" i="5"/>
  <c r="GB40" i="5"/>
  <c r="GC40" i="5" s="1"/>
  <c r="GD40" i="5" s="1"/>
  <c r="D38" i="24"/>
  <c r="H38" i="24" s="1"/>
  <c r="I38" i="24" s="1"/>
  <c r="EO69" i="5"/>
  <c r="DZ69" i="5"/>
  <c r="EH69" i="5" s="1"/>
  <c r="EL69" i="5" s="1"/>
  <c r="EN69" i="5" s="1"/>
  <c r="EW69" i="5" s="1"/>
  <c r="FY69" i="5" s="1"/>
  <c r="E70" i="16" s="1"/>
  <c r="DN17" i="5"/>
  <c r="FC17" i="5" s="1"/>
  <c r="FH17" i="5" s="1"/>
  <c r="AT17" i="5"/>
  <c r="AS17" i="5"/>
  <c r="GH17" i="5"/>
  <c r="AT24" i="5"/>
  <c r="GH24" i="5"/>
  <c r="DN24" i="5"/>
  <c r="FC24" i="5" s="1"/>
  <c r="FH24" i="5" s="1"/>
  <c r="AS24" i="5"/>
  <c r="DB7" i="5"/>
  <c r="J7" i="5"/>
  <c r="K7" i="5"/>
  <c r="GB39" i="5"/>
  <c r="GC39" i="5" s="1"/>
  <c r="GD39" i="5" s="1"/>
  <c r="D37" i="24"/>
  <c r="H37" i="24" s="1"/>
  <c r="I37" i="24" s="1"/>
  <c r="DZ8" i="5"/>
  <c r="EH8" i="5" s="1"/>
  <c r="EL8" i="5" s="1"/>
  <c r="EN8" i="5" s="1"/>
  <c r="EO8" i="5"/>
  <c r="FN68" i="5"/>
  <c r="EZ68" i="5"/>
  <c r="FG68" i="5" s="1"/>
  <c r="FK68" i="5" s="1"/>
  <c r="FM68" i="5" s="1"/>
  <c r="FV68" i="5" s="1"/>
  <c r="FN77" i="5"/>
  <c r="EZ77" i="5"/>
  <c r="FG77" i="5" s="1"/>
  <c r="FK77" i="5" s="1"/>
  <c r="FM77" i="5" s="1"/>
  <c r="FV77" i="5" s="1"/>
  <c r="FN102" i="5"/>
  <c r="EZ102" i="5"/>
  <c r="FG102" i="5" s="1"/>
  <c r="FK102" i="5" s="1"/>
  <c r="FM102" i="5" s="1"/>
  <c r="FV102" i="5" s="1"/>
  <c r="FN93" i="5"/>
  <c r="EZ93" i="5"/>
  <c r="FG93" i="5" s="1"/>
  <c r="FK93" i="5" s="1"/>
  <c r="FM93" i="5" s="1"/>
  <c r="FV93" i="5" s="1"/>
  <c r="FN72" i="5"/>
  <c r="EZ72" i="5"/>
  <c r="FG72" i="5" s="1"/>
  <c r="FK72" i="5" s="1"/>
  <c r="FM72" i="5" s="1"/>
  <c r="FV72" i="5" s="1"/>
  <c r="EZ61" i="5"/>
  <c r="FG61" i="5" s="1"/>
  <c r="FK61" i="5" s="1"/>
  <c r="FM61" i="5" s="1"/>
  <c r="FV61" i="5" s="1"/>
  <c r="FN61" i="5"/>
  <c r="EZ53" i="5"/>
  <c r="FG53" i="5" s="1"/>
  <c r="FK53" i="5" s="1"/>
  <c r="FM53" i="5" s="1"/>
  <c r="FV53" i="5" s="1"/>
  <c r="FN53" i="5"/>
  <c r="EZ41" i="5"/>
  <c r="FG41" i="5" s="1"/>
  <c r="FK41" i="5" s="1"/>
  <c r="FM41" i="5" s="1"/>
  <c r="FV41" i="5" s="1"/>
  <c r="FN41" i="5"/>
  <c r="EZ27" i="5"/>
  <c r="FG27" i="5" s="1"/>
  <c r="FK27" i="5" s="1"/>
  <c r="FM27" i="5" s="1"/>
  <c r="FV27" i="5" s="1"/>
  <c r="FN27" i="5"/>
  <c r="AT16" i="5"/>
  <c r="GH16" i="5"/>
  <c r="DN16" i="5"/>
  <c r="FC16" i="5" s="1"/>
  <c r="FH16" i="5" s="1"/>
  <c r="AS16" i="5"/>
  <c r="GB90" i="5"/>
  <c r="GC90" i="5" s="1"/>
  <c r="GD90" i="5" s="1"/>
  <c r="D88" i="24"/>
  <c r="H88" i="24" s="1"/>
  <c r="I88" i="24" s="1"/>
  <c r="DZ35" i="5"/>
  <c r="EH35" i="5" s="1"/>
  <c r="EL35" i="5" s="1"/>
  <c r="EN35" i="5" s="1"/>
  <c r="EW35" i="5" s="1"/>
  <c r="FY35" i="5" s="1"/>
  <c r="E36" i="16" s="1"/>
  <c r="EO35" i="5"/>
  <c r="EO71" i="5"/>
  <c r="DZ71" i="5"/>
  <c r="EH71" i="5" s="1"/>
  <c r="EL71" i="5" s="1"/>
  <c r="EN71" i="5" s="1"/>
  <c r="EW71" i="5" s="1"/>
  <c r="FY71" i="5" s="1"/>
  <c r="E72" i="16" s="1"/>
  <c r="EO103" i="5"/>
  <c r="DZ103" i="5"/>
  <c r="EH103" i="5" s="1"/>
  <c r="EL103" i="5" s="1"/>
  <c r="EN103" i="5" s="1"/>
  <c r="EW103" i="5" s="1"/>
  <c r="FY103" i="5" s="1"/>
  <c r="E104" i="16" s="1"/>
  <c r="EO94" i="5"/>
  <c r="DZ94" i="5"/>
  <c r="EH94" i="5" s="1"/>
  <c r="EL94" i="5" s="1"/>
  <c r="EN94" i="5" s="1"/>
  <c r="EW94" i="5" s="1"/>
  <c r="FY94" i="5" s="1"/>
  <c r="E95" i="16" s="1"/>
  <c r="EO84" i="5"/>
  <c r="DZ84" i="5"/>
  <c r="EH84" i="5" s="1"/>
  <c r="EL84" i="5" s="1"/>
  <c r="EN84" i="5" s="1"/>
  <c r="EW84" i="5" s="1"/>
  <c r="FY84" i="5" s="1"/>
  <c r="E85" i="16" s="1"/>
  <c r="DZ75" i="5"/>
  <c r="EH75" i="5" s="1"/>
  <c r="EL75" i="5" s="1"/>
  <c r="EN75" i="5" s="1"/>
  <c r="EW75" i="5" s="1"/>
  <c r="FY75" i="5" s="1"/>
  <c r="E76" i="16" s="1"/>
  <c r="EO75" i="5"/>
  <c r="DZ66" i="5"/>
  <c r="EH66" i="5" s="1"/>
  <c r="EL66" i="5" s="1"/>
  <c r="EN66" i="5" s="1"/>
  <c r="EW66" i="5" s="1"/>
  <c r="FY66" i="5" s="1"/>
  <c r="E67" i="16" s="1"/>
  <c r="EO66" i="5"/>
  <c r="DZ57" i="5"/>
  <c r="EH57" i="5" s="1"/>
  <c r="EL57" i="5" s="1"/>
  <c r="EN57" i="5" s="1"/>
  <c r="EW57" i="5" s="1"/>
  <c r="FY57" i="5" s="1"/>
  <c r="E58" i="16" s="1"/>
  <c r="EO57" i="5"/>
  <c r="DZ48" i="5"/>
  <c r="EH48" i="5" s="1"/>
  <c r="EL48" i="5" s="1"/>
  <c r="EN48" i="5" s="1"/>
  <c r="EW48" i="5" s="1"/>
  <c r="FY48" i="5" s="1"/>
  <c r="E49" i="16" s="1"/>
  <c r="EO48" i="5"/>
  <c r="DZ39" i="5"/>
  <c r="EH39" i="5" s="1"/>
  <c r="EL39" i="5" s="1"/>
  <c r="EN39" i="5" s="1"/>
  <c r="EW39" i="5" s="1"/>
  <c r="FY39" i="5" s="1"/>
  <c r="E40" i="16" s="1"/>
  <c r="EO39" i="5"/>
  <c r="AT5" i="5"/>
  <c r="DN5" i="5"/>
  <c r="FC5" i="5" s="1"/>
  <c r="FH5" i="5" s="1"/>
  <c r="AS5" i="5"/>
  <c r="GH5" i="5"/>
  <c r="GB99" i="5"/>
  <c r="GC99" i="5" s="1"/>
  <c r="GD99" i="5" s="1"/>
  <c r="D97" i="24"/>
  <c r="H97" i="24" s="1"/>
  <c r="I97" i="24" s="1"/>
  <c r="FN55" i="5"/>
  <c r="J21" i="5"/>
  <c r="DB21" i="5"/>
  <c r="K21" i="5"/>
  <c r="GB82" i="5"/>
  <c r="GC82" i="5" s="1"/>
  <c r="GD82" i="5" s="1"/>
  <c r="D80" i="24"/>
  <c r="H80" i="24" s="1"/>
  <c r="I80" i="24" s="1"/>
  <c r="GB89" i="5"/>
  <c r="GC89" i="5" s="1"/>
  <c r="GD89" i="5" s="1"/>
  <c r="D87" i="24"/>
  <c r="H87" i="24" s="1"/>
  <c r="I87" i="24" s="1"/>
  <c r="FR52" i="5"/>
  <c r="FT52" i="5"/>
  <c r="FP52" i="5"/>
  <c r="FW52" i="5" s="1"/>
  <c r="AS19" i="5"/>
  <c r="AT19" i="5"/>
  <c r="GH19" i="5"/>
  <c r="DN19" i="5"/>
  <c r="FC19" i="5" s="1"/>
  <c r="FH19" i="5" s="1"/>
  <c r="FK90" i="5"/>
  <c r="FM90" i="5" s="1"/>
  <c r="FV90" i="5" s="1"/>
  <c r="EZ57" i="5"/>
  <c r="FG57" i="5" s="1"/>
  <c r="FK57" i="5" s="1"/>
  <c r="FM57" i="5" s="1"/>
  <c r="FV57" i="5" s="1"/>
  <c r="FN57" i="5"/>
  <c r="DZ78" i="5"/>
  <c r="EH78" i="5" s="1"/>
  <c r="EL78" i="5" s="1"/>
  <c r="EN78" i="5" s="1"/>
  <c r="EW78" i="5" s="1"/>
  <c r="FY78" i="5" s="1"/>
  <c r="E79" i="16" s="1"/>
  <c r="EO78" i="5"/>
  <c r="EZ89" i="5"/>
  <c r="FG89" i="5" s="1"/>
  <c r="FK89" i="5" s="1"/>
  <c r="FM89" i="5" s="1"/>
  <c r="FV89" i="5" s="1"/>
  <c r="FN89" i="5"/>
  <c r="EZ44" i="5"/>
  <c r="FG44" i="5" s="1"/>
  <c r="FK44" i="5" s="1"/>
  <c r="FM44" i="5" s="1"/>
  <c r="FV44" i="5" s="1"/>
  <c r="FN44" i="5"/>
  <c r="EZ87" i="5"/>
  <c r="FG87" i="5" s="1"/>
  <c r="FK87" i="5" s="1"/>
  <c r="FM87" i="5" s="1"/>
  <c r="FV87" i="5" s="1"/>
  <c r="FN87" i="5"/>
  <c r="FN101" i="5"/>
  <c r="EZ101" i="5"/>
  <c r="FG101" i="5" s="1"/>
  <c r="FK101" i="5" s="1"/>
  <c r="FM101" i="5" s="1"/>
  <c r="FV101" i="5" s="1"/>
  <c r="FN92" i="5"/>
  <c r="EZ92" i="5"/>
  <c r="FG92" i="5" s="1"/>
  <c r="FK92" i="5" s="1"/>
  <c r="FM92" i="5" s="1"/>
  <c r="FV92" i="5" s="1"/>
  <c r="FN70" i="5"/>
  <c r="EZ70" i="5"/>
  <c r="FG70" i="5" s="1"/>
  <c r="FK70" i="5" s="1"/>
  <c r="FM70" i="5" s="1"/>
  <c r="FV70" i="5" s="1"/>
  <c r="EZ60" i="5"/>
  <c r="FG60" i="5" s="1"/>
  <c r="FK60" i="5" s="1"/>
  <c r="FM60" i="5" s="1"/>
  <c r="FV60" i="5" s="1"/>
  <c r="FN60" i="5"/>
  <c r="FN51" i="5"/>
  <c r="EZ51" i="5"/>
  <c r="FG51" i="5" s="1"/>
  <c r="FK51" i="5" s="1"/>
  <c r="FM51" i="5" s="1"/>
  <c r="FV51" i="5" s="1"/>
  <c r="EZ39" i="5"/>
  <c r="FG39" i="5" s="1"/>
  <c r="FK39" i="5" s="1"/>
  <c r="FM39" i="5" s="1"/>
  <c r="FV39" i="5" s="1"/>
  <c r="FN39" i="5"/>
  <c r="DN15" i="5"/>
  <c r="FC15" i="5" s="1"/>
  <c r="FH15" i="5" s="1"/>
  <c r="AS15" i="5"/>
  <c r="AT15" i="5"/>
  <c r="GH15" i="5"/>
  <c r="V35" i="24"/>
  <c r="DB25" i="5"/>
  <c r="K25" i="5"/>
  <c r="J25" i="5"/>
  <c r="DZ33" i="5"/>
  <c r="EH33" i="5" s="1"/>
  <c r="EL33" i="5" s="1"/>
  <c r="EN33" i="5" s="1"/>
  <c r="EW33" i="5" s="1"/>
  <c r="FY33" i="5" s="1"/>
  <c r="E34" i="16" s="1"/>
  <c r="EO33" i="5"/>
  <c r="EO102" i="5"/>
  <c r="DZ102" i="5"/>
  <c r="EH102" i="5" s="1"/>
  <c r="EL102" i="5" s="1"/>
  <c r="EN102" i="5" s="1"/>
  <c r="EW102" i="5" s="1"/>
  <c r="FY102" i="5" s="1"/>
  <c r="E103" i="16" s="1"/>
  <c r="EO93" i="5"/>
  <c r="DZ93" i="5"/>
  <c r="EH93" i="5" s="1"/>
  <c r="EL93" i="5" s="1"/>
  <c r="EN93" i="5" s="1"/>
  <c r="EW93" i="5" s="1"/>
  <c r="FY93" i="5" s="1"/>
  <c r="E94" i="16" s="1"/>
  <c r="EO83" i="5"/>
  <c r="DZ83" i="5"/>
  <c r="EH83" i="5" s="1"/>
  <c r="EL83" i="5" s="1"/>
  <c r="EN83" i="5" s="1"/>
  <c r="EW83" i="5" s="1"/>
  <c r="FY83" i="5" s="1"/>
  <c r="E84" i="16" s="1"/>
  <c r="DZ74" i="5"/>
  <c r="EH74" i="5" s="1"/>
  <c r="EL74" i="5" s="1"/>
  <c r="EN74" i="5" s="1"/>
  <c r="EW74" i="5" s="1"/>
  <c r="FY74" i="5" s="1"/>
  <c r="E75" i="16" s="1"/>
  <c r="EO74" i="5"/>
  <c r="DZ65" i="5"/>
  <c r="EH65" i="5" s="1"/>
  <c r="EL65" i="5" s="1"/>
  <c r="EN65" i="5" s="1"/>
  <c r="EW65" i="5" s="1"/>
  <c r="FY65" i="5" s="1"/>
  <c r="E66" i="16" s="1"/>
  <c r="EO65" i="5"/>
  <c r="DZ56" i="5"/>
  <c r="EH56" i="5" s="1"/>
  <c r="EL56" i="5" s="1"/>
  <c r="EN56" i="5" s="1"/>
  <c r="EW56" i="5" s="1"/>
  <c r="FY56" i="5" s="1"/>
  <c r="E57" i="16" s="1"/>
  <c r="EO56" i="5"/>
  <c r="DZ47" i="5"/>
  <c r="EH47" i="5" s="1"/>
  <c r="EL47" i="5" s="1"/>
  <c r="EN47" i="5" s="1"/>
  <c r="EW47" i="5" s="1"/>
  <c r="FY47" i="5" s="1"/>
  <c r="E48" i="16" s="1"/>
  <c r="EO47" i="5"/>
  <c r="DZ38" i="5"/>
  <c r="EH38" i="5" s="1"/>
  <c r="EL38" i="5" s="1"/>
  <c r="EN38" i="5" s="1"/>
  <c r="EW38" i="5" s="1"/>
  <c r="FY38" i="5" s="1"/>
  <c r="E39" i="16" s="1"/>
  <c r="EO38" i="5"/>
  <c r="DK12" i="5"/>
  <c r="L12" i="5"/>
  <c r="DU12" i="5"/>
  <c r="M12" i="5"/>
  <c r="GE12" i="5"/>
  <c r="S37" i="24"/>
  <c r="R37" i="24"/>
  <c r="Q37" i="24"/>
  <c r="N37" i="24"/>
  <c r="T37" i="24"/>
  <c r="O37" i="24"/>
  <c r="U37" i="24"/>
  <c r="P37" i="24"/>
  <c r="GB97" i="5"/>
  <c r="GC97" i="5" s="1"/>
  <c r="GD97" i="5" s="1"/>
  <c r="D95" i="24"/>
  <c r="H95" i="24" s="1"/>
  <c r="I95" i="24" s="1"/>
  <c r="FK55" i="5"/>
  <c r="FM55" i="5" s="1"/>
  <c r="FV55" i="5" s="1"/>
  <c r="FN90" i="5"/>
  <c r="EO98" i="5"/>
  <c r="DZ98" i="5"/>
  <c r="EH98" i="5" s="1"/>
  <c r="EL98" i="5" s="1"/>
  <c r="EN98" i="5" s="1"/>
  <c r="EW98" i="5" s="1"/>
  <c r="FY98" i="5" s="1"/>
  <c r="E99" i="16" s="1"/>
  <c r="DZ43" i="5"/>
  <c r="EH43" i="5" s="1"/>
  <c r="EL43" i="5" s="1"/>
  <c r="EN43" i="5" s="1"/>
  <c r="EW43" i="5" s="1"/>
  <c r="FY43" i="5" s="1"/>
  <c r="E44" i="16" s="1"/>
  <c r="EO43" i="5"/>
  <c r="AS22" i="5"/>
  <c r="AT22" i="5"/>
  <c r="GH22" i="5"/>
  <c r="DN22" i="5"/>
  <c r="FC22" i="5" s="1"/>
  <c r="FH22" i="5" s="1"/>
  <c r="GB64" i="5"/>
  <c r="GC64" i="5" s="1"/>
  <c r="GD64" i="5" s="1"/>
  <c r="D62" i="24"/>
  <c r="H62" i="24" s="1"/>
  <c r="I62" i="24" s="1"/>
  <c r="DN23" i="5"/>
  <c r="FC23" i="5" s="1"/>
  <c r="FH23" i="5" s="1"/>
  <c r="AS23" i="5"/>
  <c r="AT23" i="5"/>
  <c r="GH23" i="5"/>
  <c r="S18" i="23" s="1"/>
  <c r="GB81" i="5"/>
  <c r="GC81" i="5" s="1"/>
  <c r="GD81" i="5" s="1"/>
  <c r="D79" i="24"/>
  <c r="H79" i="24" s="1"/>
  <c r="I79" i="24" s="1"/>
  <c r="EZ76" i="5"/>
  <c r="FG76" i="5" s="1"/>
  <c r="FK76" i="5" s="1"/>
  <c r="FM76" i="5" s="1"/>
  <c r="FV76" i="5" s="1"/>
  <c r="FN76" i="5"/>
  <c r="FN85" i="5"/>
  <c r="EZ85" i="5"/>
  <c r="FG85" i="5" s="1"/>
  <c r="FK85" i="5" s="1"/>
  <c r="FM85" i="5" s="1"/>
  <c r="FV85" i="5" s="1"/>
  <c r="FN100" i="5"/>
  <c r="EZ100" i="5"/>
  <c r="FG100" i="5" s="1"/>
  <c r="FK100" i="5" s="1"/>
  <c r="FM100" i="5" s="1"/>
  <c r="FV100" i="5" s="1"/>
  <c r="FN91" i="5"/>
  <c r="EZ91" i="5"/>
  <c r="FG91" i="5" s="1"/>
  <c r="FK91" i="5" s="1"/>
  <c r="FM91" i="5" s="1"/>
  <c r="FV91" i="5" s="1"/>
  <c r="FN69" i="5"/>
  <c r="EZ69" i="5"/>
  <c r="FG69" i="5" s="1"/>
  <c r="FK69" i="5" s="1"/>
  <c r="FM69" i="5" s="1"/>
  <c r="FV69" i="5" s="1"/>
  <c r="EZ59" i="5"/>
  <c r="FG59" i="5" s="1"/>
  <c r="FK59" i="5" s="1"/>
  <c r="FM59" i="5" s="1"/>
  <c r="FV59" i="5" s="1"/>
  <c r="FN59" i="5"/>
  <c r="EZ49" i="5"/>
  <c r="FG49" i="5" s="1"/>
  <c r="FK49" i="5" s="1"/>
  <c r="FM49" i="5" s="1"/>
  <c r="FV49" i="5" s="1"/>
  <c r="FN49" i="5"/>
  <c r="EZ38" i="5"/>
  <c r="FG38" i="5" s="1"/>
  <c r="FK38" i="5" s="1"/>
  <c r="FM38" i="5" s="1"/>
  <c r="FV38" i="5" s="1"/>
  <c r="FN38" i="5"/>
  <c r="J6" i="5"/>
  <c r="DB6" i="5"/>
  <c r="K6" i="5"/>
  <c r="EO52" i="5"/>
  <c r="DZ52" i="5"/>
  <c r="EH52" i="5" s="1"/>
  <c r="EL52" i="5" s="1"/>
  <c r="EN52" i="5" s="1"/>
  <c r="EW52" i="5" s="1"/>
  <c r="FY52" i="5" s="1"/>
  <c r="E53" i="16" s="1"/>
  <c r="K9" i="5"/>
  <c r="J9" i="5"/>
  <c r="DB9" i="5"/>
  <c r="EO90" i="5"/>
  <c r="DZ90" i="5"/>
  <c r="EH90" i="5" s="1"/>
  <c r="EL90" i="5" s="1"/>
  <c r="EN90" i="5" s="1"/>
  <c r="EW90" i="5" s="1"/>
  <c r="FY90" i="5" s="1"/>
  <c r="E91" i="16" s="1"/>
  <c r="EO101" i="5"/>
  <c r="DZ101" i="5"/>
  <c r="EH101" i="5" s="1"/>
  <c r="EL101" i="5" s="1"/>
  <c r="EN101" i="5" s="1"/>
  <c r="EW101" i="5" s="1"/>
  <c r="FY101" i="5" s="1"/>
  <c r="E102" i="16" s="1"/>
  <c r="EO92" i="5"/>
  <c r="DZ92" i="5"/>
  <c r="EH92" i="5" s="1"/>
  <c r="EL92" i="5" s="1"/>
  <c r="EN92" i="5" s="1"/>
  <c r="EW92" i="5" s="1"/>
  <c r="FY92" i="5" s="1"/>
  <c r="E93" i="16" s="1"/>
  <c r="EO82" i="5"/>
  <c r="DZ82" i="5"/>
  <c r="EH82" i="5" s="1"/>
  <c r="EL82" i="5" s="1"/>
  <c r="EN82" i="5" s="1"/>
  <c r="EW82" i="5" s="1"/>
  <c r="FY82" i="5" s="1"/>
  <c r="E83" i="16" s="1"/>
  <c r="DZ73" i="5"/>
  <c r="EH73" i="5" s="1"/>
  <c r="EL73" i="5" s="1"/>
  <c r="EN73" i="5" s="1"/>
  <c r="EW73" i="5" s="1"/>
  <c r="FY73" i="5" s="1"/>
  <c r="E74" i="16" s="1"/>
  <c r="EO73" i="5"/>
  <c r="DZ64" i="5"/>
  <c r="EH64" i="5" s="1"/>
  <c r="EL64" i="5" s="1"/>
  <c r="EN64" i="5" s="1"/>
  <c r="EW64" i="5" s="1"/>
  <c r="FY64" i="5" s="1"/>
  <c r="E65" i="16" s="1"/>
  <c r="EO64" i="5"/>
  <c r="DZ54" i="5"/>
  <c r="EH54" i="5" s="1"/>
  <c r="EL54" i="5" s="1"/>
  <c r="EN54" i="5" s="1"/>
  <c r="EW54" i="5" s="1"/>
  <c r="FY54" i="5" s="1"/>
  <c r="E55" i="16" s="1"/>
  <c r="EO54" i="5"/>
  <c r="DZ46" i="5"/>
  <c r="EH46" i="5" s="1"/>
  <c r="EL46" i="5" s="1"/>
  <c r="EN46" i="5" s="1"/>
  <c r="EW46" i="5" s="1"/>
  <c r="FY46" i="5" s="1"/>
  <c r="E47" i="16" s="1"/>
  <c r="EO46" i="5"/>
  <c r="DZ34" i="5"/>
  <c r="EH34" i="5" s="1"/>
  <c r="EL34" i="5" s="1"/>
  <c r="EN34" i="5" s="1"/>
  <c r="EW34" i="5" s="1"/>
  <c r="FY34" i="5" s="1"/>
  <c r="E35" i="16" s="1"/>
  <c r="EO34" i="5"/>
  <c r="GB98" i="5"/>
  <c r="GC98" i="5" s="1"/>
  <c r="GD98" i="5" s="1"/>
  <c r="D96" i="24"/>
  <c r="H96" i="24" s="1"/>
  <c r="I96" i="24" s="1"/>
  <c r="AT11" i="5"/>
  <c r="GH11" i="5"/>
  <c r="DN11" i="5"/>
  <c r="FC11" i="5" s="1"/>
  <c r="FH11" i="5" s="1"/>
  <c r="AS11" i="5"/>
  <c r="EZ40" i="5"/>
  <c r="FG40" i="5" s="1"/>
  <c r="FK40" i="5" s="1"/>
  <c r="FM40" i="5" s="1"/>
  <c r="FV40" i="5" s="1"/>
  <c r="FN40" i="5"/>
  <c r="GH25" i="5"/>
  <c r="DN25" i="5"/>
  <c r="FC25" i="5" s="1"/>
  <c r="FH25" i="5" s="1"/>
  <c r="AS25" i="5"/>
  <c r="AT25" i="5"/>
  <c r="Q18" i="23" s="1"/>
  <c r="FP35" i="5"/>
  <c r="FW35" i="5" s="1"/>
  <c r="FR35" i="5"/>
  <c r="FT35" i="5"/>
  <c r="AT8" i="5"/>
  <c r="GH8" i="5"/>
  <c r="DN8" i="5"/>
  <c r="FC8" i="5" s="1"/>
  <c r="FH8" i="5" s="1"/>
  <c r="AS8" i="5"/>
  <c r="GB49" i="5"/>
  <c r="GC49" i="5" s="1"/>
  <c r="GD49" i="5" s="1"/>
  <c r="D47" i="24"/>
  <c r="H47" i="24" s="1"/>
  <c r="I47" i="24" s="1"/>
  <c r="N31" i="24"/>
  <c r="R31" i="24"/>
  <c r="U31" i="24"/>
  <c r="P31" i="24"/>
  <c r="S31" i="24"/>
  <c r="Q31" i="24"/>
  <c r="T31" i="24"/>
  <c r="O31" i="24"/>
  <c r="S17" i="23"/>
  <c r="P17" i="23" s="1"/>
  <c r="L16" i="5"/>
  <c r="DU16" i="5"/>
  <c r="GE16" i="5"/>
  <c r="M16" i="5"/>
  <c r="DK16" i="5"/>
  <c r="DZ18" i="5"/>
  <c r="EH18" i="5" s="1"/>
  <c r="EL18" i="5" s="1"/>
  <c r="EN18" i="5" s="1"/>
  <c r="EO18" i="5"/>
  <c r="GB36" i="5"/>
  <c r="GC36" i="5" s="1"/>
  <c r="GD36" i="5" s="1"/>
  <c r="D34" i="24"/>
  <c r="H34" i="24" s="1"/>
  <c r="I34" i="24" s="1"/>
  <c r="EZ54" i="5"/>
  <c r="FG54" i="5" s="1"/>
  <c r="FK54" i="5" s="1"/>
  <c r="FM54" i="5" s="1"/>
  <c r="FV54" i="5" s="1"/>
  <c r="FN54" i="5"/>
  <c r="EO89" i="5"/>
  <c r="DZ89" i="5"/>
  <c r="EH89" i="5" s="1"/>
  <c r="EL89" i="5" s="1"/>
  <c r="EN89" i="5" s="1"/>
  <c r="EW89" i="5" s="1"/>
  <c r="FY89" i="5" s="1"/>
  <c r="E90" i="16" s="1"/>
  <c r="DP4" i="5"/>
  <c r="FE4" i="5" s="1"/>
  <c r="FI4" i="5" s="1"/>
  <c r="FL4" i="5" s="1"/>
  <c r="BO4" i="5"/>
  <c r="BP4" i="5"/>
  <c r="Q20" i="23" s="1"/>
  <c r="GJ4" i="5"/>
  <c r="O20" i="23"/>
  <c r="X4" i="5"/>
  <c r="Q16" i="23" s="1"/>
  <c r="DL4" i="5"/>
  <c r="FA4" i="5" s="1"/>
  <c r="W4" i="5"/>
  <c r="GF4" i="5"/>
  <c r="O16" i="23"/>
  <c r="DR4" i="5"/>
  <c r="CK4" i="5"/>
  <c r="CL4" i="5"/>
  <c r="Q23" i="23" s="1"/>
  <c r="GL4" i="5"/>
  <c r="O23" i="23"/>
  <c r="EZ28" i="5"/>
  <c r="FG28" i="5" s="1"/>
  <c r="FK28" i="5" s="1"/>
  <c r="FM28" i="5" s="1"/>
  <c r="FV28" i="5" s="1"/>
  <c r="FN28" i="5"/>
  <c r="FN79" i="5"/>
  <c r="EZ79" i="5"/>
  <c r="FG79" i="5" s="1"/>
  <c r="FK79" i="5" s="1"/>
  <c r="FM79" i="5" s="1"/>
  <c r="FV79" i="5" s="1"/>
  <c r="FN99" i="5"/>
  <c r="EZ99" i="5"/>
  <c r="FG99" i="5" s="1"/>
  <c r="FK99" i="5" s="1"/>
  <c r="FM99" i="5" s="1"/>
  <c r="FV99" i="5" s="1"/>
  <c r="FN80" i="5"/>
  <c r="EZ80" i="5"/>
  <c r="FG80" i="5" s="1"/>
  <c r="FK80" i="5" s="1"/>
  <c r="FM80" i="5" s="1"/>
  <c r="FV80" i="5" s="1"/>
  <c r="FN67" i="5"/>
  <c r="EZ67" i="5"/>
  <c r="FG67" i="5" s="1"/>
  <c r="FK67" i="5" s="1"/>
  <c r="FM67" i="5" s="1"/>
  <c r="FV67" i="5" s="1"/>
  <c r="EZ58" i="5"/>
  <c r="FG58" i="5" s="1"/>
  <c r="FK58" i="5" s="1"/>
  <c r="FM58" i="5" s="1"/>
  <c r="FV58" i="5" s="1"/>
  <c r="FN58" i="5"/>
  <c r="EZ47" i="5"/>
  <c r="FG47" i="5" s="1"/>
  <c r="FK47" i="5" s="1"/>
  <c r="FM47" i="5" s="1"/>
  <c r="FV47" i="5" s="1"/>
  <c r="FN47" i="5"/>
  <c r="EZ37" i="5"/>
  <c r="FG37" i="5" s="1"/>
  <c r="FK37" i="5" s="1"/>
  <c r="FM37" i="5" s="1"/>
  <c r="FV37" i="5" s="1"/>
  <c r="FN37" i="5"/>
  <c r="AT6" i="5"/>
  <c r="GH6" i="5"/>
  <c r="DN6" i="5"/>
  <c r="FC6" i="5" s="1"/>
  <c r="FH6" i="5" s="1"/>
  <c r="AS6" i="5"/>
  <c r="K23" i="5"/>
  <c r="DB23" i="5"/>
  <c r="J23" i="5"/>
  <c r="DB15" i="5"/>
  <c r="J15" i="5"/>
  <c r="K15" i="5"/>
  <c r="EO97" i="5"/>
  <c r="DZ97" i="5"/>
  <c r="EH97" i="5" s="1"/>
  <c r="EL97" i="5" s="1"/>
  <c r="EN97" i="5" s="1"/>
  <c r="EW97" i="5" s="1"/>
  <c r="FY97" i="5" s="1"/>
  <c r="E98" i="16" s="1"/>
  <c r="EO100" i="5"/>
  <c r="DZ100" i="5"/>
  <c r="EH100" i="5" s="1"/>
  <c r="EL100" i="5" s="1"/>
  <c r="EN100" i="5" s="1"/>
  <c r="EW100" i="5" s="1"/>
  <c r="FY100" i="5" s="1"/>
  <c r="E101" i="16" s="1"/>
  <c r="EO91" i="5"/>
  <c r="DZ91" i="5"/>
  <c r="EH91" i="5" s="1"/>
  <c r="EL91" i="5" s="1"/>
  <c r="EN91" i="5" s="1"/>
  <c r="EW91" i="5" s="1"/>
  <c r="FY91" i="5" s="1"/>
  <c r="E92" i="16" s="1"/>
  <c r="EO80" i="5"/>
  <c r="DZ80" i="5"/>
  <c r="EH80" i="5" s="1"/>
  <c r="EL80" i="5" s="1"/>
  <c r="EN80" i="5" s="1"/>
  <c r="EW80" i="5" s="1"/>
  <c r="FY80" i="5" s="1"/>
  <c r="E81" i="16" s="1"/>
  <c r="EO72" i="5"/>
  <c r="DZ72" i="5"/>
  <c r="EH72" i="5" s="1"/>
  <c r="EL72" i="5" s="1"/>
  <c r="EN72" i="5" s="1"/>
  <c r="EW72" i="5" s="1"/>
  <c r="FY72" i="5" s="1"/>
  <c r="E73" i="16" s="1"/>
  <c r="DZ62" i="5"/>
  <c r="EH62" i="5" s="1"/>
  <c r="EL62" i="5" s="1"/>
  <c r="EN62" i="5" s="1"/>
  <c r="EW62" i="5" s="1"/>
  <c r="FY62" i="5" s="1"/>
  <c r="E63" i="16" s="1"/>
  <c r="EO62" i="5"/>
  <c r="EO53" i="5"/>
  <c r="DZ53" i="5"/>
  <c r="EH53" i="5" s="1"/>
  <c r="EL53" i="5" s="1"/>
  <c r="EN53" i="5" s="1"/>
  <c r="EW53" i="5" s="1"/>
  <c r="FY53" i="5" s="1"/>
  <c r="E54" i="16" s="1"/>
  <c r="DZ45" i="5"/>
  <c r="EH45" i="5" s="1"/>
  <c r="EL45" i="5" s="1"/>
  <c r="EN45" i="5" s="1"/>
  <c r="EW45" i="5" s="1"/>
  <c r="FY45" i="5" s="1"/>
  <c r="E46" i="16" s="1"/>
  <c r="EO45" i="5"/>
  <c r="DZ31" i="5"/>
  <c r="EH31" i="5" s="1"/>
  <c r="EL31" i="5" s="1"/>
  <c r="EN31" i="5" s="1"/>
  <c r="EW31" i="5" s="1"/>
  <c r="FY31" i="5" s="1"/>
  <c r="E32" i="16" s="1"/>
  <c r="EO31" i="5"/>
  <c r="DZ12" i="5"/>
  <c r="EH12" i="5" s="1"/>
  <c r="EL12" i="5" s="1"/>
  <c r="EN12" i="5" s="1"/>
  <c r="EO12" i="5"/>
  <c r="AT20" i="5"/>
  <c r="GH20" i="5"/>
  <c r="DN20" i="5"/>
  <c r="FC20" i="5" s="1"/>
  <c r="FH20" i="5" s="1"/>
  <c r="AS20" i="5"/>
  <c r="FK35" i="5"/>
  <c r="FM35" i="5" s="1"/>
  <c r="FV35" i="5" s="1"/>
  <c r="GB41" i="5"/>
  <c r="GC41" i="5" s="1"/>
  <c r="GD41" i="5" s="1"/>
  <c r="D39" i="24"/>
  <c r="H39" i="24" s="1"/>
  <c r="I39" i="24" s="1"/>
  <c r="AS14" i="5"/>
  <c r="AT14" i="5"/>
  <c r="GH14" i="5"/>
  <c r="DN14" i="5"/>
  <c r="FC14" i="5" s="1"/>
  <c r="FH14" i="5" s="1"/>
  <c r="GB72" i="5"/>
  <c r="GC72" i="5" s="1"/>
  <c r="GD72" i="5" s="1"/>
  <c r="D70" i="24"/>
  <c r="H70" i="24" s="1"/>
  <c r="I70" i="24" s="1"/>
  <c r="DZ16" i="5"/>
  <c r="EH16" i="5" s="1"/>
  <c r="EL16" i="5" s="1"/>
  <c r="EN16" i="5" s="1"/>
  <c r="EO16" i="5"/>
  <c r="DZ63" i="5"/>
  <c r="EH63" i="5" s="1"/>
  <c r="EL63" i="5" s="1"/>
  <c r="EN63" i="5" s="1"/>
  <c r="EW63" i="5" s="1"/>
  <c r="FY63" i="5" s="1"/>
  <c r="E64" i="16" s="1"/>
  <c r="EO63" i="5"/>
  <c r="DZ37" i="5"/>
  <c r="EH37" i="5" s="1"/>
  <c r="EL37" i="5" s="1"/>
  <c r="EN37" i="5" s="1"/>
  <c r="EW37" i="5" s="1"/>
  <c r="FY37" i="5" s="1"/>
  <c r="E38" i="16" s="1"/>
  <c r="EO37" i="5"/>
  <c r="EL4" i="5"/>
  <c r="EN4" i="5" s="1"/>
  <c r="GB63" i="5"/>
  <c r="GC63" i="5" s="1"/>
  <c r="GD63" i="5" s="1"/>
  <c r="D61" i="24"/>
  <c r="H61" i="24" s="1"/>
  <c r="I61" i="24" s="1"/>
  <c r="U33" i="24"/>
  <c r="AT9" i="5"/>
  <c r="DN9" i="5"/>
  <c r="FC9" i="5" s="1"/>
  <c r="FH9" i="5" s="1"/>
  <c r="AS9" i="5"/>
  <c r="GH9" i="5"/>
  <c r="EZ63" i="5"/>
  <c r="FG63" i="5" s="1"/>
  <c r="FK63" i="5" s="1"/>
  <c r="FM63" i="5" s="1"/>
  <c r="FV63" i="5" s="1"/>
  <c r="FN63" i="5"/>
  <c r="EZ78" i="5"/>
  <c r="FG78" i="5" s="1"/>
  <c r="FK78" i="5" s="1"/>
  <c r="FM78" i="5" s="1"/>
  <c r="FV78" i="5" s="1"/>
  <c r="FN78" i="5"/>
  <c r="EZ88" i="5"/>
  <c r="FG88" i="5" s="1"/>
  <c r="FK88" i="5" s="1"/>
  <c r="FM88" i="5" s="1"/>
  <c r="FV88" i="5" s="1"/>
  <c r="FN88" i="5"/>
  <c r="FN98" i="5"/>
  <c r="EZ98" i="5"/>
  <c r="FG98" i="5" s="1"/>
  <c r="FK98" i="5" s="1"/>
  <c r="FM98" i="5" s="1"/>
  <c r="FV98" i="5" s="1"/>
  <c r="EZ65" i="5"/>
  <c r="FG65" i="5" s="1"/>
  <c r="FK65" i="5" s="1"/>
  <c r="FM65" i="5" s="1"/>
  <c r="FV65" i="5" s="1"/>
  <c r="FN65" i="5"/>
  <c r="FN66" i="5"/>
  <c r="EZ66" i="5"/>
  <c r="FG66" i="5" s="1"/>
  <c r="FK66" i="5" s="1"/>
  <c r="FM66" i="5" s="1"/>
  <c r="FV66" i="5" s="1"/>
  <c r="EZ56" i="5"/>
  <c r="FG56" i="5" s="1"/>
  <c r="FK56" i="5" s="1"/>
  <c r="FM56" i="5" s="1"/>
  <c r="FV56" i="5" s="1"/>
  <c r="FN56" i="5"/>
  <c r="EZ46" i="5"/>
  <c r="FG46" i="5" s="1"/>
  <c r="FK46" i="5" s="1"/>
  <c r="FM46" i="5" s="1"/>
  <c r="FV46" i="5" s="1"/>
  <c r="FN46" i="5"/>
  <c r="EZ34" i="5"/>
  <c r="FG34" i="5" s="1"/>
  <c r="FK34" i="5" s="1"/>
  <c r="FM34" i="5" s="1"/>
  <c r="FV34" i="5" s="1"/>
  <c r="FN34" i="5"/>
  <c r="Q33" i="24"/>
  <c r="AS18" i="5"/>
  <c r="AT18" i="5"/>
  <c r="GH18" i="5"/>
  <c r="DN18" i="5"/>
  <c r="FC18" i="5" s="1"/>
  <c r="FH18" i="5" s="1"/>
  <c r="DZ40" i="5"/>
  <c r="EH40" i="5" s="1"/>
  <c r="EL40" i="5" s="1"/>
  <c r="EN40" i="5" s="1"/>
  <c r="EW40" i="5" s="1"/>
  <c r="FY40" i="5" s="1"/>
  <c r="E41" i="16" s="1"/>
  <c r="EO40" i="5"/>
  <c r="K5" i="5"/>
  <c r="DB5" i="5"/>
  <c r="J5" i="5"/>
  <c r="DZ36" i="5"/>
  <c r="EH36" i="5" s="1"/>
  <c r="EL36" i="5" s="1"/>
  <c r="EN36" i="5" s="1"/>
  <c r="EW36" i="5" s="1"/>
  <c r="FY36" i="5" s="1"/>
  <c r="E37" i="16" s="1"/>
  <c r="EO36" i="5"/>
  <c r="EO99" i="5"/>
  <c r="DZ99" i="5"/>
  <c r="EH99" i="5" s="1"/>
  <c r="EL99" i="5" s="1"/>
  <c r="EN99" i="5" s="1"/>
  <c r="EW99" i="5" s="1"/>
  <c r="FY99" i="5" s="1"/>
  <c r="E100" i="16" s="1"/>
  <c r="DZ88" i="5"/>
  <c r="EH88" i="5" s="1"/>
  <c r="EL88" i="5" s="1"/>
  <c r="EN88" i="5" s="1"/>
  <c r="EW88" i="5" s="1"/>
  <c r="FY88" i="5" s="1"/>
  <c r="E89" i="16" s="1"/>
  <c r="EO88" i="5"/>
  <c r="EO79" i="5"/>
  <c r="DZ79" i="5"/>
  <c r="EH79" i="5" s="1"/>
  <c r="EL79" i="5" s="1"/>
  <c r="EN79" i="5" s="1"/>
  <c r="EW79" i="5" s="1"/>
  <c r="FY79" i="5" s="1"/>
  <c r="E80" i="16" s="1"/>
  <c r="EO70" i="5"/>
  <c r="DZ70" i="5"/>
  <c r="EH70" i="5" s="1"/>
  <c r="EL70" i="5" s="1"/>
  <c r="EN70" i="5" s="1"/>
  <c r="EW70" i="5" s="1"/>
  <c r="FY70" i="5" s="1"/>
  <c r="E71" i="16" s="1"/>
  <c r="DZ61" i="5"/>
  <c r="EH61" i="5" s="1"/>
  <c r="EL61" i="5" s="1"/>
  <c r="EN61" i="5" s="1"/>
  <c r="EW61" i="5" s="1"/>
  <c r="FY61" i="5" s="1"/>
  <c r="E62" i="16" s="1"/>
  <c r="EO61" i="5"/>
  <c r="EO51" i="5"/>
  <c r="DZ51" i="5"/>
  <c r="EH51" i="5" s="1"/>
  <c r="EL51" i="5" s="1"/>
  <c r="EN51" i="5" s="1"/>
  <c r="EW51" i="5" s="1"/>
  <c r="FY51" i="5" s="1"/>
  <c r="E52" i="16" s="1"/>
  <c r="DZ44" i="5"/>
  <c r="EH44" i="5" s="1"/>
  <c r="EL44" i="5" s="1"/>
  <c r="EN44" i="5" s="1"/>
  <c r="EW44" i="5" s="1"/>
  <c r="FY44" i="5" s="1"/>
  <c r="E45" i="16" s="1"/>
  <c r="EO44" i="5"/>
  <c r="DZ30" i="5"/>
  <c r="EH30" i="5" s="1"/>
  <c r="EL30" i="5" s="1"/>
  <c r="EN30" i="5" s="1"/>
  <c r="EW30" i="5" s="1"/>
  <c r="FY30" i="5" s="1"/>
  <c r="E31" i="16" s="1"/>
  <c r="EO30" i="5"/>
  <c r="AT21" i="5"/>
  <c r="DN21" i="5"/>
  <c r="FC21" i="5" s="1"/>
  <c r="FH21" i="5" s="1"/>
  <c r="AS21" i="5"/>
  <c r="GH21" i="5"/>
  <c r="GB35" i="5"/>
  <c r="GC35" i="5" s="1"/>
  <c r="GD35" i="5" s="1"/>
  <c r="D33" i="24"/>
  <c r="H33" i="24" s="1"/>
  <c r="I33" i="24" s="1"/>
  <c r="T33" i="24"/>
  <c r="AS10" i="5"/>
  <c r="DN10" i="5"/>
  <c r="FC10" i="5" s="1"/>
  <c r="FH10" i="5" s="1"/>
  <c r="AT10" i="5"/>
  <c r="GH10" i="5"/>
  <c r="GB33" i="5"/>
  <c r="GC33" i="5" s="1"/>
  <c r="GD33" i="5" s="1"/>
  <c r="D31" i="24"/>
  <c r="H31" i="24" s="1"/>
  <c r="I31" i="24" s="1"/>
  <c r="GB52" i="5"/>
  <c r="GC52" i="5" s="1"/>
  <c r="GD52" i="5" s="1"/>
  <c r="D50" i="24"/>
  <c r="H50" i="24" s="1"/>
  <c r="I50" i="24" s="1"/>
  <c r="DT4" i="5"/>
  <c r="GO4" i="5" s="1"/>
  <c r="GP4" i="5" s="1"/>
  <c r="J2" i="24" s="1"/>
  <c r="K2" i="24" s="1"/>
  <c r="FC4" i="5"/>
  <c r="FH4" i="5" s="1"/>
  <c r="O15" i="23" l="1"/>
  <c r="EZ33" i="5"/>
  <c r="FG33" i="5" s="1"/>
  <c r="FK33" i="5" s="1"/>
  <c r="FM33" i="5" s="1"/>
  <c r="FV33" i="5" s="1"/>
  <c r="FN33" i="5"/>
  <c r="FN36" i="5"/>
  <c r="EZ36" i="5"/>
  <c r="FG36" i="5" s="1"/>
  <c r="FK36" i="5" s="1"/>
  <c r="FM36" i="5" s="1"/>
  <c r="FV36" i="5" s="1"/>
  <c r="EZ32" i="5"/>
  <c r="FG32" i="5" s="1"/>
  <c r="FK32" i="5" s="1"/>
  <c r="FM32" i="5" s="1"/>
  <c r="FV32" i="5" s="1"/>
  <c r="FN32" i="5"/>
  <c r="FU52" i="5"/>
  <c r="EZ71" i="5"/>
  <c r="FG71" i="5" s="1"/>
  <c r="FK71" i="5" s="1"/>
  <c r="FM71" i="5" s="1"/>
  <c r="FV71" i="5" s="1"/>
  <c r="FN71" i="5"/>
  <c r="P32" i="24"/>
  <c r="N32" i="24"/>
  <c r="ES4" i="5"/>
  <c r="ET4" i="5" s="1"/>
  <c r="EQ4" i="5"/>
  <c r="EX4" i="5" s="1"/>
  <c r="FZ4" i="5" s="1"/>
  <c r="EV4" i="5"/>
  <c r="EP4" i="5"/>
  <c r="DX4" i="5"/>
  <c r="P18" i="23"/>
  <c r="EW4" i="5"/>
  <c r="FY4" i="5" s="1"/>
  <c r="E5" i="16" s="1"/>
  <c r="FG4" i="5"/>
  <c r="U32" i="24"/>
  <c r="FP41" i="5"/>
  <c r="FW41" i="5" s="1"/>
  <c r="FR41" i="5"/>
  <c r="FT41" i="5"/>
  <c r="FU41" i="5"/>
  <c r="M20" i="5"/>
  <c r="GE20" i="5"/>
  <c r="DK20" i="5"/>
  <c r="L20" i="5"/>
  <c r="DU20" i="5"/>
  <c r="EQ60" i="5"/>
  <c r="ES60" i="5"/>
  <c r="EV60" i="5"/>
  <c r="EU60" i="5"/>
  <c r="R32" i="24"/>
  <c r="ES51" i="5"/>
  <c r="EU51" i="5"/>
  <c r="EV51" i="5"/>
  <c r="EQ51" i="5"/>
  <c r="EQ40" i="5"/>
  <c r="ES40" i="5"/>
  <c r="EU40" i="5"/>
  <c r="EV40" i="5"/>
  <c r="EQ63" i="5"/>
  <c r="ES63" i="5"/>
  <c r="EV63" i="5"/>
  <c r="EU63" i="5"/>
  <c r="EU80" i="5"/>
  <c r="EV80" i="5"/>
  <c r="EQ80" i="5"/>
  <c r="ES80" i="5"/>
  <c r="M15" i="5"/>
  <c r="GE15" i="5"/>
  <c r="DK15" i="5"/>
  <c r="DU15" i="5"/>
  <c r="L15" i="5"/>
  <c r="FR67" i="5"/>
  <c r="FT67" i="5"/>
  <c r="FU67" i="5"/>
  <c r="FP67" i="5"/>
  <c r="FW67" i="5" s="1"/>
  <c r="ES54" i="5"/>
  <c r="EU54" i="5"/>
  <c r="EV54" i="5"/>
  <c r="EQ54" i="5"/>
  <c r="FR49" i="5"/>
  <c r="FT49" i="5"/>
  <c r="FU49" i="5"/>
  <c r="FP49" i="5"/>
  <c r="FW49" i="5" s="1"/>
  <c r="FR90" i="5"/>
  <c r="FT90" i="5"/>
  <c r="FU90" i="5"/>
  <c r="FP90" i="5"/>
  <c r="FW90" i="5" s="1"/>
  <c r="EQ65" i="5"/>
  <c r="ES65" i="5"/>
  <c r="EV65" i="5"/>
  <c r="EU65" i="5"/>
  <c r="FR51" i="5"/>
  <c r="FT51" i="5"/>
  <c r="FU51" i="5"/>
  <c r="FP51" i="5"/>
  <c r="FW51" i="5" s="1"/>
  <c r="FR101" i="5"/>
  <c r="FT101" i="5"/>
  <c r="FU101" i="5"/>
  <c r="FP101" i="5"/>
  <c r="FW101" i="5" s="1"/>
  <c r="DZ21" i="5"/>
  <c r="EH21" i="5" s="1"/>
  <c r="EL21" i="5" s="1"/>
  <c r="EN21" i="5" s="1"/>
  <c r="EO21" i="5"/>
  <c r="ES66" i="5"/>
  <c r="EU66" i="5"/>
  <c r="EV66" i="5"/>
  <c r="EQ66" i="5"/>
  <c r="FR93" i="5"/>
  <c r="FT93" i="5"/>
  <c r="FU93" i="5"/>
  <c r="FP93" i="5"/>
  <c r="FW93" i="5" s="1"/>
  <c r="FR31" i="5"/>
  <c r="FT31" i="5"/>
  <c r="FU31" i="5"/>
  <c r="FP31" i="5"/>
  <c r="FW31" i="5" s="1"/>
  <c r="FR94" i="5"/>
  <c r="FT94" i="5"/>
  <c r="FU94" i="5"/>
  <c r="FP94" i="5"/>
  <c r="FW94" i="5" s="1"/>
  <c r="DK11" i="5"/>
  <c r="DU11" i="5"/>
  <c r="GE11" i="5"/>
  <c r="L11" i="5"/>
  <c r="M11" i="5"/>
  <c r="EQ42" i="5"/>
  <c r="ES42" i="5"/>
  <c r="EU42" i="5"/>
  <c r="EV42" i="5"/>
  <c r="EU77" i="5"/>
  <c r="ES77" i="5"/>
  <c r="EV77" i="5"/>
  <c r="EQ77" i="5"/>
  <c r="DZ26" i="5"/>
  <c r="EH26" i="5" s="1"/>
  <c r="EL26" i="5" s="1"/>
  <c r="EN26" i="5" s="1"/>
  <c r="EO26" i="5"/>
  <c r="FP64" i="5"/>
  <c r="FW64" i="5" s="1"/>
  <c r="FR64" i="5"/>
  <c r="FU64" i="5"/>
  <c r="FT64" i="5"/>
  <c r="DX18" i="5"/>
  <c r="EP18" i="5"/>
  <c r="DT18" i="5"/>
  <c r="DV18" i="5" s="1"/>
  <c r="EU8" i="5"/>
  <c r="EW8" i="5" s="1"/>
  <c r="FY8" i="5" s="1"/>
  <c r="E9" i="16" s="1"/>
  <c r="EQ8" i="5"/>
  <c r="ER8" i="5" s="1"/>
  <c r="EY8" i="5" s="1"/>
  <c r="GA8" i="5" s="1"/>
  <c r="EV8" i="5"/>
  <c r="ES8" i="5"/>
  <c r="ET8" i="5" s="1"/>
  <c r="EQ61" i="5"/>
  <c r="ES61" i="5"/>
  <c r="EV61" i="5"/>
  <c r="EU61" i="5"/>
  <c r="EO15" i="5"/>
  <c r="DZ15" i="5"/>
  <c r="EH15" i="5" s="1"/>
  <c r="EL15" i="5" s="1"/>
  <c r="EN15" i="5" s="1"/>
  <c r="FP37" i="5"/>
  <c r="FW37" i="5" s="1"/>
  <c r="FR37" i="5"/>
  <c r="FU37" i="5"/>
  <c r="FT37" i="5"/>
  <c r="EP16" i="5"/>
  <c r="DX16" i="5"/>
  <c r="DT16" i="5"/>
  <c r="GO16" i="5" s="1"/>
  <c r="GP16" i="5" s="1"/>
  <c r="J14" i="24" s="1"/>
  <c r="K14" i="24" s="1"/>
  <c r="ES92" i="5"/>
  <c r="EU92" i="5"/>
  <c r="EV92" i="5"/>
  <c r="EQ92" i="5"/>
  <c r="FR100" i="5"/>
  <c r="FT100" i="5"/>
  <c r="FU100" i="5"/>
  <c r="FP100" i="5"/>
  <c r="FW100" i="5" s="1"/>
  <c r="V37" i="24"/>
  <c r="FN12" i="5"/>
  <c r="EZ12" i="5"/>
  <c r="FG12" i="5" s="1"/>
  <c r="FK12" i="5" s="1"/>
  <c r="FM12" i="5" s="1"/>
  <c r="ES102" i="5"/>
  <c r="EU102" i="5"/>
  <c r="EV102" i="5"/>
  <c r="EQ102" i="5"/>
  <c r="FP60" i="5"/>
  <c r="FW60" i="5" s="1"/>
  <c r="FR60" i="5"/>
  <c r="FU60" i="5"/>
  <c r="FT60" i="5"/>
  <c r="FT87" i="5"/>
  <c r="FR87" i="5"/>
  <c r="FU87" i="5"/>
  <c r="FP87" i="5"/>
  <c r="FW87" i="5" s="1"/>
  <c r="FR89" i="5"/>
  <c r="FT89" i="5"/>
  <c r="FU89" i="5"/>
  <c r="FP89" i="5"/>
  <c r="FW89" i="5" s="1"/>
  <c r="DU21" i="5"/>
  <c r="GE21" i="5"/>
  <c r="DK21" i="5"/>
  <c r="M21" i="5"/>
  <c r="L21" i="5"/>
  <c r="ES103" i="5"/>
  <c r="EU103" i="5"/>
  <c r="EV103" i="5"/>
  <c r="EQ103" i="5"/>
  <c r="FR53" i="5"/>
  <c r="FT53" i="5"/>
  <c r="FU53" i="5"/>
  <c r="FP53" i="5"/>
  <c r="FW53" i="5" s="1"/>
  <c r="DK7" i="5"/>
  <c r="L7" i="5"/>
  <c r="DU7" i="5"/>
  <c r="GE7" i="5"/>
  <c r="M7" i="5"/>
  <c r="EQ19" i="5"/>
  <c r="ER19" i="5" s="1"/>
  <c r="EY19" i="5" s="1"/>
  <c r="GA19" i="5" s="1"/>
  <c r="EU19" i="5"/>
  <c r="EW19" i="5" s="1"/>
  <c r="FY19" i="5" s="1"/>
  <c r="E20" i="16" s="1"/>
  <c r="EV19" i="5"/>
  <c r="ES19" i="5"/>
  <c r="ET19" i="5" s="1"/>
  <c r="EO20" i="5"/>
  <c r="DZ20" i="5"/>
  <c r="EH20" i="5" s="1"/>
  <c r="EL20" i="5" s="1"/>
  <c r="EN20" i="5" s="1"/>
  <c r="EQ24" i="5"/>
  <c r="ER24" i="5" s="1"/>
  <c r="EY24" i="5" s="1"/>
  <c r="GA24" i="5" s="1"/>
  <c r="EU24" i="5"/>
  <c r="EW24" i="5" s="1"/>
  <c r="FY24" i="5" s="1"/>
  <c r="E25" i="16" s="1"/>
  <c r="EV24" i="5"/>
  <c r="ES24" i="5"/>
  <c r="ET24" i="5" s="1"/>
  <c r="FT84" i="5"/>
  <c r="FU84" i="5"/>
  <c r="FP84" i="5"/>
  <c r="FW84" i="5" s="1"/>
  <c r="FR84" i="5"/>
  <c r="ES55" i="5"/>
  <c r="EV55" i="5"/>
  <c r="EQ55" i="5"/>
  <c r="EU55" i="5"/>
  <c r="FP63" i="5"/>
  <c r="FW63" i="5" s="1"/>
  <c r="FR63" i="5"/>
  <c r="FU63" i="5"/>
  <c r="FT63" i="5"/>
  <c r="EQ45" i="5"/>
  <c r="ES45" i="5"/>
  <c r="EU45" i="5"/>
  <c r="EV45" i="5"/>
  <c r="N30" i="24"/>
  <c r="O30" i="24"/>
  <c r="R30" i="24"/>
  <c r="U30" i="24"/>
  <c r="P30" i="24"/>
  <c r="S30" i="24"/>
  <c r="Q30" i="24"/>
  <c r="T30" i="24"/>
  <c r="S16" i="23"/>
  <c r="P16" i="23" s="1"/>
  <c r="FT81" i="5"/>
  <c r="FU81" i="5"/>
  <c r="FP81" i="5"/>
  <c r="FW81" i="5" s="1"/>
  <c r="FR81" i="5"/>
  <c r="FT86" i="5"/>
  <c r="FU86" i="5"/>
  <c r="FR86" i="5"/>
  <c r="FP86" i="5"/>
  <c r="FW86" i="5" s="1"/>
  <c r="FP46" i="5"/>
  <c r="FW46" i="5" s="1"/>
  <c r="FR46" i="5"/>
  <c r="FT46" i="5"/>
  <c r="FU46" i="5"/>
  <c r="FN4" i="5"/>
  <c r="FO4" i="5" s="1"/>
  <c r="DV4" i="5"/>
  <c r="ES99" i="5"/>
  <c r="EU99" i="5"/>
  <c r="EV99" i="5"/>
  <c r="EQ99" i="5"/>
  <c r="FR98" i="5"/>
  <c r="FT98" i="5"/>
  <c r="FU98" i="5"/>
  <c r="FP98" i="5"/>
  <c r="FW98" i="5" s="1"/>
  <c r="EQ16" i="5"/>
  <c r="ER16" i="5" s="1"/>
  <c r="EY16" i="5" s="1"/>
  <c r="GA16" i="5" s="1"/>
  <c r="EU16" i="5"/>
  <c r="EW16" i="5" s="1"/>
  <c r="FY16" i="5" s="1"/>
  <c r="E17" i="16" s="1"/>
  <c r="EV16" i="5"/>
  <c r="ES16" i="5"/>
  <c r="ET16" i="5" s="1"/>
  <c r="ES53" i="5"/>
  <c r="EU53" i="5"/>
  <c r="EV53" i="5"/>
  <c r="EQ53" i="5"/>
  <c r="ES91" i="5"/>
  <c r="EU91" i="5"/>
  <c r="EV91" i="5"/>
  <c r="EQ91" i="5"/>
  <c r="DU23" i="5"/>
  <c r="DK23" i="5"/>
  <c r="L23" i="5"/>
  <c r="M23" i="5"/>
  <c r="GE23" i="5"/>
  <c r="FT80" i="5"/>
  <c r="FU80" i="5"/>
  <c r="FP80" i="5"/>
  <c r="FW80" i="5" s="1"/>
  <c r="FR80" i="5"/>
  <c r="P36" i="24"/>
  <c r="S36" i="24"/>
  <c r="O36" i="24"/>
  <c r="Q36" i="24"/>
  <c r="N36" i="24"/>
  <c r="T36" i="24"/>
  <c r="R36" i="24"/>
  <c r="U36" i="24"/>
  <c r="S23" i="23"/>
  <c r="P23" i="23" s="1"/>
  <c r="EQ64" i="5"/>
  <c r="ES64" i="5"/>
  <c r="EV64" i="5"/>
  <c r="EU64" i="5"/>
  <c r="ES52" i="5"/>
  <c r="EU52" i="5"/>
  <c r="EV52" i="5"/>
  <c r="EQ52" i="5"/>
  <c r="FP59" i="5"/>
  <c r="FW59" i="5" s="1"/>
  <c r="FR59" i="5"/>
  <c r="FU59" i="5"/>
  <c r="FT59" i="5"/>
  <c r="EQ38" i="5"/>
  <c r="ES38" i="5"/>
  <c r="EU38" i="5"/>
  <c r="EV38" i="5"/>
  <c r="ES74" i="5"/>
  <c r="EU74" i="5"/>
  <c r="EV74" i="5"/>
  <c r="EQ74" i="5"/>
  <c r="EU33" i="5"/>
  <c r="ES33" i="5"/>
  <c r="EV33" i="5"/>
  <c r="EQ33" i="5"/>
  <c r="FR55" i="5"/>
  <c r="FU55" i="5"/>
  <c r="FP55" i="5"/>
  <c r="FW55" i="5" s="1"/>
  <c r="FT55" i="5"/>
  <c r="EQ39" i="5"/>
  <c r="ES39" i="5"/>
  <c r="EU39" i="5"/>
  <c r="EV39" i="5"/>
  <c r="ES75" i="5"/>
  <c r="EU75" i="5"/>
  <c r="EV75" i="5"/>
  <c r="EQ75" i="5"/>
  <c r="FR102" i="5"/>
  <c r="FT102" i="5"/>
  <c r="FU102" i="5"/>
  <c r="FP102" i="5"/>
  <c r="FW102" i="5" s="1"/>
  <c r="DZ7" i="5"/>
  <c r="EH7" i="5" s="1"/>
  <c r="EL7" i="5" s="1"/>
  <c r="EN7" i="5" s="1"/>
  <c r="EO7" i="5"/>
  <c r="ES49" i="5"/>
  <c r="EQ49" i="5"/>
  <c r="EV49" i="5"/>
  <c r="EU49" i="5"/>
  <c r="EU85" i="5"/>
  <c r="EV85" i="5"/>
  <c r="EQ85" i="5"/>
  <c r="ES85" i="5"/>
  <c r="FR48" i="5"/>
  <c r="FP48" i="5"/>
  <c r="FW48" i="5" s="1"/>
  <c r="FT48" i="5"/>
  <c r="FU48" i="5"/>
  <c r="FR103" i="5"/>
  <c r="FT103" i="5"/>
  <c r="FU103" i="5"/>
  <c r="FP103" i="5"/>
  <c r="FW103" i="5" s="1"/>
  <c r="DX8" i="5"/>
  <c r="EP8" i="5"/>
  <c r="DT8" i="5"/>
  <c r="DV8" i="5" s="1"/>
  <c r="DX24" i="5"/>
  <c r="EP24" i="5"/>
  <c r="DT24" i="5"/>
  <c r="GO24" i="5" s="1"/>
  <c r="GP24" i="5" s="1"/>
  <c r="J22" i="24" s="1"/>
  <c r="K22" i="24" s="1"/>
  <c r="EU87" i="5"/>
  <c r="EV87" i="5"/>
  <c r="ES87" i="5"/>
  <c r="EQ87" i="5"/>
  <c r="ES50" i="5"/>
  <c r="EU50" i="5"/>
  <c r="EV50" i="5"/>
  <c r="EQ50" i="5"/>
  <c r="EU86" i="5"/>
  <c r="EV86" i="5"/>
  <c r="ES86" i="5"/>
  <c r="EQ86" i="5"/>
  <c r="DZ17" i="5"/>
  <c r="EH17" i="5" s="1"/>
  <c r="EL17" i="5" s="1"/>
  <c r="EN17" i="5" s="1"/>
  <c r="EO17" i="5"/>
  <c r="FR30" i="5"/>
  <c r="FT30" i="5"/>
  <c r="FU30" i="5"/>
  <c r="FP30" i="5"/>
  <c r="FW30" i="5" s="1"/>
  <c r="FR74" i="5"/>
  <c r="FT74" i="5"/>
  <c r="FU74" i="5"/>
  <c r="FP74" i="5"/>
  <c r="FW74" i="5" s="1"/>
  <c r="FP65" i="5"/>
  <c r="FW65" i="5" s="1"/>
  <c r="FR65" i="5"/>
  <c r="FU65" i="5"/>
  <c r="FT65" i="5"/>
  <c r="DU9" i="5"/>
  <c r="M9" i="5"/>
  <c r="L9" i="5"/>
  <c r="GE9" i="5"/>
  <c r="DK9" i="5"/>
  <c r="ES93" i="5"/>
  <c r="EU93" i="5"/>
  <c r="EV93" i="5"/>
  <c r="EQ93" i="5"/>
  <c r="EQ41" i="5"/>
  <c r="ES41" i="5"/>
  <c r="EU41" i="5"/>
  <c r="EV41" i="5"/>
  <c r="ES68" i="5"/>
  <c r="EU68" i="5"/>
  <c r="EV68" i="5"/>
  <c r="EQ68" i="5"/>
  <c r="T32" i="24"/>
  <c r="ES30" i="5"/>
  <c r="EU30" i="5"/>
  <c r="EV30" i="5"/>
  <c r="EQ30" i="5"/>
  <c r="EQ36" i="5"/>
  <c r="ES36" i="5"/>
  <c r="EV36" i="5"/>
  <c r="EU36" i="5"/>
  <c r="FR56" i="5"/>
  <c r="FU56" i="5"/>
  <c r="FP56" i="5"/>
  <c r="FW56" i="5" s="1"/>
  <c r="FT56" i="5"/>
  <c r="FT88" i="5"/>
  <c r="FR88" i="5"/>
  <c r="FP88" i="5"/>
  <c r="FW88" i="5" s="1"/>
  <c r="FU88" i="5"/>
  <c r="EV12" i="5"/>
  <c r="ES12" i="5"/>
  <c r="ET12" i="5" s="1"/>
  <c r="EU12" i="5"/>
  <c r="EW12" i="5" s="1"/>
  <c r="FY12" i="5" s="1"/>
  <c r="E13" i="16" s="1"/>
  <c r="EQ12" i="5"/>
  <c r="ER12" i="5" s="1"/>
  <c r="EY12" i="5" s="1"/>
  <c r="GA12" i="5" s="1"/>
  <c r="EQ62" i="5"/>
  <c r="ES62" i="5"/>
  <c r="EV62" i="5"/>
  <c r="EU62" i="5"/>
  <c r="DZ23" i="5"/>
  <c r="EH23" i="5" s="1"/>
  <c r="EL23" i="5" s="1"/>
  <c r="EN23" i="5" s="1"/>
  <c r="EO23" i="5"/>
  <c r="FP47" i="5"/>
  <c r="FW47" i="5" s="1"/>
  <c r="FR47" i="5"/>
  <c r="FT47" i="5"/>
  <c r="FU47" i="5"/>
  <c r="ES18" i="5"/>
  <c r="ET18" i="5" s="1"/>
  <c r="EQ18" i="5"/>
  <c r="ER18" i="5" s="1"/>
  <c r="EY18" i="5" s="1"/>
  <c r="GA18" i="5" s="1"/>
  <c r="EU18" i="5"/>
  <c r="EW18" i="5" s="1"/>
  <c r="FY18" i="5" s="1"/>
  <c r="E19" i="16" s="1"/>
  <c r="EV18" i="5"/>
  <c r="V31" i="24"/>
  <c r="FU35" i="5"/>
  <c r="FP40" i="5"/>
  <c r="FW40" i="5" s="1"/>
  <c r="FR40" i="5"/>
  <c r="FT40" i="5"/>
  <c r="FU40" i="5"/>
  <c r="ES101" i="5"/>
  <c r="EU101" i="5"/>
  <c r="EV101" i="5"/>
  <c r="EQ101" i="5"/>
  <c r="FT85" i="5"/>
  <c r="FU85" i="5"/>
  <c r="FP85" i="5"/>
  <c r="FW85" i="5" s="1"/>
  <c r="FR85" i="5"/>
  <c r="FP44" i="5"/>
  <c r="FW44" i="5" s="1"/>
  <c r="FR44" i="5"/>
  <c r="FT44" i="5"/>
  <c r="FU44" i="5"/>
  <c r="ES71" i="5"/>
  <c r="EU71" i="5"/>
  <c r="EV71" i="5"/>
  <c r="EQ71" i="5"/>
  <c r="FP61" i="5"/>
  <c r="FW61" i="5" s="1"/>
  <c r="FR61" i="5"/>
  <c r="FU61" i="5"/>
  <c r="FT61" i="5"/>
  <c r="FR96" i="5"/>
  <c r="FT96" i="5"/>
  <c r="FU96" i="5"/>
  <c r="FP96" i="5"/>
  <c r="FW96" i="5" s="1"/>
  <c r="FN13" i="5"/>
  <c r="EZ13" i="5"/>
  <c r="FG13" i="5" s="1"/>
  <c r="FK13" i="5" s="1"/>
  <c r="FM13" i="5" s="1"/>
  <c r="EQ58" i="5"/>
  <c r="ES58" i="5"/>
  <c r="EV58" i="5"/>
  <c r="EU58" i="5"/>
  <c r="EO10" i="5"/>
  <c r="DZ10" i="5"/>
  <c r="EH10" i="5" s="1"/>
  <c r="EL10" i="5" s="1"/>
  <c r="EN10" i="5" s="1"/>
  <c r="FP62" i="5"/>
  <c r="FW62" i="5" s="1"/>
  <c r="FR62" i="5"/>
  <c r="FU62" i="5"/>
  <c r="FT62" i="5"/>
  <c r="FR75" i="5"/>
  <c r="FT75" i="5"/>
  <c r="FU75" i="5"/>
  <c r="FP75" i="5"/>
  <c r="FW75" i="5" s="1"/>
  <c r="EP19" i="5"/>
  <c r="DT19" i="5"/>
  <c r="DV19" i="5" s="1"/>
  <c r="DX19" i="5"/>
  <c r="DU17" i="5"/>
  <c r="DK17" i="5"/>
  <c r="L17" i="5"/>
  <c r="M17" i="5"/>
  <c r="GE17" i="5"/>
  <c r="EO14" i="5"/>
  <c r="DZ14" i="5"/>
  <c r="EH14" i="5" s="1"/>
  <c r="EL14" i="5" s="1"/>
  <c r="EN14" i="5" s="1"/>
  <c r="FR97" i="5"/>
  <c r="FT97" i="5"/>
  <c r="FU97" i="5"/>
  <c r="FP97" i="5"/>
  <c r="FW97" i="5" s="1"/>
  <c r="FP45" i="5"/>
  <c r="FW45" i="5" s="1"/>
  <c r="FR45" i="5"/>
  <c r="FT45" i="5"/>
  <c r="FU45" i="5"/>
  <c r="EU88" i="5"/>
  <c r="ES88" i="5"/>
  <c r="EV88" i="5"/>
  <c r="EQ88" i="5"/>
  <c r="EU82" i="5"/>
  <c r="EV82" i="5"/>
  <c r="EQ82" i="5"/>
  <c r="ES82" i="5"/>
  <c r="FR91" i="5"/>
  <c r="FT91" i="5"/>
  <c r="FU91" i="5"/>
  <c r="FP91" i="5"/>
  <c r="FW91" i="5" s="1"/>
  <c r="ES98" i="5"/>
  <c r="EU98" i="5"/>
  <c r="EV98" i="5"/>
  <c r="EQ98" i="5"/>
  <c r="ES94" i="5"/>
  <c r="EU94" i="5"/>
  <c r="EV94" i="5"/>
  <c r="EQ94" i="5"/>
  <c r="ES76" i="5"/>
  <c r="EU76" i="5"/>
  <c r="EV76" i="5"/>
  <c r="EQ76" i="5"/>
  <c r="FN18" i="5"/>
  <c r="EZ18" i="5"/>
  <c r="FG18" i="5" s="1"/>
  <c r="FK18" i="5" s="1"/>
  <c r="FM18" i="5" s="1"/>
  <c r="O32" i="24"/>
  <c r="Q32" i="24"/>
  <c r="ES70" i="5"/>
  <c r="EU70" i="5"/>
  <c r="EV70" i="5"/>
  <c r="EQ70" i="5"/>
  <c r="ES100" i="5"/>
  <c r="EU100" i="5"/>
  <c r="EV100" i="5"/>
  <c r="EQ100" i="5"/>
  <c r="FR99" i="5"/>
  <c r="FT99" i="5"/>
  <c r="FU99" i="5"/>
  <c r="FP99" i="5"/>
  <c r="FW99" i="5" s="1"/>
  <c r="R34" i="24"/>
  <c r="S34" i="24"/>
  <c r="O34" i="24"/>
  <c r="T34" i="24"/>
  <c r="Q34" i="24"/>
  <c r="N34" i="24"/>
  <c r="P34" i="24"/>
  <c r="U34" i="24"/>
  <c r="S20" i="23"/>
  <c r="P20" i="23" s="1"/>
  <c r="EQ34" i="5"/>
  <c r="ES34" i="5"/>
  <c r="EU34" i="5"/>
  <c r="EV34" i="5"/>
  <c r="ES73" i="5"/>
  <c r="EU73" i="5"/>
  <c r="EV73" i="5"/>
  <c r="EQ73" i="5"/>
  <c r="DZ6" i="5"/>
  <c r="EH6" i="5" s="1"/>
  <c r="EL6" i="5" s="1"/>
  <c r="EN6" i="5" s="1"/>
  <c r="EO6" i="5"/>
  <c r="FR76" i="5"/>
  <c r="FT76" i="5"/>
  <c r="FU76" i="5"/>
  <c r="FP76" i="5"/>
  <c r="FW76" i="5" s="1"/>
  <c r="EQ43" i="5"/>
  <c r="ES43" i="5"/>
  <c r="EU43" i="5"/>
  <c r="EV43" i="5"/>
  <c r="EQ47" i="5"/>
  <c r="ES47" i="5"/>
  <c r="EU47" i="5"/>
  <c r="EV47" i="5"/>
  <c r="M25" i="5"/>
  <c r="DU25" i="5"/>
  <c r="GE25" i="5"/>
  <c r="DK25" i="5"/>
  <c r="L25" i="5"/>
  <c r="FR70" i="5"/>
  <c r="FT70" i="5"/>
  <c r="FU70" i="5"/>
  <c r="FP70" i="5"/>
  <c r="FW70" i="5" s="1"/>
  <c r="EU78" i="5"/>
  <c r="EQ78" i="5"/>
  <c r="ES78" i="5"/>
  <c r="EV78" i="5"/>
  <c r="ES48" i="5"/>
  <c r="EU48" i="5"/>
  <c r="EV48" i="5"/>
  <c r="EQ48" i="5"/>
  <c r="EQ35" i="5"/>
  <c r="ES35" i="5"/>
  <c r="EU35" i="5"/>
  <c r="EV35" i="5"/>
  <c r="FT77" i="5"/>
  <c r="FP77" i="5"/>
  <c r="FW77" i="5" s="1"/>
  <c r="FR77" i="5"/>
  <c r="FU77" i="5"/>
  <c r="ES69" i="5"/>
  <c r="EU69" i="5"/>
  <c r="EV69" i="5"/>
  <c r="EQ69" i="5"/>
  <c r="ES95" i="5"/>
  <c r="EU95" i="5"/>
  <c r="EV95" i="5"/>
  <c r="EQ95" i="5"/>
  <c r="L10" i="5"/>
  <c r="DK10" i="5"/>
  <c r="GE10" i="5"/>
  <c r="DU10" i="5"/>
  <c r="M10" i="5"/>
  <c r="FT83" i="5"/>
  <c r="FU83" i="5"/>
  <c r="FP83" i="5"/>
  <c r="FW83" i="5" s="1"/>
  <c r="FR83" i="5"/>
  <c r="DZ22" i="5"/>
  <c r="EH22" i="5" s="1"/>
  <c r="EL22" i="5" s="1"/>
  <c r="EN22" i="5" s="1"/>
  <c r="EO22" i="5"/>
  <c r="EZ19" i="5"/>
  <c r="FG19" i="5" s="1"/>
  <c r="FK19" i="5" s="1"/>
  <c r="FM19" i="5" s="1"/>
  <c r="FN19" i="5"/>
  <c r="FO19" i="5" s="1"/>
  <c r="EQ59" i="5"/>
  <c r="ES59" i="5"/>
  <c r="EV59" i="5"/>
  <c r="EU59" i="5"/>
  <c r="FP43" i="5"/>
  <c r="FW43" i="5" s="1"/>
  <c r="FR43" i="5"/>
  <c r="FT43" i="5"/>
  <c r="FU43" i="5"/>
  <c r="DK14" i="5"/>
  <c r="L14" i="5"/>
  <c r="DU14" i="5"/>
  <c r="M14" i="5"/>
  <c r="GE14" i="5"/>
  <c r="FP34" i="5"/>
  <c r="FW34" i="5" s="1"/>
  <c r="FR34" i="5"/>
  <c r="FT34" i="5"/>
  <c r="FU34" i="5"/>
  <c r="ES29" i="5"/>
  <c r="EU29" i="5"/>
  <c r="EV29" i="5"/>
  <c r="EQ29" i="5"/>
  <c r="FK4" i="5"/>
  <c r="FM4" i="5" s="1"/>
  <c r="FT78" i="5"/>
  <c r="FR78" i="5"/>
  <c r="FU78" i="5"/>
  <c r="FP78" i="5"/>
  <c r="FW78" i="5" s="1"/>
  <c r="ES31" i="5"/>
  <c r="EU31" i="5"/>
  <c r="EV31" i="5"/>
  <c r="EQ31" i="5"/>
  <c r="FP58" i="5"/>
  <c r="FW58" i="5" s="1"/>
  <c r="FR58" i="5"/>
  <c r="FU58" i="5"/>
  <c r="FT58" i="5"/>
  <c r="ES89" i="5"/>
  <c r="EQ89" i="5"/>
  <c r="EU89" i="5"/>
  <c r="EV89" i="5"/>
  <c r="ES90" i="5"/>
  <c r="EU90" i="5"/>
  <c r="EV90" i="5"/>
  <c r="EQ90" i="5"/>
  <c r="GE6" i="5"/>
  <c r="DK6" i="5"/>
  <c r="L6" i="5"/>
  <c r="M6" i="5"/>
  <c r="DU6" i="5"/>
  <c r="FR69" i="5"/>
  <c r="FT69" i="5"/>
  <c r="FU69" i="5"/>
  <c r="FP69" i="5"/>
  <c r="FW69" i="5" s="1"/>
  <c r="EU83" i="5"/>
  <c r="EV83" i="5"/>
  <c r="EQ83" i="5"/>
  <c r="ES83" i="5"/>
  <c r="FP39" i="5"/>
  <c r="FW39" i="5" s="1"/>
  <c r="FR39" i="5"/>
  <c r="FT39" i="5"/>
  <c r="FU39" i="5"/>
  <c r="EU84" i="5"/>
  <c r="EV84" i="5"/>
  <c r="EQ84" i="5"/>
  <c r="ES84" i="5"/>
  <c r="FR27" i="5"/>
  <c r="FT27" i="5"/>
  <c r="FU27" i="5"/>
  <c r="FP27" i="5"/>
  <c r="FW27" i="5" s="1"/>
  <c r="DX13" i="5"/>
  <c r="EP13" i="5"/>
  <c r="DT13" i="5"/>
  <c r="GO13" i="5" s="1"/>
  <c r="GP13" i="5" s="1"/>
  <c r="J11" i="24" s="1"/>
  <c r="K11" i="24" s="1"/>
  <c r="FR29" i="5"/>
  <c r="FT29" i="5"/>
  <c r="FU29" i="5"/>
  <c r="FP29" i="5"/>
  <c r="FW29" i="5" s="1"/>
  <c r="FR73" i="5"/>
  <c r="FT73" i="5"/>
  <c r="FU73" i="5"/>
  <c r="FP73" i="5"/>
  <c r="FW73" i="5" s="1"/>
  <c r="EZ8" i="5"/>
  <c r="FG8" i="5" s="1"/>
  <c r="FK8" i="5" s="1"/>
  <c r="FM8" i="5" s="1"/>
  <c r="FN8" i="5"/>
  <c r="EZ24" i="5"/>
  <c r="FG24" i="5" s="1"/>
  <c r="FK24" i="5" s="1"/>
  <c r="FM24" i="5" s="1"/>
  <c r="FN24" i="5"/>
  <c r="ES96" i="5"/>
  <c r="EU96" i="5"/>
  <c r="EV96" i="5"/>
  <c r="EQ96" i="5"/>
  <c r="EU32" i="5"/>
  <c r="EV32" i="5"/>
  <c r="EQ32" i="5"/>
  <c r="ES32" i="5"/>
  <c r="FR95" i="5"/>
  <c r="FT95" i="5"/>
  <c r="FU95" i="5"/>
  <c r="FP95" i="5"/>
  <c r="FW95" i="5" s="1"/>
  <c r="FR28" i="5"/>
  <c r="FT28" i="5"/>
  <c r="FU28" i="5"/>
  <c r="FP28" i="5"/>
  <c r="FW28" i="5" s="1"/>
  <c r="DT12" i="5"/>
  <c r="GO12" i="5" s="1"/>
  <c r="GP12" i="5" s="1"/>
  <c r="J10" i="24" s="1"/>
  <c r="K10" i="24" s="1"/>
  <c r="DX12" i="5"/>
  <c r="EP12" i="5"/>
  <c r="FP42" i="5"/>
  <c r="FW42" i="5" s="1"/>
  <c r="FR42" i="5"/>
  <c r="FT42" i="5"/>
  <c r="FU42" i="5"/>
  <c r="FR50" i="5"/>
  <c r="FT50" i="5"/>
  <c r="FU50" i="5"/>
  <c r="FP50" i="5"/>
  <c r="FW50" i="5" s="1"/>
  <c r="S32" i="24"/>
  <c r="EQ44" i="5"/>
  <c r="ES44" i="5"/>
  <c r="EU44" i="5"/>
  <c r="EV44" i="5"/>
  <c r="M5" i="5"/>
  <c r="GE5" i="5"/>
  <c r="L5" i="5"/>
  <c r="DU5" i="5"/>
  <c r="DK5" i="5"/>
  <c r="EU79" i="5"/>
  <c r="EV79" i="5"/>
  <c r="EQ79" i="5"/>
  <c r="ES79" i="5"/>
  <c r="DZ5" i="5"/>
  <c r="EH5" i="5" s="1"/>
  <c r="EL5" i="5" s="1"/>
  <c r="EN5" i="5" s="1"/>
  <c r="EO5" i="5"/>
  <c r="FR66" i="5"/>
  <c r="FP66" i="5"/>
  <c r="FW66" i="5" s="1"/>
  <c r="FU66" i="5"/>
  <c r="FT66" i="5"/>
  <c r="EQ37" i="5"/>
  <c r="EU37" i="5"/>
  <c r="EV37" i="5"/>
  <c r="ES37" i="5"/>
  <c r="ES72" i="5"/>
  <c r="EU72" i="5"/>
  <c r="EV72" i="5"/>
  <c r="EQ72" i="5"/>
  <c r="ES97" i="5"/>
  <c r="EU97" i="5"/>
  <c r="EV97" i="5"/>
  <c r="EQ97" i="5"/>
  <c r="FT79" i="5"/>
  <c r="FU79" i="5"/>
  <c r="FP79" i="5"/>
  <c r="FW79" i="5" s="1"/>
  <c r="FR79" i="5"/>
  <c r="FR54" i="5"/>
  <c r="FT54" i="5"/>
  <c r="FU54" i="5"/>
  <c r="FP54" i="5"/>
  <c r="FW54" i="5" s="1"/>
  <c r="EZ16" i="5"/>
  <c r="FG16" i="5" s="1"/>
  <c r="FK16" i="5" s="1"/>
  <c r="FM16" i="5" s="1"/>
  <c r="FN16" i="5"/>
  <c r="EQ46" i="5"/>
  <c r="ES46" i="5"/>
  <c r="EU46" i="5"/>
  <c r="EV46" i="5"/>
  <c r="DZ9" i="5"/>
  <c r="EH9" i="5" s="1"/>
  <c r="EL9" i="5" s="1"/>
  <c r="EN9" i="5" s="1"/>
  <c r="EO9" i="5"/>
  <c r="FP38" i="5"/>
  <c r="FW38" i="5" s="1"/>
  <c r="FR38" i="5"/>
  <c r="FT38" i="5"/>
  <c r="FU38" i="5"/>
  <c r="ES56" i="5"/>
  <c r="EV56" i="5"/>
  <c r="EQ56" i="5"/>
  <c r="EU56" i="5"/>
  <c r="EO25" i="5"/>
  <c r="DZ25" i="5"/>
  <c r="EH25" i="5" s="1"/>
  <c r="EL25" i="5" s="1"/>
  <c r="EN25" i="5" s="1"/>
  <c r="FR92" i="5"/>
  <c r="FT92" i="5"/>
  <c r="FU92" i="5"/>
  <c r="FP92" i="5"/>
  <c r="FW92" i="5" s="1"/>
  <c r="FU57" i="5"/>
  <c r="FP57" i="5"/>
  <c r="FW57" i="5" s="1"/>
  <c r="FR57" i="5"/>
  <c r="FT57" i="5"/>
  <c r="ES57" i="5"/>
  <c r="EV57" i="5"/>
  <c r="EQ57" i="5"/>
  <c r="EU57" i="5"/>
  <c r="FR72" i="5"/>
  <c r="FT72" i="5"/>
  <c r="FU72" i="5"/>
  <c r="FP72" i="5"/>
  <c r="FW72" i="5" s="1"/>
  <c r="FR68" i="5"/>
  <c r="FT68" i="5"/>
  <c r="FU68" i="5"/>
  <c r="FP68" i="5"/>
  <c r="FW68" i="5" s="1"/>
  <c r="V33" i="24"/>
  <c r="ES27" i="5"/>
  <c r="EU27" i="5"/>
  <c r="EV27" i="5"/>
  <c r="EQ27" i="5"/>
  <c r="ES67" i="5"/>
  <c r="EU67" i="5"/>
  <c r="EV67" i="5"/>
  <c r="EQ67" i="5"/>
  <c r="EU81" i="5"/>
  <c r="EV81" i="5"/>
  <c r="EQ81" i="5"/>
  <c r="ES81" i="5"/>
  <c r="EO11" i="5"/>
  <c r="DZ11" i="5"/>
  <c r="EH11" i="5" s="1"/>
  <c r="EL11" i="5" s="1"/>
  <c r="EN11" i="5" s="1"/>
  <c r="L22" i="5"/>
  <c r="GE22" i="5"/>
  <c r="M22" i="5"/>
  <c r="DK22" i="5"/>
  <c r="DU22" i="5"/>
  <c r="ES28" i="5"/>
  <c r="EU28" i="5"/>
  <c r="EV28" i="5"/>
  <c r="EQ28" i="5"/>
  <c r="DK26" i="5"/>
  <c r="L26" i="5"/>
  <c r="GE26" i="5"/>
  <c r="S15" i="23" s="1"/>
  <c r="DU26" i="5"/>
  <c r="M26" i="5"/>
  <c r="Q15" i="23" s="1"/>
  <c r="EV13" i="5"/>
  <c r="ES13" i="5"/>
  <c r="ET13" i="5" s="1"/>
  <c r="EQ13" i="5"/>
  <c r="ER13" i="5" s="1"/>
  <c r="EY13" i="5" s="1"/>
  <c r="GA13" i="5" s="1"/>
  <c r="EU13" i="5"/>
  <c r="EW13" i="5" s="1"/>
  <c r="FY13" i="5" s="1"/>
  <c r="E14" i="16" s="1"/>
  <c r="FT82" i="5"/>
  <c r="FU82" i="5"/>
  <c r="FP82" i="5"/>
  <c r="FW82" i="5" s="1"/>
  <c r="FR82" i="5"/>
  <c r="FU36" i="5" l="1"/>
  <c r="FP36" i="5"/>
  <c r="FW36" i="5" s="1"/>
  <c r="FR36" i="5"/>
  <c r="FT36" i="5"/>
  <c r="FU32" i="5"/>
  <c r="FP32" i="5"/>
  <c r="FW32" i="5" s="1"/>
  <c r="FT32" i="5"/>
  <c r="FR32" i="5"/>
  <c r="FU33" i="5"/>
  <c r="FT33" i="5"/>
  <c r="FP33" i="5"/>
  <c r="FW33" i="5" s="1"/>
  <c r="FR33" i="5"/>
  <c r="FU71" i="5"/>
  <c r="FR71" i="5"/>
  <c r="FT71" i="5"/>
  <c r="FP71" i="5"/>
  <c r="FW71" i="5" s="1"/>
  <c r="DY4" i="5"/>
  <c r="FP4" i="5"/>
  <c r="FQ4" i="5" s="1"/>
  <c r="FX4" i="5" s="1"/>
  <c r="ER4" i="5"/>
  <c r="EY4" i="5" s="1"/>
  <c r="GA4" i="5" s="1"/>
  <c r="V32" i="24"/>
  <c r="FT4" i="5"/>
  <c r="FV4" i="5" s="1"/>
  <c r="FR4" i="5"/>
  <c r="FS4" i="5" s="1"/>
  <c r="FU4" i="5"/>
  <c r="Q29" i="24"/>
  <c r="Q38" i="24" s="1"/>
  <c r="H27" i="23"/>
  <c r="GO19" i="5"/>
  <c r="GP19" i="5" s="1"/>
  <c r="J17" i="24" s="1"/>
  <c r="K17" i="24" s="1"/>
  <c r="DV13" i="5"/>
  <c r="DV12" i="5"/>
  <c r="P15" i="23"/>
  <c r="DT25" i="5"/>
  <c r="DV25" i="5" s="1"/>
  <c r="DX25" i="5"/>
  <c r="DY25" i="5" s="1"/>
  <c r="EP25" i="5"/>
  <c r="DT22" i="5"/>
  <c r="GO22" i="5" s="1"/>
  <c r="GP22" i="5" s="1"/>
  <c r="J20" i="24" s="1"/>
  <c r="K20" i="24" s="1"/>
  <c r="DX22" i="5"/>
  <c r="DY22" i="5" s="1"/>
  <c r="EP22" i="5"/>
  <c r="FO16" i="5"/>
  <c r="FP16" i="5"/>
  <c r="FT16" i="5"/>
  <c r="FV16" i="5" s="1"/>
  <c r="FU16" i="5"/>
  <c r="FR16" i="5"/>
  <c r="FS16" i="5" s="1"/>
  <c r="DT14" i="5"/>
  <c r="GO14" i="5" s="1"/>
  <c r="GP14" i="5" s="1"/>
  <c r="J12" i="24" s="1"/>
  <c r="K12" i="24" s="1"/>
  <c r="EP14" i="5"/>
  <c r="DX14" i="5"/>
  <c r="DY14" i="5" s="1"/>
  <c r="FO18" i="5"/>
  <c r="FP18" i="5"/>
  <c r="FT18" i="5"/>
  <c r="FV18" i="5" s="1"/>
  <c r="FU18" i="5"/>
  <c r="FR18" i="5"/>
  <c r="FS18" i="5" s="1"/>
  <c r="EP17" i="5"/>
  <c r="DX17" i="5"/>
  <c r="DY17" i="5" s="1"/>
  <c r="DT17" i="5"/>
  <c r="DV17" i="5" s="1"/>
  <c r="EZ7" i="5"/>
  <c r="FG7" i="5" s="1"/>
  <c r="FK7" i="5" s="1"/>
  <c r="FM7" i="5" s="1"/>
  <c r="FN7" i="5"/>
  <c r="S29" i="24"/>
  <c r="S38" i="24" s="1"/>
  <c r="DX9" i="5"/>
  <c r="DY9" i="5" s="1"/>
  <c r="EP9" i="5"/>
  <c r="DT9" i="5"/>
  <c r="DX26" i="5"/>
  <c r="DY26" i="5" s="1"/>
  <c r="EP26" i="5"/>
  <c r="DT26" i="5"/>
  <c r="DV26" i="5" s="1"/>
  <c r="EZ22" i="5"/>
  <c r="FG22" i="5" s="1"/>
  <c r="FK22" i="5" s="1"/>
  <c r="FM22" i="5" s="1"/>
  <c r="FN22" i="5"/>
  <c r="ES25" i="5"/>
  <c r="ET25" i="5" s="1"/>
  <c r="EQ25" i="5"/>
  <c r="ER25" i="5" s="1"/>
  <c r="EY25" i="5" s="1"/>
  <c r="GA25" i="5" s="1"/>
  <c r="D26" i="16" s="1"/>
  <c r="F26" i="16" s="1"/>
  <c r="EU25" i="5"/>
  <c r="EW25" i="5" s="1"/>
  <c r="FY25" i="5" s="1"/>
  <c r="E26" i="16" s="1"/>
  <c r="EV25" i="5"/>
  <c r="FN5" i="5"/>
  <c r="FO5" i="5" s="1"/>
  <c r="EZ5" i="5"/>
  <c r="FG5" i="5" s="1"/>
  <c r="FK5" i="5" s="1"/>
  <c r="FM5" i="5" s="1"/>
  <c r="FO8" i="5"/>
  <c r="FR8" i="5"/>
  <c r="FS8" i="5" s="1"/>
  <c r="FP8" i="5"/>
  <c r="FU8" i="5"/>
  <c r="FT8" i="5"/>
  <c r="FV8" i="5" s="1"/>
  <c r="V36" i="24"/>
  <c r="V30" i="24"/>
  <c r="DV16" i="5"/>
  <c r="O29" i="24"/>
  <c r="O38" i="24" s="1"/>
  <c r="EP11" i="5"/>
  <c r="DT11" i="5"/>
  <c r="GO11" i="5" s="1"/>
  <c r="GP11" i="5" s="1"/>
  <c r="J9" i="24" s="1"/>
  <c r="K9" i="24" s="1"/>
  <c r="DX11" i="5"/>
  <c r="DY11" i="5" s="1"/>
  <c r="ES9" i="5"/>
  <c r="ET9" i="5" s="1"/>
  <c r="EQ9" i="5"/>
  <c r="ER9" i="5" s="1"/>
  <c r="EY9" i="5" s="1"/>
  <c r="GA9" i="5" s="1"/>
  <c r="EU9" i="5"/>
  <c r="EW9" i="5" s="1"/>
  <c r="EV9" i="5"/>
  <c r="EQ5" i="5"/>
  <c r="ER5" i="5" s="1"/>
  <c r="EY5" i="5" s="1"/>
  <c r="GA5" i="5" s="1"/>
  <c r="EU5" i="5"/>
  <c r="EW5" i="5" s="1"/>
  <c r="FY5" i="5" s="1"/>
  <c r="E6" i="16" s="1"/>
  <c r="EV5" i="5"/>
  <c r="ES5" i="5"/>
  <c r="ET5" i="5" s="1"/>
  <c r="DT5" i="5"/>
  <c r="DV5" i="5" s="1"/>
  <c r="EP5" i="5"/>
  <c r="DX5" i="5"/>
  <c r="DY5" i="5" s="1"/>
  <c r="FN14" i="5"/>
  <c r="EZ14" i="5"/>
  <c r="FG14" i="5" s="1"/>
  <c r="FK14" i="5" s="1"/>
  <c r="FM14" i="5" s="1"/>
  <c r="GB12" i="5"/>
  <c r="GC12" i="5" s="1"/>
  <c r="GD12" i="5" s="1"/>
  <c r="D10" i="24"/>
  <c r="H10" i="24" s="1"/>
  <c r="I10" i="24" s="1"/>
  <c r="D13" i="16"/>
  <c r="F13" i="16" s="1"/>
  <c r="DV24" i="5"/>
  <c r="DY8" i="5"/>
  <c r="GB16" i="5"/>
  <c r="GC16" i="5" s="1"/>
  <c r="GD16" i="5" s="1"/>
  <c r="D17" i="16"/>
  <c r="F17" i="16" s="1"/>
  <c r="D14" i="24"/>
  <c r="H14" i="24" s="1"/>
  <c r="I14" i="24" s="1"/>
  <c r="D6" i="24"/>
  <c r="H6" i="24" s="1"/>
  <c r="I6" i="24" s="1"/>
  <c r="GB8" i="5"/>
  <c r="GC8" i="5" s="1"/>
  <c r="GD8" i="5" s="1"/>
  <c r="D9" i="16"/>
  <c r="F9" i="16" s="1"/>
  <c r="N29" i="24"/>
  <c r="FN11" i="5"/>
  <c r="EZ11" i="5"/>
  <c r="FG11" i="5" s="1"/>
  <c r="FK11" i="5" s="1"/>
  <c r="FM11" i="5" s="1"/>
  <c r="FO24" i="5"/>
  <c r="FP24" i="5"/>
  <c r="FU24" i="5"/>
  <c r="FT24" i="5"/>
  <c r="FV24" i="5" s="1"/>
  <c r="FR24" i="5"/>
  <c r="FS24" i="5" s="1"/>
  <c r="FO12" i="5"/>
  <c r="FU12" i="5"/>
  <c r="FR12" i="5"/>
  <c r="FS12" i="5" s="1"/>
  <c r="FT12" i="5"/>
  <c r="FV12" i="5" s="1"/>
  <c r="FP12" i="5"/>
  <c r="V34" i="24"/>
  <c r="EV14" i="5"/>
  <c r="ES14" i="5"/>
  <c r="ET14" i="5" s="1"/>
  <c r="EQ14" i="5"/>
  <c r="ER14" i="5" s="1"/>
  <c r="EY14" i="5" s="1"/>
  <c r="GA14" i="5" s="1"/>
  <c r="EU14" i="5"/>
  <c r="EW14" i="5" s="1"/>
  <c r="FY14" i="5" s="1"/>
  <c r="E15" i="16" s="1"/>
  <c r="DY19" i="5"/>
  <c r="EZ9" i="5"/>
  <c r="FG9" i="5" s="1"/>
  <c r="FK9" i="5" s="1"/>
  <c r="FM9" i="5" s="1"/>
  <c r="FN9" i="5"/>
  <c r="EQ7" i="5"/>
  <c r="ER7" i="5" s="1"/>
  <c r="EY7" i="5" s="1"/>
  <c r="GA7" i="5" s="1"/>
  <c r="EU7" i="5"/>
  <c r="EW7" i="5" s="1"/>
  <c r="FY7" i="5" s="1"/>
  <c r="E8" i="16" s="1"/>
  <c r="EV7" i="5"/>
  <c r="ES7" i="5"/>
  <c r="ET7" i="5" s="1"/>
  <c r="GB19" i="5"/>
  <c r="GC19" i="5" s="1"/>
  <c r="GD19" i="5" s="1"/>
  <c r="D17" i="24"/>
  <c r="H17" i="24" s="1"/>
  <c r="I17" i="24" s="1"/>
  <c r="D20" i="16"/>
  <c r="F20" i="16" s="1"/>
  <c r="FN21" i="5"/>
  <c r="EZ21" i="5"/>
  <c r="FG21" i="5" s="1"/>
  <c r="FK21" i="5" s="1"/>
  <c r="FM21" i="5" s="1"/>
  <c r="DY16" i="5"/>
  <c r="EQ15" i="5"/>
  <c r="ER15" i="5" s="1"/>
  <c r="EY15" i="5" s="1"/>
  <c r="GA15" i="5" s="1"/>
  <c r="EU15" i="5"/>
  <c r="EW15" i="5" s="1"/>
  <c r="FY15" i="5" s="1"/>
  <c r="E16" i="16" s="1"/>
  <c r="EV15" i="5"/>
  <c r="ES15" i="5"/>
  <c r="ET15" i="5" s="1"/>
  <c r="R29" i="24"/>
  <c r="R38" i="24" s="1"/>
  <c r="DX15" i="5"/>
  <c r="DY15" i="5" s="1"/>
  <c r="DT15" i="5"/>
  <c r="GO15" i="5" s="1"/>
  <c r="GP15" i="5" s="1"/>
  <c r="J13" i="24" s="1"/>
  <c r="K13" i="24" s="1"/>
  <c r="EP15" i="5"/>
  <c r="FN17" i="5"/>
  <c r="FO17" i="5" s="1"/>
  <c r="EZ17" i="5"/>
  <c r="FG17" i="5" s="1"/>
  <c r="FK17" i="5" s="1"/>
  <c r="FM17" i="5" s="1"/>
  <c r="EQ20" i="5"/>
  <c r="ER20" i="5" s="1"/>
  <c r="EY20" i="5" s="1"/>
  <c r="GA20" i="5" s="1"/>
  <c r="EU20" i="5"/>
  <c r="EW20" i="5" s="1"/>
  <c r="FY20" i="5" s="1"/>
  <c r="E21" i="16" s="1"/>
  <c r="EV20" i="5"/>
  <c r="ES20" i="5"/>
  <c r="ET20" i="5" s="1"/>
  <c r="EZ26" i="5"/>
  <c r="FG26" i="5" s="1"/>
  <c r="FK26" i="5" s="1"/>
  <c r="FM26" i="5" s="1"/>
  <c r="FN26" i="5"/>
  <c r="DX6" i="5"/>
  <c r="DY6" i="5" s="1"/>
  <c r="EP6" i="5"/>
  <c r="DT6" i="5"/>
  <c r="GO6" i="5" s="1"/>
  <c r="GP6" i="5" s="1"/>
  <c r="J4" i="24" s="1"/>
  <c r="K4" i="24" s="1"/>
  <c r="FR19" i="5"/>
  <c r="FS19" i="5" s="1"/>
  <c r="FU19" i="5"/>
  <c r="FP19" i="5"/>
  <c r="FT19" i="5"/>
  <c r="FV19" i="5" s="1"/>
  <c r="D11" i="24"/>
  <c r="H11" i="24" s="1"/>
  <c r="I11" i="24" s="1"/>
  <c r="GB13" i="5"/>
  <c r="GC13" i="5" s="1"/>
  <c r="GD13" i="5" s="1"/>
  <c r="D14" i="16"/>
  <c r="F14" i="16" s="1"/>
  <c r="EP10" i="5"/>
  <c r="DX10" i="5"/>
  <c r="DY10" i="5" s="1"/>
  <c r="DT10" i="5"/>
  <c r="DV10" i="5" s="1"/>
  <c r="EV23" i="5"/>
  <c r="ES23" i="5"/>
  <c r="ET23" i="5" s="1"/>
  <c r="EQ23" i="5"/>
  <c r="ER23" i="5" s="1"/>
  <c r="EY23" i="5" s="1"/>
  <c r="GA23" i="5" s="1"/>
  <c r="EU23" i="5"/>
  <c r="EW23" i="5" s="1"/>
  <c r="FY23" i="5" s="1"/>
  <c r="E24" i="16" s="1"/>
  <c r="EQ17" i="5"/>
  <c r="ER17" i="5" s="1"/>
  <c r="EY17" i="5" s="1"/>
  <c r="GA17" i="5" s="1"/>
  <c r="EU17" i="5"/>
  <c r="EW17" i="5" s="1"/>
  <c r="FY17" i="5" s="1"/>
  <c r="E18" i="16" s="1"/>
  <c r="EV17" i="5"/>
  <c r="ES17" i="5"/>
  <c r="ET17" i="5" s="1"/>
  <c r="EV26" i="5"/>
  <c r="ES26" i="5"/>
  <c r="ET26" i="5" s="1"/>
  <c r="EQ26" i="5"/>
  <c r="ER26" i="5" s="1"/>
  <c r="EY26" i="5" s="1"/>
  <c r="GA26" i="5" s="1"/>
  <c r="D27" i="16" s="1"/>
  <c r="F27" i="16" s="1"/>
  <c r="EU26" i="5"/>
  <c r="EW26" i="5" s="1"/>
  <c r="FY26" i="5" s="1"/>
  <c r="E27" i="16" s="1"/>
  <c r="P29" i="24"/>
  <c r="P38" i="24" s="1"/>
  <c r="EV21" i="5"/>
  <c r="ES21" i="5"/>
  <c r="ET21" i="5" s="1"/>
  <c r="EQ21" i="5"/>
  <c r="ER21" i="5" s="1"/>
  <c r="EY21" i="5" s="1"/>
  <c r="GA21" i="5" s="1"/>
  <c r="EU21" i="5"/>
  <c r="EW21" i="5" s="1"/>
  <c r="FY21" i="5" s="1"/>
  <c r="E22" i="16" s="1"/>
  <c r="FN15" i="5"/>
  <c r="FO15" i="5" s="1"/>
  <c r="EZ15" i="5"/>
  <c r="FG15" i="5" s="1"/>
  <c r="FK15" i="5" s="1"/>
  <c r="FM15" i="5" s="1"/>
  <c r="DT20" i="5"/>
  <c r="DV20" i="5" s="1"/>
  <c r="DX20" i="5"/>
  <c r="DY20" i="5" s="1"/>
  <c r="EP20" i="5"/>
  <c r="DY12" i="5"/>
  <c r="ES22" i="5"/>
  <c r="ET22" i="5" s="1"/>
  <c r="EQ22" i="5"/>
  <c r="ER22" i="5" s="1"/>
  <c r="EY22" i="5" s="1"/>
  <c r="GA22" i="5" s="1"/>
  <c r="EV22" i="5"/>
  <c r="EU22" i="5"/>
  <c r="EW22" i="5" s="1"/>
  <c r="FY22" i="5" s="1"/>
  <c r="E23" i="16" s="1"/>
  <c r="EZ25" i="5"/>
  <c r="FG25" i="5" s="1"/>
  <c r="FK25" i="5" s="1"/>
  <c r="FM25" i="5" s="1"/>
  <c r="FN25" i="5"/>
  <c r="EV6" i="5"/>
  <c r="ES6" i="5"/>
  <c r="ET6" i="5" s="1"/>
  <c r="EQ6" i="5"/>
  <c r="ER6" i="5" s="1"/>
  <c r="EY6" i="5" s="1"/>
  <c r="GA6" i="5" s="1"/>
  <c r="EU6" i="5"/>
  <c r="EW6" i="5" s="1"/>
  <c r="FY6" i="5" s="1"/>
  <c r="E7" i="16" s="1"/>
  <c r="FO13" i="5"/>
  <c r="FR13" i="5"/>
  <c r="FS13" i="5" s="1"/>
  <c r="FP13" i="5"/>
  <c r="FT13" i="5"/>
  <c r="FV13" i="5" s="1"/>
  <c r="FU13" i="5"/>
  <c r="DY24" i="5"/>
  <c r="EZ23" i="5"/>
  <c r="FG23" i="5" s="1"/>
  <c r="FK23" i="5" s="1"/>
  <c r="FM23" i="5" s="1"/>
  <c r="FN23" i="5"/>
  <c r="FO23" i="5" s="1"/>
  <c r="GB24" i="5"/>
  <c r="GC24" i="5" s="1"/>
  <c r="GD24" i="5" s="1"/>
  <c r="D25" i="16"/>
  <c r="F25" i="16" s="1"/>
  <c r="D22" i="24"/>
  <c r="H22" i="24" s="1"/>
  <c r="I22" i="24" s="1"/>
  <c r="DX21" i="5"/>
  <c r="DY21" i="5" s="1"/>
  <c r="EP21" i="5"/>
  <c r="DT21" i="5"/>
  <c r="DV21" i="5" s="1"/>
  <c r="GO18" i="5"/>
  <c r="GP18" i="5" s="1"/>
  <c r="J16" i="24" s="1"/>
  <c r="K16" i="24" s="1"/>
  <c r="T29" i="24"/>
  <c r="T38" i="24" s="1"/>
  <c r="ES10" i="5"/>
  <c r="ET10" i="5" s="1"/>
  <c r="EQ10" i="5"/>
  <c r="ER10" i="5" s="1"/>
  <c r="EY10" i="5" s="1"/>
  <c r="GA10" i="5" s="1"/>
  <c r="EU10" i="5"/>
  <c r="EW10" i="5" s="1"/>
  <c r="FY10" i="5" s="1"/>
  <c r="E11" i="16" s="1"/>
  <c r="EV10" i="5"/>
  <c r="EU11" i="5"/>
  <c r="EW11" i="5" s="1"/>
  <c r="FY11" i="5" s="1"/>
  <c r="E12" i="16" s="1"/>
  <c r="EV11" i="5"/>
  <c r="EQ11" i="5"/>
  <c r="ER11" i="5" s="1"/>
  <c r="EY11" i="5" s="1"/>
  <c r="GA11" i="5" s="1"/>
  <c r="ES11" i="5"/>
  <c r="ET11" i="5" s="1"/>
  <c r="DY13" i="5"/>
  <c r="FN6" i="5"/>
  <c r="FO6" i="5" s="1"/>
  <c r="EZ6" i="5"/>
  <c r="FG6" i="5" s="1"/>
  <c r="FK6" i="5" s="1"/>
  <c r="FM6" i="5" s="1"/>
  <c r="FN10" i="5"/>
  <c r="FO10" i="5" s="1"/>
  <c r="EZ10" i="5"/>
  <c r="FG10" i="5" s="1"/>
  <c r="FK10" i="5" s="1"/>
  <c r="FM10" i="5" s="1"/>
  <c r="D16" i="24"/>
  <c r="H16" i="24" s="1"/>
  <c r="I16" i="24" s="1"/>
  <c r="GB18" i="5"/>
  <c r="GC18" i="5" s="1"/>
  <c r="GD18" i="5" s="1"/>
  <c r="D19" i="16"/>
  <c r="F19" i="16" s="1"/>
  <c r="GO8" i="5"/>
  <c r="GP8" i="5" s="1"/>
  <c r="J6" i="24" s="1"/>
  <c r="K6" i="24" s="1"/>
  <c r="DT23" i="5"/>
  <c r="DV23" i="5" s="1"/>
  <c r="DX23" i="5"/>
  <c r="DY23" i="5" s="1"/>
  <c r="EP23" i="5"/>
  <c r="DX7" i="5"/>
  <c r="DY7" i="5" s="1"/>
  <c r="EP7" i="5"/>
  <c r="DT7" i="5"/>
  <c r="DV7" i="5" s="1"/>
  <c r="U29" i="24"/>
  <c r="U38" i="24" s="1"/>
  <c r="EZ20" i="5"/>
  <c r="FG20" i="5" s="1"/>
  <c r="FK20" i="5" s="1"/>
  <c r="FM20" i="5" s="1"/>
  <c r="FN20" i="5"/>
  <c r="FO20" i="5" s="1"/>
  <c r="DY18" i="5"/>
  <c r="FW4" i="5"/>
  <c r="GO25" i="5" l="1"/>
  <c r="GP25" i="5" s="1"/>
  <c r="J23" i="24" s="1"/>
  <c r="K23" i="24" s="1"/>
  <c r="GO23" i="5"/>
  <c r="GP23" i="5" s="1"/>
  <c r="J21" i="24" s="1"/>
  <c r="K21" i="24" s="1"/>
  <c r="DV22" i="5"/>
  <c r="DV11" i="5"/>
  <c r="GO10" i="5"/>
  <c r="GP10" i="5" s="1"/>
  <c r="J8" i="24" s="1"/>
  <c r="K8" i="24" s="1"/>
  <c r="GO5" i="5"/>
  <c r="GP5" i="5" s="1"/>
  <c r="J3" i="24" s="1"/>
  <c r="K3" i="24" s="1"/>
  <c r="FY9" i="5"/>
  <c r="E10" i="16" s="1"/>
  <c r="M28" i="23"/>
  <c r="DV9" i="5"/>
  <c r="H28" i="23" s="1"/>
  <c r="H26" i="23"/>
  <c r="M26" i="23"/>
  <c r="I28" i="23" s="1"/>
  <c r="GO7" i="5"/>
  <c r="GP7" i="5" s="1"/>
  <c r="J5" i="24" s="1"/>
  <c r="K5" i="24" s="1"/>
  <c r="GO26" i="5"/>
  <c r="GP26" i="5" s="1"/>
  <c r="J24" i="24" s="1"/>
  <c r="K24" i="24" s="1"/>
  <c r="S30" i="23"/>
  <c r="D7" i="24"/>
  <c r="H7" i="24" s="1"/>
  <c r="I7" i="24" s="1"/>
  <c r="D10" i="16"/>
  <c r="F10" i="16" s="1"/>
  <c r="GB9" i="5"/>
  <c r="GC9" i="5" s="1"/>
  <c r="GD9" i="5" s="1"/>
  <c r="V29" i="24"/>
  <c r="V38" i="24" s="1"/>
  <c r="N38" i="24"/>
  <c r="D12" i="16"/>
  <c r="F12" i="16" s="1"/>
  <c r="GB11" i="5"/>
  <c r="GC11" i="5" s="1"/>
  <c r="GD11" i="5" s="1"/>
  <c r="D9" i="24"/>
  <c r="H9" i="24" s="1"/>
  <c r="I9" i="24" s="1"/>
  <c r="D23" i="24"/>
  <c r="H23" i="24" s="1"/>
  <c r="I23" i="24" s="1"/>
  <c r="GB25" i="5"/>
  <c r="GC25" i="5" s="1"/>
  <c r="GD25" i="5" s="1"/>
  <c r="FP20" i="5"/>
  <c r="FT20" i="5"/>
  <c r="FV20" i="5" s="1"/>
  <c r="FU20" i="5"/>
  <c r="FR20" i="5"/>
  <c r="FS20" i="5" s="1"/>
  <c r="FW13" i="5"/>
  <c r="FQ13" i="5"/>
  <c r="FX13" i="5" s="1"/>
  <c r="FR25" i="5"/>
  <c r="FS25" i="5" s="1"/>
  <c r="FP25" i="5"/>
  <c r="FT25" i="5"/>
  <c r="FV25" i="5" s="1"/>
  <c r="FU25" i="5"/>
  <c r="GO20" i="5"/>
  <c r="GP20" i="5" s="1"/>
  <c r="J18" i="24" s="1"/>
  <c r="K18" i="24" s="1"/>
  <c r="DV6" i="5"/>
  <c r="GB15" i="5"/>
  <c r="GC15" i="5" s="1"/>
  <c r="GD15" i="5" s="1"/>
  <c r="D16" i="16"/>
  <c r="F16" i="16" s="1"/>
  <c r="D13" i="24"/>
  <c r="H13" i="24" s="1"/>
  <c r="I13" i="24" s="1"/>
  <c r="FW8" i="5"/>
  <c r="FQ8" i="5"/>
  <c r="FX8" i="5" s="1"/>
  <c r="D19" i="24"/>
  <c r="H19" i="24" s="1"/>
  <c r="I19" i="24" s="1"/>
  <c r="GB21" i="5"/>
  <c r="GC21" i="5" s="1"/>
  <c r="GD21" i="5" s="1"/>
  <c r="D22" i="16"/>
  <c r="F22" i="16" s="1"/>
  <c r="FO22" i="5"/>
  <c r="FP22" i="5"/>
  <c r="FU22" i="5"/>
  <c r="FT22" i="5"/>
  <c r="FV22" i="5" s="1"/>
  <c r="FR22" i="5"/>
  <c r="FS22" i="5" s="1"/>
  <c r="D11" i="16"/>
  <c r="F11" i="16" s="1"/>
  <c r="D8" i="24"/>
  <c r="H8" i="24" s="1"/>
  <c r="I8" i="24" s="1"/>
  <c r="GB10" i="5"/>
  <c r="GC10" i="5" s="1"/>
  <c r="GD10" i="5" s="1"/>
  <c r="FT15" i="5"/>
  <c r="FV15" i="5" s="1"/>
  <c r="FU15" i="5"/>
  <c r="FR15" i="5"/>
  <c r="FS15" i="5" s="1"/>
  <c r="FP15" i="5"/>
  <c r="GB7" i="5"/>
  <c r="GC7" i="5" s="1"/>
  <c r="GD7" i="5" s="1"/>
  <c r="D8" i="16"/>
  <c r="F8" i="16" s="1"/>
  <c r="D5" i="24"/>
  <c r="H5" i="24" s="1"/>
  <c r="I5" i="24" s="1"/>
  <c r="FQ16" i="5"/>
  <c r="FX16" i="5" s="1"/>
  <c r="FW16" i="5"/>
  <c r="FO25" i="5"/>
  <c r="FU6" i="5"/>
  <c r="FP6" i="5"/>
  <c r="FR6" i="5"/>
  <c r="FS6" i="5" s="1"/>
  <c r="FT6" i="5"/>
  <c r="FV6" i="5" s="1"/>
  <c r="D12" i="24"/>
  <c r="H12" i="24" s="1"/>
  <c r="I12" i="24" s="1"/>
  <c r="D15" i="16"/>
  <c r="F15" i="16" s="1"/>
  <c r="GB14" i="5"/>
  <c r="GC14" i="5" s="1"/>
  <c r="GD14" i="5" s="1"/>
  <c r="FT23" i="5"/>
  <c r="FV23" i="5" s="1"/>
  <c r="FU23" i="5"/>
  <c r="FP23" i="5"/>
  <c r="FR23" i="5"/>
  <c r="FS23" i="5" s="1"/>
  <c r="D18" i="24"/>
  <c r="H18" i="24" s="1"/>
  <c r="I18" i="24" s="1"/>
  <c r="GB20" i="5"/>
  <c r="GC20" i="5" s="1"/>
  <c r="GD20" i="5" s="1"/>
  <c r="D21" i="16"/>
  <c r="F21" i="16" s="1"/>
  <c r="DV15" i="5"/>
  <c r="FO21" i="5"/>
  <c r="FU21" i="5"/>
  <c r="FR21" i="5"/>
  <c r="FS21" i="5" s="1"/>
  <c r="FP21" i="5"/>
  <c r="FT21" i="5"/>
  <c r="FV21" i="5" s="1"/>
  <c r="FP9" i="5"/>
  <c r="FT9" i="5"/>
  <c r="FV9" i="5" s="1"/>
  <c r="FU9" i="5"/>
  <c r="FR9" i="5"/>
  <c r="FS9" i="5" s="1"/>
  <c r="FW12" i="5"/>
  <c r="FQ12" i="5"/>
  <c r="FX12" i="5" s="1"/>
  <c r="FQ24" i="5"/>
  <c r="FX24" i="5" s="1"/>
  <c r="FW24" i="5"/>
  <c r="FO7" i="5"/>
  <c r="FT7" i="5"/>
  <c r="FV7" i="5" s="1"/>
  <c r="FU7" i="5"/>
  <c r="FR7" i="5"/>
  <c r="FS7" i="5" s="1"/>
  <c r="FP7" i="5"/>
  <c r="GO21" i="5"/>
  <c r="GP21" i="5" s="1"/>
  <c r="J19" i="24" s="1"/>
  <c r="K19" i="24" s="1"/>
  <c r="GB22" i="5"/>
  <c r="GC22" i="5" s="1"/>
  <c r="GD22" i="5" s="1"/>
  <c r="D23" i="16"/>
  <c r="F23" i="16" s="1"/>
  <c r="D20" i="24"/>
  <c r="H20" i="24" s="1"/>
  <c r="I20" i="24" s="1"/>
  <c r="GB17" i="5"/>
  <c r="GC17" i="5" s="1"/>
  <c r="GD17" i="5" s="1"/>
  <c r="D15" i="24"/>
  <c r="H15" i="24" s="1"/>
  <c r="I15" i="24" s="1"/>
  <c r="D18" i="16"/>
  <c r="F18" i="16" s="1"/>
  <c r="FW19" i="5"/>
  <c r="FQ19" i="5"/>
  <c r="FX19" i="5" s="1"/>
  <c r="FR14" i="5"/>
  <c r="FS14" i="5" s="1"/>
  <c r="FP14" i="5"/>
  <c r="FU14" i="5"/>
  <c r="FT14" i="5"/>
  <c r="FV14" i="5" s="1"/>
  <c r="FU5" i="5"/>
  <c r="FP5" i="5"/>
  <c r="FR5" i="5"/>
  <c r="FS5" i="5" s="1"/>
  <c r="FT5" i="5"/>
  <c r="FV5" i="5" s="1"/>
  <c r="GB4" i="5"/>
  <c r="GC4" i="5" s="1"/>
  <c r="GD4" i="5" s="1"/>
  <c r="D5" i="16"/>
  <c r="F5" i="16" s="1"/>
  <c r="D2" i="24"/>
  <c r="H2" i="24" s="1"/>
  <c r="I2" i="24" s="1"/>
  <c r="GO9" i="5"/>
  <c r="GP9" i="5" s="1"/>
  <c r="J7" i="24" s="1"/>
  <c r="K7" i="24" s="1"/>
  <c r="DV14" i="5"/>
  <c r="D3" i="24"/>
  <c r="H3" i="24" s="1"/>
  <c r="I3" i="24" s="1"/>
  <c r="D6" i="16"/>
  <c r="F6" i="16" s="1"/>
  <c r="GB5" i="5"/>
  <c r="GC5" i="5" s="1"/>
  <c r="GD5" i="5" s="1"/>
  <c r="FR10" i="5"/>
  <c r="FS10" i="5" s="1"/>
  <c r="FU10" i="5"/>
  <c r="FT10" i="5"/>
  <c r="FV10" i="5" s="1"/>
  <c r="FP10" i="5"/>
  <c r="D7" i="16"/>
  <c r="F7" i="16" s="1"/>
  <c r="D4" i="24"/>
  <c r="H4" i="24" s="1"/>
  <c r="I4" i="24" s="1"/>
  <c r="GB6" i="5"/>
  <c r="GC6" i="5" s="1"/>
  <c r="GD6" i="5" s="1"/>
  <c r="FU26" i="5"/>
  <c r="FR26" i="5"/>
  <c r="FS26" i="5" s="1"/>
  <c r="FP26" i="5"/>
  <c r="FT26" i="5"/>
  <c r="FV26" i="5" s="1"/>
  <c r="FT17" i="5"/>
  <c r="FV17" i="5" s="1"/>
  <c r="FU17" i="5"/>
  <c r="FR17" i="5"/>
  <c r="FS17" i="5" s="1"/>
  <c r="FP17" i="5"/>
  <c r="FO9" i="5"/>
  <c r="GB26" i="5"/>
  <c r="GC26" i="5" s="1"/>
  <c r="GD26" i="5" s="1"/>
  <c r="D24" i="24"/>
  <c r="H24" i="24" s="1"/>
  <c r="I24" i="24" s="1"/>
  <c r="GB23" i="5"/>
  <c r="GC23" i="5" s="1"/>
  <c r="GD23" i="5" s="1"/>
  <c r="D24" i="16"/>
  <c r="F24" i="16" s="1"/>
  <c r="D21" i="24"/>
  <c r="H21" i="24" s="1"/>
  <c r="I21" i="24" s="1"/>
  <c r="FO11" i="5"/>
  <c r="FU11" i="5"/>
  <c r="FR11" i="5"/>
  <c r="FS11" i="5" s="1"/>
  <c r="FP11" i="5"/>
  <c r="FT11" i="5"/>
  <c r="FV11" i="5" s="1"/>
  <c r="FO26" i="5"/>
  <c r="GO17" i="5"/>
  <c r="GP17" i="5" s="1"/>
  <c r="J15" i="24" s="1"/>
  <c r="K15" i="24" s="1"/>
  <c r="FW18" i="5"/>
  <c r="FQ18" i="5"/>
  <c r="FX18" i="5" s="1"/>
  <c r="FO14" i="5"/>
  <c r="S29" i="23" l="1"/>
  <c r="H29" i="23" s="1"/>
  <c r="T17" i="24"/>
  <c r="X20" i="24"/>
  <c r="T30" i="23"/>
  <c r="U30" i="23" s="1"/>
  <c r="H30" i="23" s="1"/>
  <c r="F30" i="23" s="1"/>
  <c r="Q16" i="24"/>
  <c r="U23" i="24"/>
  <c r="X21" i="24"/>
  <c r="N18" i="24"/>
  <c r="U18" i="24"/>
  <c r="W20" i="24"/>
  <c r="N20" i="24"/>
  <c r="O22" i="24"/>
  <c r="R17" i="24"/>
  <c r="X17" i="24"/>
  <c r="Q23" i="24"/>
  <c r="N22" i="24"/>
  <c r="X16" i="24"/>
  <c r="N21" i="24"/>
  <c r="O19" i="24"/>
  <c r="FQ26" i="5"/>
  <c r="FX26" i="5" s="1"/>
  <c r="FW26" i="5"/>
  <c r="FW14" i="5"/>
  <c r="FQ14" i="5"/>
  <c r="FX14" i="5" s="1"/>
  <c r="T22" i="24"/>
  <c r="R21" i="24"/>
  <c r="X18" i="24"/>
  <c r="O21" i="24"/>
  <c r="X19" i="24"/>
  <c r="O18" i="24"/>
  <c r="T19" i="24"/>
  <c r="W22" i="24"/>
  <c r="FW9" i="5"/>
  <c r="FQ9" i="5"/>
  <c r="FX9" i="5" s="1"/>
  <c r="Q21" i="24"/>
  <c r="O23" i="24"/>
  <c r="R22" i="24"/>
  <c r="R18" i="24"/>
  <c r="Q17" i="24"/>
  <c r="X23" i="24"/>
  <c r="O16" i="24"/>
  <c r="T16" i="24"/>
  <c r="FW5" i="5"/>
  <c r="FQ5" i="5"/>
  <c r="FX5" i="5" s="1"/>
  <c r="FW7" i="5"/>
  <c r="FQ7" i="5"/>
  <c r="FX7" i="5" s="1"/>
  <c r="Q22" i="24"/>
  <c r="T23" i="24"/>
  <c r="W21" i="24"/>
  <c r="O17" i="24"/>
  <c r="U16" i="24"/>
  <c r="N19" i="24"/>
  <c r="U17" i="24"/>
  <c r="T18" i="24"/>
  <c r="FW20" i="5"/>
  <c r="FQ20" i="5"/>
  <c r="FX20" i="5" s="1"/>
  <c r="FW21" i="5"/>
  <c r="FQ21" i="5"/>
  <c r="FX21" i="5" s="1"/>
  <c r="R16" i="24"/>
  <c r="O20" i="24"/>
  <c r="Q18" i="24"/>
  <c r="X22" i="24"/>
  <c r="W16" i="24"/>
  <c r="T20" i="24"/>
  <c r="W18" i="24"/>
  <c r="Q20" i="24"/>
  <c r="FW25" i="5"/>
  <c r="FQ25" i="5"/>
  <c r="FX25" i="5" s="1"/>
  <c r="FW17" i="5"/>
  <c r="FQ17" i="5"/>
  <c r="FX17" i="5" s="1"/>
  <c r="FW11" i="5"/>
  <c r="FQ11" i="5"/>
  <c r="FX11" i="5" s="1"/>
  <c r="FW10" i="5"/>
  <c r="FQ10" i="5"/>
  <c r="FX10" i="5" s="1"/>
  <c r="FW23" i="5"/>
  <c r="FQ23" i="5"/>
  <c r="FX23" i="5" s="1"/>
  <c r="FW6" i="5"/>
  <c r="FQ6" i="5"/>
  <c r="FX6" i="5" s="1"/>
  <c r="FW15" i="5"/>
  <c r="FQ15" i="5"/>
  <c r="FX15" i="5" s="1"/>
  <c r="W23" i="24"/>
  <c r="T21" i="24"/>
  <c r="W17" i="24"/>
  <c r="U20" i="24"/>
  <c r="U19" i="24"/>
  <c r="N17" i="24"/>
  <c r="N16" i="24"/>
  <c r="U22" i="24"/>
  <c r="FW22" i="5"/>
  <c r="FQ22" i="5"/>
  <c r="FX22" i="5" s="1"/>
  <c r="Q9" i="24"/>
  <c r="X7" i="24"/>
  <c r="O7" i="24"/>
  <c r="T7" i="24"/>
  <c r="W10" i="24"/>
  <c r="T9" i="24"/>
  <c r="Q7" i="24"/>
  <c r="W9" i="24"/>
  <c r="R9" i="24"/>
  <c r="O10" i="24"/>
  <c r="R10" i="24"/>
  <c r="N10" i="24"/>
  <c r="N9" i="24"/>
  <c r="U7" i="24"/>
  <c r="X10" i="24"/>
  <c r="X9" i="24"/>
  <c r="T10" i="24"/>
  <c r="O9" i="24"/>
  <c r="U9" i="24"/>
  <c r="U10" i="24"/>
  <c r="W7" i="24"/>
  <c r="N7" i="24"/>
  <c r="R7" i="24"/>
  <c r="Q10" i="24"/>
  <c r="R20" i="24"/>
  <c r="U21" i="24"/>
  <c r="W19" i="24"/>
  <c r="Y19" i="24" s="1"/>
  <c r="R23" i="24"/>
  <c r="N23" i="24"/>
  <c r="R19" i="24"/>
  <c r="Q19" i="24"/>
  <c r="Y17" i="24" l="1"/>
  <c r="Y20" i="24"/>
  <c r="V19" i="24"/>
  <c r="V17" i="24"/>
  <c r="V23" i="24"/>
  <c r="Y21" i="24"/>
  <c r="V18" i="24"/>
  <c r="S18" i="24"/>
  <c r="S10" i="24"/>
  <c r="Z20" i="24"/>
  <c r="Y7" i="24"/>
  <c r="S17" i="24"/>
  <c r="V20" i="24"/>
  <c r="S22" i="24"/>
  <c r="Y23" i="24"/>
  <c r="Y18" i="24"/>
  <c r="X24" i="24"/>
  <c r="V7" i="24"/>
  <c r="AA9" i="24"/>
  <c r="AA22" i="24"/>
  <c r="W24" i="24"/>
  <c r="Y16" i="24"/>
  <c r="AA7" i="24"/>
  <c r="Z17" i="24"/>
  <c r="P17" i="24"/>
  <c r="V22" i="24"/>
  <c r="P22" i="24"/>
  <c r="Z22" i="24"/>
  <c r="AA10" i="24"/>
  <c r="Y22" i="24"/>
  <c r="S23" i="24"/>
  <c r="V10" i="24"/>
  <c r="S9" i="24"/>
  <c r="P20" i="24"/>
  <c r="AA20" i="24"/>
  <c r="Z19" i="24"/>
  <c r="P10" i="24"/>
  <c r="Z10" i="24"/>
  <c r="O24" i="24"/>
  <c r="AA16" i="24"/>
  <c r="Y9" i="24"/>
  <c r="R24" i="24"/>
  <c r="U24" i="24"/>
  <c r="AA18" i="24"/>
  <c r="S7" i="24"/>
  <c r="V21" i="24"/>
  <c r="S20" i="24"/>
  <c r="AA17" i="24"/>
  <c r="Z18" i="24"/>
  <c r="AA23" i="24"/>
  <c r="N24" i="24"/>
  <c r="P16" i="24"/>
  <c r="Z16" i="24"/>
  <c r="S19" i="24"/>
  <c r="P7" i="24"/>
  <c r="Z7" i="24"/>
  <c r="V9" i="24"/>
  <c r="P18" i="24"/>
  <c r="S21" i="24"/>
  <c r="AA21" i="24"/>
  <c r="P19" i="24"/>
  <c r="AA19" i="24"/>
  <c r="Q24" i="24"/>
  <c r="Z23" i="24"/>
  <c r="P23" i="24"/>
  <c r="Z9" i="24"/>
  <c r="P9" i="24"/>
  <c r="Y10" i="24"/>
  <c r="T24" i="24"/>
  <c r="V16" i="24"/>
  <c r="P21" i="24"/>
  <c r="Z21" i="24"/>
  <c r="S16" i="24"/>
  <c r="AB9" i="24" l="1"/>
  <c r="AB20" i="24"/>
  <c r="AB22" i="24"/>
  <c r="Y24" i="24"/>
  <c r="AB7" i="24"/>
  <c r="AB19" i="24"/>
  <c r="AB18" i="24"/>
  <c r="AB17" i="24"/>
  <c r="AB23" i="24"/>
  <c r="V24" i="24"/>
  <c r="AB16" i="24"/>
  <c r="Z24" i="24"/>
  <c r="S24" i="24"/>
  <c r="AA24" i="24"/>
  <c r="AB21" i="24"/>
  <c r="P24" i="24"/>
  <c r="AB10" i="24"/>
  <c r="AB24" i="24" l="1"/>
</calcChain>
</file>

<file path=xl/sharedStrings.xml><?xml version="1.0" encoding="utf-8"?>
<sst xmlns="http://schemas.openxmlformats.org/spreadsheetml/2006/main" count="1157" uniqueCount="383">
  <si>
    <t>Roll No</t>
  </si>
  <si>
    <t>Name of Students</t>
  </si>
  <si>
    <t>Adm No</t>
  </si>
  <si>
    <t>MM</t>
  </si>
  <si>
    <t xml:space="preserve">wtg </t>
  </si>
  <si>
    <t>Remarks</t>
  </si>
  <si>
    <t>Name of the Students</t>
  </si>
  <si>
    <t>Gender</t>
  </si>
  <si>
    <t>Father's Name</t>
  </si>
  <si>
    <t>Mother's Name</t>
  </si>
  <si>
    <t>Address</t>
  </si>
  <si>
    <t>Cat</t>
  </si>
  <si>
    <t>Social cat</t>
  </si>
  <si>
    <t>Work Education</t>
  </si>
  <si>
    <t>Discipline</t>
  </si>
  <si>
    <t>Remarks by Teacher in final print</t>
  </si>
  <si>
    <t>Class &amp; sec</t>
  </si>
  <si>
    <t>Class &amp; Sec</t>
  </si>
  <si>
    <t>Session</t>
  </si>
  <si>
    <t>Principal</t>
  </si>
  <si>
    <t xml:space="preserve">Grand Total </t>
  </si>
  <si>
    <t>Contacts</t>
  </si>
  <si>
    <t>RO Name</t>
  </si>
  <si>
    <t>Subjects List</t>
  </si>
  <si>
    <t>Subject</t>
  </si>
  <si>
    <t>Subject Teacher Name</t>
  </si>
  <si>
    <t>Class Teacher</t>
  </si>
  <si>
    <t>Co-class Teacher</t>
  </si>
  <si>
    <t>Checker</t>
  </si>
  <si>
    <t>Exam Incharge</t>
  </si>
  <si>
    <t>Grand Total</t>
  </si>
  <si>
    <t>OBC</t>
  </si>
  <si>
    <t>SC</t>
  </si>
  <si>
    <t>ST</t>
  </si>
  <si>
    <t>Muslim</t>
  </si>
  <si>
    <t>Sikh</t>
  </si>
  <si>
    <t>PH</t>
  </si>
  <si>
    <t>MC</t>
  </si>
  <si>
    <t>GEN</t>
  </si>
  <si>
    <t>CAT-I</t>
  </si>
  <si>
    <t>CAT-II</t>
  </si>
  <si>
    <t>CAT-III</t>
  </si>
  <si>
    <t>CAT-IV</t>
  </si>
  <si>
    <t>CAT-V</t>
  </si>
  <si>
    <t>CAT-VI</t>
  </si>
  <si>
    <t>CAT-VII</t>
  </si>
  <si>
    <t>Total Boys</t>
  </si>
  <si>
    <t>Total Girls</t>
  </si>
  <si>
    <t>Boys/ Girls</t>
  </si>
  <si>
    <t>(BOYS)</t>
  </si>
  <si>
    <t>(GIRLS)</t>
  </si>
  <si>
    <t>Total Theory</t>
  </si>
  <si>
    <t>Max Marks</t>
  </si>
  <si>
    <t>Marks Obtained</t>
  </si>
  <si>
    <t>Percentage</t>
  </si>
  <si>
    <t>Rank/ Position</t>
  </si>
  <si>
    <t>Subjects Name</t>
  </si>
  <si>
    <t>Mother's Name:</t>
  </si>
  <si>
    <t>Date of Birth:</t>
  </si>
  <si>
    <t>Result</t>
  </si>
  <si>
    <t>I/C Exam</t>
  </si>
  <si>
    <t>B</t>
  </si>
  <si>
    <t>Affiliation No</t>
  </si>
  <si>
    <t>A</t>
  </si>
  <si>
    <t>Mobile No.</t>
  </si>
  <si>
    <t>Co-Scholostic Grade</t>
  </si>
  <si>
    <t>Promotion List</t>
  </si>
  <si>
    <t xml:space="preserve">PROMOTION LIST </t>
  </si>
  <si>
    <t>Total theory</t>
  </si>
  <si>
    <t>Roll No:</t>
  </si>
  <si>
    <t>Students Name:</t>
  </si>
  <si>
    <t>School Affiliation-</t>
  </si>
  <si>
    <t>MATHEMATICS</t>
  </si>
  <si>
    <t>PHYSICS</t>
  </si>
  <si>
    <t>CHEMISTRY</t>
  </si>
  <si>
    <t>BIOLOGY</t>
  </si>
  <si>
    <t>PHYSICAL EDUCATION</t>
  </si>
  <si>
    <t>BUSINESS STUDIES</t>
  </si>
  <si>
    <t>ACCOUNTANCY</t>
  </si>
  <si>
    <t>ECONOMICS</t>
  </si>
  <si>
    <t>ENGLISH CORE</t>
  </si>
  <si>
    <t>HINDI CORE</t>
  </si>
  <si>
    <t>DEHRADUN</t>
  </si>
  <si>
    <t>COMPUTER SCIENCE</t>
  </si>
  <si>
    <t>School Code</t>
  </si>
  <si>
    <r>
      <t>M.M.</t>
    </r>
    <r>
      <rPr>
        <sz val="10"/>
        <color theme="1"/>
        <rFont val="Symbol"/>
        <family val="1"/>
        <charset val="2"/>
      </rPr>
      <t>®</t>
    </r>
  </si>
  <si>
    <t>Class Teacher's Remark:</t>
  </si>
  <si>
    <t>Reg No</t>
  </si>
  <si>
    <t>Admission No.:</t>
  </si>
  <si>
    <t>Weightage for Promotion</t>
  </si>
  <si>
    <t>Final Assessment</t>
  </si>
  <si>
    <t>PROGRESS REPORT CARD</t>
  </si>
  <si>
    <t>Co-Scholostic Areas as per CBSE Grading System</t>
  </si>
  <si>
    <t>INFORMATICS PRAC.</t>
  </si>
  <si>
    <t>Sub 1</t>
  </si>
  <si>
    <t>Sub 2</t>
  </si>
  <si>
    <t>Sub 3</t>
  </si>
  <si>
    <t>Sub 4</t>
  </si>
  <si>
    <t>Sub 6</t>
  </si>
  <si>
    <t>Sub 7</t>
  </si>
  <si>
    <t>Sub 8</t>
  </si>
  <si>
    <t>Sub 9</t>
  </si>
  <si>
    <r>
      <t xml:space="preserve">Subjects Selection </t>
    </r>
    <r>
      <rPr>
        <b/>
        <sz val="14"/>
        <color rgb="FFFF0000"/>
        <rFont val="Symbol"/>
        <family val="1"/>
        <charset val="2"/>
      </rPr>
      <t>¯</t>
    </r>
  </si>
  <si>
    <t>Incharge Names</t>
  </si>
  <si>
    <t>Student Profile</t>
  </si>
  <si>
    <t>Marks Entry</t>
  </si>
  <si>
    <t>Result Analysis</t>
  </si>
  <si>
    <t>DOB                     (12 JAN 2010)</t>
  </si>
  <si>
    <t>Class and Section:</t>
  </si>
  <si>
    <t>Session:</t>
  </si>
  <si>
    <t>R.N.</t>
  </si>
  <si>
    <t>MM Proj/ Prac</t>
  </si>
  <si>
    <t>wtg Proj/ Prac</t>
  </si>
  <si>
    <r>
      <t>LINKS</t>
    </r>
    <r>
      <rPr>
        <b/>
        <sz val="16"/>
        <color rgb="FFFF0000"/>
        <rFont val="Symbol"/>
        <family val="1"/>
        <charset val="2"/>
      </rPr>
      <t>®</t>
    </r>
  </si>
  <si>
    <t>R. N.</t>
  </si>
  <si>
    <t>Periodic Test 1</t>
  </si>
  <si>
    <t>Grades</t>
  </si>
  <si>
    <t xml:space="preserve">Health and Physical Education </t>
  </si>
  <si>
    <t>Failed in Theory</t>
  </si>
  <si>
    <t>Failed in Aggregate</t>
  </si>
  <si>
    <t>Pass On the Basis of Theory</t>
  </si>
  <si>
    <t>Supplementary Subjects Based on Aggregate</t>
  </si>
  <si>
    <t>Supplementary in</t>
  </si>
  <si>
    <t>Subject(s)</t>
  </si>
  <si>
    <t>Passing Criteria</t>
  </si>
  <si>
    <t>Supplementary in one subject</t>
  </si>
  <si>
    <t>doubles</t>
  </si>
  <si>
    <t>quad</t>
  </si>
  <si>
    <t>All</t>
  </si>
  <si>
    <t>Total supp Subjects</t>
  </si>
  <si>
    <t>Supplementary in two subjects</t>
  </si>
  <si>
    <t>Suppl in one subject</t>
  </si>
  <si>
    <t>Supple in two subjects</t>
  </si>
  <si>
    <t>RESULT</t>
  </si>
  <si>
    <t>Only one Supple</t>
  </si>
  <si>
    <t>Suppl in two subj</t>
  </si>
  <si>
    <t>one supp Subj</t>
  </si>
  <si>
    <t>two supp subje</t>
  </si>
  <si>
    <t>All subjs</t>
  </si>
  <si>
    <t>No. of subs</t>
  </si>
  <si>
    <t>result</t>
  </si>
  <si>
    <t>RESULT THEORY</t>
  </si>
  <si>
    <t>RESULT AGGR</t>
  </si>
  <si>
    <t>Place</t>
  </si>
  <si>
    <t>Addition Subject</t>
  </si>
  <si>
    <t>PAINTING</t>
  </si>
  <si>
    <t>R.No.</t>
  </si>
  <si>
    <t>Name</t>
  </si>
  <si>
    <t>Caste</t>
  </si>
  <si>
    <t>GENDER-CASTE</t>
  </si>
  <si>
    <t>RESULT-GENDER-CASTE</t>
  </si>
  <si>
    <t>Grade</t>
  </si>
  <si>
    <t>grade-gender-caste</t>
  </si>
  <si>
    <t>Analysis Before Supplementary Exam</t>
  </si>
  <si>
    <t>General</t>
  </si>
  <si>
    <t>Sc</t>
  </si>
  <si>
    <t>Overall</t>
  </si>
  <si>
    <t>Boys</t>
  </si>
  <si>
    <t>Girls</t>
  </si>
  <si>
    <t>Total</t>
  </si>
  <si>
    <t>Enrolled</t>
  </si>
  <si>
    <t>Pass Percentage</t>
  </si>
  <si>
    <t>Gradewise Analysis</t>
  </si>
  <si>
    <t>TOTAL</t>
  </si>
  <si>
    <t>Subjectwise Result</t>
  </si>
  <si>
    <t>Marks obtained of passed studens</t>
  </si>
  <si>
    <t>OVERALL GRADES</t>
  </si>
  <si>
    <t>GRADES OF ALL SUBJECTS</t>
  </si>
  <si>
    <t>BEFORE STARTING DO THE FOLLOWINGS</t>
  </si>
  <si>
    <t>1. Select Subjects or select blank from dorpdown menu</t>
  </si>
  <si>
    <t>BEST OF LUCK FOR RESULT</t>
  </si>
  <si>
    <t>GEOGRAPHY</t>
  </si>
  <si>
    <t>HISTORY</t>
  </si>
  <si>
    <t>POLITICAL SCIENCE</t>
  </si>
  <si>
    <t>REPORT CARDS</t>
  </si>
  <si>
    <t>Sub 5</t>
  </si>
  <si>
    <t>PT1</t>
  </si>
  <si>
    <t>SEE</t>
  </si>
  <si>
    <t>T-2, P</t>
  </si>
  <si>
    <t>Session Ending Exam</t>
  </si>
  <si>
    <t>wtg</t>
  </si>
  <si>
    <t xml:space="preserve">            Additional Subject</t>
  </si>
  <si>
    <t>Reg. No.:</t>
  </si>
  <si>
    <t>C</t>
  </si>
  <si>
    <t>NAHI JI</t>
  </si>
  <si>
    <t>%</t>
  </si>
  <si>
    <t>BIOTECHNOLOGY</t>
  </si>
  <si>
    <t>ONE</t>
  </si>
  <si>
    <t>Cumulative Test</t>
  </si>
  <si>
    <t>PT3</t>
  </si>
  <si>
    <t>PT-I</t>
  </si>
  <si>
    <t>PT-III</t>
  </si>
  <si>
    <t>Periodic Test-I</t>
  </si>
  <si>
    <t>Periodic Test-III</t>
  </si>
  <si>
    <t>Project/Practical</t>
  </si>
  <si>
    <t>CT</t>
  </si>
  <si>
    <t>THEORY</t>
  </si>
  <si>
    <t>Periodic Test 3</t>
  </si>
  <si>
    <t>Pract./Proj.</t>
  </si>
  <si>
    <t>Theory and Practical Separate</t>
  </si>
  <si>
    <t>Compartment Subjects Based on Theory</t>
  </si>
  <si>
    <t>Project/ Practical</t>
  </si>
  <si>
    <t>Cumu. Test</t>
  </si>
  <si>
    <t>Father's Name:</t>
  </si>
  <si>
    <t>General Studies</t>
  </si>
  <si>
    <t>overall grade</t>
  </si>
  <si>
    <t>Max Marks:</t>
  </si>
  <si>
    <t>Marks Obtained:</t>
  </si>
  <si>
    <t>Percentage:</t>
  </si>
  <si>
    <t>Overall Grade:</t>
  </si>
  <si>
    <t>Remark:</t>
  </si>
  <si>
    <t>Supplementary Subject (If any)</t>
  </si>
  <si>
    <t>A1 (91-100)</t>
  </si>
  <si>
    <t>A2 (81-90)</t>
  </si>
  <si>
    <t>B1 (71-80)</t>
  </si>
  <si>
    <t>B2 (61-70)</t>
  </si>
  <si>
    <t>C1 (51-60)</t>
  </si>
  <si>
    <t>C2 (41-50)</t>
  </si>
  <si>
    <t>D (33-40)</t>
  </si>
  <si>
    <t>E (&lt;33)</t>
  </si>
  <si>
    <t>A1
 (91-100)</t>
  </si>
  <si>
    <t>A2
 (81-90)</t>
  </si>
  <si>
    <t>B1
 (71-80)</t>
  </si>
  <si>
    <t>B2
 (61-70)</t>
  </si>
  <si>
    <t>C1
 (51-60)</t>
  </si>
  <si>
    <t>C2
 (41-50)</t>
  </si>
  <si>
    <t>E 
(&lt;33)</t>
  </si>
  <si>
    <t>D
 (33-40)</t>
  </si>
  <si>
    <t>Pass</t>
  </si>
  <si>
    <t>Compartment</t>
  </si>
  <si>
    <t>Essential Repeat</t>
  </si>
  <si>
    <t>Promoted/Not Promoted</t>
  </si>
  <si>
    <t>Disciplined and regular</t>
  </si>
  <si>
    <t>2. Fill Maximum Marks of PT-1, Cumulative Test, PT-III, Session ending and Practical/Project given in pink area</t>
  </si>
  <si>
    <t>Proj/Prac</t>
  </si>
  <si>
    <t>Cum.T.</t>
  </si>
  <si>
    <t>Fill Maximum Marks</t>
  </si>
  <si>
    <t>ATAL UTKRISHT G.I.C. DHOKANEY,NAINITAL</t>
  </si>
  <si>
    <t>Suyalbari, P.O. Simrar Distt. Nainital 263135</t>
  </si>
  <si>
    <t>gicdhokaneynainital@gmail.com</t>
  </si>
  <si>
    <t>Dhokaney</t>
  </si>
  <si>
    <t>Result Automation For Class XI Science ,Art and Commerce</t>
  </si>
  <si>
    <t>Dr. M.K.Gaira</t>
  </si>
  <si>
    <t>PGT - Physics</t>
  </si>
  <si>
    <t>drgaira@gmail.com</t>
  </si>
  <si>
    <t>YOGA</t>
  </si>
  <si>
    <t>Mr.B.K.Singh</t>
  </si>
  <si>
    <t>Date of Declaration of Result</t>
  </si>
  <si>
    <t>School Name</t>
  </si>
  <si>
    <t>ATAL UTKRISHT GOVERNMENT VIDYALAYA UTTRAKHAND</t>
  </si>
  <si>
    <t>SOCIOLOGY</t>
  </si>
  <si>
    <t>SANSKRIT</t>
  </si>
  <si>
    <t>2023-24</t>
  </si>
  <si>
    <t>Mr. M.C.Joshi</t>
  </si>
  <si>
    <t>Mr. Harish Chandra</t>
  </si>
  <si>
    <t>Mr. Pratap Singh Bisht</t>
  </si>
  <si>
    <t>Mr. B.K.Singh</t>
  </si>
  <si>
    <t>Mr. T.D.Kandpal</t>
  </si>
  <si>
    <t>Mr. Deepak Kumar</t>
  </si>
  <si>
    <t>Aadhar No</t>
  </si>
  <si>
    <t>11 B</t>
  </si>
  <si>
    <t>BHARAT SINGH CHHIMWAL</t>
  </si>
  <si>
    <t>BHASKAR SINGH NEGI</t>
  </si>
  <si>
    <t>BHUPENDRA SINGH JEENA</t>
  </si>
  <si>
    <t>GAURAV SUYAL</t>
  </si>
  <si>
    <t>KAMAL KISHOR JOSHI</t>
  </si>
  <si>
    <t>KARAN SINGH RAWAT</t>
  </si>
  <si>
    <t>KARAN SUYAL</t>
  </si>
  <si>
    <t>KHEEM SINGH CHHIMWAL</t>
  </si>
  <si>
    <t>MANISH NEGI</t>
  </si>
  <si>
    <t>MOHIT JOSHI</t>
  </si>
  <si>
    <t>RITESH JOSHI</t>
  </si>
  <si>
    <t>SAGAR SINGH PARGAI</t>
  </si>
  <si>
    <t>SUMIT DANI</t>
  </si>
  <si>
    <t>VIVEK DANI</t>
  </si>
  <si>
    <t>BABITA JEENA</t>
  </si>
  <si>
    <t>BABITA RAUTELA</t>
  </si>
  <si>
    <t>BEENA SUYAL</t>
  </si>
  <si>
    <t>HARSHITA NEGI</t>
  </si>
  <si>
    <t>MEENA BISHT</t>
  </si>
  <si>
    <t>NIYATI SUYAL</t>
  </si>
  <si>
    <t>TANU PRIYA</t>
  </si>
  <si>
    <t>TANUJA NEGI</t>
  </si>
  <si>
    <t>SOHAN SINGH CHHIMWAL</t>
  </si>
  <si>
    <t>BIMLA CHHIMWAL</t>
  </si>
  <si>
    <t>ISHWAR SINGH NEGI</t>
  </si>
  <si>
    <t>NEEMA DEVI</t>
  </si>
  <si>
    <t>PREETAM SINGH</t>
  </si>
  <si>
    <t>KAMLA DEVI</t>
  </si>
  <si>
    <t>LEELADHAR SUYAL</t>
  </si>
  <si>
    <t>GEETA SUYAL</t>
  </si>
  <si>
    <t>SHEKHAR CHANDRA JOSHI</t>
  </si>
  <si>
    <t>HEMA JOSHI</t>
  </si>
  <si>
    <t>BHEEM SINGH</t>
  </si>
  <si>
    <t>PARWATI DEVI</t>
  </si>
  <si>
    <t>KAILASH CHANDRA SUYAL</t>
  </si>
  <si>
    <t>DEEPA SUYAL</t>
  </si>
  <si>
    <t>MOHAN SINGH CHHIMWAL</t>
  </si>
  <si>
    <t>LEELA DEVI</t>
  </si>
  <si>
    <t>JEEVAN SINGH NEGI</t>
  </si>
  <si>
    <t>MAYA NEGI</t>
  </si>
  <si>
    <t>MOHAN CHANDRA JOSHI</t>
  </si>
  <si>
    <t>LALITA DEVI</t>
  </si>
  <si>
    <t xml:space="preserve">GIRISH CHANDRA </t>
  </si>
  <si>
    <t>MEENA JOSHI</t>
  </si>
  <si>
    <t>GOVIND SINGH PARGAI</t>
  </si>
  <si>
    <t>MAMTA PARGAI</t>
  </si>
  <si>
    <t>PURAN CHANDRA DANI</t>
  </si>
  <si>
    <t>KAVITA DANI</t>
  </si>
  <si>
    <t>NARAYAN DATT DANI</t>
  </si>
  <si>
    <t>BHEEM SINGH JEENA</t>
  </si>
  <si>
    <t>DEEPA DEVI</t>
  </si>
  <si>
    <t>DALEEP SINGH RAUTELA</t>
  </si>
  <si>
    <t>LEELA RAUTELA</t>
  </si>
  <si>
    <t>HARISH CHANDRA SUYAL</t>
  </si>
  <si>
    <t>CHAMPA SUYAL</t>
  </si>
  <si>
    <t>BALWANT SINGH NEGI</t>
  </si>
  <si>
    <t>POOJA NEGI</t>
  </si>
  <si>
    <t>BAHADUR SINGH BISHT</t>
  </si>
  <si>
    <t>GUDDI DEVI</t>
  </si>
  <si>
    <t>DHARA BALLABH SUYAL</t>
  </si>
  <si>
    <t>LATA SUYAL</t>
  </si>
  <si>
    <t>ANAND SINGH</t>
  </si>
  <si>
    <t>KUSUM CHHIMWAL</t>
  </si>
  <si>
    <t>NARENDRA SINGH NEGI</t>
  </si>
  <si>
    <t>KAMLA NEGI</t>
  </si>
  <si>
    <t>HAYAT SINGH</t>
  </si>
  <si>
    <t>KHASTI DEVI</t>
  </si>
  <si>
    <t>40/35</t>
  </si>
  <si>
    <t>80/70/50</t>
  </si>
  <si>
    <t>20/30/50</t>
  </si>
  <si>
    <t>Mr.T.D.Kandpal</t>
  </si>
  <si>
    <t>MALE</t>
  </si>
  <si>
    <t>FEMALE</t>
  </si>
  <si>
    <t>U/2/25/83167/0042</t>
  </si>
  <si>
    <t>U/2/25/83167/0043</t>
  </si>
  <si>
    <t>U/2/25/83167/0044</t>
  </si>
  <si>
    <t>U/2/25/83167/0045</t>
  </si>
  <si>
    <t>U/2/25/83167/0046</t>
  </si>
  <si>
    <t>U/2/25/83167/0047</t>
  </si>
  <si>
    <t>U/2/25/83167/0048</t>
  </si>
  <si>
    <t>U/2/25/83167/0049</t>
  </si>
  <si>
    <t>U/2/25/83167/0050</t>
  </si>
  <si>
    <t>U/2/25/83167/0051</t>
  </si>
  <si>
    <t>U/2/25/83167/0052</t>
  </si>
  <si>
    <t>U/2/25/83167/0053</t>
  </si>
  <si>
    <t>U/2/25/83167/0054</t>
  </si>
  <si>
    <t>U/2/25/83167/0055</t>
  </si>
  <si>
    <t>U/2/25/83167/0056</t>
  </si>
  <si>
    <t>U/2/25/83167/0057</t>
  </si>
  <si>
    <t>U/2/25/83167/0058</t>
  </si>
  <si>
    <t>U/2/25/83167/0059</t>
  </si>
  <si>
    <t>U/2/25/83167/0060</t>
  </si>
  <si>
    <t>U/2/25/83167/0061</t>
  </si>
  <si>
    <t>U/2/25/83167/0062</t>
  </si>
  <si>
    <t>U/2/25/83167/0063</t>
  </si>
  <si>
    <t>U/2/25/83167/0064</t>
  </si>
  <si>
    <t>Vill-</t>
  </si>
  <si>
    <t>4001 8426 3740</t>
  </si>
  <si>
    <t>2462 3523 3338</t>
  </si>
  <si>
    <t>5054 3886 5285</t>
  </si>
  <si>
    <t>5240 7210 3309</t>
  </si>
  <si>
    <t>8455 2811 3451</t>
  </si>
  <si>
    <t>6096 6081 2132</t>
  </si>
  <si>
    <t>2199 3458 9713</t>
  </si>
  <si>
    <t>3392 0753 9613</t>
  </si>
  <si>
    <t>7248 9524 3930</t>
  </si>
  <si>
    <t>2079 3048 0123</t>
  </si>
  <si>
    <t>4852 9174 3071</t>
  </si>
  <si>
    <t>4231 5723 6888</t>
  </si>
  <si>
    <t>5793 3061 9510</t>
  </si>
  <si>
    <t>8104 8524 2555</t>
  </si>
  <si>
    <t>6818 5793 7292</t>
  </si>
  <si>
    <t>8753 5807 3525</t>
  </si>
  <si>
    <t>5125 3941 5338</t>
  </si>
  <si>
    <t>2719 1822 7490</t>
  </si>
  <si>
    <t>6550 5654 5510</t>
  </si>
  <si>
    <t>9772 3978 2471</t>
  </si>
  <si>
    <t>6305 1123 8536</t>
  </si>
  <si>
    <t>7508 5979 4664</t>
  </si>
  <si>
    <t>6256 4647 0979</t>
  </si>
  <si>
    <t>27.03.2024</t>
  </si>
  <si>
    <t>Toal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</si>
</sst>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yy;@"/>
    <numFmt numFmtId="165" formatCode="0.0"/>
    <numFmt numFmtId="166" formatCode="00"/>
    <numFmt numFmtId="167" formatCode="0.0%"/>
    <numFmt numFmtId="168" formatCode="0;[Red]0"/>
  </numFmts>
  <fonts count="10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1"/>
      <name val="Iskoola Pota"/>
      <family val="2"/>
    </font>
    <font>
      <sz val="12"/>
      <color theme="1"/>
      <name val="Iskoola Pota"/>
      <family val="2"/>
    </font>
    <font>
      <sz val="12"/>
      <color theme="1"/>
      <name val="Calibri"/>
      <family val="2"/>
      <scheme val="minor"/>
    </font>
    <font>
      <b/>
      <sz val="11"/>
      <color rgb="FFFF0000"/>
      <name val="Calibri"/>
      <family val="2"/>
      <scheme val="minor"/>
    </font>
    <font>
      <b/>
      <sz val="14"/>
      <color rgb="FFFF0000"/>
      <name val="Calibri"/>
      <family val="2"/>
      <scheme val="minor"/>
    </font>
    <font>
      <b/>
      <sz val="11"/>
      <color rgb="FF7030A0"/>
      <name val="Calibri"/>
      <family val="2"/>
      <scheme val="minor"/>
    </font>
    <font>
      <sz val="14"/>
      <color theme="1"/>
      <name val="Calibri"/>
      <family val="2"/>
      <scheme val="minor"/>
    </font>
    <font>
      <b/>
      <sz val="18"/>
      <color rgb="FFFF0000"/>
      <name val="Calibri"/>
      <family val="2"/>
      <scheme val="minor"/>
    </font>
    <font>
      <u/>
      <sz val="11"/>
      <color theme="10"/>
      <name val="Calibri"/>
      <family val="2"/>
      <scheme val="minor"/>
    </font>
    <font>
      <sz val="12"/>
      <color rgb="FFFF0000"/>
      <name val="Iskoola Pota"/>
      <family val="2"/>
    </font>
    <font>
      <sz val="11"/>
      <color rgb="FFFF0000"/>
      <name val="Calibri"/>
      <family val="2"/>
      <scheme val="minor"/>
    </font>
    <font>
      <b/>
      <sz val="16"/>
      <color rgb="FFFF0000"/>
      <name val="Calibri"/>
      <family val="2"/>
      <scheme val="minor"/>
    </font>
    <font>
      <sz val="11"/>
      <name val="Calibri"/>
      <family val="2"/>
      <scheme val="minor"/>
    </font>
    <font>
      <sz val="16"/>
      <color rgb="FFFF0000"/>
      <name val="Calibri"/>
      <family val="2"/>
      <scheme val="minor"/>
    </font>
    <font>
      <u/>
      <sz val="16"/>
      <color rgb="FFFF0000"/>
      <name val="Calibri"/>
      <family val="2"/>
      <scheme val="minor"/>
    </font>
    <font>
      <u/>
      <sz val="14"/>
      <color rgb="FF0070C0"/>
      <name val="Baskerville Old Face"/>
      <family val="1"/>
    </font>
    <font>
      <sz val="16"/>
      <color rgb="FF0070C0"/>
      <name val="Calibri"/>
      <family val="2"/>
      <scheme val="minor"/>
    </font>
    <font>
      <sz val="10"/>
      <color rgb="FFFF0000"/>
      <name val="Calibri"/>
      <family val="2"/>
      <scheme val="minor"/>
    </font>
    <font>
      <sz val="11"/>
      <color theme="1"/>
      <name val="Bookman Old Style"/>
      <family val="1"/>
    </font>
    <font>
      <sz val="10"/>
      <color theme="1"/>
      <name val="Bookman Old Style"/>
      <family val="1"/>
    </font>
    <font>
      <sz val="9"/>
      <color theme="1"/>
      <name val="Bookman Old Style"/>
      <family val="1"/>
    </font>
    <font>
      <sz val="11"/>
      <color rgb="FFFF0000"/>
      <name val="Bookman Old Style"/>
      <family val="1"/>
    </font>
    <font>
      <b/>
      <sz val="14"/>
      <color rgb="FFFF0000"/>
      <name val="Bookman Old Style"/>
      <family val="1"/>
    </font>
    <font>
      <sz val="11"/>
      <name val="Bookman Old Style"/>
      <family val="1"/>
    </font>
    <font>
      <sz val="14"/>
      <color rgb="FFFF0000"/>
      <name val="Bookman Old Style"/>
      <family val="1"/>
    </font>
    <font>
      <b/>
      <sz val="16"/>
      <color rgb="FFFF0000"/>
      <name val="Bookman Old Style"/>
      <family val="1"/>
    </font>
    <font>
      <sz val="8"/>
      <color theme="1"/>
      <name val="Agency FB"/>
      <family val="2"/>
    </font>
    <font>
      <b/>
      <u/>
      <sz val="14"/>
      <color rgb="FFFF0000"/>
      <name val="Calibri"/>
      <family val="2"/>
      <scheme val="minor"/>
    </font>
    <font>
      <sz val="8"/>
      <color theme="1"/>
      <name val="Bookman Old Style"/>
      <family val="1"/>
    </font>
    <font>
      <b/>
      <u/>
      <sz val="12"/>
      <color theme="10"/>
      <name val="Calibri"/>
      <family val="2"/>
      <scheme val="minor"/>
    </font>
    <font>
      <b/>
      <u/>
      <sz val="11"/>
      <color theme="10"/>
      <name val="Calibri"/>
      <family val="2"/>
      <scheme val="minor"/>
    </font>
    <font>
      <sz val="14"/>
      <name val="Calibri"/>
      <family val="2"/>
      <scheme val="minor"/>
    </font>
    <font>
      <sz val="14"/>
      <name val="Baskerville Old Face"/>
      <family val="1"/>
    </font>
    <font>
      <sz val="14"/>
      <name val="Bookman Old Style"/>
      <family val="1"/>
    </font>
    <font>
      <b/>
      <sz val="11"/>
      <name val="Calibri"/>
      <family val="2"/>
      <scheme val="minor"/>
    </font>
    <font>
      <b/>
      <sz val="12"/>
      <color theme="0"/>
      <name val="Calibri"/>
      <family val="2"/>
      <scheme val="minor"/>
    </font>
    <font>
      <sz val="10"/>
      <color theme="1"/>
      <name val="Symbol"/>
      <family val="1"/>
      <charset val="2"/>
    </font>
    <font>
      <sz val="11"/>
      <color theme="1"/>
      <name val="Agency FB"/>
      <family val="2"/>
    </font>
    <font>
      <sz val="9"/>
      <color theme="1"/>
      <name val="Agency FB"/>
      <family val="2"/>
    </font>
    <font>
      <b/>
      <sz val="11"/>
      <name val="Bookman Old Style"/>
      <family val="1"/>
    </font>
    <font>
      <b/>
      <sz val="18"/>
      <color theme="0"/>
      <name val="Calibri"/>
      <family val="2"/>
      <scheme val="minor"/>
    </font>
    <font>
      <b/>
      <i/>
      <sz val="12"/>
      <color theme="0"/>
      <name val="Calibri"/>
      <family val="2"/>
      <scheme val="minor"/>
    </font>
    <font>
      <sz val="10"/>
      <name val="Bookman Old Style"/>
      <family val="1"/>
    </font>
    <font>
      <b/>
      <sz val="14"/>
      <color rgb="FF7030A0"/>
      <name val="Calibri"/>
      <family val="2"/>
      <scheme val="minor"/>
    </font>
    <font>
      <sz val="11"/>
      <color rgb="FF7030A0"/>
      <name val="Calibri"/>
      <family val="2"/>
      <scheme val="minor"/>
    </font>
    <font>
      <b/>
      <sz val="14"/>
      <color rgb="FFFF0000"/>
      <name val="Symbol"/>
      <family val="1"/>
      <charset val="2"/>
    </font>
    <font>
      <b/>
      <sz val="14"/>
      <color theme="0"/>
      <name val="Calibri"/>
      <family val="2"/>
      <scheme val="minor"/>
    </font>
    <font>
      <b/>
      <sz val="12"/>
      <color rgb="FFC00000"/>
      <name val="Calibri"/>
      <family val="2"/>
      <scheme val="minor"/>
    </font>
    <font>
      <sz val="13"/>
      <color theme="1"/>
      <name val="Calibri"/>
      <family val="2"/>
      <scheme val="minor"/>
    </font>
    <font>
      <b/>
      <sz val="14"/>
      <color theme="3" tint="-0.499984740745262"/>
      <name val="Calibri"/>
      <family val="2"/>
      <scheme val="minor"/>
    </font>
    <font>
      <b/>
      <sz val="11"/>
      <color theme="0"/>
      <name val="Calibri"/>
      <family val="2"/>
      <scheme val="minor"/>
    </font>
    <font>
      <b/>
      <sz val="12"/>
      <color theme="0"/>
      <name val="Iskoola Pota"/>
      <family val="2"/>
    </font>
    <font>
      <b/>
      <sz val="12"/>
      <color rgb="FF002060"/>
      <name val="Calibri"/>
      <family val="2"/>
      <scheme val="minor"/>
    </font>
    <font>
      <sz val="9"/>
      <color theme="1"/>
      <name val="Iskoola Pota"/>
      <family val="2"/>
    </font>
    <font>
      <b/>
      <sz val="9"/>
      <color theme="1"/>
      <name val="Iskoola Pota"/>
      <family val="2"/>
    </font>
    <font>
      <b/>
      <sz val="12"/>
      <color rgb="FFFFFF00"/>
      <name val="Iskoola Pota"/>
      <family val="2"/>
    </font>
    <font>
      <b/>
      <sz val="16"/>
      <color rgb="FFFF0000"/>
      <name val="Symbol"/>
      <family val="1"/>
      <charset val="2"/>
    </font>
    <font>
      <sz val="11"/>
      <color theme="0"/>
      <name val="Calibri"/>
      <family val="2"/>
      <scheme val="minor"/>
    </font>
    <font>
      <b/>
      <sz val="12"/>
      <color theme="9" tint="0.79998168889431442"/>
      <name val="Calibri"/>
      <family val="2"/>
      <scheme val="minor"/>
    </font>
    <font>
      <b/>
      <sz val="16"/>
      <color theme="9" tint="0.79998168889431442"/>
      <name val="Calibri"/>
      <family val="2"/>
      <scheme val="minor"/>
    </font>
    <font>
      <b/>
      <sz val="16"/>
      <color theme="0"/>
      <name val="Calibri"/>
      <family val="2"/>
      <scheme val="minor"/>
    </font>
    <font>
      <b/>
      <sz val="11"/>
      <color rgb="FF97FFC6"/>
      <name val="Calibri"/>
      <family val="2"/>
      <scheme val="minor"/>
    </font>
    <font>
      <b/>
      <sz val="11"/>
      <color rgb="FFFFFF5D"/>
      <name val="Calibri"/>
      <family val="2"/>
      <scheme val="minor"/>
    </font>
    <font>
      <sz val="12"/>
      <color theme="1"/>
      <name val="Bookman Old Style"/>
      <family val="1"/>
    </font>
    <font>
      <b/>
      <sz val="11"/>
      <color theme="1"/>
      <name val="Bookman Old Style"/>
      <family val="1"/>
    </font>
    <font>
      <sz val="10"/>
      <color theme="1"/>
      <name val="Calibri"/>
      <family val="2"/>
      <scheme val="minor"/>
    </font>
    <font>
      <b/>
      <sz val="10"/>
      <color theme="1"/>
      <name val="Bookman Old Style"/>
      <family val="1"/>
    </font>
    <font>
      <b/>
      <sz val="10"/>
      <color theme="1"/>
      <name val="Calibri"/>
      <family val="2"/>
      <scheme val="minor"/>
    </font>
    <font>
      <u/>
      <sz val="14"/>
      <color theme="10"/>
      <name val="Calibri"/>
      <family val="2"/>
      <scheme val="minor"/>
    </font>
    <font>
      <b/>
      <sz val="22"/>
      <color theme="3" tint="-0.499984740745262"/>
      <name val="Calibri"/>
      <family val="2"/>
      <scheme val="minor"/>
    </font>
    <font>
      <b/>
      <sz val="11"/>
      <color rgb="FFFFFF00"/>
      <name val="Calibri"/>
      <family val="2"/>
      <scheme val="minor"/>
    </font>
    <font>
      <b/>
      <sz val="12"/>
      <color theme="1"/>
      <name val="Bookman Old Style"/>
      <family val="1"/>
    </font>
    <font>
      <sz val="12"/>
      <name val="Bookman Old Style"/>
      <family val="1"/>
    </font>
    <font>
      <sz val="12"/>
      <color rgb="FF000000"/>
      <name val="Bookman Old Style"/>
      <family val="1"/>
    </font>
    <font>
      <b/>
      <i/>
      <sz val="12"/>
      <color rgb="FF002060"/>
      <name val="Bookman Old Style"/>
      <family val="1"/>
    </font>
    <font>
      <i/>
      <sz val="10"/>
      <color theme="1"/>
      <name val="Bookman Old Style"/>
      <family val="1"/>
    </font>
    <font>
      <b/>
      <sz val="12"/>
      <color rgb="FF002060"/>
      <name val="Bookman Old Style"/>
      <family val="1"/>
    </font>
    <font>
      <b/>
      <sz val="12"/>
      <name val="Bookman Old Style"/>
      <family val="1"/>
    </font>
    <font>
      <b/>
      <sz val="16"/>
      <color rgb="FF002060"/>
      <name val="Bookman Old Style"/>
      <family val="1"/>
    </font>
    <font>
      <b/>
      <u/>
      <sz val="18"/>
      <name val="Bookman Old Style"/>
      <family val="1"/>
    </font>
    <font>
      <b/>
      <sz val="18"/>
      <color rgb="FF002060"/>
      <name val="Bookman Old Style"/>
      <family val="1"/>
    </font>
    <font>
      <sz val="13"/>
      <color theme="1"/>
      <name val="Bookman Old Style"/>
      <family val="1"/>
    </font>
    <font>
      <sz val="14"/>
      <color theme="1"/>
      <name val="Bookman Old Style"/>
      <family val="1"/>
    </font>
    <font>
      <b/>
      <sz val="12"/>
      <color theme="1"/>
      <name val="Arial Narrow"/>
      <family val="2"/>
    </font>
    <font>
      <sz val="13"/>
      <color theme="1"/>
      <name val="Arial"/>
      <family val="2"/>
    </font>
    <font>
      <b/>
      <sz val="18"/>
      <color theme="1"/>
      <name val="Bookman Old Style"/>
      <family val="1"/>
    </font>
    <font>
      <sz val="13"/>
      <color rgb="FF000000"/>
      <name val="Bookman Old Style"/>
      <family val="1"/>
    </font>
    <font>
      <b/>
      <sz val="11"/>
      <color theme="1"/>
      <name val="Bookman Old Style"/>
      <family val="1"/>
    </font>
    <font>
      <b/>
      <sz val="12"/>
      <color theme="1"/>
      <name val="Iskoola Pota"/>
      <family val="2"/>
    </font>
    <font>
      <sz val="8"/>
      <name val="Calibri"/>
      <family val="2"/>
      <scheme val="minor"/>
    </font>
    <font>
      <b/>
      <u/>
      <sz val="18"/>
      <color theme="10"/>
      <name val="Calibri"/>
      <family val="2"/>
      <scheme val="minor"/>
    </font>
    <font>
      <b/>
      <sz val="14"/>
      <color rgb="FF002060"/>
      <name val="Calibri"/>
      <family val="2"/>
      <scheme val="minor"/>
    </font>
    <font>
      <sz val="10"/>
      <name val="Arial"/>
      <family val="2"/>
    </font>
    <font>
      <sz val="10"/>
      <color indexed="8"/>
      <name val="Arial"/>
      <family val="2"/>
    </font>
    <font>
      <sz val="11"/>
      <color indexed="8"/>
      <name val="Arial"/>
      <family val="2"/>
    </font>
    <font>
      <sz val="10"/>
      <color theme="1"/>
      <name val="Arial"/>
      <family val="2"/>
    </font>
  </fonts>
  <fills count="7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bgColor indexed="64"/>
      </patternFill>
    </fill>
    <fill>
      <patternFill patternType="solid">
        <fgColor rgb="FFFFCCCC"/>
        <bgColor indexed="64"/>
      </patternFill>
    </fill>
    <fill>
      <patternFill patternType="solid">
        <fgColor theme="5" tint="0.7999816888943144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D5D000"/>
        <bgColor indexed="64"/>
      </patternFill>
    </fill>
    <fill>
      <patternFill patternType="solid">
        <fgColor rgb="FFFFFF8B"/>
        <bgColor indexed="64"/>
      </patternFill>
    </fill>
    <fill>
      <patternFill patternType="solid">
        <fgColor rgb="FFFFDDDD"/>
        <bgColor indexed="64"/>
      </patternFill>
    </fill>
    <fill>
      <patternFill patternType="solid">
        <fgColor rgb="FFB48900"/>
        <bgColor indexed="64"/>
      </patternFill>
    </fill>
    <fill>
      <patternFill patternType="solid">
        <fgColor rgb="FFFF3399"/>
        <bgColor indexed="64"/>
      </patternFill>
    </fill>
    <fill>
      <patternFill patternType="solid">
        <fgColor theme="0" tint="-0.249977111117893"/>
        <bgColor indexed="64"/>
      </patternFill>
    </fill>
    <fill>
      <patternFill patternType="solid">
        <fgColor rgb="FF002060"/>
        <bgColor indexed="64"/>
      </patternFill>
    </fill>
    <fill>
      <patternFill patternType="solid">
        <fgColor rgb="FF6598FF"/>
        <bgColor indexed="64"/>
      </patternFill>
    </fill>
    <fill>
      <patternFill patternType="solid">
        <fgColor rgb="FFC5D8FF"/>
        <bgColor indexed="64"/>
      </patternFill>
    </fill>
    <fill>
      <patternFill patternType="solid">
        <fgColor rgb="FF007A37"/>
        <bgColor indexed="64"/>
      </patternFill>
    </fill>
    <fill>
      <patternFill patternType="solid">
        <fgColor rgb="FF2FFF8D"/>
        <bgColor indexed="64"/>
      </patternFill>
    </fill>
    <fill>
      <patternFill patternType="solid">
        <fgColor rgb="FFC05B08"/>
        <bgColor indexed="64"/>
      </patternFill>
    </fill>
    <fill>
      <patternFill patternType="solid">
        <fgColor rgb="FFF89B4E"/>
        <bgColor indexed="64"/>
      </patternFill>
    </fill>
    <fill>
      <patternFill patternType="solid">
        <fgColor rgb="FFFDDDC3"/>
        <bgColor indexed="64"/>
      </patternFill>
    </fill>
    <fill>
      <patternFill patternType="solid">
        <fgColor rgb="FFA3FFCD"/>
        <bgColor indexed="64"/>
      </patternFill>
    </fill>
    <fill>
      <patternFill patternType="solid">
        <fgColor rgb="FF007E39"/>
        <bgColor indexed="64"/>
      </patternFill>
    </fill>
    <fill>
      <patternFill patternType="solid">
        <fgColor rgb="FFBDFFDB"/>
        <bgColor indexed="64"/>
      </patternFill>
    </fill>
    <fill>
      <patternFill patternType="solid">
        <fgColor rgb="FF7030A0"/>
        <bgColor indexed="64"/>
      </patternFill>
    </fill>
    <fill>
      <patternFill patternType="solid">
        <fgColor rgb="FFD5B8EA"/>
        <bgColor indexed="64"/>
      </patternFill>
    </fill>
    <fill>
      <patternFill patternType="solid">
        <fgColor theme="9" tint="-0.499984740745262"/>
        <bgColor indexed="64"/>
      </patternFill>
    </fill>
    <fill>
      <patternFill patternType="solid">
        <fgColor rgb="FFFCD9BC"/>
        <bgColor indexed="64"/>
      </patternFill>
    </fill>
    <fill>
      <patternFill patternType="solid">
        <fgColor rgb="FF0070C0"/>
        <bgColor indexed="64"/>
      </patternFill>
    </fill>
    <fill>
      <patternFill patternType="solid">
        <fgColor rgb="FFA3D8FF"/>
        <bgColor indexed="64"/>
      </patternFill>
    </fill>
    <fill>
      <patternFill patternType="solid">
        <fgColor rgb="FFBCB800"/>
        <bgColor indexed="64"/>
      </patternFill>
    </fill>
    <fill>
      <patternFill patternType="solid">
        <fgColor rgb="FFC5FFDF"/>
        <bgColor indexed="64"/>
      </patternFill>
    </fill>
    <fill>
      <patternFill patternType="solid">
        <fgColor rgb="FF97FFC6"/>
        <bgColor indexed="64"/>
      </patternFill>
    </fill>
    <fill>
      <patternFill patternType="solid">
        <fgColor rgb="FFFFC000"/>
        <bgColor indexed="64"/>
      </patternFill>
    </fill>
    <fill>
      <patternFill patternType="solid">
        <fgColor rgb="FFFFFF5D"/>
        <bgColor indexed="64"/>
      </patternFill>
    </fill>
    <fill>
      <patternFill patternType="solid">
        <fgColor theme="2" tint="-0.749992370372631"/>
        <bgColor indexed="64"/>
      </patternFill>
    </fill>
    <fill>
      <patternFill patternType="solid">
        <fgColor rgb="FFD1CBAF"/>
        <bgColor indexed="64"/>
      </patternFill>
    </fill>
    <fill>
      <patternFill patternType="solid">
        <fgColor rgb="FFFFBDBD"/>
        <bgColor indexed="64"/>
      </patternFill>
    </fill>
    <fill>
      <patternFill patternType="solid">
        <fgColor rgb="FFCC0099"/>
        <bgColor indexed="64"/>
      </patternFill>
    </fill>
    <fill>
      <patternFill patternType="solid">
        <fgColor rgb="FFFFABE9"/>
        <bgColor indexed="64"/>
      </patternFill>
    </fill>
    <fill>
      <patternFill patternType="solid">
        <fgColor theme="9" tint="-0.249977111117893"/>
        <bgColor indexed="64"/>
      </patternFill>
    </fill>
    <fill>
      <patternFill patternType="solid">
        <fgColor rgb="FFFFD5D5"/>
        <bgColor indexed="64"/>
      </patternFill>
    </fill>
    <fill>
      <patternFill patternType="solid">
        <fgColor rgb="FFB7FFD8"/>
        <bgColor indexed="64"/>
      </patternFill>
    </fill>
    <fill>
      <patternFill patternType="solid">
        <fgColor rgb="FFFFB9B9"/>
        <bgColor indexed="64"/>
      </patternFill>
    </fill>
    <fill>
      <patternFill patternType="solid">
        <fgColor theme="5" tint="-0.499984740745262"/>
        <bgColor indexed="64"/>
      </patternFill>
    </fill>
    <fill>
      <patternFill patternType="solid">
        <fgColor rgb="FFEBC8C7"/>
        <bgColor indexed="64"/>
      </patternFill>
    </fill>
    <fill>
      <patternFill patternType="solid">
        <fgColor theme="7" tint="0.59999389629810485"/>
        <bgColor indexed="64"/>
      </patternFill>
    </fill>
    <fill>
      <patternFill patternType="solid">
        <fgColor rgb="FFDCC5ED"/>
        <bgColor indexed="64"/>
      </patternFill>
    </fill>
    <fill>
      <patternFill patternType="solid">
        <fgColor rgb="FFFFFFFF"/>
        <bgColor indexed="64"/>
      </patternFill>
    </fill>
    <fill>
      <patternFill patternType="solid">
        <fgColor rgb="FFF7E5E5"/>
        <bgColor indexed="64"/>
      </patternFill>
    </fill>
    <fill>
      <patternFill patternType="solid">
        <fgColor rgb="FFF3D9D9"/>
        <bgColor indexed="64"/>
      </patternFill>
    </fill>
    <fill>
      <patternFill patternType="solid">
        <fgColor rgb="FFDBE5F1"/>
        <bgColor indexed="64"/>
      </patternFill>
    </fill>
    <fill>
      <patternFill patternType="solid">
        <fgColor rgb="FFEEECE1"/>
        <bgColor indexed="64"/>
      </patternFill>
    </fill>
    <fill>
      <patternFill patternType="solid">
        <fgColor rgb="FFFAC9A0"/>
        <bgColor indexed="64"/>
      </patternFill>
    </fill>
    <fill>
      <patternFill patternType="solid">
        <fgColor theme="4" tint="0.79998168889431442"/>
        <bgColor indexed="64"/>
      </patternFill>
    </fill>
    <fill>
      <patternFill patternType="solid">
        <fgColor rgb="FFC3D3E7"/>
        <bgColor indexed="64"/>
      </patternFill>
    </fill>
    <fill>
      <patternFill patternType="solid">
        <fgColor rgb="FF91AFD3"/>
        <bgColor indexed="64"/>
      </patternFill>
    </fill>
    <fill>
      <patternFill patternType="solid">
        <fgColor rgb="FF7C9FCA"/>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8E8E8"/>
        <bgColor indexed="64"/>
      </patternFill>
    </fill>
    <fill>
      <patternFill patternType="solid">
        <fgColor rgb="FFF9EDED"/>
        <bgColor indexed="64"/>
      </patternFill>
    </fill>
    <fill>
      <patternFill patternType="solid">
        <fgColor rgb="FFFFB7FF"/>
        <bgColor indexed="64"/>
      </patternFill>
    </fill>
  </fills>
  <borders count="113">
    <border>
      <left/>
      <right/>
      <top/>
      <bottom/>
      <diagonal/>
    </border>
    <border>
      <left style="thin">
        <color rgb="FFC00000"/>
      </left>
      <right style="thin">
        <color rgb="FFC00000"/>
      </right>
      <top style="thin">
        <color rgb="FFC00000"/>
      </top>
      <bottom style="thin">
        <color rgb="FFC00000"/>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7030A0"/>
      </left>
      <right style="thin">
        <color rgb="FF7030A0"/>
      </right>
      <top style="thin">
        <color rgb="FF7030A0"/>
      </top>
      <bottom style="thin">
        <color rgb="FF7030A0"/>
      </bottom>
      <diagonal/>
    </border>
    <border>
      <left style="thin">
        <color rgb="FF7030A0"/>
      </left>
      <right/>
      <top/>
      <bottom/>
      <diagonal/>
    </border>
    <border>
      <left/>
      <right style="thin">
        <color rgb="FF7030A0"/>
      </right>
      <top/>
      <bottom style="thin">
        <color rgb="FF7030A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style="medium">
        <color rgb="FFC00000"/>
      </right>
      <top style="medium">
        <color rgb="FFC00000"/>
      </top>
      <bottom style="thin">
        <color indexed="64"/>
      </bottom>
      <diagonal/>
    </border>
    <border>
      <left style="medium">
        <color rgb="FFC00000"/>
      </left>
      <right style="thin">
        <color indexed="64"/>
      </right>
      <top style="thin">
        <color indexed="64"/>
      </top>
      <bottom/>
      <diagonal/>
    </border>
    <border>
      <left style="medium">
        <color rgb="FFC00000"/>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C00000"/>
      </left>
      <right/>
      <top/>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right/>
      <top style="thin">
        <color rgb="FFC00000"/>
      </top>
      <bottom style="thin">
        <color rgb="FFC00000"/>
      </bottom>
      <diagonal/>
    </border>
    <border>
      <left/>
      <right/>
      <top/>
      <bottom style="thin">
        <color rgb="FFC00000"/>
      </bottom>
      <diagonal/>
    </border>
    <border>
      <left/>
      <right/>
      <top style="thin">
        <color indexed="64"/>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indexed="64"/>
      </left>
      <right/>
      <top/>
      <bottom style="thin">
        <color rgb="FFC00000"/>
      </bottom>
      <diagonal/>
    </border>
    <border>
      <left style="thin">
        <color rgb="FFC00000"/>
      </left>
      <right/>
      <top/>
      <bottom style="thin">
        <color rgb="FFC00000"/>
      </bottom>
      <diagonal/>
    </border>
    <border>
      <left style="thin">
        <color rgb="FF7030A0"/>
      </left>
      <right style="thin">
        <color rgb="FF7030A0"/>
      </right>
      <top/>
      <bottom style="thin">
        <color rgb="FF7030A0"/>
      </bottom>
      <diagonal/>
    </border>
    <border>
      <left style="thin">
        <color indexed="64"/>
      </left>
      <right/>
      <top/>
      <bottom/>
      <diagonal/>
    </border>
    <border>
      <left style="thin">
        <color rgb="FFFF0000"/>
      </left>
      <right/>
      <top/>
      <bottom style="thin">
        <color indexed="64"/>
      </bottom>
      <diagonal/>
    </border>
    <border>
      <left style="thin">
        <color rgb="FFFF0000"/>
      </left>
      <right style="thin">
        <color theme="9" tint="-0.249977111117893"/>
      </right>
      <top style="thin">
        <color indexed="64"/>
      </top>
      <bottom/>
      <diagonal/>
    </border>
    <border>
      <left style="thin">
        <color rgb="FFFF0000"/>
      </left>
      <right style="thin">
        <color theme="9" tint="-0.249977111117893"/>
      </right>
      <top/>
      <bottom/>
      <diagonal/>
    </border>
    <border>
      <left/>
      <right style="thin">
        <color theme="9" tint="-0.249977111117893"/>
      </right>
      <top/>
      <bottom style="thin">
        <color indexed="64"/>
      </bottom>
      <diagonal/>
    </border>
    <border>
      <left/>
      <right style="thin">
        <color indexed="64"/>
      </right>
      <top/>
      <bottom/>
      <diagonal/>
    </border>
    <border>
      <left/>
      <right style="medium">
        <color rgb="FFC00000"/>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rgb="FFC00000"/>
      </left>
      <right/>
      <top/>
      <bottom style="thin">
        <color indexed="64"/>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thin">
        <color rgb="FF7030A0"/>
      </left>
      <right style="thin">
        <color rgb="FF7030A0"/>
      </right>
      <top style="thin">
        <color rgb="FF7030A0"/>
      </top>
      <bottom style="thin">
        <color indexed="64"/>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right style="thin">
        <color indexed="64"/>
      </right>
      <top/>
      <bottom style="thin">
        <color rgb="FFC00000"/>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727">
    <xf numFmtId="0" fontId="0" fillId="0" borderId="0" xfId="0"/>
    <xf numFmtId="0" fontId="0" fillId="4" borderId="2" xfId="0" applyFill="1" applyBorder="1"/>
    <xf numFmtId="0" fontId="13" fillId="2" borderId="1" xfId="0" applyFont="1" applyFill="1" applyBorder="1" applyAlignment="1" applyProtection="1">
      <alignment horizontal="center"/>
      <protection locked="0"/>
    </xf>
    <xf numFmtId="0" fontId="13" fillId="2" borderId="1" xfId="0" applyFont="1" applyFill="1" applyBorder="1" applyAlignment="1" applyProtection="1">
      <alignment horizontal="center"/>
      <protection hidden="1"/>
    </xf>
    <xf numFmtId="0" fontId="0" fillId="5" borderId="0" xfId="0" applyFill="1" applyProtection="1">
      <protection hidden="1"/>
    </xf>
    <xf numFmtId="0" fontId="0" fillId="0" borderId="0" xfId="0" applyProtection="1">
      <protection hidden="1"/>
    </xf>
    <xf numFmtId="0" fontId="5" fillId="0" borderId="1" xfId="0" applyFont="1" applyBorder="1" applyAlignment="1" applyProtection="1">
      <alignment horizontal="center"/>
      <protection hidden="1"/>
    </xf>
    <xf numFmtId="0" fontId="0" fillId="0" borderId="0" xfId="0" applyAlignment="1" applyProtection="1">
      <alignment horizontal="center"/>
      <protection hidden="1"/>
    </xf>
    <xf numFmtId="0" fontId="6" fillId="0" borderId="0" xfId="0" applyFont="1" applyAlignment="1" applyProtection="1">
      <alignment horizontal="center"/>
      <protection hidden="1"/>
    </xf>
    <xf numFmtId="0" fontId="0" fillId="5" borderId="0" xfId="0" applyFill="1" applyAlignment="1" applyProtection="1">
      <alignment horizontal="center"/>
      <protection hidden="1"/>
    </xf>
    <xf numFmtId="0" fontId="6" fillId="5" borderId="0" xfId="0" applyFont="1" applyFill="1" applyAlignment="1" applyProtection="1">
      <alignment horizontal="center"/>
      <protection hidden="1"/>
    </xf>
    <xf numFmtId="0" fontId="11" fillId="0" borderId="0" xfId="0" applyFont="1" applyProtection="1">
      <protection hidden="1"/>
    </xf>
    <xf numFmtId="0" fontId="10" fillId="0" borderId="0" xfId="0" applyFont="1" applyProtection="1">
      <protection hidden="1"/>
    </xf>
    <xf numFmtId="0" fontId="17" fillId="3" borderId="1" xfId="0" applyFont="1" applyFill="1" applyBorder="1" applyProtection="1">
      <protection hidden="1"/>
    </xf>
    <xf numFmtId="0" fontId="18" fillId="2" borderId="1" xfId="1" applyFont="1" applyFill="1" applyBorder="1" applyAlignment="1" applyProtection="1">
      <alignment vertical="top"/>
      <protection hidden="1"/>
    </xf>
    <xf numFmtId="0" fontId="17" fillId="0" borderId="1" xfId="0" applyFont="1" applyBorder="1" applyProtection="1">
      <protection hidden="1"/>
    </xf>
    <xf numFmtId="0" fontId="17" fillId="0" borderId="0" xfId="0" applyFont="1" applyProtection="1">
      <protection hidden="1"/>
    </xf>
    <xf numFmtId="0" fontId="0" fillId="0" borderId="1" xfId="0" applyBorder="1" applyProtection="1">
      <protection hidden="1"/>
    </xf>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0" fontId="14" fillId="0" borderId="0" xfId="0" applyFont="1"/>
    <xf numFmtId="0" fontId="0" fillId="0" borderId="0" xfId="0" applyAlignment="1">
      <alignment horizontal="center"/>
    </xf>
    <xf numFmtId="0" fontId="1" fillId="2" borderId="1" xfId="0" applyFont="1" applyFill="1" applyBorder="1" applyAlignment="1" applyProtection="1">
      <alignment horizontal="center"/>
      <protection locked="0"/>
    </xf>
    <xf numFmtId="0" fontId="25" fillId="0" borderId="0" xfId="0" applyFont="1" applyProtection="1">
      <protection hidden="1"/>
    </xf>
    <xf numFmtId="0" fontId="26" fillId="0" borderId="0" xfId="0" applyFont="1" applyProtection="1">
      <protection hidden="1"/>
    </xf>
    <xf numFmtId="0" fontId="22" fillId="8" borderId="0" xfId="0" applyFont="1" applyFill="1" applyProtection="1">
      <protection hidden="1"/>
    </xf>
    <xf numFmtId="0" fontId="22" fillId="0" borderId="0" xfId="0" applyFont="1" applyProtection="1">
      <protection hidden="1"/>
    </xf>
    <xf numFmtId="0" fontId="0" fillId="4" borderId="2" xfId="0" applyFill="1" applyBorder="1" applyProtection="1">
      <protection hidden="1"/>
    </xf>
    <xf numFmtId="0" fontId="28" fillId="0" borderId="0" xfId="0" applyFont="1" applyProtection="1">
      <protection hidden="1"/>
    </xf>
    <xf numFmtId="10" fontId="0" fillId="0" borderId="1" xfId="0" applyNumberFormat="1" applyBorder="1" applyAlignment="1" applyProtection="1">
      <alignment horizontal="center"/>
      <protection hidden="1"/>
    </xf>
    <xf numFmtId="0" fontId="3" fillId="0" borderId="0" xfId="0" applyFont="1" applyProtection="1">
      <protection hidden="1"/>
    </xf>
    <xf numFmtId="0" fontId="23" fillId="0" borderId="0" xfId="0" applyFont="1" applyAlignment="1" applyProtection="1">
      <alignment horizontal="center" vertical="center"/>
      <protection hidden="1"/>
    </xf>
    <xf numFmtId="0" fontId="29" fillId="8" borderId="0" xfId="0" applyFont="1" applyFill="1" applyAlignment="1" applyProtection="1">
      <alignment vertical="center"/>
      <protection hidden="1"/>
    </xf>
    <xf numFmtId="164" fontId="27" fillId="8" borderId="0" xfId="0" applyNumberFormat="1" applyFont="1" applyFill="1" applyAlignment="1" applyProtection="1">
      <alignment vertical="center"/>
      <protection hidden="1"/>
    </xf>
    <xf numFmtId="0" fontId="22" fillId="0" borderId="0" xfId="0" applyFont="1" applyAlignment="1" applyProtection="1">
      <alignment vertical="top"/>
      <protection hidden="1"/>
    </xf>
    <xf numFmtId="0" fontId="24" fillId="0" borderId="0" xfId="0" applyFont="1" applyProtection="1">
      <protection hidden="1"/>
    </xf>
    <xf numFmtId="49" fontId="0" fillId="0" borderId="0" xfId="0" applyNumberFormat="1" applyProtection="1">
      <protection hidden="1"/>
    </xf>
    <xf numFmtId="0" fontId="3" fillId="9" borderId="2" xfId="0" applyFont="1" applyFill="1" applyBorder="1" applyAlignment="1" applyProtection="1">
      <alignment horizontal="center"/>
      <protection locked="0"/>
    </xf>
    <xf numFmtId="0" fontId="2" fillId="9" borderId="2" xfId="0" applyFont="1" applyFill="1" applyBorder="1" applyAlignment="1" applyProtection="1">
      <alignment horizontal="center" vertical="center"/>
      <protection locked="0"/>
    </xf>
    <xf numFmtId="0" fontId="12" fillId="9" borderId="2" xfId="1" applyFill="1" applyBorder="1" applyAlignment="1" applyProtection="1">
      <alignment vertical="center"/>
      <protection locked="0"/>
    </xf>
    <xf numFmtId="0" fontId="0" fillId="17" borderId="12" xfId="0" applyFill="1" applyBorder="1" applyProtection="1">
      <protection hidden="1"/>
    </xf>
    <xf numFmtId="0" fontId="0" fillId="17" borderId="33" xfId="0" applyFill="1" applyBorder="1" applyProtection="1">
      <protection hidden="1"/>
    </xf>
    <xf numFmtId="0" fontId="38" fillId="16" borderId="2" xfId="0" applyFont="1" applyFill="1" applyBorder="1" applyProtection="1">
      <protection hidden="1"/>
    </xf>
    <xf numFmtId="0" fontId="0" fillId="16" borderId="2" xfId="0" applyFill="1" applyBorder="1" applyProtection="1">
      <protection locked="0"/>
    </xf>
    <xf numFmtId="0" fontId="51" fillId="13" borderId="2" xfId="0" applyFont="1" applyFill="1" applyBorder="1" applyAlignment="1" applyProtection="1">
      <alignment horizontal="right" vertical="center"/>
      <protection hidden="1"/>
    </xf>
    <xf numFmtId="0" fontId="51" fillId="13" borderId="12" xfId="0" applyFont="1" applyFill="1" applyBorder="1" applyAlignment="1" applyProtection="1">
      <alignment horizontal="right"/>
      <protection hidden="1"/>
    </xf>
    <xf numFmtId="0" fontId="51" fillId="13" borderId="2" xfId="0" applyFont="1" applyFill="1" applyBorder="1" applyAlignment="1" applyProtection="1">
      <alignment horizontal="right"/>
      <protection hidden="1"/>
    </xf>
    <xf numFmtId="0" fontId="52" fillId="2" borderId="10" xfId="0" applyFont="1" applyFill="1" applyBorder="1" applyProtection="1">
      <protection locked="0"/>
    </xf>
    <xf numFmtId="0" fontId="52" fillId="2" borderId="32" xfId="0" applyFont="1" applyFill="1" applyBorder="1" applyProtection="1">
      <protection locked="0"/>
    </xf>
    <xf numFmtId="0" fontId="52" fillId="2" borderId="8" xfId="0" applyFont="1" applyFill="1" applyBorder="1" applyProtection="1">
      <protection locked="0"/>
    </xf>
    <xf numFmtId="0" fontId="34" fillId="14" borderId="29" xfId="1" applyFont="1" applyFill="1" applyBorder="1" applyProtection="1">
      <protection hidden="1"/>
    </xf>
    <xf numFmtId="0" fontId="33" fillId="14" borderId="29" xfId="1" applyFont="1" applyFill="1" applyBorder="1" applyAlignment="1" applyProtection="1">
      <alignment horizontal="center"/>
      <protection hidden="1"/>
    </xf>
    <xf numFmtId="0" fontId="3" fillId="9" borderId="2" xfId="0" applyFont="1" applyFill="1" applyBorder="1" applyAlignment="1" applyProtection="1">
      <alignment horizontal="center" vertical="center"/>
      <protection locked="0"/>
    </xf>
    <xf numFmtId="0" fontId="12" fillId="0" borderId="9" xfId="1" applyBorder="1" applyAlignment="1" applyProtection="1">
      <alignment horizontal="center" vertical="center"/>
      <protection hidden="1"/>
    </xf>
    <xf numFmtId="0" fontId="0" fillId="2" borderId="23" xfId="0" applyFill="1" applyBorder="1" applyAlignment="1" applyProtection="1">
      <alignment wrapText="1"/>
      <protection hidden="1"/>
    </xf>
    <xf numFmtId="49" fontId="0" fillId="2" borderId="23" xfId="0" applyNumberFormat="1" applyFill="1" applyBorder="1" applyAlignment="1" applyProtection="1">
      <alignment wrapText="1"/>
      <protection hidden="1"/>
    </xf>
    <xf numFmtId="0" fontId="17" fillId="2" borderId="1" xfId="0" applyFont="1" applyFill="1" applyBorder="1" applyProtection="1">
      <protection hidden="1"/>
    </xf>
    <xf numFmtId="0" fontId="17" fillId="2" borderId="1" xfId="0" applyFont="1" applyFill="1" applyBorder="1" applyAlignment="1" applyProtection="1">
      <alignment horizontal="center" vertical="center"/>
      <protection hidden="1"/>
    </xf>
    <xf numFmtId="0" fontId="54" fillId="11" borderId="23" xfId="0" applyFont="1" applyFill="1" applyBorder="1" applyAlignment="1" applyProtection="1">
      <alignment horizontal="center" vertical="center" wrapText="1"/>
      <protection hidden="1"/>
    </xf>
    <xf numFmtId="0" fontId="54" fillId="11" borderId="1" xfId="0" applyFont="1" applyFill="1" applyBorder="1" applyAlignment="1" applyProtection="1">
      <alignment horizontal="center" vertical="center"/>
      <protection hidden="1"/>
    </xf>
    <xf numFmtId="49" fontId="54" fillId="11" borderId="24" xfId="0" applyNumberFormat="1" applyFont="1" applyFill="1" applyBorder="1" applyAlignment="1" applyProtection="1">
      <alignment horizontal="center" vertical="center" wrapText="1"/>
      <protection hidden="1"/>
    </xf>
    <xf numFmtId="0" fontId="6" fillId="5" borderId="0" xfId="0" applyFont="1" applyFill="1" applyProtection="1">
      <protection hidden="1"/>
    </xf>
    <xf numFmtId="0" fontId="6" fillId="0" borderId="0" xfId="0" applyFont="1" applyProtection="1">
      <protection hidden="1"/>
    </xf>
    <xf numFmtId="0" fontId="56" fillId="20" borderId="0" xfId="0" applyFont="1" applyFill="1" applyAlignment="1" applyProtection="1">
      <alignment vertical="center"/>
      <protection hidden="1"/>
    </xf>
    <xf numFmtId="0" fontId="56" fillId="20" borderId="0" xfId="0" applyFont="1" applyFill="1" applyAlignment="1" applyProtection="1">
      <alignment horizontal="center" vertical="center"/>
      <protection hidden="1"/>
    </xf>
    <xf numFmtId="0" fontId="0" fillId="0" borderId="0" xfId="0" applyAlignment="1" applyProtection="1">
      <alignment vertical="center"/>
      <protection hidden="1"/>
    </xf>
    <xf numFmtId="0" fontId="0" fillId="5" borderId="0" xfId="0" applyFill="1" applyAlignment="1" applyProtection="1">
      <alignment vertical="center"/>
      <protection hidden="1"/>
    </xf>
    <xf numFmtId="0" fontId="5" fillId="22" borderId="1" xfId="0" applyFont="1" applyFill="1" applyBorder="1" applyAlignment="1" applyProtection="1">
      <alignment horizontal="center" vertical="center"/>
      <protection hidden="1"/>
    </xf>
    <xf numFmtId="0" fontId="4" fillId="23" borderId="1" xfId="0" applyFont="1" applyFill="1" applyBorder="1" applyAlignment="1" applyProtection="1">
      <alignment horizontal="center"/>
      <protection hidden="1"/>
    </xf>
    <xf numFmtId="0" fontId="4" fillId="23" borderId="1" xfId="0" applyFont="1" applyFill="1" applyBorder="1" applyProtection="1">
      <protection hidden="1"/>
    </xf>
    <xf numFmtId="0" fontId="5" fillId="23" borderId="1" xfId="0" applyFont="1" applyFill="1" applyBorder="1" applyAlignment="1" applyProtection="1">
      <alignment horizontal="center"/>
      <protection locked="0"/>
    </xf>
    <xf numFmtId="0" fontId="5" fillId="23" borderId="1" xfId="0" applyFont="1" applyFill="1" applyBorder="1" applyAlignment="1" applyProtection="1">
      <alignment horizontal="center"/>
      <protection hidden="1"/>
    </xf>
    <xf numFmtId="0" fontId="5" fillId="25" borderId="1" xfId="0" applyFont="1" applyFill="1" applyBorder="1" applyAlignment="1" applyProtection="1">
      <alignment horizontal="center" vertical="center"/>
      <protection hidden="1"/>
    </xf>
    <xf numFmtId="0" fontId="57" fillId="27" borderId="23" xfId="0" applyFont="1" applyFill="1" applyBorder="1" applyAlignment="1" applyProtection="1">
      <alignment vertical="center" wrapText="1"/>
      <protection hidden="1"/>
    </xf>
    <xf numFmtId="0" fontId="57" fillId="27" borderId="1" xfId="0" applyFont="1" applyFill="1" applyBorder="1" applyAlignment="1" applyProtection="1">
      <alignment horizontal="center" vertical="center"/>
      <protection hidden="1"/>
    </xf>
    <xf numFmtId="164" fontId="58" fillId="27" borderId="23" xfId="0" applyNumberFormat="1" applyFont="1" applyFill="1" applyBorder="1" applyAlignment="1" applyProtection="1">
      <alignment vertical="center" wrapText="1"/>
      <protection locked="0"/>
    </xf>
    <xf numFmtId="0" fontId="4" fillId="28" borderId="1" xfId="0" applyFont="1" applyFill="1" applyBorder="1" applyProtection="1">
      <protection hidden="1"/>
    </xf>
    <xf numFmtId="0" fontId="5" fillId="28" borderId="1" xfId="0" applyFont="1" applyFill="1" applyBorder="1" applyAlignment="1" applyProtection="1">
      <alignment horizontal="center"/>
      <protection locked="0"/>
    </xf>
    <xf numFmtId="0" fontId="5" fillId="28" borderId="1" xfId="0" applyFont="1" applyFill="1" applyBorder="1" applyAlignment="1" applyProtection="1">
      <alignment horizontal="center"/>
      <protection hidden="1"/>
    </xf>
    <xf numFmtId="0" fontId="4" fillId="29" borderId="1" xfId="0" applyFont="1" applyFill="1" applyBorder="1" applyProtection="1">
      <protection hidden="1"/>
    </xf>
    <xf numFmtId="0" fontId="5" fillId="29" borderId="1" xfId="0" applyFont="1" applyFill="1" applyBorder="1" applyAlignment="1" applyProtection="1">
      <alignment horizontal="center"/>
      <protection locked="0"/>
    </xf>
    <xf numFmtId="0" fontId="5" fillId="29" borderId="1" xfId="0" applyFont="1" applyFill="1" applyBorder="1" applyAlignment="1" applyProtection="1">
      <alignment horizontal="center"/>
      <protection hidden="1"/>
    </xf>
    <xf numFmtId="0" fontId="4" fillId="28" borderId="1" xfId="0" applyFont="1" applyFill="1" applyBorder="1" applyAlignment="1" applyProtection="1">
      <alignment horizontal="center"/>
      <protection hidden="1"/>
    </xf>
    <xf numFmtId="0" fontId="4" fillId="29" borderId="1" xfId="0" applyFont="1" applyFill="1" applyBorder="1" applyAlignment="1" applyProtection="1">
      <alignment horizontal="center"/>
      <protection hidden="1"/>
    </xf>
    <xf numFmtId="0" fontId="38" fillId="16" borderId="5" xfId="0" applyFont="1" applyFill="1" applyBorder="1" applyProtection="1">
      <protection hidden="1"/>
    </xf>
    <xf numFmtId="0" fontId="0" fillId="16" borderId="5" xfId="0" applyFill="1" applyBorder="1" applyProtection="1">
      <protection locked="0"/>
    </xf>
    <xf numFmtId="49" fontId="35" fillId="15" borderId="2" xfId="0" applyNumberFormat="1" applyFont="1" applyFill="1" applyBorder="1" applyAlignment="1" applyProtection="1">
      <alignment horizontal="right"/>
      <protection hidden="1"/>
    </xf>
    <xf numFmtId="0" fontId="36" fillId="15" borderId="32" xfId="1" applyFont="1" applyFill="1" applyBorder="1" applyAlignment="1" applyProtection="1">
      <alignment horizontal="center"/>
      <protection hidden="1"/>
    </xf>
    <xf numFmtId="0" fontId="36" fillId="15" borderId="8" xfId="1" applyFont="1" applyFill="1" applyBorder="1" applyAlignment="1" applyProtection="1">
      <alignment horizontal="center"/>
      <protection hidden="1"/>
    </xf>
    <xf numFmtId="0" fontId="0" fillId="0" borderId="0" xfId="0" applyAlignment="1" applyProtection="1">
      <alignment vertical="center" wrapText="1"/>
      <protection hidden="1"/>
    </xf>
    <xf numFmtId="0" fontId="1" fillId="20" borderId="3" xfId="0" applyFont="1" applyFill="1" applyBorder="1" applyProtection="1">
      <protection hidden="1"/>
    </xf>
    <xf numFmtId="0" fontId="1" fillId="20" borderId="4" xfId="0" applyFont="1" applyFill="1" applyBorder="1" applyProtection="1">
      <protection hidden="1"/>
    </xf>
    <xf numFmtId="0" fontId="2" fillId="20" borderId="3" xfId="0" applyFont="1" applyFill="1" applyBorder="1" applyProtection="1">
      <protection hidden="1"/>
    </xf>
    <xf numFmtId="0" fontId="31" fillId="20" borderId="1" xfId="1" applyFont="1" applyFill="1" applyBorder="1" applyProtection="1">
      <protection hidden="1"/>
    </xf>
    <xf numFmtId="0" fontId="54" fillId="30" borderId="1" xfId="0" applyFont="1" applyFill="1" applyBorder="1" applyAlignment="1" applyProtection="1">
      <alignment horizontal="center" vertical="center" wrapText="1"/>
      <protection hidden="1"/>
    </xf>
    <xf numFmtId="0" fontId="54" fillId="30" borderId="1" xfId="0" applyFont="1" applyFill="1" applyBorder="1" applyAlignment="1" applyProtection="1">
      <alignment vertical="center" wrapText="1"/>
      <protection hidden="1"/>
    </xf>
    <xf numFmtId="0" fontId="0" fillId="31" borderId="1" xfId="0" applyFill="1" applyBorder="1" applyAlignment="1" applyProtection="1">
      <alignment horizontal="center"/>
      <protection hidden="1"/>
    </xf>
    <xf numFmtId="0" fontId="0" fillId="31" borderId="1" xfId="0" applyFill="1" applyBorder="1" applyProtection="1">
      <protection hidden="1"/>
    </xf>
    <xf numFmtId="0" fontId="54" fillId="32" borderId="1" xfId="0" applyFont="1" applyFill="1" applyBorder="1" applyAlignment="1" applyProtection="1">
      <alignment horizontal="center" vertical="center" wrapText="1"/>
      <protection locked="0"/>
    </xf>
    <xf numFmtId="0" fontId="1" fillId="33" borderId="1" xfId="0" applyFont="1" applyFill="1" applyBorder="1" applyAlignment="1" applyProtection="1">
      <alignment horizontal="center"/>
      <protection locked="0"/>
    </xf>
    <xf numFmtId="0" fontId="1" fillId="35" borderId="1" xfId="0" applyFont="1" applyFill="1" applyBorder="1" applyAlignment="1" applyProtection="1">
      <alignment horizontal="center"/>
      <protection locked="0"/>
    </xf>
    <xf numFmtId="0" fontId="54" fillId="36" borderId="1" xfId="0" applyFont="1" applyFill="1" applyBorder="1" applyAlignment="1" applyProtection="1">
      <alignment horizontal="center" vertical="center" wrapText="1"/>
      <protection locked="0"/>
    </xf>
    <xf numFmtId="0" fontId="54" fillId="34" borderId="1" xfId="0" applyFont="1" applyFill="1" applyBorder="1" applyAlignment="1" applyProtection="1">
      <alignment horizontal="center" vertical="center" wrapText="1"/>
      <protection locked="0"/>
    </xf>
    <xf numFmtId="0" fontId="1" fillId="37" borderId="1" xfId="0" applyFont="1" applyFill="1" applyBorder="1" applyAlignment="1" applyProtection="1">
      <alignment horizontal="center"/>
      <protection locked="0"/>
    </xf>
    <xf numFmtId="0" fontId="54" fillId="38" borderId="1" xfId="0" applyFont="1" applyFill="1" applyBorder="1" applyAlignment="1" applyProtection="1">
      <alignment horizontal="center" vertical="center" wrapText="1"/>
      <protection locked="0"/>
    </xf>
    <xf numFmtId="0" fontId="0" fillId="39" borderId="1" xfId="0" applyFill="1" applyBorder="1" applyProtection="1">
      <protection locked="0"/>
    </xf>
    <xf numFmtId="0" fontId="0" fillId="4" borderId="5" xfId="0" applyFill="1" applyBorder="1" applyAlignment="1">
      <alignment vertical="center" wrapText="1"/>
    </xf>
    <xf numFmtId="0" fontId="0" fillId="4" borderId="5" xfId="0" applyFill="1" applyBorder="1" applyAlignment="1" applyProtection="1">
      <alignment vertical="center"/>
      <protection hidden="1"/>
    </xf>
    <xf numFmtId="0" fontId="0" fillId="4" borderId="6" xfId="0" applyFill="1" applyBorder="1" applyAlignment="1">
      <alignment vertical="center" wrapText="1"/>
    </xf>
    <xf numFmtId="0" fontId="0" fillId="4" borderId="6" xfId="0" applyFill="1" applyBorder="1" applyAlignment="1" applyProtection="1">
      <alignment vertical="center"/>
      <protection hidden="1"/>
    </xf>
    <xf numFmtId="0" fontId="7" fillId="40" borderId="19" xfId="0" applyFont="1" applyFill="1" applyBorder="1" applyAlignment="1" applyProtection="1">
      <alignment horizontal="center" vertical="center"/>
      <protection hidden="1"/>
    </xf>
    <xf numFmtId="0" fontId="7" fillId="40" borderId="2" xfId="0" applyFont="1" applyFill="1" applyBorder="1" applyAlignment="1" applyProtection="1">
      <alignment horizontal="center" vertical="center"/>
      <protection hidden="1"/>
    </xf>
    <xf numFmtId="0" fontId="7" fillId="40" borderId="12" xfId="0" applyFont="1" applyFill="1" applyBorder="1" applyAlignment="1" applyProtection="1">
      <alignment horizontal="center" vertical="center"/>
      <protection hidden="1"/>
    </xf>
    <xf numFmtId="0" fontId="0" fillId="40" borderId="19" xfId="0" applyFill="1" applyBorder="1" applyAlignment="1" applyProtection="1">
      <alignment horizontal="center" vertical="center"/>
      <protection hidden="1"/>
    </xf>
    <xf numFmtId="0" fontId="0" fillId="40" borderId="2" xfId="0" applyFill="1" applyBorder="1" applyAlignment="1" applyProtection="1">
      <alignment horizontal="center" vertical="center"/>
      <protection hidden="1"/>
    </xf>
    <xf numFmtId="0" fontId="0" fillId="40" borderId="12" xfId="0" applyFill="1" applyBorder="1" applyAlignment="1" applyProtection="1">
      <alignment horizontal="center" vertical="center"/>
      <protection hidden="1"/>
    </xf>
    <xf numFmtId="0" fontId="1" fillId="40" borderId="18" xfId="0" applyFont="1" applyFill="1" applyBorder="1" applyAlignment="1" applyProtection="1">
      <alignment horizontal="center" textRotation="90"/>
      <protection hidden="1"/>
    </xf>
    <xf numFmtId="0" fontId="1" fillId="40" borderId="5" xfId="0" applyFont="1" applyFill="1" applyBorder="1" applyAlignment="1" applyProtection="1">
      <alignment horizontal="center" textRotation="90"/>
      <protection hidden="1"/>
    </xf>
    <xf numFmtId="0" fontId="16" fillId="40" borderId="2" xfId="0" applyFont="1" applyFill="1" applyBorder="1" applyAlignment="1" applyProtection="1">
      <alignment horizontal="center" vertical="center"/>
      <protection hidden="1"/>
    </xf>
    <xf numFmtId="0" fontId="1" fillId="42" borderId="5" xfId="0" applyFont="1" applyFill="1" applyBorder="1" applyAlignment="1" applyProtection="1">
      <alignment horizontal="center" textRotation="90"/>
      <protection hidden="1"/>
    </xf>
    <xf numFmtId="0" fontId="7" fillId="42" borderId="19" xfId="0" applyFont="1" applyFill="1" applyBorder="1" applyAlignment="1" applyProtection="1">
      <alignment horizontal="center" vertical="center"/>
      <protection hidden="1"/>
    </xf>
    <xf numFmtId="0" fontId="7" fillId="42" borderId="2" xfId="0" applyFont="1" applyFill="1" applyBorder="1" applyAlignment="1" applyProtection="1">
      <alignment horizontal="center" vertical="center"/>
      <protection hidden="1"/>
    </xf>
    <xf numFmtId="0" fontId="7" fillId="42" borderId="12" xfId="0" applyFont="1" applyFill="1" applyBorder="1" applyAlignment="1" applyProtection="1">
      <alignment horizontal="center" vertical="center"/>
      <protection hidden="1"/>
    </xf>
    <xf numFmtId="0" fontId="0" fillId="42" borderId="19" xfId="0" applyFill="1" applyBorder="1" applyAlignment="1" applyProtection="1">
      <alignment horizontal="center" vertical="center"/>
      <protection hidden="1"/>
    </xf>
    <xf numFmtId="0" fontId="0" fillId="42" borderId="2" xfId="0" applyFill="1" applyBorder="1" applyAlignment="1" applyProtection="1">
      <alignment horizontal="center" vertical="center"/>
      <protection hidden="1"/>
    </xf>
    <xf numFmtId="0" fontId="0" fillId="42" borderId="12" xfId="0" applyFill="1" applyBorder="1" applyAlignment="1" applyProtection="1">
      <alignment horizontal="center" vertical="center"/>
      <protection hidden="1"/>
    </xf>
    <xf numFmtId="0" fontId="7" fillId="40" borderId="11" xfId="0" applyFont="1" applyFill="1" applyBorder="1" applyAlignment="1" applyProtection="1">
      <alignment horizontal="center" vertical="center"/>
      <protection hidden="1"/>
    </xf>
    <xf numFmtId="0" fontId="0" fillId="44" borderId="5" xfId="0" applyFill="1" applyBorder="1" applyAlignment="1" applyProtection="1">
      <alignment horizontal="center" textRotation="90"/>
      <protection hidden="1"/>
    </xf>
    <xf numFmtId="0" fontId="0" fillId="44" borderId="5" xfId="0" applyFill="1" applyBorder="1" applyAlignment="1" applyProtection="1">
      <alignment horizontal="center" textRotation="90" wrapText="1"/>
      <protection hidden="1"/>
    </xf>
    <xf numFmtId="0" fontId="7" fillId="44" borderId="2" xfId="0" applyFont="1" applyFill="1" applyBorder="1" applyAlignment="1" applyProtection="1">
      <alignment horizontal="center" vertical="center"/>
      <protection hidden="1"/>
    </xf>
    <xf numFmtId="0" fontId="0" fillId="44" borderId="2" xfId="0" applyFill="1" applyBorder="1" applyAlignment="1" applyProtection="1">
      <alignment horizontal="center" vertical="center"/>
      <protection hidden="1"/>
    </xf>
    <xf numFmtId="0" fontId="0" fillId="45" borderId="23" xfId="0" applyFill="1" applyBorder="1" applyAlignment="1" applyProtection="1">
      <alignment horizontal="center" textRotation="90"/>
      <protection hidden="1"/>
    </xf>
    <xf numFmtId="0" fontId="0" fillId="45" borderId="1" xfId="0" applyFill="1" applyBorder="1" applyProtection="1">
      <protection hidden="1"/>
    </xf>
    <xf numFmtId="0" fontId="0" fillId="45" borderId="1" xfId="0" applyFill="1" applyBorder="1" applyAlignment="1" applyProtection="1">
      <alignment horizontal="center"/>
      <protection hidden="1"/>
    </xf>
    <xf numFmtId="0" fontId="0" fillId="47" borderId="23" xfId="0" applyFill="1" applyBorder="1" applyAlignment="1" applyProtection="1">
      <alignment horizontal="center" textRotation="90"/>
      <protection hidden="1"/>
    </xf>
    <xf numFmtId="2" fontId="0" fillId="47" borderId="1" xfId="0" applyNumberFormat="1" applyFill="1" applyBorder="1" applyAlignment="1" applyProtection="1">
      <alignment horizontal="left"/>
      <protection hidden="1"/>
    </xf>
    <xf numFmtId="0" fontId="0" fillId="47" borderId="1" xfId="0" applyFill="1" applyBorder="1" applyAlignment="1" applyProtection="1">
      <alignment horizontal="center"/>
      <protection hidden="1"/>
    </xf>
    <xf numFmtId="0" fontId="0" fillId="0" borderId="1" xfId="0" applyBorder="1" applyAlignment="1" applyProtection="1">
      <alignment horizontal="center"/>
      <protection hidden="1"/>
    </xf>
    <xf numFmtId="0" fontId="62" fillId="21" borderId="12" xfId="0" applyFont="1" applyFill="1" applyBorder="1" applyAlignment="1" applyProtection="1">
      <alignment vertical="center"/>
      <protection hidden="1"/>
    </xf>
    <xf numFmtId="0" fontId="39" fillId="34" borderId="0" xfId="0" applyFont="1" applyFill="1" applyAlignment="1" applyProtection="1">
      <alignment vertical="center"/>
      <protection hidden="1"/>
    </xf>
    <xf numFmtId="0" fontId="0" fillId="14" borderId="21" xfId="0" applyFill="1" applyBorder="1" applyProtection="1">
      <protection hidden="1"/>
    </xf>
    <xf numFmtId="0" fontId="0" fillId="14" borderId="14" xfId="0" applyFill="1" applyBorder="1" applyProtection="1">
      <protection hidden="1"/>
    </xf>
    <xf numFmtId="0" fontId="0" fillId="49" borderId="1" xfId="0" applyFill="1" applyBorder="1" applyAlignment="1" applyProtection="1">
      <alignment horizontal="center"/>
      <protection hidden="1"/>
    </xf>
    <xf numFmtId="0" fontId="0" fillId="50" borderId="1" xfId="0" applyFill="1" applyBorder="1" applyAlignment="1" applyProtection="1">
      <alignment horizontal="center"/>
      <protection hidden="1"/>
    </xf>
    <xf numFmtId="10" fontId="0" fillId="51" borderId="1" xfId="0" applyNumberFormat="1" applyFill="1" applyBorder="1" applyAlignment="1" applyProtection="1">
      <alignment horizontal="center"/>
      <protection hidden="1"/>
    </xf>
    <xf numFmtId="0" fontId="0" fillId="53" borderId="1" xfId="0" applyFill="1" applyBorder="1" applyAlignment="1" applyProtection="1">
      <alignment horizontal="center"/>
      <protection hidden="1"/>
    </xf>
    <xf numFmtId="0" fontId="0" fillId="41" borderId="1" xfId="0" applyFill="1" applyBorder="1" applyAlignment="1" applyProtection="1">
      <alignment horizontal="center"/>
      <protection hidden="1"/>
    </xf>
    <xf numFmtId="0" fontId="0" fillId="41" borderId="24" xfId="0" applyFill="1" applyBorder="1" applyAlignment="1" applyProtection="1">
      <alignment horizontal="center"/>
      <protection hidden="1"/>
    </xf>
    <xf numFmtId="0" fontId="0" fillId="41" borderId="41" xfId="0" applyFill="1" applyBorder="1" applyAlignment="1" applyProtection="1">
      <alignment horizontal="center" vertical="center" wrapText="1"/>
      <protection hidden="1"/>
    </xf>
    <xf numFmtId="0" fontId="0" fillId="54" borderId="1" xfId="0" applyFill="1" applyBorder="1" applyAlignment="1" applyProtection="1">
      <alignment horizontal="left"/>
      <protection hidden="1"/>
    </xf>
    <xf numFmtId="0" fontId="0" fillId="54" borderId="1" xfId="0" applyFill="1" applyBorder="1" applyAlignment="1" applyProtection="1">
      <alignment horizontal="center"/>
      <protection hidden="1"/>
    </xf>
    <xf numFmtId="0" fontId="0" fillId="54" borderId="24" xfId="0" applyFill="1" applyBorder="1" applyAlignment="1" applyProtection="1">
      <alignment horizontal="center"/>
      <protection hidden="1"/>
    </xf>
    <xf numFmtId="0" fontId="61" fillId="6" borderId="1" xfId="0" applyFont="1" applyFill="1" applyBorder="1" applyAlignment="1" applyProtection="1">
      <alignment horizontal="center"/>
      <protection hidden="1"/>
    </xf>
    <xf numFmtId="0" fontId="0" fillId="54" borderId="33" xfId="0" applyFill="1" applyBorder="1" applyAlignment="1" applyProtection="1">
      <alignment horizontal="center" vertical="center" wrapText="1"/>
      <protection hidden="1"/>
    </xf>
    <xf numFmtId="0" fontId="61" fillId="48" borderId="26" xfId="0" applyFont="1" applyFill="1" applyBorder="1" applyAlignment="1" applyProtection="1">
      <alignment horizontal="center" textRotation="90"/>
      <protection hidden="1"/>
    </xf>
    <xf numFmtId="0" fontId="61" fillId="48" borderId="1" xfId="0" applyFont="1" applyFill="1" applyBorder="1" applyAlignment="1" applyProtection="1">
      <alignment horizontal="center"/>
      <protection hidden="1"/>
    </xf>
    <xf numFmtId="0" fontId="61" fillId="48" borderId="0" xfId="0" applyFont="1" applyFill="1" applyAlignment="1" applyProtection="1">
      <alignment horizontal="center"/>
      <protection hidden="1"/>
    </xf>
    <xf numFmtId="0" fontId="61" fillId="48" borderId="0" xfId="0" applyFont="1" applyFill="1" applyAlignment="1" applyProtection="1">
      <alignment horizontal="center" vertical="center" wrapText="1"/>
      <protection hidden="1"/>
    </xf>
    <xf numFmtId="0" fontId="1" fillId="41" borderId="2" xfId="0" applyFont="1" applyFill="1" applyBorder="1" applyAlignment="1" applyProtection="1">
      <alignment horizontal="center" vertical="center" wrapText="1"/>
      <protection hidden="1"/>
    </xf>
    <xf numFmtId="0" fontId="1" fillId="54" borderId="2" xfId="0" applyFont="1" applyFill="1" applyBorder="1" applyAlignment="1" applyProtection="1">
      <alignment horizontal="center" vertical="center"/>
      <protection hidden="1"/>
    </xf>
    <xf numFmtId="0" fontId="54" fillId="32" borderId="0" xfId="0" applyFont="1" applyFill="1" applyAlignment="1" applyProtection="1">
      <alignment horizontal="center" vertical="center" wrapText="1"/>
      <protection hidden="1"/>
    </xf>
    <xf numFmtId="0" fontId="54" fillId="32" borderId="26" xfId="0" applyFont="1" applyFill="1" applyBorder="1" applyAlignment="1" applyProtection="1">
      <alignment horizontal="center" vertical="center"/>
      <protection hidden="1"/>
    </xf>
    <xf numFmtId="0" fontId="39" fillId="32" borderId="0" xfId="0" applyFont="1" applyFill="1" applyAlignment="1" applyProtection="1">
      <alignment horizontal="center" vertical="center"/>
      <protection hidden="1"/>
    </xf>
    <xf numFmtId="0" fontId="7" fillId="40" borderId="27" xfId="0" applyFont="1" applyFill="1" applyBorder="1" applyAlignment="1" applyProtection="1">
      <alignment horizontal="center" textRotation="90"/>
      <protection hidden="1"/>
    </xf>
    <xf numFmtId="0" fontId="14" fillId="40" borderId="40" xfId="0" applyFont="1" applyFill="1" applyBorder="1" applyAlignment="1" applyProtection="1">
      <alignment horizontal="center" vertical="center"/>
      <protection hidden="1"/>
    </xf>
    <xf numFmtId="0" fontId="7" fillId="40" borderId="2" xfId="0" applyFont="1" applyFill="1" applyBorder="1" applyAlignment="1" applyProtection="1">
      <alignment horizontal="center" textRotation="90"/>
      <protection hidden="1"/>
    </xf>
    <xf numFmtId="0" fontId="14" fillId="40" borderId="2" xfId="0" applyFont="1" applyFill="1" applyBorder="1" applyAlignment="1" applyProtection="1">
      <alignment horizontal="center" vertical="center"/>
      <protection hidden="1"/>
    </xf>
    <xf numFmtId="0" fontId="65" fillId="40" borderId="40" xfId="0" applyFont="1" applyFill="1" applyBorder="1" applyAlignment="1" applyProtection="1">
      <alignment horizontal="center" vertical="center"/>
      <protection hidden="1"/>
    </xf>
    <xf numFmtId="0" fontId="54" fillId="30" borderId="16" xfId="0" applyFont="1" applyFill="1" applyBorder="1" applyAlignment="1" applyProtection="1">
      <alignment horizontal="center" vertical="center" wrapText="1"/>
      <protection hidden="1"/>
    </xf>
    <xf numFmtId="0" fontId="54" fillId="30" borderId="7" xfId="0" applyFont="1" applyFill="1" applyBorder="1" applyAlignment="1" applyProtection="1">
      <alignment horizontal="center" vertical="center" wrapText="1"/>
      <protection hidden="1"/>
    </xf>
    <xf numFmtId="0" fontId="9" fillId="41" borderId="7" xfId="0" applyFont="1" applyFill="1" applyBorder="1" applyAlignment="1" applyProtection="1">
      <alignment horizontal="center" vertical="center" wrapText="1"/>
      <protection hidden="1"/>
    </xf>
    <xf numFmtId="0" fontId="27" fillId="8" borderId="0" xfId="0" applyFont="1" applyFill="1" applyAlignment="1" applyProtection="1">
      <alignment vertical="center"/>
      <protection hidden="1"/>
    </xf>
    <xf numFmtId="0" fontId="7" fillId="42" borderId="27" xfId="0" applyFont="1" applyFill="1" applyBorder="1" applyAlignment="1" applyProtection="1">
      <alignment horizontal="center" textRotation="90"/>
      <protection hidden="1"/>
    </xf>
    <xf numFmtId="0" fontId="14" fillId="42" borderId="40" xfId="0" applyFont="1" applyFill="1" applyBorder="1" applyAlignment="1" applyProtection="1">
      <alignment horizontal="center" vertical="center"/>
      <protection hidden="1"/>
    </xf>
    <xf numFmtId="0" fontId="7" fillId="42" borderId="2" xfId="0" applyFont="1" applyFill="1" applyBorder="1" applyAlignment="1" applyProtection="1">
      <alignment horizontal="center" textRotation="90"/>
      <protection hidden="1"/>
    </xf>
    <xf numFmtId="0" fontId="14" fillId="42" borderId="2" xfId="0" applyFont="1" applyFill="1" applyBorder="1" applyAlignment="1" applyProtection="1">
      <alignment horizontal="center" vertical="center"/>
      <protection hidden="1"/>
    </xf>
    <xf numFmtId="0" fontId="66" fillId="42" borderId="2" xfId="0" applyFont="1" applyFill="1" applyBorder="1" applyAlignment="1" applyProtection="1">
      <alignment horizontal="center" vertical="center"/>
      <protection hidden="1"/>
    </xf>
    <xf numFmtId="0" fontId="66" fillId="42" borderId="40" xfId="0" applyFont="1" applyFill="1" applyBorder="1" applyAlignment="1" applyProtection="1">
      <alignment horizontal="center" vertical="center"/>
      <protection hidden="1"/>
    </xf>
    <xf numFmtId="0" fontId="32" fillId="8" borderId="0" xfId="0" applyFont="1" applyFill="1" applyProtection="1">
      <protection hidden="1"/>
    </xf>
    <xf numFmtId="0" fontId="4" fillId="23" borderId="1" xfId="0" applyFont="1" applyFill="1" applyBorder="1" applyAlignment="1" applyProtection="1">
      <alignment horizontal="left"/>
      <protection hidden="1"/>
    </xf>
    <xf numFmtId="0" fontId="47" fillId="0" borderId="0" xfId="0" applyFont="1" applyProtection="1">
      <protection hidden="1"/>
    </xf>
    <xf numFmtId="49" fontId="48" fillId="0" borderId="0" xfId="0" applyNumberFormat="1" applyFont="1" applyProtection="1">
      <protection hidden="1"/>
    </xf>
    <xf numFmtId="0" fontId="47" fillId="12" borderId="2" xfId="0" applyFont="1" applyFill="1" applyBorder="1" applyProtection="1">
      <protection hidden="1"/>
    </xf>
    <xf numFmtId="0" fontId="48" fillId="12" borderId="2" xfId="0" applyFont="1" applyFill="1" applyBorder="1" applyProtection="1">
      <protection hidden="1"/>
    </xf>
    <xf numFmtId="49" fontId="35" fillId="15" borderId="5" xfId="0" applyNumberFormat="1" applyFont="1" applyFill="1" applyBorder="1" applyAlignment="1" applyProtection="1">
      <alignment horizontal="right"/>
      <protection hidden="1"/>
    </xf>
    <xf numFmtId="0" fontId="36" fillId="15" borderId="43" xfId="1" applyFont="1" applyFill="1" applyBorder="1" applyAlignment="1" applyProtection="1">
      <alignment horizontal="center"/>
      <protection hidden="1"/>
    </xf>
    <xf numFmtId="0" fontId="52" fillId="2" borderId="2" xfId="0" applyFont="1" applyFill="1" applyBorder="1" applyProtection="1">
      <protection locked="0"/>
    </xf>
    <xf numFmtId="0" fontId="19" fillId="16" borderId="2" xfId="1" applyFont="1" applyFill="1" applyBorder="1" applyAlignment="1" applyProtection="1">
      <alignment horizontal="left"/>
      <protection hidden="1"/>
    </xf>
    <xf numFmtId="0" fontId="36" fillId="15" borderId="2" xfId="1" applyFont="1" applyFill="1" applyBorder="1" applyAlignment="1" applyProtection="1">
      <alignment horizontal="center"/>
      <protection hidden="1"/>
    </xf>
    <xf numFmtId="0" fontId="67" fillId="0" borderId="0" xfId="0" applyFont="1" applyProtection="1">
      <protection hidden="1"/>
    </xf>
    <xf numFmtId="165" fontId="22" fillId="0" borderId="46" xfId="0" applyNumberFormat="1" applyFont="1" applyBorder="1" applyProtection="1">
      <protection hidden="1"/>
    </xf>
    <xf numFmtId="165" fontId="22" fillId="0" borderId="46" xfId="0" applyNumberFormat="1" applyFont="1" applyBorder="1" applyAlignment="1" applyProtection="1">
      <alignment horizontal="right"/>
      <protection hidden="1"/>
    </xf>
    <xf numFmtId="165" fontId="22" fillId="0" borderId="46" xfId="0" applyNumberFormat="1" applyFont="1" applyBorder="1" applyAlignment="1" applyProtection="1">
      <alignment horizontal="center"/>
      <protection hidden="1"/>
    </xf>
    <xf numFmtId="165" fontId="22" fillId="0" borderId="47" xfId="0" applyNumberFormat="1" applyFont="1" applyBorder="1" applyAlignment="1" applyProtection="1">
      <alignment horizontal="center"/>
      <protection hidden="1"/>
    </xf>
    <xf numFmtId="165" fontId="68" fillId="0" borderId="48" xfId="0" applyNumberFormat="1" applyFont="1" applyBorder="1" applyAlignment="1" applyProtection="1">
      <alignment horizontal="left"/>
      <protection hidden="1"/>
    </xf>
    <xf numFmtId="165" fontId="22" fillId="0" borderId="0" xfId="0" applyNumberFormat="1" applyFont="1" applyAlignment="1" applyProtection="1">
      <alignment horizontal="right"/>
      <protection hidden="1"/>
    </xf>
    <xf numFmtId="165" fontId="68" fillId="0" borderId="0" xfId="0" applyNumberFormat="1" applyFont="1" applyAlignment="1" applyProtection="1">
      <alignment horizontal="right"/>
      <protection hidden="1"/>
    </xf>
    <xf numFmtId="165" fontId="22" fillId="0" borderId="0" xfId="0" applyNumberFormat="1" applyFont="1" applyAlignment="1" applyProtection="1">
      <alignment horizontal="center"/>
      <protection hidden="1"/>
    </xf>
    <xf numFmtId="165" fontId="22" fillId="0" borderId="49" xfId="0" applyNumberFormat="1" applyFont="1" applyBorder="1" applyAlignment="1" applyProtection="1">
      <alignment horizontal="center"/>
      <protection hidden="1"/>
    </xf>
    <xf numFmtId="165" fontId="22" fillId="0" borderId="50" xfId="0" applyNumberFormat="1" applyFont="1" applyBorder="1" applyAlignment="1" applyProtection="1">
      <alignment horizontal="right"/>
      <protection hidden="1"/>
    </xf>
    <xf numFmtId="165" fontId="22" fillId="0" borderId="51" xfId="0" applyNumberFormat="1" applyFont="1" applyBorder="1" applyAlignment="1" applyProtection="1">
      <alignment horizontal="right"/>
      <protection hidden="1"/>
    </xf>
    <xf numFmtId="165" fontId="22" fillId="0" borderId="51" xfId="0" applyNumberFormat="1" applyFont="1" applyBorder="1" applyAlignment="1" applyProtection="1">
      <alignment horizontal="center"/>
      <protection hidden="1"/>
    </xf>
    <xf numFmtId="165" fontId="22" fillId="0" borderId="52" xfId="0" applyNumberFormat="1" applyFont="1" applyBorder="1" applyAlignment="1" applyProtection="1">
      <alignment horizontal="center"/>
      <protection hidden="1"/>
    </xf>
    <xf numFmtId="0" fontId="46" fillId="8" borderId="45" xfId="0" applyFont="1" applyFill="1" applyBorder="1" applyAlignment="1" applyProtection="1">
      <alignment horizontal="right" vertical="center"/>
      <protection hidden="1"/>
    </xf>
    <xf numFmtId="0" fontId="29" fillId="8" borderId="48" xfId="0" applyFont="1" applyFill="1" applyBorder="1" applyAlignment="1" applyProtection="1">
      <alignment vertical="center"/>
      <protection hidden="1"/>
    </xf>
    <xf numFmtId="0" fontId="30" fillId="8" borderId="49" xfId="0" applyFont="1" applyFill="1" applyBorder="1" applyAlignment="1" applyProtection="1">
      <alignment textRotation="90" wrapText="1"/>
      <protection hidden="1"/>
    </xf>
    <xf numFmtId="0" fontId="42" fillId="8" borderId="49" xfId="0" applyFont="1" applyFill="1" applyBorder="1" applyAlignment="1" applyProtection="1">
      <alignment textRotation="90" wrapText="1"/>
      <protection hidden="1"/>
    </xf>
    <xf numFmtId="0" fontId="22" fillId="8" borderId="50" xfId="0" applyFont="1" applyFill="1" applyBorder="1" applyProtection="1">
      <protection hidden="1"/>
    </xf>
    <xf numFmtId="0" fontId="22" fillId="8" borderId="51" xfId="0" applyFont="1" applyFill="1" applyBorder="1" applyAlignment="1" applyProtection="1">
      <alignment horizontal="center"/>
      <protection hidden="1"/>
    </xf>
    <xf numFmtId="0" fontId="22" fillId="8" borderId="51" xfId="0" applyFont="1" applyFill="1" applyBorder="1" applyProtection="1">
      <protection hidden="1"/>
    </xf>
    <xf numFmtId="0" fontId="41" fillId="8" borderId="52" xfId="0" applyFont="1" applyFill="1" applyBorder="1" applyAlignment="1" applyProtection="1">
      <alignment textRotation="90" wrapText="1"/>
      <protection hidden="1"/>
    </xf>
    <xf numFmtId="0" fontId="69" fillId="0" borderId="0" xfId="0" applyFont="1"/>
    <xf numFmtId="0" fontId="52" fillId="58" borderId="2" xfId="0" applyFont="1" applyFill="1" applyBorder="1" applyAlignment="1">
      <alignment horizontal="center" vertical="center" wrapText="1"/>
    </xf>
    <xf numFmtId="0" fontId="0" fillId="0" borderId="2" xfId="0" applyBorder="1"/>
    <xf numFmtId="0" fontId="69" fillId="0" borderId="2" xfId="0" applyFont="1" applyBorder="1" applyAlignment="1">
      <alignment shrinkToFit="1"/>
    </xf>
    <xf numFmtId="0" fontId="0" fillId="0" borderId="2" xfId="0" applyBorder="1" applyAlignment="1">
      <alignment shrinkToFit="1"/>
    </xf>
    <xf numFmtId="164" fontId="0" fillId="0" borderId="2" xfId="0" applyNumberFormat="1" applyBorder="1" applyAlignment="1">
      <alignment shrinkToFit="1"/>
    </xf>
    <xf numFmtId="0" fontId="37" fillId="8" borderId="0" xfId="0" applyFont="1" applyFill="1" applyAlignment="1" applyProtection="1">
      <alignment horizontal="center" vertical="center"/>
      <protection hidden="1"/>
    </xf>
    <xf numFmtId="0" fontId="70" fillId="8" borderId="56" xfId="0" applyFont="1" applyFill="1" applyBorder="1" applyAlignment="1" applyProtection="1">
      <alignment horizontal="center" textRotation="90"/>
      <protection hidden="1"/>
    </xf>
    <xf numFmtId="0" fontId="70" fillId="8" borderId="57" xfId="0" applyFont="1" applyFill="1" applyBorder="1" applyAlignment="1" applyProtection="1">
      <alignment horizontal="center"/>
      <protection hidden="1"/>
    </xf>
    <xf numFmtId="0" fontId="70" fillId="8" borderId="2" xfId="0" applyFont="1" applyFill="1" applyBorder="1" applyAlignment="1" applyProtection="1">
      <alignment horizontal="center"/>
      <protection hidden="1"/>
    </xf>
    <xf numFmtId="0" fontId="70" fillId="8" borderId="40" xfId="0" applyFont="1" applyFill="1" applyBorder="1" applyAlignment="1" applyProtection="1">
      <alignment horizontal="center" vertical="center" readingOrder="1"/>
      <protection hidden="1"/>
    </xf>
    <xf numFmtId="0" fontId="70" fillId="8" borderId="2" xfId="0" applyFont="1" applyFill="1" applyBorder="1" applyAlignment="1" applyProtection="1">
      <alignment horizontal="center" vertical="center" readingOrder="1"/>
      <protection hidden="1"/>
    </xf>
    <xf numFmtId="0" fontId="71" fillId="8" borderId="2" xfId="0" applyFont="1" applyFill="1" applyBorder="1" applyProtection="1">
      <protection hidden="1"/>
    </xf>
    <xf numFmtId="0" fontId="71" fillId="8" borderId="0" xfId="0" applyFont="1" applyFill="1" applyProtection="1">
      <protection hidden="1"/>
    </xf>
    <xf numFmtId="0" fontId="23" fillId="8" borderId="6" xfId="0" applyFont="1" applyFill="1" applyBorder="1" applyAlignment="1" applyProtection="1">
      <alignment horizontal="center"/>
      <protection hidden="1"/>
    </xf>
    <xf numFmtId="0" fontId="23" fillId="8" borderId="21" xfId="0" applyFont="1" applyFill="1" applyBorder="1" applyProtection="1">
      <protection hidden="1"/>
    </xf>
    <xf numFmtId="0" fontId="23" fillId="8" borderId="2" xfId="0" applyFont="1" applyFill="1" applyBorder="1" applyProtection="1">
      <protection hidden="1"/>
    </xf>
    <xf numFmtId="165" fontId="23" fillId="8" borderId="58" xfId="0" applyNumberFormat="1" applyFont="1" applyFill="1" applyBorder="1" applyAlignment="1" applyProtection="1">
      <alignment horizontal="center" vertical="center"/>
      <protection hidden="1"/>
    </xf>
    <xf numFmtId="165" fontId="23" fillId="8" borderId="2" xfId="0" applyNumberFormat="1" applyFont="1" applyFill="1" applyBorder="1" applyAlignment="1" applyProtection="1">
      <alignment horizontal="center" vertical="center"/>
      <protection hidden="1"/>
    </xf>
    <xf numFmtId="0" fontId="69" fillId="8" borderId="2" xfId="0" applyFont="1" applyFill="1" applyBorder="1" applyProtection="1">
      <protection hidden="1"/>
    </xf>
    <xf numFmtId="0" fontId="69" fillId="8" borderId="0" xfId="0" applyFont="1" applyFill="1" applyProtection="1">
      <protection hidden="1"/>
    </xf>
    <xf numFmtId="0" fontId="3" fillId="8" borderId="0" xfId="0" applyFont="1" applyFill="1" applyProtection="1">
      <protection hidden="1"/>
    </xf>
    <xf numFmtId="1" fontId="69" fillId="8" borderId="0" xfId="0" applyNumberFormat="1" applyFont="1" applyFill="1" applyProtection="1">
      <protection hidden="1"/>
    </xf>
    <xf numFmtId="2" fontId="69" fillId="8" borderId="0" xfId="0" applyNumberFormat="1" applyFont="1" applyFill="1" applyProtection="1">
      <protection hidden="1"/>
    </xf>
    <xf numFmtId="0" fontId="2" fillId="8" borderId="0" xfId="0" applyFont="1" applyFill="1" applyProtection="1">
      <protection hidden="1"/>
    </xf>
    <xf numFmtId="0" fontId="0" fillId="0" borderId="0" xfId="0" applyAlignment="1">
      <alignment wrapText="1"/>
    </xf>
    <xf numFmtId="0" fontId="2" fillId="60" borderId="68" xfId="0" applyFont="1" applyFill="1" applyBorder="1"/>
    <xf numFmtId="0" fontId="0" fillId="60" borderId="52" xfId="0" applyFill="1" applyBorder="1" applyAlignment="1">
      <alignment horizontal="center"/>
    </xf>
    <xf numFmtId="165" fontId="69" fillId="8" borderId="2" xfId="0" applyNumberFormat="1" applyFont="1" applyFill="1" applyBorder="1" applyProtection="1">
      <protection hidden="1"/>
    </xf>
    <xf numFmtId="0" fontId="0" fillId="55" borderId="3" xfId="0" applyFill="1" applyBorder="1" applyAlignment="1" applyProtection="1">
      <alignment horizontal="center"/>
      <protection hidden="1"/>
    </xf>
    <xf numFmtId="0" fontId="0" fillId="61" borderId="2" xfId="0" applyFill="1" applyBorder="1"/>
    <xf numFmtId="0" fontId="16" fillId="17" borderId="12" xfId="0" applyFont="1" applyFill="1" applyBorder="1" applyAlignment="1" applyProtection="1">
      <alignment vertical="center"/>
      <protection hidden="1"/>
    </xf>
    <xf numFmtId="0" fontId="72" fillId="16" borderId="32" xfId="1" applyFont="1" applyFill="1" applyBorder="1" applyAlignment="1" applyProtection="1">
      <alignment horizontal="left"/>
      <protection hidden="1"/>
    </xf>
    <xf numFmtId="0" fontId="72" fillId="16" borderId="8" xfId="1" applyFont="1" applyFill="1" applyBorder="1" applyAlignment="1" applyProtection="1">
      <alignment horizontal="left"/>
      <protection hidden="1"/>
    </xf>
    <xf numFmtId="0" fontId="72" fillId="16" borderId="43" xfId="1" applyFont="1" applyFill="1" applyBorder="1" applyAlignment="1" applyProtection="1">
      <alignment horizontal="left"/>
      <protection hidden="1"/>
    </xf>
    <xf numFmtId="0" fontId="72" fillId="16" borderId="70" xfId="1" applyFont="1" applyFill="1" applyBorder="1" applyAlignment="1" applyProtection="1">
      <alignment horizontal="left"/>
      <protection hidden="1"/>
    </xf>
    <xf numFmtId="0" fontId="72" fillId="16" borderId="44" xfId="1" applyFont="1" applyFill="1" applyBorder="1" applyAlignment="1" applyProtection="1">
      <alignment horizontal="left"/>
      <protection hidden="1"/>
    </xf>
    <xf numFmtId="0" fontId="72" fillId="14" borderId="29" xfId="1" applyFont="1" applyFill="1" applyBorder="1" applyAlignment="1" applyProtection="1">
      <alignment horizontal="center" vertical="center"/>
      <protection hidden="1"/>
    </xf>
    <xf numFmtId="0" fontId="72" fillId="14" borderId="28" xfId="1" applyFont="1" applyFill="1" applyBorder="1" applyAlignment="1" applyProtection="1">
      <alignment horizontal="center" vertical="center"/>
      <protection hidden="1"/>
    </xf>
    <xf numFmtId="0" fontId="38" fillId="17" borderId="11" xfId="0" applyFont="1" applyFill="1" applyBorder="1" applyAlignment="1" applyProtection="1">
      <alignment shrinkToFit="1"/>
      <protection hidden="1"/>
    </xf>
    <xf numFmtId="0" fontId="38" fillId="17" borderId="40" xfId="0" applyFont="1" applyFill="1" applyBorder="1" applyAlignment="1" applyProtection="1">
      <alignment shrinkToFit="1"/>
      <protection hidden="1"/>
    </xf>
    <xf numFmtId="0" fontId="0" fillId="3" borderId="2" xfId="0" applyFill="1" applyBorder="1"/>
    <xf numFmtId="0" fontId="50" fillId="11" borderId="0" xfId="0" applyFont="1" applyFill="1" applyProtection="1">
      <protection hidden="1"/>
    </xf>
    <xf numFmtId="0" fontId="9" fillId="2" borderId="1" xfId="0" applyFont="1" applyFill="1" applyBorder="1" applyAlignment="1" applyProtection="1">
      <alignment vertical="center" wrapText="1"/>
      <protection hidden="1"/>
    </xf>
    <xf numFmtId="0" fontId="39" fillId="11" borderId="1" xfId="0" applyFont="1" applyFill="1" applyBorder="1" applyAlignment="1" applyProtection="1">
      <alignment horizontal="center"/>
      <protection hidden="1"/>
    </xf>
    <xf numFmtId="0" fontId="16" fillId="42" borderId="2" xfId="0" applyFont="1" applyFill="1" applyBorder="1" applyAlignment="1" applyProtection="1">
      <alignment horizontal="center" vertical="center"/>
      <protection hidden="1"/>
    </xf>
    <xf numFmtId="0" fontId="16" fillId="40" borderId="19" xfId="0" applyFont="1" applyFill="1" applyBorder="1" applyAlignment="1" applyProtection="1">
      <alignment horizontal="center" vertical="center"/>
      <protection hidden="1"/>
    </xf>
    <xf numFmtId="0" fontId="16" fillId="40" borderId="12" xfId="0" applyFont="1" applyFill="1" applyBorder="1" applyAlignment="1" applyProtection="1">
      <alignment horizontal="center" vertical="center"/>
      <protection hidden="1"/>
    </xf>
    <xf numFmtId="0" fontId="16" fillId="42" borderId="19" xfId="0" applyFont="1" applyFill="1" applyBorder="1" applyAlignment="1" applyProtection="1">
      <alignment horizontal="center" vertical="center"/>
      <protection hidden="1"/>
    </xf>
    <xf numFmtId="0" fontId="16" fillId="42" borderId="12" xfId="0" applyFont="1" applyFill="1" applyBorder="1" applyAlignment="1" applyProtection="1">
      <alignment horizontal="center" vertical="center"/>
      <protection hidden="1"/>
    </xf>
    <xf numFmtId="0" fontId="16" fillId="40" borderId="11" xfId="0" applyFont="1" applyFill="1" applyBorder="1" applyAlignment="1" applyProtection="1">
      <alignment horizontal="center" vertical="center"/>
      <protection hidden="1"/>
    </xf>
    <xf numFmtId="0" fontId="39" fillId="46" borderId="22" xfId="0" applyFont="1" applyFill="1" applyBorder="1" applyAlignment="1" applyProtection="1">
      <alignment horizontal="center"/>
      <protection hidden="1"/>
    </xf>
    <xf numFmtId="0" fontId="0" fillId="47" borderId="22" xfId="0" applyFill="1" applyBorder="1" applyAlignment="1" applyProtection="1">
      <alignment horizontal="center" textRotation="90"/>
      <protection hidden="1"/>
    </xf>
    <xf numFmtId="2" fontId="0" fillId="47" borderId="31" xfId="0" applyNumberFormat="1" applyFill="1" applyBorder="1" applyAlignment="1" applyProtection="1">
      <alignment horizontal="left"/>
      <protection hidden="1"/>
    </xf>
    <xf numFmtId="0" fontId="0" fillId="62" borderId="1" xfId="0" applyFill="1" applyBorder="1" applyAlignment="1" applyProtection="1">
      <alignment horizontal="center"/>
      <protection hidden="1"/>
    </xf>
    <xf numFmtId="0" fontId="0" fillId="62" borderId="0" xfId="0" applyFill="1" applyAlignment="1">
      <alignment horizontal="center"/>
    </xf>
    <xf numFmtId="0" fontId="0" fillId="62" borderId="24" xfId="0" applyFill="1" applyBorder="1" applyAlignment="1" applyProtection="1">
      <alignment horizontal="center"/>
      <protection hidden="1"/>
    </xf>
    <xf numFmtId="0" fontId="0" fillId="63" borderId="24" xfId="0" applyFill="1" applyBorder="1" applyAlignment="1" applyProtection="1">
      <alignment horizontal="center"/>
      <protection hidden="1"/>
    </xf>
    <xf numFmtId="0" fontId="0" fillId="63" borderId="0" xfId="0" applyFill="1" applyAlignment="1">
      <alignment horizontal="center"/>
    </xf>
    <xf numFmtId="0" fontId="0" fillId="64" borderId="1" xfId="0" applyFill="1" applyBorder="1" applyAlignment="1" applyProtection="1">
      <alignment horizontal="center"/>
      <protection hidden="1"/>
    </xf>
    <xf numFmtId="0" fontId="0" fillId="64" borderId="0" xfId="0" applyFill="1" applyAlignment="1">
      <alignment horizontal="center"/>
    </xf>
    <xf numFmtId="0" fontId="0" fillId="65" borderId="24" xfId="0" applyFill="1" applyBorder="1" applyAlignment="1" applyProtection="1">
      <alignment horizontal="center"/>
      <protection hidden="1"/>
    </xf>
    <xf numFmtId="0" fontId="0" fillId="65" borderId="0" xfId="0" applyFill="1" applyAlignment="1">
      <alignment horizontal="center"/>
    </xf>
    <xf numFmtId="0" fontId="0" fillId="66" borderId="33" xfId="0" applyFill="1" applyBorder="1" applyAlignment="1" applyProtection="1">
      <alignment horizontal="center" vertical="center" wrapText="1"/>
      <protection hidden="1"/>
    </xf>
    <xf numFmtId="0" fontId="0" fillId="66" borderId="24" xfId="0" applyFill="1" applyBorder="1" applyAlignment="1" applyProtection="1">
      <alignment horizontal="center"/>
      <protection hidden="1"/>
    </xf>
    <xf numFmtId="0" fontId="0" fillId="66" borderId="0" xfId="0" applyFill="1" applyAlignment="1">
      <alignment horizontal="center"/>
    </xf>
    <xf numFmtId="0" fontId="0" fillId="66" borderId="41" xfId="0" applyFill="1" applyBorder="1" applyAlignment="1" applyProtection="1">
      <alignment horizontal="center" vertical="center" wrapText="1"/>
      <protection hidden="1"/>
    </xf>
    <xf numFmtId="0" fontId="74" fillId="42" borderId="2" xfId="0" applyFont="1" applyFill="1" applyBorder="1" applyAlignment="1" applyProtection="1">
      <alignment horizontal="center" vertical="center"/>
      <protection hidden="1"/>
    </xf>
    <xf numFmtId="165" fontId="75" fillId="0" borderId="46" xfId="0" applyNumberFormat="1" applyFont="1" applyBorder="1" applyProtection="1">
      <protection hidden="1"/>
    </xf>
    <xf numFmtId="0" fontId="6" fillId="2" borderId="59" xfId="0" applyFont="1" applyFill="1" applyBorder="1" applyAlignment="1">
      <alignment horizontal="center" vertical="top" wrapText="1"/>
    </xf>
    <xf numFmtId="0" fontId="6" fillId="2" borderId="63" xfId="0" applyFont="1" applyFill="1" applyBorder="1" applyAlignment="1">
      <alignment vertical="top" wrapText="1"/>
    </xf>
    <xf numFmtId="0" fontId="6" fillId="68" borderId="64" xfId="0" applyFont="1" applyFill="1" applyBorder="1" applyAlignment="1">
      <alignment vertical="top" wrapText="1"/>
    </xf>
    <xf numFmtId="0" fontId="6" fillId="68" borderId="64" xfId="0" applyFont="1" applyFill="1" applyBorder="1" applyAlignment="1">
      <alignment horizontal="center" wrapText="1"/>
    </xf>
    <xf numFmtId="0" fontId="6" fillId="69" borderId="64" xfId="0" applyFont="1" applyFill="1" applyBorder="1" applyAlignment="1">
      <alignment vertical="top" wrapText="1"/>
    </xf>
    <xf numFmtId="0" fontId="6" fillId="69" borderId="64" xfId="0" applyFont="1" applyFill="1" applyBorder="1" applyAlignment="1">
      <alignment horizontal="center" wrapText="1"/>
    </xf>
    <xf numFmtId="167" fontId="6" fillId="69" borderId="64" xfId="0" applyNumberFormat="1" applyFont="1" applyFill="1" applyBorder="1" applyAlignment="1">
      <alignment horizontal="center" wrapText="1"/>
    </xf>
    <xf numFmtId="0" fontId="6" fillId="70" borderId="64" xfId="0" applyFont="1" applyFill="1" applyBorder="1" applyAlignment="1">
      <alignment vertical="top" wrapText="1"/>
    </xf>
    <xf numFmtId="0" fontId="6" fillId="70" borderId="64" xfId="0" applyFont="1" applyFill="1" applyBorder="1" applyAlignment="1">
      <alignment horizontal="center" wrapText="1"/>
    </xf>
    <xf numFmtId="167" fontId="6" fillId="70" borderId="64" xfId="0" applyNumberFormat="1" applyFont="1" applyFill="1" applyBorder="1" applyAlignment="1">
      <alignment horizontal="center" wrapText="1"/>
    </xf>
    <xf numFmtId="0" fontId="6" fillId="71" borderId="64" xfId="0" applyFont="1" applyFill="1" applyBorder="1" applyAlignment="1">
      <alignment vertical="top" wrapText="1"/>
    </xf>
    <xf numFmtId="0" fontId="6" fillId="71" borderId="64" xfId="0" applyFont="1" applyFill="1" applyBorder="1" applyAlignment="1">
      <alignment horizontal="center" wrapText="1"/>
    </xf>
    <xf numFmtId="167" fontId="6" fillId="71" borderId="64" xfId="0" applyNumberFormat="1" applyFont="1" applyFill="1" applyBorder="1" applyAlignment="1">
      <alignment horizontal="center" wrapText="1"/>
    </xf>
    <xf numFmtId="0" fontId="6" fillId="13" borderId="64" xfId="0" applyFont="1" applyFill="1" applyBorder="1" applyAlignment="1">
      <alignment horizontal="center" wrapText="1"/>
    </xf>
    <xf numFmtId="167" fontId="6" fillId="13" borderId="64" xfId="0" applyNumberFormat="1" applyFont="1" applyFill="1" applyBorder="1" applyAlignment="1">
      <alignment horizontal="center" wrapText="1"/>
    </xf>
    <xf numFmtId="0" fontId="6" fillId="7" borderId="64" xfId="0" applyFont="1" applyFill="1" applyBorder="1" applyAlignment="1">
      <alignment vertical="top" wrapText="1"/>
    </xf>
    <xf numFmtId="0" fontId="6" fillId="7" borderId="64" xfId="0" applyFont="1" applyFill="1" applyBorder="1" applyAlignment="1">
      <alignment horizontal="center" wrapText="1"/>
    </xf>
    <xf numFmtId="167" fontId="6" fillId="7" borderId="64" xfId="0" applyNumberFormat="1" applyFont="1" applyFill="1" applyBorder="1" applyAlignment="1">
      <alignment horizontal="center" wrapText="1"/>
    </xf>
    <xf numFmtId="0" fontId="2" fillId="13" borderId="64" xfId="0" applyFont="1" applyFill="1" applyBorder="1" applyAlignment="1">
      <alignment vertical="top" wrapText="1"/>
    </xf>
    <xf numFmtId="0" fontId="2" fillId="2" borderId="63" xfId="0" applyFont="1" applyFill="1" applyBorder="1" applyAlignment="1">
      <alignment horizontal="center" wrapText="1"/>
    </xf>
    <xf numFmtId="0" fontId="2" fillId="2" borderId="65" xfId="0" applyFont="1" applyFill="1" applyBorder="1" applyAlignment="1">
      <alignment horizontal="center" wrapText="1"/>
    </xf>
    <xf numFmtId="0" fontId="2" fillId="2" borderId="2" xfId="0" applyFont="1" applyFill="1" applyBorder="1" applyAlignment="1" applyProtection="1">
      <alignment horizontal="center"/>
      <protection hidden="1"/>
    </xf>
    <xf numFmtId="0" fontId="6" fillId="68" borderId="66" xfId="0" applyFont="1" applyFill="1" applyBorder="1" applyAlignment="1">
      <alignment horizontal="center" wrapText="1"/>
    </xf>
    <xf numFmtId="1" fontId="2" fillId="68" borderId="2" xfId="0" applyNumberFormat="1" applyFont="1" applyFill="1" applyBorder="1" applyAlignment="1" applyProtection="1">
      <alignment horizontal="center"/>
      <protection hidden="1"/>
    </xf>
    <xf numFmtId="0" fontId="6" fillId="70" borderId="66" xfId="0" applyFont="1" applyFill="1" applyBorder="1" applyAlignment="1">
      <alignment horizontal="center" wrapText="1"/>
    </xf>
    <xf numFmtId="1" fontId="2" fillId="70" borderId="2" xfId="0" applyNumberFormat="1" applyFont="1" applyFill="1" applyBorder="1" applyAlignment="1" applyProtection="1">
      <alignment horizontal="center"/>
      <protection hidden="1"/>
    </xf>
    <xf numFmtId="0" fontId="6" fillId="62" borderId="64" xfId="0" applyFont="1" applyFill="1" applyBorder="1" applyAlignment="1">
      <alignment vertical="top" wrapText="1"/>
    </xf>
    <xf numFmtId="0" fontId="6" fillId="62" borderId="64" xfId="0" applyFont="1" applyFill="1" applyBorder="1" applyAlignment="1">
      <alignment horizontal="center" wrapText="1"/>
    </xf>
    <xf numFmtId="0" fontId="6" fillId="62" borderId="66" xfId="0" applyFont="1" applyFill="1" applyBorder="1" applyAlignment="1">
      <alignment horizontal="center" wrapText="1"/>
    </xf>
    <xf numFmtId="1" fontId="2" fillId="62" borderId="2" xfId="0" applyNumberFormat="1" applyFont="1" applyFill="1" applyBorder="1" applyAlignment="1" applyProtection="1">
      <alignment horizontal="center"/>
      <protection hidden="1"/>
    </xf>
    <xf numFmtId="0" fontId="6" fillId="72" borderId="64" xfId="0" applyFont="1" applyFill="1" applyBorder="1" applyAlignment="1">
      <alignment vertical="top" wrapText="1"/>
    </xf>
    <xf numFmtId="0" fontId="6" fillId="72" borderId="64" xfId="0" applyFont="1" applyFill="1" applyBorder="1" applyAlignment="1">
      <alignment horizontal="center" wrapText="1"/>
    </xf>
    <xf numFmtId="0" fontId="6" fillId="72" borderId="66" xfId="0" applyFont="1" applyFill="1" applyBorder="1" applyAlignment="1">
      <alignment horizontal="center" wrapText="1"/>
    </xf>
    <xf numFmtId="1" fontId="2" fillId="72" borderId="2" xfId="0" applyNumberFormat="1" applyFont="1" applyFill="1" applyBorder="1" applyAlignment="1" applyProtection="1">
      <alignment horizontal="center"/>
      <protection hidden="1"/>
    </xf>
    <xf numFmtId="0" fontId="2" fillId="7" borderId="64" xfId="0" applyFont="1" applyFill="1" applyBorder="1" applyAlignment="1">
      <alignment vertical="top" wrapText="1"/>
    </xf>
    <xf numFmtId="0" fontId="6" fillId="7" borderId="66" xfId="0" applyFont="1" applyFill="1" applyBorder="1" applyAlignment="1">
      <alignment horizontal="center" wrapText="1"/>
    </xf>
    <xf numFmtId="1" fontId="2" fillId="7" borderId="2" xfId="0" applyNumberFormat="1" applyFont="1" applyFill="1" applyBorder="1" applyAlignment="1" applyProtection="1">
      <alignment horizontal="center"/>
      <protection hidden="1"/>
    </xf>
    <xf numFmtId="0" fontId="2" fillId="40" borderId="68" xfId="0" applyFont="1" applyFill="1" applyBorder="1" applyAlignment="1">
      <alignment wrapText="1"/>
    </xf>
    <xf numFmtId="0" fontId="0" fillId="40" borderId="52" xfId="0" applyFill="1" applyBorder="1" applyAlignment="1">
      <alignment horizontal="center" wrapText="1"/>
    </xf>
    <xf numFmtId="0" fontId="0" fillId="40" borderId="52" xfId="0" applyFill="1" applyBorder="1" applyAlignment="1">
      <alignment horizontal="center"/>
    </xf>
    <xf numFmtId="0" fontId="63" fillId="21" borderId="40" xfId="0" applyFont="1" applyFill="1" applyBorder="1" applyAlignment="1" applyProtection="1">
      <alignment horizontal="left" vertical="center"/>
      <protection hidden="1"/>
    </xf>
    <xf numFmtId="0" fontId="1" fillId="9" borderId="2" xfId="0" applyFont="1" applyFill="1" applyBorder="1" applyAlignment="1" applyProtection="1">
      <alignment horizontal="center" vertical="center"/>
      <protection locked="0"/>
    </xf>
    <xf numFmtId="0" fontId="74" fillId="42" borderId="11" xfId="0" applyFont="1" applyFill="1" applyBorder="1" applyAlignment="1" applyProtection="1">
      <alignment horizontal="center" vertical="center"/>
      <protection hidden="1"/>
    </xf>
    <xf numFmtId="0" fontId="14" fillId="42" borderId="11" xfId="0" applyFont="1" applyFill="1" applyBorder="1" applyAlignment="1" applyProtection="1">
      <alignment horizontal="center" vertical="center"/>
      <protection hidden="1"/>
    </xf>
    <xf numFmtId="0" fontId="27" fillId="8" borderId="49" xfId="0" applyFont="1" applyFill="1" applyBorder="1" applyAlignment="1" applyProtection="1">
      <alignment vertical="center"/>
      <protection hidden="1"/>
    </xf>
    <xf numFmtId="0" fontId="76" fillId="8" borderId="0" xfId="0" applyFont="1" applyFill="1" applyAlignment="1" applyProtection="1">
      <alignment horizontal="left" vertical="center"/>
      <protection hidden="1"/>
    </xf>
    <xf numFmtId="0" fontId="67" fillId="0" borderId="2" xfId="0" applyFont="1" applyBorder="1" applyAlignment="1" applyProtection="1">
      <alignment horizontal="center" vertical="center"/>
      <protection hidden="1"/>
    </xf>
    <xf numFmtId="0" fontId="22" fillId="8" borderId="0" xfId="0" applyFont="1" applyFill="1" applyAlignment="1" applyProtection="1">
      <alignment horizontal="left"/>
      <protection hidden="1"/>
    </xf>
    <xf numFmtId="0" fontId="0" fillId="72" borderId="2" xfId="0" applyFill="1" applyBorder="1"/>
    <xf numFmtId="165" fontId="67" fillId="0" borderId="2" xfId="0" applyNumberFormat="1" applyFont="1" applyBorder="1" applyAlignment="1" applyProtection="1">
      <alignment horizontal="center" vertical="center"/>
      <protection hidden="1"/>
    </xf>
    <xf numFmtId="0" fontId="67" fillId="8" borderId="48" xfId="0" applyFont="1" applyFill="1" applyBorder="1" applyAlignment="1" applyProtection="1">
      <alignment vertical="center"/>
      <protection hidden="1"/>
    </xf>
    <xf numFmtId="0" fontId="67" fillId="8" borderId="48" xfId="0" applyFont="1" applyFill="1" applyBorder="1" applyAlignment="1" applyProtection="1">
      <alignment horizontal="left" shrinkToFit="1"/>
      <protection hidden="1"/>
    </xf>
    <xf numFmtId="0" fontId="23" fillId="8" borderId="0" xfId="0" applyFont="1" applyFill="1" applyAlignment="1" applyProtection="1">
      <alignment horizontal="center"/>
      <protection hidden="1"/>
    </xf>
    <xf numFmtId="0" fontId="23" fillId="8" borderId="0" xfId="0" applyFont="1" applyFill="1" applyProtection="1">
      <protection hidden="1"/>
    </xf>
    <xf numFmtId="0" fontId="67" fillId="8" borderId="51" xfId="0" applyFont="1" applyFill="1" applyBorder="1" applyAlignment="1" applyProtection="1">
      <alignment horizontal="center"/>
      <protection hidden="1"/>
    </xf>
    <xf numFmtId="0" fontId="67" fillId="8" borderId="51" xfId="0" applyFont="1" applyFill="1" applyBorder="1" applyProtection="1">
      <protection hidden="1"/>
    </xf>
    <xf numFmtId="0" fontId="67" fillId="0" borderId="81" xfId="0" applyFont="1" applyBorder="1" applyAlignment="1" applyProtection="1">
      <alignment horizontal="left" vertical="center" shrinkToFit="1"/>
      <protection hidden="1"/>
    </xf>
    <xf numFmtId="0" fontId="67" fillId="56" borderId="82" xfId="0" applyFont="1" applyFill="1" applyBorder="1" applyAlignment="1" applyProtection="1">
      <alignment horizontal="left" vertical="center" shrinkToFit="1"/>
      <protection hidden="1"/>
    </xf>
    <xf numFmtId="0" fontId="67" fillId="0" borderId="53" xfId="0" applyFont="1" applyBorder="1" applyAlignment="1" applyProtection="1">
      <alignment horizontal="center" vertical="center"/>
      <protection hidden="1"/>
    </xf>
    <xf numFmtId="0" fontId="67" fillId="0" borderId="54" xfId="0" applyFont="1" applyBorder="1" applyAlignment="1" applyProtection="1">
      <alignment horizontal="center" vertical="center"/>
      <protection hidden="1"/>
    </xf>
    <xf numFmtId="0" fontId="67" fillId="0" borderId="84" xfId="0" applyFont="1" applyBorder="1" applyAlignment="1" applyProtection="1">
      <alignment horizontal="center" vertical="center"/>
      <protection hidden="1"/>
    </xf>
    <xf numFmtId="0" fontId="67" fillId="0" borderId="85" xfId="0" applyFont="1" applyBorder="1" applyAlignment="1" applyProtection="1">
      <alignment horizontal="center" vertical="center"/>
      <protection hidden="1"/>
    </xf>
    <xf numFmtId="0" fontId="67" fillId="0" borderId="86" xfId="0" applyFont="1" applyBorder="1" applyAlignment="1" applyProtection="1">
      <alignment horizontal="center" vertical="center"/>
      <protection hidden="1"/>
    </xf>
    <xf numFmtId="0" fontId="67" fillId="0" borderId="82" xfId="0" applyFont="1" applyBorder="1" applyAlignment="1" applyProtection="1">
      <alignment horizontal="left" vertical="center" shrinkToFit="1"/>
      <protection hidden="1"/>
    </xf>
    <xf numFmtId="0" fontId="67" fillId="0" borderId="90" xfId="0" applyFont="1" applyBorder="1" applyAlignment="1" applyProtection="1">
      <alignment horizontal="center" vertical="center"/>
      <protection hidden="1"/>
    </xf>
    <xf numFmtId="0" fontId="22" fillId="0" borderId="85" xfId="0" applyFont="1" applyBorder="1" applyAlignment="1" applyProtection="1">
      <alignment horizontal="center" vertical="center"/>
      <protection hidden="1"/>
    </xf>
    <xf numFmtId="0" fontId="22" fillId="0" borderId="86" xfId="0" applyFont="1" applyBorder="1" applyAlignment="1" applyProtection="1">
      <alignment horizontal="center" vertical="center"/>
      <protection hidden="1"/>
    </xf>
    <xf numFmtId="0" fontId="75" fillId="0" borderId="38" xfId="0" applyFont="1" applyBorder="1" applyAlignment="1" applyProtection="1">
      <alignment horizontal="left"/>
      <protection hidden="1"/>
    </xf>
    <xf numFmtId="0" fontId="22" fillId="0" borderId="84" xfId="0" applyFont="1" applyBorder="1" applyAlignment="1" applyProtection="1">
      <alignment horizontal="center" vertical="center"/>
      <protection hidden="1"/>
    </xf>
    <xf numFmtId="0" fontId="75" fillId="0" borderId="93" xfId="0" applyFont="1" applyBorder="1" applyAlignment="1" applyProtection="1">
      <alignment horizontal="right"/>
      <protection hidden="1"/>
    </xf>
    <xf numFmtId="0" fontId="67" fillId="0" borderId="54" xfId="0" applyFont="1" applyBorder="1" applyAlignment="1" applyProtection="1">
      <alignment horizontal="center"/>
      <protection hidden="1"/>
    </xf>
    <xf numFmtId="0" fontId="67" fillId="0" borderId="86" xfId="0" applyFont="1" applyBorder="1" applyAlignment="1" applyProtection="1">
      <alignment horizontal="center"/>
      <protection hidden="1"/>
    </xf>
    <xf numFmtId="0" fontId="86" fillId="0" borderId="96" xfId="0" applyFont="1" applyBorder="1" applyAlignment="1" applyProtection="1">
      <alignment horizontal="left" vertical="center"/>
      <protection hidden="1"/>
    </xf>
    <xf numFmtId="0" fontId="86" fillId="0" borderId="49" xfId="0" applyFont="1" applyBorder="1" applyAlignment="1" applyProtection="1">
      <alignment horizontal="left" vertical="center"/>
      <protection hidden="1"/>
    </xf>
    <xf numFmtId="167" fontId="86" fillId="0" borderId="55" xfId="0" applyNumberFormat="1" applyFont="1" applyBorder="1" applyAlignment="1" applyProtection="1">
      <alignment horizontal="left" vertical="center" shrinkToFit="1"/>
      <protection hidden="1"/>
    </xf>
    <xf numFmtId="0" fontId="86" fillId="0" borderId="55" xfId="0" applyFont="1" applyBorder="1" applyAlignment="1" applyProtection="1">
      <alignment horizontal="left" vertical="center"/>
      <protection hidden="1"/>
    </xf>
    <xf numFmtId="167" fontId="80" fillId="0" borderId="41" xfId="0" applyNumberFormat="1" applyFont="1" applyBorder="1" applyAlignment="1" applyProtection="1">
      <alignment horizontal="left"/>
      <protection hidden="1"/>
    </xf>
    <xf numFmtId="0" fontId="70" fillId="0" borderId="0" xfId="0" applyFont="1" applyAlignment="1" applyProtection="1">
      <alignment horizontal="right" vertical="center"/>
      <protection hidden="1"/>
    </xf>
    <xf numFmtId="0" fontId="75" fillId="8" borderId="91" xfId="0" applyFont="1" applyFill="1" applyBorder="1" applyAlignment="1" applyProtection="1">
      <alignment horizontal="left" vertical="center"/>
      <protection hidden="1"/>
    </xf>
    <xf numFmtId="0" fontId="67" fillId="73" borderId="83" xfId="0" applyFont="1" applyFill="1" applyBorder="1" applyAlignment="1" applyProtection="1">
      <alignment horizontal="center" vertical="center" wrapText="1"/>
      <protection hidden="1"/>
    </xf>
    <xf numFmtId="0" fontId="22" fillId="73" borderId="5" xfId="0" applyFont="1" applyFill="1" applyBorder="1" applyAlignment="1" applyProtection="1">
      <alignment horizontal="center" vertical="center" wrapText="1" shrinkToFit="1"/>
      <protection hidden="1"/>
    </xf>
    <xf numFmtId="0" fontId="67" fillId="73" borderId="5" xfId="0" applyFont="1" applyFill="1" applyBorder="1" applyAlignment="1" applyProtection="1">
      <alignment horizontal="center" vertical="center" wrapText="1"/>
      <protection hidden="1"/>
    </xf>
    <xf numFmtId="0" fontId="22" fillId="73" borderId="5" xfId="0" applyFont="1" applyFill="1" applyBorder="1" applyAlignment="1" applyProtection="1">
      <alignment horizontal="center" vertical="center" wrapText="1"/>
      <protection hidden="1"/>
    </xf>
    <xf numFmtId="0" fontId="22" fillId="73" borderId="76" xfId="0" applyFont="1" applyFill="1" applyBorder="1" applyAlignment="1" applyProtection="1">
      <alignment horizontal="center" vertical="center" wrapText="1"/>
      <protection hidden="1"/>
    </xf>
    <xf numFmtId="0" fontId="67" fillId="73" borderId="5" xfId="0" applyFont="1" applyFill="1" applyBorder="1" applyAlignment="1" applyProtection="1">
      <alignment horizontal="center" vertical="center" wrapText="1" shrinkToFit="1"/>
      <protection hidden="1"/>
    </xf>
    <xf numFmtId="0" fontId="67" fillId="73" borderId="76" xfId="0" applyFont="1" applyFill="1" applyBorder="1" applyAlignment="1" applyProtection="1">
      <alignment horizontal="center" vertical="center" wrapText="1"/>
      <protection hidden="1"/>
    </xf>
    <xf numFmtId="0" fontId="67" fillId="73" borderId="53" xfId="0" applyFont="1" applyFill="1" applyBorder="1" applyAlignment="1" applyProtection="1">
      <alignment horizontal="center" vertical="center" wrapText="1"/>
      <protection hidden="1"/>
    </xf>
    <xf numFmtId="0" fontId="67" fillId="73" borderId="20" xfId="0" applyFont="1" applyFill="1" applyBorder="1" applyAlignment="1" applyProtection="1">
      <alignment horizontal="center" vertical="center" wrapText="1"/>
      <protection hidden="1"/>
    </xf>
    <xf numFmtId="0" fontId="23" fillId="73" borderId="81" xfId="0" applyFont="1" applyFill="1" applyBorder="1" applyAlignment="1" applyProtection="1">
      <alignment horizontal="right" vertical="center"/>
      <protection hidden="1"/>
    </xf>
    <xf numFmtId="0" fontId="78" fillId="73" borderId="53" xfId="0" applyFont="1" applyFill="1" applyBorder="1" applyAlignment="1" applyProtection="1">
      <alignment horizontal="center" vertical="center"/>
      <protection hidden="1"/>
    </xf>
    <xf numFmtId="0" fontId="78" fillId="73" borderId="2" xfId="0" applyFont="1" applyFill="1" applyBorder="1" applyAlignment="1" applyProtection="1">
      <alignment horizontal="center" vertical="center"/>
      <protection hidden="1"/>
    </xf>
    <xf numFmtId="0" fontId="78" fillId="73" borderId="2" xfId="0" quotePrefix="1" applyFont="1" applyFill="1" applyBorder="1" applyAlignment="1" applyProtection="1">
      <alignment horizontal="center" vertical="center" wrapText="1"/>
      <protection hidden="1"/>
    </xf>
    <xf numFmtId="0" fontId="78" fillId="73" borderId="2" xfId="0" applyFont="1" applyFill="1" applyBorder="1" applyAlignment="1" applyProtection="1">
      <alignment horizontal="center" vertical="center" wrapText="1"/>
      <protection hidden="1"/>
    </xf>
    <xf numFmtId="0" fontId="78" fillId="73" borderId="54" xfId="0" applyFont="1" applyFill="1" applyBorder="1" applyAlignment="1" applyProtection="1">
      <alignment horizontal="center" vertical="center" wrapText="1"/>
      <protection hidden="1"/>
    </xf>
    <xf numFmtId="0" fontId="78" fillId="73" borderId="53" xfId="0" quotePrefix="1" applyFont="1" applyFill="1" applyBorder="1" applyAlignment="1" applyProtection="1">
      <alignment horizontal="center" vertical="center" wrapText="1"/>
      <protection hidden="1"/>
    </xf>
    <xf numFmtId="0" fontId="78" fillId="73" borderId="2" xfId="0" quotePrefix="1" applyFont="1" applyFill="1" applyBorder="1" applyAlignment="1" applyProtection="1">
      <alignment horizontal="center" vertical="center"/>
      <protection hidden="1"/>
    </xf>
    <xf numFmtId="0" fontId="78" fillId="73" borderId="54" xfId="0" applyFont="1" applyFill="1" applyBorder="1" applyAlignment="1" applyProtection="1">
      <alignment horizontal="center" vertical="center"/>
      <protection hidden="1"/>
    </xf>
    <xf numFmtId="0" fontId="78" fillId="73" borderId="53" xfId="0" applyFont="1" applyFill="1" applyBorder="1" applyAlignment="1" applyProtection="1">
      <alignment horizontal="center" vertical="center" wrapText="1"/>
      <protection hidden="1"/>
    </xf>
    <xf numFmtId="0" fontId="78" fillId="73" borderId="21" xfId="0" applyFont="1" applyFill="1" applyBorder="1" applyAlignment="1" applyProtection="1">
      <alignment horizontal="center" vertical="center"/>
      <protection hidden="1"/>
    </xf>
    <xf numFmtId="1" fontId="67" fillId="8" borderId="54" xfId="0" applyNumberFormat="1" applyFont="1" applyFill="1" applyBorder="1" applyAlignment="1" applyProtection="1">
      <alignment horizontal="center" vertical="center"/>
      <protection hidden="1"/>
    </xf>
    <xf numFmtId="1" fontId="67" fillId="8" borderId="86" xfId="0" applyNumberFormat="1" applyFont="1" applyFill="1" applyBorder="1" applyAlignment="1" applyProtection="1">
      <alignment horizontal="center" vertical="center"/>
      <protection hidden="1"/>
    </xf>
    <xf numFmtId="1" fontId="67" fillId="74" borderId="53" xfId="0" applyNumberFormat="1" applyFont="1" applyFill="1" applyBorder="1" applyAlignment="1" applyProtection="1">
      <alignment horizontal="center" vertical="center"/>
      <protection hidden="1"/>
    </xf>
    <xf numFmtId="1" fontId="67" fillId="74" borderId="2" xfId="0" applyNumberFormat="1" applyFont="1" applyFill="1" applyBorder="1" applyAlignment="1" applyProtection="1">
      <alignment horizontal="center" vertical="center"/>
      <protection hidden="1"/>
    </xf>
    <xf numFmtId="1" fontId="67" fillId="74" borderId="12" xfId="0" applyNumberFormat="1" applyFont="1" applyFill="1" applyBorder="1" applyAlignment="1" applyProtection="1">
      <alignment horizontal="center" vertical="center"/>
      <protection hidden="1"/>
    </xf>
    <xf numFmtId="1" fontId="67" fillId="74" borderId="84" xfId="0" applyNumberFormat="1" applyFont="1" applyFill="1" applyBorder="1" applyAlignment="1" applyProtection="1">
      <alignment horizontal="center" vertical="center"/>
      <protection hidden="1"/>
    </xf>
    <xf numFmtId="1" fontId="67" fillId="74" borderId="85" xfId="0" applyNumberFormat="1" applyFont="1" applyFill="1" applyBorder="1" applyAlignment="1" applyProtection="1">
      <alignment horizontal="center" vertical="center"/>
      <protection hidden="1"/>
    </xf>
    <xf numFmtId="1" fontId="67" fillId="74" borderId="87" xfId="0" applyNumberFormat="1" applyFont="1" applyFill="1" applyBorder="1" applyAlignment="1" applyProtection="1">
      <alignment horizontal="center" vertical="center"/>
      <protection hidden="1"/>
    </xf>
    <xf numFmtId="1" fontId="22" fillId="74" borderId="85" xfId="0" applyNumberFormat="1" applyFont="1" applyFill="1" applyBorder="1" applyAlignment="1" applyProtection="1">
      <alignment horizontal="center" vertical="center"/>
      <protection hidden="1"/>
    </xf>
    <xf numFmtId="0" fontId="67" fillId="0" borderId="91" xfId="0" applyFont="1" applyBorder="1" applyAlignment="1" applyProtection="1">
      <alignment horizontal="center" vertical="center"/>
      <protection hidden="1"/>
    </xf>
    <xf numFmtId="0" fontId="67" fillId="0" borderId="86" xfId="0" applyFont="1" applyBorder="1" applyAlignment="1" applyProtection="1">
      <alignment horizontal="center" vertical="center" wrapText="1"/>
      <protection hidden="1"/>
    </xf>
    <xf numFmtId="1" fontId="75" fillId="74" borderId="2" xfId="0" applyNumberFormat="1" applyFont="1" applyFill="1" applyBorder="1" applyAlignment="1" applyProtection="1">
      <alignment horizontal="center" vertical="center"/>
      <protection hidden="1"/>
    </xf>
    <xf numFmtId="1" fontId="75" fillId="74" borderId="85" xfId="0" applyNumberFormat="1" applyFont="1" applyFill="1" applyBorder="1" applyAlignment="1" applyProtection="1">
      <alignment horizontal="center" vertical="center"/>
      <protection hidden="1"/>
    </xf>
    <xf numFmtId="0" fontId="91" fillId="74" borderId="85" xfId="0" applyFont="1" applyFill="1" applyBorder="1" applyAlignment="1" applyProtection="1">
      <alignment horizontal="center" vertical="center"/>
      <protection hidden="1"/>
    </xf>
    <xf numFmtId="0" fontId="5" fillId="27" borderId="23" xfId="0" applyFont="1" applyFill="1" applyBorder="1" applyAlignment="1" applyProtection="1">
      <alignment horizontal="center" vertical="center" wrapText="1"/>
      <protection hidden="1"/>
    </xf>
    <xf numFmtId="0" fontId="5" fillId="27" borderId="1" xfId="0" applyFont="1" applyFill="1" applyBorder="1" applyAlignment="1" applyProtection="1">
      <alignment horizontal="center" vertical="center"/>
      <protection hidden="1"/>
    </xf>
    <xf numFmtId="164" fontId="92" fillId="27" borderId="23" xfId="0" applyNumberFormat="1" applyFont="1" applyFill="1" applyBorder="1" applyAlignment="1" applyProtection="1">
      <alignment horizontal="center" vertical="center" wrapText="1"/>
      <protection locked="0"/>
    </xf>
    <xf numFmtId="0" fontId="50" fillId="75" borderId="2" xfId="0" applyFont="1" applyFill="1" applyBorder="1" applyProtection="1">
      <protection hidden="1"/>
    </xf>
    <xf numFmtId="0" fontId="10" fillId="75" borderId="2" xfId="0" applyFont="1" applyFill="1" applyBorder="1" applyProtection="1">
      <protection hidden="1"/>
    </xf>
    <xf numFmtId="0" fontId="95" fillId="75" borderId="2" xfId="0" applyFont="1" applyFill="1" applyBorder="1" applyAlignment="1" applyProtection="1">
      <alignment vertical="center"/>
      <protection hidden="1"/>
    </xf>
    <xf numFmtId="0" fontId="10" fillId="75" borderId="2" xfId="0" applyFont="1" applyFill="1" applyBorder="1" applyAlignment="1" applyProtection="1">
      <alignment horizontal="center" vertical="center"/>
      <protection locked="0"/>
    </xf>
    <xf numFmtId="0" fontId="13" fillId="2" borderId="1" xfId="0" applyFont="1" applyFill="1" applyBorder="1" applyAlignment="1">
      <alignment horizontal="center"/>
    </xf>
    <xf numFmtId="0" fontId="97" fillId="0" borderId="2" xfId="0" applyFont="1" applyBorder="1" applyAlignment="1">
      <alignment horizontal="left" vertical="center"/>
    </xf>
    <xf numFmtId="0" fontId="98" fillId="0" borderId="2" xfId="0" applyFont="1" applyBorder="1" applyAlignment="1">
      <alignment horizontal="center" vertical="center"/>
    </xf>
    <xf numFmtId="0" fontId="98" fillId="0" borderId="2" xfId="0" applyFont="1" applyBorder="1" applyAlignment="1">
      <alignment horizontal="left" vertical="center"/>
    </xf>
    <xf numFmtId="14" fontId="96" fillId="0" borderId="2" xfId="0" applyNumberFormat="1" applyFont="1" applyBorder="1" applyAlignment="1">
      <alignment horizontal="center"/>
    </xf>
    <xf numFmtId="14" fontId="97" fillId="0" borderId="2" xfId="0" applyNumberFormat="1" applyFont="1" applyBorder="1" applyAlignment="1">
      <alignment horizontal="left" vertical="center"/>
    </xf>
    <xf numFmtId="0" fontId="96" fillId="0" borderId="2" xfId="0" applyFont="1" applyBorder="1" applyAlignment="1">
      <alignment horizontal="left" vertical="center"/>
    </xf>
    <xf numFmtId="0" fontId="96" fillId="0" borderId="2" xfId="0" applyFont="1" applyBorder="1" applyAlignment="1">
      <alignment horizontal="center" vertical="center"/>
    </xf>
    <xf numFmtId="0" fontId="97" fillId="0" borderId="2" xfId="0" applyFont="1" applyBorder="1" applyAlignment="1">
      <alignment horizontal="center" vertical="center"/>
    </xf>
    <xf numFmtId="0" fontId="22" fillId="0" borderId="0" xfId="0" applyFont="1" applyAlignment="1" applyProtection="1">
      <alignment horizontal="center"/>
      <protection hidden="1"/>
    </xf>
    <xf numFmtId="0" fontId="76" fillId="8" borderId="0" xfId="0" applyFont="1" applyFill="1" applyAlignment="1" applyProtection="1">
      <alignment vertical="center"/>
      <protection hidden="1"/>
    </xf>
    <xf numFmtId="0" fontId="67" fillId="0" borderId="111" xfId="0" applyFont="1" applyBorder="1" applyAlignment="1" applyProtection="1">
      <alignment horizontal="left" vertical="center" shrinkToFit="1"/>
      <protection hidden="1"/>
    </xf>
    <xf numFmtId="0" fontId="67" fillId="0" borderId="112" xfId="0" applyFont="1" applyBorder="1" applyAlignment="1" applyProtection="1">
      <alignment horizontal="center" vertical="center"/>
      <protection hidden="1"/>
    </xf>
    <xf numFmtId="0" fontId="67" fillId="0" borderId="6" xfId="0" applyFont="1" applyBorder="1" applyAlignment="1" applyProtection="1">
      <alignment horizontal="center" vertical="center"/>
      <protection hidden="1"/>
    </xf>
    <xf numFmtId="0" fontId="67" fillId="0" borderId="77" xfId="0" applyFont="1" applyBorder="1" applyAlignment="1" applyProtection="1">
      <alignment horizontal="center" vertical="center"/>
      <protection hidden="1"/>
    </xf>
    <xf numFmtId="1" fontId="67" fillId="8" borderId="77" xfId="0" applyNumberFormat="1" applyFont="1" applyFill="1" applyBorder="1" applyAlignment="1" applyProtection="1">
      <alignment horizontal="center" vertical="center"/>
      <protection hidden="1"/>
    </xf>
    <xf numFmtId="1" fontId="67" fillId="74" borderId="112" xfId="0" applyNumberFormat="1" applyFont="1" applyFill="1" applyBorder="1" applyAlignment="1" applyProtection="1">
      <alignment horizontal="center" vertical="center"/>
      <protection hidden="1"/>
    </xf>
    <xf numFmtId="1" fontId="67" fillId="74" borderId="6" xfId="0" applyNumberFormat="1" applyFont="1" applyFill="1" applyBorder="1" applyAlignment="1" applyProtection="1">
      <alignment horizontal="center" vertical="center"/>
      <protection hidden="1"/>
    </xf>
    <xf numFmtId="1" fontId="75" fillId="74" borderId="6" xfId="0" applyNumberFormat="1" applyFont="1" applyFill="1" applyBorder="1" applyAlignment="1" applyProtection="1">
      <alignment horizontal="center" vertical="center"/>
      <protection hidden="1"/>
    </xf>
    <xf numFmtId="1" fontId="67" fillId="74" borderId="21" xfId="0" applyNumberFormat="1" applyFont="1" applyFill="1" applyBorder="1" applyAlignment="1" applyProtection="1">
      <alignment horizontal="center" vertical="center"/>
      <protection hidden="1"/>
    </xf>
    <xf numFmtId="168" fontId="5" fillId="29" borderId="1" xfId="0" applyNumberFormat="1" applyFont="1" applyFill="1" applyBorder="1" applyAlignment="1" applyProtection="1">
      <alignment horizontal="center"/>
      <protection hidden="1"/>
    </xf>
    <xf numFmtId="168" fontId="5" fillId="23" borderId="1" xfId="0" applyNumberFormat="1" applyFont="1" applyFill="1" applyBorder="1" applyAlignment="1" applyProtection="1">
      <alignment horizontal="center"/>
      <protection hidden="1"/>
    </xf>
    <xf numFmtId="168" fontId="67" fillId="0" borderId="53" xfId="0" applyNumberFormat="1" applyFont="1" applyBorder="1" applyAlignment="1" applyProtection="1">
      <alignment horizontal="center" vertical="center"/>
      <protection hidden="1"/>
    </xf>
    <xf numFmtId="0" fontId="98" fillId="40" borderId="2" xfId="0" applyFont="1" applyFill="1" applyBorder="1" applyAlignment="1">
      <alignment horizontal="center" vertical="center"/>
    </xf>
    <xf numFmtId="0" fontId="5" fillId="40" borderId="1" xfId="0" applyFont="1" applyFill="1" applyBorder="1" applyAlignment="1" applyProtection="1">
      <alignment horizontal="center"/>
      <protection locked="0"/>
    </xf>
    <xf numFmtId="0" fontId="7" fillId="42" borderId="11" xfId="0" applyFont="1" applyFill="1" applyBorder="1" applyAlignment="1" applyProtection="1">
      <alignment horizontal="center" vertical="center"/>
      <protection hidden="1"/>
    </xf>
    <xf numFmtId="0" fontId="65" fillId="40" borderId="2" xfId="0" applyFont="1" applyFill="1" applyBorder="1" applyAlignment="1" applyProtection="1">
      <alignment horizontal="center" vertical="center"/>
      <protection hidden="1"/>
    </xf>
    <xf numFmtId="0" fontId="17" fillId="2" borderId="0" xfId="0" applyFont="1" applyFill="1" applyProtection="1">
      <protection hidden="1"/>
    </xf>
    <xf numFmtId="0" fontId="61" fillId="11" borderId="0" xfId="0" applyFont="1" applyFill="1" applyAlignment="1" applyProtection="1">
      <alignment vertical="center"/>
      <protection hidden="1"/>
    </xf>
    <xf numFmtId="0" fontId="0" fillId="0" borderId="3" xfId="0" applyBorder="1" applyProtection="1">
      <protection hidden="1"/>
    </xf>
    <xf numFmtId="0" fontId="0" fillId="0" borderId="4" xfId="0" applyBorder="1" applyProtection="1">
      <protection locked="0"/>
    </xf>
    <xf numFmtId="0" fontId="0" fillId="0" borderId="24" xfId="0" applyBorder="1" applyProtection="1">
      <protection locked="0"/>
    </xf>
    <xf numFmtId="49" fontId="0" fillId="0" borderId="2" xfId="0" applyNumberFormat="1" applyBorder="1" applyAlignment="1" applyProtection="1">
      <alignment horizontal="left"/>
      <protection hidden="1"/>
    </xf>
    <xf numFmtId="49" fontId="96" fillId="0" borderId="2" xfId="0" applyNumberFormat="1" applyFont="1" applyBorder="1" applyAlignment="1">
      <alignment horizontal="center" vertical="center"/>
    </xf>
    <xf numFmtId="49" fontId="97" fillId="0" borderId="2" xfId="0" applyNumberFormat="1" applyFont="1" applyBorder="1" applyAlignment="1">
      <alignment horizontal="center" vertical="center"/>
    </xf>
    <xf numFmtId="0" fontId="97" fillId="0" borderId="6" xfId="0" applyFont="1" applyBorder="1" applyAlignment="1">
      <alignment horizontal="left" vertical="center"/>
    </xf>
    <xf numFmtId="0" fontId="98" fillId="0" borderId="6" xfId="0" applyFont="1" applyBorder="1" applyAlignment="1">
      <alignment horizontal="center" vertical="center"/>
    </xf>
    <xf numFmtId="0" fontId="98" fillId="0" borderId="6" xfId="0" applyFont="1" applyBorder="1" applyAlignment="1">
      <alignment horizontal="left" vertical="center"/>
    </xf>
    <xf numFmtId="0" fontId="1" fillId="0" borderId="24" xfId="0" applyFont="1" applyBorder="1" applyProtection="1">
      <protection locked="0"/>
    </xf>
    <xf numFmtId="14" fontId="97" fillId="0" borderId="6" xfId="0" applyNumberFormat="1" applyFont="1" applyBorder="1" applyAlignment="1">
      <alignment horizontal="left" vertical="center"/>
    </xf>
    <xf numFmtId="0" fontId="0" fillId="0" borderId="3" xfId="0" applyBorder="1" applyProtection="1">
      <protection locked="0"/>
    </xf>
    <xf numFmtId="14" fontId="97" fillId="0" borderId="5" xfId="0" applyNumberFormat="1" applyFont="1" applyBorder="1" applyAlignment="1">
      <alignment horizontal="left" vertical="center"/>
    </xf>
    <xf numFmtId="0" fontId="0" fillId="0" borderId="2" xfId="0" applyBorder="1" applyProtection="1">
      <protection hidden="1"/>
    </xf>
    <xf numFmtId="49" fontId="0" fillId="0" borderId="2" xfId="0" applyNumberFormat="1" applyBorder="1" applyProtection="1">
      <protection hidden="1"/>
    </xf>
    <xf numFmtId="0" fontId="99" fillId="0" borderId="2" xfId="0" applyFont="1" applyBorder="1" applyAlignment="1">
      <alignment vertical="center"/>
    </xf>
    <xf numFmtId="0" fontId="99" fillId="0" borderId="2" xfId="0" applyFont="1" applyBorder="1" applyAlignment="1">
      <alignment horizontal="center" vertical="center"/>
    </xf>
    <xf numFmtId="0" fontId="71" fillId="0" borderId="1" xfId="0" applyFont="1" applyBorder="1" applyAlignment="1" applyProtection="1">
      <alignment horizontal="center"/>
      <protection locked="0"/>
    </xf>
    <xf numFmtId="0" fontId="99" fillId="0" borderId="5" xfId="0" applyFont="1" applyBorder="1" applyAlignment="1">
      <alignment vertical="center"/>
    </xf>
    <xf numFmtId="0" fontId="99" fillId="0" borderId="5" xfId="0" applyFont="1" applyBorder="1" applyAlignment="1">
      <alignment horizontal="center" vertical="center"/>
    </xf>
    <xf numFmtId="0" fontId="71" fillId="0" borderId="23" xfId="0" applyFont="1" applyBorder="1" applyAlignment="1" applyProtection="1">
      <alignment horizontal="center"/>
      <protection locked="0"/>
    </xf>
    <xf numFmtId="0" fontId="4" fillId="29" borderId="3" xfId="0" applyFont="1" applyFill="1" applyBorder="1" applyProtection="1">
      <protection hidden="1"/>
    </xf>
    <xf numFmtId="0" fontId="5" fillId="29" borderId="4" xfId="0" applyFont="1" applyFill="1" applyBorder="1" applyAlignment="1" applyProtection="1">
      <alignment horizontal="center"/>
      <protection hidden="1"/>
    </xf>
    <xf numFmtId="0" fontId="14" fillId="0" borderId="0" xfId="0" applyFont="1" applyProtection="1">
      <protection hidden="1"/>
    </xf>
    <xf numFmtId="0" fontId="86" fillId="0" borderId="99" xfId="0" applyFont="1" applyBorder="1" applyAlignment="1" applyProtection="1">
      <alignment horizontal="center" vertical="center"/>
      <protection hidden="1"/>
    </xf>
    <xf numFmtId="14" fontId="81" fillId="8" borderId="0" xfId="0" applyNumberFormat="1" applyFont="1" applyFill="1" applyAlignment="1" applyProtection="1">
      <alignment horizontal="left" vertical="center" shrinkToFit="1"/>
      <protection hidden="1"/>
    </xf>
    <xf numFmtId="0" fontId="79" fillId="67" borderId="50" xfId="0" applyFont="1" applyFill="1" applyBorder="1" applyAlignment="1" applyProtection="1">
      <alignment horizontal="left" shrinkToFit="1"/>
      <protection hidden="1"/>
    </xf>
    <xf numFmtId="0" fontId="79" fillId="67" borderId="51" xfId="0" applyFont="1" applyFill="1" applyBorder="1" applyAlignment="1" applyProtection="1">
      <alignment horizontal="left" shrinkToFit="1"/>
      <protection hidden="1"/>
    </xf>
    <xf numFmtId="0" fontId="79" fillId="67" borderId="101" xfId="0" applyFont="1" applyFill="1" applyBorder="1" applyAlignment="1" applyProtection="1">
      <alignment horizontal="left" shrinkToFit="1"/>
      <protection hidden="1"/>
    </xf>
    <xf numFmtId="0" fontId="67" fillId="0" borderId="84" xfId="0" applyFont="1" applyBorder="1" applyAlignment="1" applyProtection="1">
      <alignment horizontal="left"/>
      <protection hidden="1"/>
    </xf>
    <xf numFmtId="0" fontId="67" fillId="0" borderId="85" xfId="0" applyFont="1" applyBorder="1" applyAlignment="1" applyProtection="1">
      <alignment horizontal="left"/>
      <protection hidden="1"/>
    </xf>
    <xf numFmtId="0" fontId="89" fillId="0" borderId="45" xfId="0" applyFont="1" applyBorder="1" applyAlignment="1" applyProtection="1">
      <alignment horizontal="right" vertical="center"/>
      <protection hidden="1"/>
    </xf>
    <xf numFmtId="0" fontId="89" fillId="0" borderId="46" xfId="0" applyFont="1" applyBorder="1" applyAlignment="1" applyProtection="1">
      <alignment horizontal="right" vertical="center"/>
      <protection hidden="1"/>
    </xf>
    <xf numFmtId="0" fontId="89" fillId="0" borderId="100" xfId="0" applyFont="1" applyBorder="1" applyAlignment="1" applyProtection="1">
      <alignment horizontal="right" vertical="center"/>
      <protection hidden="1"/>
    </xf>
    <xf numFmtId="0" fontId="89" fillId="0" borderId="50" xfId="0" applyFont="1" applyBorder="1" applyAlignment="1" applyProtection="1">
      <alignment horizontal="right" vertical="center"/>
      <protection hidden="1"/>
    </xf>
    <xf numFmtId="0" fontId="89" fillId="0" borderId="51" xfId="0" applyFont="1" applyBorder="1" applyAlignment="1" applyProtection="1">
      <alignment horizontal="right" vertical="center"/>
      <protection hidden="1"/>
    </xf>
    <xf numFmtId="0" fontId="89" fillId="0" borderId="101" xfId="0" applyFont="1" applyBorder="1" applyAlignment="1" applyProtection="1">
      <alignment horizontal="right" vertical="center"/>
      <protection hidden="1"/>
    </xf>
    <xf numFmtId="0" fontId="85" fillId="0" borderId="45" xfId="0" applyFont="1" applyBorder="1" applyAlignment="1" applyProtection="1">
      <alignment horizontal="right" vertical="center"/>
      <protection hidden="1"/>
    </xf>
    <xf numFmtId="0" fontId="85" fillId="0" borderId="46" xfId="0" applyFont="1" applyBorder="1" applyAlignment="1" applyProtection="1">
      <alignment horizontal="right" vertical="center"/>
      <protection hidden="1"/>
    </xf>
    <xf numFmtId="0" fontId="85" fillId="0" borderId="100" xfId="0" applyFont="1" applyBorder="1" applyAlignment="1" applyProtection="1">
      <alignment horizontal="right" vertical="center"/>
      <protection hidden="1"/>
    </xf>
    <xf numFmtId="0" fontId="85" fillId="0" borderId="50" xfId="0" applyFont="1" applyBorder="1" applyAlignment="1" applyProtection="1">
      <alignment horizontal="right" vertical="center"/>
      <protection hidden="1"/>
    </xf>
    <xf numFmtId="0" fontId="85" fillId="0" borderId="51" xfId="0" applyFont="1" applyBorder="1" applyAlignment="1" applyProtection="1">
      <alignment horizontal="right" vertical="center"/>
      <protection hidden="1"/>
    </xf>
    <xf numFmtId="0" fontId="85" fillId="0" borderId="101" xfId="0" applyFont="1" applyBorder="1" applyAlignment="1" applyProtection="1">
      <alignment horizontal="right" vertical="center"/>
      <protection hidden="1"/>
    </xf>
    <xf numFmtId="0" fontId="70" fillId="0" borderId="103" xfId="0" applyFont="1" applyBorder="1" applyAlignment="1" applyProtection="1">
      <alignment horizontal="left" vertical="center" wrapText="1"/>
      <protection hidden="1"/>
    </xf>
    <xf numFmtId="0" fontId="70" fillId="0" borderId="104" xfId="0" applyFont="1" applyBorder="1" applyAlignment="1" applyProtection="1">
      <alignment horizontal="left" vertical="center" wrapText="1"/>
      <protection hidden="1"/>
    </xf>
    <xf numFmtId="0" fontId="23" fillId="0" borderId="102" xfId="0" applyFont="1" applyBorder="1" applyAlignment="1" applyProtection="1">
      <alignment horizontal="right" vertical="center"/>
      <protection hidden="1"/>
    </xf>
    <xf numFmtId="0" fontId="23" fillId="0" borderId="103" xfId="0" applyFont="1" applyBorder="1" applyAlignment="1" applyProtection="1">
      <alignment horizontal="right" vertical="center"/>
      <protection hidden="1"/>
    </xf>
    <xf numFmtId="0" fontId="88" fillId="0" borderId="94" xfId="0" applyFont="1" applyBorder="1" applyAlignment="1" applyProtection="1">
      <alignment horizontal="right"/>
      <protection hidden="1"/>
    </xf>
    <xf numFmtId="0" fontId="88" fillId="0" borderId="95" xfId="0" applyFont="1" applyBorder="1" applyAlignment="1" applyProtection="1">
      <alignment horizontal="right"/>
      <protection hidden="1"/>
    </xf>
    <xf numFmtId="0" fontId="70" fillId="0" borderId="33" xfId="0" applyFont="1" applyBorder="1" applyAlignment="1" applyProtection="1">
      <alignment horizontal="right" vertical="center"/>
      <protection hidden="1"/>
    </xf>
    <xf numFmtId="0" fontId="70" fillId="0" borderId="38" xfId="0" applyFont="1" applyBorder="1" applyAlignment="1" applyProtection="1">
      <alignment horizontal="right" vertical="center"/>
      <protection hidden="1"/>
    </xf>
    <xf numFmtId="0" fontId="87" fillId="10" borderId="88" xfId="0" applyFont="1" applyFill="1" applyBorder="1" applyAlignment="1" applyProtection="1">
      <alignment horizontal="center" vertical="center"/>
      <protection hidden="1"/>
    </xf>
    <xf numFmtId="0" fontId="87" fillId="10" borderId="89" xfId="0" applyFont="1" applyFill="1" applyBorder="1" applyAlignment="1" applyProtection="1">
      <alignment horizontal="center" vertical="center"/>
      <protection hidden="1"/>
    </xf>
    <xf numFmtId="0" fontId="87" fillId="10" borderId="90" xfId="0" applyFont="1" applyFill="1" applyBorder="1" applyAlignment="1" applyProtection="1">
      <alignment horizontal="center" vertical="center"/>
      <protection hidden="1"/>
    </xf>
    <xf numFmtId="0" fontId="67" fillId="0" borderId="53" xfId="0" applyFont="1" applyBorder="1" applyAlignment="1" applyProtection="1">
      <alignment horizontal="left"/>
      <protection hidden="1"/>
    </xf>
    <xf numFmtId="0" fontId="67" fillId="0" borderId="2" xfId="0" applyFont="1" applyBorder="1" applyAlignment="1" applyProtection="1">
      <alignment horizontal="left"/>
      <protection hidden="1"/>
    </xf>
    <xf numFmtId="0" fontId="75" fillId="0" borderId="41" xfId="0" applyFont="1" applyBorder="1" applyAlignment="1" applyProtection="1">
      <alignment horizontal="right"/>
      <protection hidden="1"/>
    </xf>
    <xf numFmtId="0" fontId="75" fillId="0" borderId="33" xfId="0" applyFont="1" applyBorder="1" applyAlignment="1" applyProtection="1">
      <alignment horizontal="left"/>
      <protection hidden="1"/>
    </xf>
    <xf numFmtId="0" fontId="75" fillId="0" borderId="38" xfId="0" applyFont="1" applyBorder="1" applyAlignment="1" applyProtection="1">
      <alignment horizontal="left"/>
      <protection hidden="1"/>
    </xf>
    <xf numFmtId="164" fontId="43" fillId="8" borderId="0" xfId="0" applyNumberFormat="1" applyFont="1" applyFill="1" applyAlignment="1" applyProtection="1">
      <alignment horizontal="left" vertical="center"/>
      <protection hidden="1"/>
    </xf>
    <xf numFmtId="164" fontId="43" fillId="8" borderId="49" xfId="0" applyNumberFormat="1" applyFont="1" applyFill="1" applyBorder="1" applyAlignment="1" applyProtection="1">
      <alignment horizontal="left" vertical="center"/>
      <protection hidden="1"/>
    </xf>
    <xf numFmtId="0" fontId="77" fillId="8" borderId="48" xfId="0" applyFont="1" applyFill="1" applyBorder="1" applyAlignment="1" applyProtection="1">
      <alignment horizontal="right" vertical="center"/>
      <protection hidden="1"/>
    </xf>
    <xf numFmtId="0" fontId="77" fillId="8" borderId="0" xfId="0" applyFont="1" applyFill="1" applyAlignment="1" applyProtection="1">
      <alignment horizontal="right" vertical="center"/>
      <protection hidden="1"/>
    </xf>
    <xf numFmtId="0" fontId="85" fillId="73" borderId="80" xfId="0" applyFont="1" applyFill="1" applyBorder="1" applyAlignment="1" applyProtection="1">
      <alignment horizontal="center" wrapText="1"/>
      <protection hidden="1"/>
    </xf>
    <xf numFmtId="0" fontId="85" fillId="73" borderId="81" xfId="0" applyFont="1" applyFill="1" applyBorder="1" applyAlignment="1" applyProtection="1">
      <alignment horizontal="center" wrapText="1"/>
      <protection hidden="1"/>
    </xf>
    <xf numFmtId="0" fontId="81" fillId="0" borderId="0" xfId="0" applyFont="1" applyAlignment="1" applyProtection="1">
      <alignment horizontal="left" vertical="center" shrinkToFit="1"/>
      <protection hidden="1"/>
    </xf>
    <xf numFmtId="0" fontId="76" fillId="0" borderId="51" xfId="0" applyFont="1" applyBorder="1" applyAlignment="1" applyProtection="1">
      <alignment horizontal="center" vertical="center"/>
      <protection hidden="1"/>
    </xf>
    <xf numFmtId="0" fontId="81" fillId="8" borderId="51" xfId="0" applyFont="1" applyFill="1" applyBorder="1" applyAlignment="1" applyProtection="1">
      <alignment horizontal="left" vertical="center" shrinkToFit="1"/>
      <protection hidden="1"/>
    </xf>
    <xf numFmtId="0" fontId="67" fillId="73" borderId="76" xfId="0" applyFont="1" applyFill="1" applyBorder="1" applyAlignment="1" applyProtection="1">
      <alignment horizontal="center" vertical="center"/>
      <protection hidden="1"/>
    </xf>
    <xf numFmtId="0" fontId="67" fillId="73" borderId="77" xfId="0" applyFont="1" applyFill="1" applyBorder="1" applyAlignment="1" applyProtection="1">
      <alignment horizontal="center" vertical="center"/>
      <protection hidden="1"/>
    </xf>
    <xf numFmtId="0" fontId="86" fillId="73" borderId="45" xfId="0" applyFont="1" applyFill="1" applyBorder="1" applyAlignment="1" applyProtection="1">
      <alignment horizontal="center" vertical="center" wrapText="1"/>
      <protection hidden="1"/>
    </xf>
    <xf numFmtId="0" fontId="86" fillId="73" borderId="46" xfId="0" applyFont="1" applyFill="1" applyBorder="1" applyAlignment="1" applyProtection="1">
      <alignment horizontal="center" vertical="center" wrapText="1"/>
      <protection hidden="1"/>
    </xf>
    <xf numFmtId="0" fontId="86" fillId="73" borderId="47" xfId="0" applyFont="1" applyFill="1" applyBorder="1" applyAlignment="1" applyProtection="1">
      <alignment horizontal="center" vertical="center" wrapText="1"/>
      <protection hidden="1"/>
    </xf>
    <xf numFmtId="0" fontId="86" fillId="73" borderId="79" xfId="0" applyFont="1" applyFill="1" applyBorder="1" applyAlignment="1" applyProtection="1">
      <alignment horizontal="center" vertical="center" wrapText="1"/>
      <protection hidden="1"/>
    </xf>
    <xf numFmtId="0" fontId="86" fillId="73" borderId="7" xfId="0" applyFont="1" applyFill="1" applyBorder="1" applyAlignment="1" applyProtection="1">
      <alignment horizontal="center" vertical="center" wrapText="1"/>
      <protection hidden="1"/>
    </xf>
    <xf numFmtId="0" fontId="86" fillId="73" borderId="78" xfId="0" applyFont="1" applyFill="1" applyBorder="1" applyAlignment="1" applyProtection="1">
      <alignment horizontal="center" vertical="center" wrapText="1"/>
      <protection hidden="1"/>
    </xf>
    <xf numFmtId="0" fontId="75" fillId="0" borderId="41" xfId="0" applyFont="1" applyBorder="1" applyAlignment="1" applyProtection="1">
      <alignment horizontal="center"/>
      <protection hidden="1"/>
    </xf>
    <xf numFmtId="0" fontId="75" fillId="0" borderId="33" xfId="0" applyFont="1" applyBorder="1" applyAlignment="1" applyProtection="1">
      <alignment horizontal="right"/>
      <protection hidden="1"/>
    </xf>
    <xf numFmtId="0" fontId="75" fillId="0" borderId="0" xfId="0" applyFont="1" applyAlignment="1" applyProtection="1">
      <alignment horizontal="right"/>
      <protection hidden="1"/>
    </xf>
    <xf numFmtId="165" fontId="86" fillId="0" borderId="45" xfId="0" applyNumberFormat="1" applyFont="1" applyBorder="1" applyAlignment="1" applyProtection="1">
      <alignment horizontal="left" vertical="top"/>
      <protection hidden="1"/>
    </xf>
    <xf numFmtId="165" fontId="86" fillId="0" borderId="46" xfId="0" applyNumberFormat="1" applyFont="1" applyBorder="1" applyAlignment="1" applyProtection="1">
      <alignment horizontal="left" vertical="top"/>
      <protection hidden="1"/>
    </xf>
    <xf numFmtId="0" fontId="88" fillId="0" borderId="97" xfId="0" applyFont="1" applyBorder="1" applyAlignment="1" applyProtection="1">
      <alignment horizontal="right" vertical="center"/>
      <protection hidden="1"/>
    </xf>
    <xf numFmtId="0" fontId="88" fillId="0" borderId="98" xfId="0" applyFont="1" applyBorder="1" applyAlignment="1" applyProtection="1">
      <alignment horizontal="right" vertical="center"/>
      <protection hidden="1"/>
    </xf>
    <xf numFmtId="0" fontId="89" fillId="0" borderId="89" xfId="0" applyFont="1" applyBorder="1" applyAlignment="1" applyProtection="1">
      <alignment horizontal="left" vertical="center"/>
      <protection hidden="1"/>
    </xf>
    <xf numFmtId="0" fontId="89" fillId="0" borderId="92" xfId="0" applyFont="1" applyBorder="1" applyAlignment="1" applyProtection="1">
      <alignment horizontal="left" vertical="center"/>
      <protection hidden="1"/>
    </xf>
    <xf numFmtId="0" fontId="89" fillId="0" borderId="90" xfId="0" applyFont="1" applyBorder="1" applyAlignment="1" applyProtection="1">
      <alignment horizontal="left" vertical="center"/>
      <protection hidden="1"/>
    </xf>
    <xf numFmtId="0" fontId="89" fillId="0" borderId="85" xfId="0" applyFont="1" applyBorder="1" applyAlignment="1" applyProtection="1">
      <alignment horizontal="left" vertical="center"/>
      <protection hidden="1"/>
    </xf>
    <xf numFmtId="0" fontId="89" fillId="0" borderId="87" xfId="0" applyFont="1" applyBorder="1" applyAlignment="1" applyProtection="1">
      <alignment horizontal="left" vertical="center"/>
      <protection hidden="1"/>
    </xf>
    <xf numFmtId="0" fontId="89" fillId="0" borderId="86" xfId="0" applyFont="1" applyBorder="1" applyAlignment="1" applyProtection="1">
      <alignment horizontal="left" vertical="center"/>
      <protection hidden="1"/>
    </xf>
    <xf numFmtId="0" fontId="90" fillId="0" borderId="89" xfId="0" applyFont="1" applyBorder="1" applyAlignment="1" applyProtection="1">
      <alignment horizontal="center" vertical="center" wrapText="1"/>
      <protection hidden="1"/>
    </xf>
    <xf numFmtId="0" fontId="90" fillId="0" borderId="92" xfId="0" applyFont="1" applyBorder="1" applyAlignment="1" applyProtection="1">
      <alignment horizontal="center" vertical="center" wrapText="1"/>
      <protection hidden="1"/>
    </xf>
    <xf numFmtId="0" fontId="90" fillId="0" borderId="90" xfId="0" applyFont="1" applyBorder="1" applyAlignment="1" applyProtection="1">
      <alignment horizontal="center" vertical="center" wrapText="1"/>
      <protection hidden="1"/>
    </xf>
    <xf numFmtId="0" fontId="90" fillId="0" borderId="85" xfId="0" applyFont="1" applyBorder="1" applyAlignment="1" applyProtection="1">
      <alignment horizontal="center" vertical="center" wrapText="1"/>
      <protection hidden="1"/>
    </xf>
    <xf numFmtId="0" fontId="90" fillId="0" borderId="87" xfId="0" applyFont="1" applyBorder="1" applyAlignment="1" applyProtection="1">
      <alignment horizontal="center" vertical="center" wrapText="1"/>
      <protection hidden="1"/>
    </xf>
    <xf numFmtId="0" fontId="90" fillId="0" borderId="86" xfId="0" applyFont="1" applyBorder="1" applyAlignment="1" applyProtection="1">
      <alignment horizontal="center" vertical="center" wrapText="1"/>
      <protection hidden="1"/>
    </xf>
    <xf numFmtId="0" fontId="88" fillId="0" borderId="48" xfId="0" applyFont="1" applyBorder="1" applyAlignment="1" applyProtection="1">
      <alignment horizontal="right" vertical="center"/>
      <protection hidden="1"/>
    </xf>
    <xf numFmtId="0" fontId="88" fillId="0" borderId="0" xfId="0" applyFont="1" applyAlignment="1" applyProtection="1">
      <alignment horizontal="right" vertical="center"/>
      <protection hidden="1"/>
    </xf>
    <xf numFmtId="0" fontId="88" fillId="0" borderId="75" xfId="0" applyFont="1" applyBorder="1" applyAlignment="1" applyProtection="1">
      <alignment horizontal="right" vertical="center"/>
      <protection hidden="1"/>
    </xf>
    <xf numFmtId="0" fontId="88" fillId="0" borderId="40" xfId="0" applyFont="1" applyBorder="1" applyAlignment="1" applyProtection="1">
      <alignment horizontal="right" vertical="center"/>
      <protection hidden="1"/>
    </xf>
    <xf numFmtId="0" fontId="46" fillId="8" borderId="46" xfId="0" applyFont="1" applyFill="1" applyBorder="1" applyAlignment="1" applyProtection="1">
      <alignment horizontal="center" vertical="center"/>
      <protection hidden="1"/>
    </xf>
    <xf numFmtId="0" fontId="46" fillId="8" borderId="47" xfId="0" applyFont="1" applyFill="1" applyBorder="1" applyAlignment="1" applyProtection="1">
      <alignment horizontal="center" vertical="center"/>
      <protection hidden="1"/>
    </xf>
    <xf numFmtId="166" fontId="81" fillId="10" borderId="0" xfId="0" applyNumberFormat="1" applyFont="1" applyFill="1" applyAlignment="1" applyProtection="1">
      <alignment horizontal="left" vertical="center"/>
      <protection locked="0"/>
    </xf>
    <xf numFmtId="0" fontId="81" fillId="8" borderId="0" xfId="0" applyFont="1" applyFill="1" applyAlignment="1" applyProtection="1">
      <alignment horizontal="left" vertical="center" shrinkToFit="1"/>
      <protection hidden="1"/>
    </xf>
    <xf numFmtId="0" fontId="77" fillId="8" borderId="48" xfId="0" applyFont="1" applyFill="1" applyBorder="1" applyAlignment="1" applyProtection="1">
      <alignment horizontal="right"/>
      <protection hidden="1"/>
    </xf>
    <xf numFmtId="0" fontId="77" fillId="8" borderId="0" xfId="0" applyFont="1" applyFill="1" applyAlignment="1" applyProtection="1">
      <alignment horizontal="right"/>
      <protection hidden="1"/>
    </xf>
    <xf numFmtId="0" fontId="37" fillId="8" borderId="0" xfId="0" applyFont="1" applyFill="1" applyAlignment="1" applyProtection="1">
      <alignment horizontal="center" vertical="center"/>
      <protection hidden="1"/>
    </xf>
    <xf numFmtId="0" fontId="37" fillId="8" borderId="0" xfId="0" applyFont="1" applyFill="1" applyAlignment="1" applyProtection="1">
      <alignment horizontal="left" vertical="center"/>
      <protection hidden="1"/>
    </xf>
    <xf numFmtId="0" fontId="84" fillId="8" borderId="46" xfId="0" applyFont="1" applyFill="1" applyBorder="1" applyAlignment="1" applyProtection="1">
      <alignment horizontal="center" vertical="center"/>
      <protection hidden="1"/>
    </xf>
    <xf numFmtId="0" fontId="76" fillId="8" borderId="0" xfId="0" applyFont="1" applyFill="1" applyAlignment="1" applyProtection="1">
      <alignment horizontal="center" vertical="center"/>
      <protection hidden="1"/>
    </xf>
    <xf numFmtId="0" fontId="83" fillId="8" borderId="0" xfId="0" applyFont="1" applyFill="1" applyAlignment="1" applyProtection="1">
      <alignment horizontal="center" vertical="center"/>
      <protection hidden="1"/>
    </xf>
    <xf numFmtId="0" fontId="82" fillId="8" borderId="0" xfId="0" applyFont="1" applyFill="1" applyAlignment="1" applyProtection="1">
      <alignment horizontal="center" vertical="center"/>
      <protection hidden="1"/>
    </xf>
    <xf numFmtId="0" fontId="80" fillId="8" borderId="0" xfId="0" applyFont="1" applyFill="1" applyAlignment="1" applyProtection="1">
      <alignment horizontal="center" vertical="center"/>
      <protection hidden="1"/>
    </xf>
    <xf numFmtId="14" fontId="76" fillId="8" borderId="0" xfId="0" applyNumberFormat="1" applyFont="1" applyFill="1" applyAlignment="1" applyProtection="1">
      <alignment horizontal="right" vertical="center" shrinkToFit="1"/>
      <protection hidden="1"/>
    </xf>
    <xf numFmtId="0" fontId="43" fillId="8" borderId="0" xfId="0" applyFont="1" applyFill="1" applyAlignment="1" applyProtection="1">
      <alignment horizontal="left" vertical="center"/>
      <protection hidden="1"/>
    </xf>
    <xf numFmtId="0" fontId="43" fillId="8" borderId="49" xfId="0" applyFont="1" applyFill="1" applyBorder="1" applyAlignment="1" applyProtection="1">
      <alignment horizontal="left" vertical="center"/>
      <protection hidden="1"/>
    </xf>
    <xf numFmtId="0" fontId="44" fillId="11" borderId="2" xfId="0" applyFont="1" applyFill="1" applyBorder="1" applyAlignment="1" applyProtection="1">
      <alignment horizontal="center"/>
      <protection hidden="1"/>
    </xf>
    <xf numFmtId="0" fontId="45" fillId="6" borderId="2" xfId="0" applyFont="1" applyFill="1" applyBorder="1" applyAlignment="1" applyProtection="1">
      <alignment horizontal="center"/>
      <protection hidden="1"/>
    </xf>
    <xf numFmtId="0" fontId="45" fillId="6" borderId="5" xfId="0" applyFont="1" applyFill="1" applyBorder="1" applyAlignment="1" applyProtection="1">
      <alignment horizontal="center"/>
      <protection hidden="1"/>
    </xf>
    <xf numFmtId="0" fontId="2" fillId="9" borderId="6" xfId="0" applyFont="1" applyFill="1" applyBorder="1" applyAlignment="1" applyProtection="1">
      <alignment horizontal="left" vertical="center" wrapText="1"/>
      <protection locked="0"/>
    </xf>
    <xf numFmtId="0" fontId="2" fillId="9" borderId="2" xfId="0" applyFont="1" applyFill="1" applyBorder="1" applyAlignment="1" applyProtection="1">
      <alignment horizontal="left" vertical="center" wrapText="1"/>
      <protection locked="0"/>
    </xf>
    <xf numFmtId="0" fontId="3" fillId="9" borderId="12" xfId="0" applyFont="1" applyFill="1" applyBorder="1" applyAlignment="1" applyProtection="1">
      <alignment horizontal="center"/>
      <protection locked="0"/>
    </xf>
    <xf numFmtId="0" fontId="3" fillId="9" borderId="40" xfId="0" applyFont="1" applyFill="1" applyBorder="1" applyAlignment="1" applyProtection="1">
      <alignment horizontal="center"/>
      <protection locked="0"/>
    </xf>
    <xf numFmtId="0" fontId="3" fillId="9" borderId="11" xfId="0" applyFont="1" applyFill="1" applyBorder="1" applyAlignment="1" applyProtection="1">
      <alignment horizontal="center"/>
      <protection locked="0"/>
    </xf>
    <xf numFmtId="0" fontId="2" fillId="9" borderId="2" xfId="0" applyFont="1" applyFill="1" applyBorder="1" applyAlignment="1" applyProtection="1">
      <alignment horizontal="left" vertical="center"/>
      <protection locked="0"/>
    </xf>
    <xf numFmtId="0" fontId="50" fillId="11" borderId="2" xfId="0" applyFont="1" applyFill="1" applyBorder="1" applyAlignment="1" applyProtection="1">
      <alignment horizontal="center"/>
      <protection hidden="1"/>
    </xf>
    <xf numFmtId="0" fontId="50" fillId="11" borderId="5" xfId="0" applyFont="1" applyFill="1" applyBorder="1" applyAlignment="1" applyProtection="1">
      <alignment horizontal="center"/>
      <protection hidden="1"/>
    </xf>
    <xf numFmtId="0" fontId="0" fillId="17" borderId="2" xfId="0" applyFill="1" applyBorder="1" applyAlignment="1" applyProtection="1">
      <alignment horizontal="left"/>
      <protection locked="0"/>
    </xf>
    <xf numFmtId="0" fontId="50" fillId="11" borderId="0" xfId="0" applyFont="1" applyFill="1" applyAlignment="1" applyProtection="1">
      <alignment horizontal="left" wrapText="1"/>
      <protection hidden="1"/>
    </xf>
    <xf numFmtId="0" fontId="95" fillId="75" borderId="2" xfId="0" applyFont="1" applyFill="1" applyBorder="1" applyAlignment="1" applyProtection="1">
      <alignment horizontal="center" vertical="center"/>
      <protection hidden="1"/>
    </xf>
    <xf numFmtId="0" fontId="15" fillId="14" borderId="35" xfId="0" applyFont="1" applyFill="1" applyBorder="1" applyAlignment="1" applyProtection="1">
      <alignment horizontal="center" vertical="center"/>
      <protection hidden="1"/>
    </xf>
    <xf numFmtId="0" fontId="15" fillId="14" borderId="36" xfId="0" applyFont="1" applyFill="1" applyBorder="1" applyAlignment="1" applyProtection="1">
      <alignment horizontal="center" vertical="center"/>
      <protection hidden="1"/>
    </xf>
    <xf numFmtId="49" fontId="35" fillId="0" borderId="2" xfId="0" applyNumberFormat="1" applyFont="1" applyBorder="1" applyAlignment="1" applyProtection="1">
      <alignment horizontal="center"/>
      <protection hidden="1"/>
    </xf>
    <xf numFmtId="0" fontId="0" fillId="17" borderId="12" xfId="0" applyFill="1" applyBorder="1" applyAlignment="1" applyProtection="1">
      <alignment horizontal="left"/>
      <protection locked="0"/>
    </xf>
    <xf numFmtId="0" fontId="64" fillId="34" borderId="27" xfId="0" applyFont="1" applyFill="1" applyBorder="1" applyAlignment="1" applyProtection="1">
      <alignment horizontal="left" vertical="center"/>
      <protection hidden="1"/>
    </xf>
    <xf numFmtId="0" fontId="64" fillId="34" borderId="0" xfId="0" applyFont="1" applyFill="1" applyAlignment="1" applyProtection="1">
      <alignment horizontal="left" vertical="center"/>
      <protection hidden="1"/>
    </xf>
    <xf numFmtId="0" fontId="1" fillId="9" borderId="12" xfId="0" applyFont="1" applyFill="1" applyBorder="1" applyAlignment="1" applyProtection="1">
      <alignment horizontal="left" vertical="center"/>
      <protection locked="0"/>
    </xf>
    <xf numFmtId="0" fontId="1" fillId="9" borderId="40" xfId="0" applyFont="1" applyFill="1" applyBorder="1" applyAlignment="1" applyProtection="1">
      <alignment horizontal="left" vertical="center"/>
      <protection locked="0"/>
    </xf>
    <xf numFmtId="0" fontId="1" fillId="9" borderId="11" xfId="0" applyFont="1" applyFill="1" applyBorder="1" applyAlignment="1" applyProtection="1">
      <alignment horizontal="left" vertical="center"/>
      <protection locked="0"/>
    </xf>
    <xf numFmtId="0" fontId="0" fillId="17" borderId="5" xfId="0" applyFill="1" applyBorder="1" applyAlignment="1" applyProtection="1">
      <alignment horizontal="left"/>
      <protection locked="0"/>
    </xf>
    <xf numFmtId="0" fontId="0" fillId="17" borderId="20" xfId="0" applyFill="1" applyBorder="1" applyAlignment="1" applyProtection="1">
      <alignment horizontal="left"/>
      <protection locked="0"/>
    </xf>
    <xf numFmtId="0" fontId="63" fillId="21" borderId="40" xfId="0" applyFont="1" applyFill="1" applyBorder="1" applyAlignment="1" applyProtection="1">
      <alignment horizontal="left" vertical="center"/>
      <protection hidden="1"/>
    </xf>
    <xf numFmtId="0" fontId="63" fillId="21" borderId="11" xfId="0" applyFont="1" applyFill="1" applyBorder="1" applyAlignment="1" applyProtection="1">
      <alignment horizontal="left" vertical="center"/>
      <protection hidden="1"/>
    </xf>
    <xf numFmtId="0" fontId="94" fillId="14" borderId="71" xfId="1" applyFont="1" applyFill="1" applyBorder="1" applyAlignment="1" applyProtection="1">
      <alignment horizontal="center" vertical="center"/>
      <protection hidden="1"/>
    </xf>
    <xf numFmtId="0" fontId="94" fillId="14" borderId="72" xfId="1" applyFont="1" applyFill="1" applyBorder="1" applyAlignment="1" applyProtection="1">
      <alignment horizontal="center" vertical="center"/>
      <protection hidden="1"/>
    </xf>
    <xf numFmtId="0" fontId="94" fillId="14" borderId="73" xfId="1" applyFont="1" applyFill="1" applyBorder="1" applyAlignment="1" applyProtection="1">
      <alignment horizontal="center" vertical="center"/>
      <protection hidden="1"/>
    </xf>
    <xf numFmtId="0" fontId="53" fillId="14" borderId="33" xfId="0" applyFont="1" applyFill="1" applyBorder="1" applyAlignment="1" applyProtection="1">
      <alignment horizontal="center" vertical="center"/>
      <protection hidden="1"/>
    </xf>
    <xf numFmtId="0" fontId="53" fillId="14" borderId="38" xfId="0" applyFont="1" applyFill="1" applyBorder="1" applyAlignment="1" applyProtection="1">
      <alignment horizontal="center" vertical="center"/>
      <protection hidden="1"/>
    </xf>
    <xf numFmtId="0" fontId="73" fillId="14" borderId="20" xfId="0" applyFont="1" applyFill="1" applyBorder="1" applyAlignment="1" applyProtection="1">
      <alignment horizontal="center" vertical="center"/>
      <protection hidden="1"/>
    </xf>
    <xf numFmtId="0" fontId="73" fillId="14" borderId="13" xfId="0" applyFont="1" applyFill="1" applyBorder="1" applyAlignment="1" applyProtection="1">
      <alignment horizontal="center" vertical="center"/>
      <protection hidden="1"/>
    </xf>
    <xf numFmtId="0" fontId="73" fillId="14" borderId="33" xfId="0" applyFont="1" applyFill="1" applyBorder="1" applyAlignment="1" applyProtection="1">
      <alignment horizontal="center" vertical="center"/>
      <protection hidden="1"/>
    </xf>
    <xf numFmtId="0" fontId="73" fillId="14" borderId="38" xfId="0" applyFont="1" applyFill="1" applyBorder="1" applyAlignment="1" applyProtection="1">
      <alignment horizontal="center" vertical="center"/>
      <protection hidden="1"/>
    </xf>
    <xf numFmtId="0" fontId="20" fillId="0" borderId="2" xfId="0" applyFont="1" applyBorder="1" applyAlignment="1" applyProtection="1">
      <alignment horizontal="center" vertical="top"/>
      <protection hidden="1"/>
    </xf>
    <xf numFmtId="0" fontId="8" fillId="7" borderId="2" xfId="0" applyFont="1" applyFill="1" applyBorder="1" applyAlignment="1" applyProtection="1">
      <alignment horizontal="center"/>
      <protection hidden="1"/>
    </xf>
    <xf numFmtId="0" fontId="12" fillId="14" borderId="0" xfId="1" applyFill="1" applyBorder="1" applyAlignment="1" applyProtection="1">
      <alignment horizontal="center" vertical="center"/>
      <protection hidden="1"/>
    </xf>
    <xf numFmtId="0" fontId="39" fillId="14" borderId="38" xfId="0" applyFont="1" applyFill="1" applyBorder="1" applyAlignment="1" applyProtection="1">
      <alignment horizontal="center" vertical="center"/>
      <protection hidden="1"/>
    </xf>
    <xf numFmtId="0" fontId="50" fillId="18" borderId="12" xfId="0" applyFont="1" applyFill="1" applyBorder="1" applyAlignment="1" applyProtection="1">
      <alignment horizontal="center"/>
      <protection hidden="1"/>
    </xf>
    <xf numFmtId="0" fontId="50" fillId="18" borderId="11" xfId="0" applyFont="1" applyFill="1" applyBorder="1" applyAlignment="1" applyProtection="1">
      <alignment horizontal="center"/>
      <protection hidden="1"/>
    </xf>
    <xf numFmtId="0" fontId="15" fillId="0" borderId="3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5" fillId="0" borderId="37" xfId="0" applyFont="1" applyBorder="1" applyAlignment="1" applyProtection="1">
      <alignment horizontal="center" vertical="top"/>
      <protection hidden="1"/>
    </xf>
    <xf numFmtId="0" fontId="17" fillId="0" borderId="1" xfId="0" applyFont="1" applyBorder="1" applyAlignment="1" applyProtection="1">
      <alignment horizontal="center"/>
      <protection hidden="1"/>
    </xf>
    <xf numFmtId="0" fontId="17" fillId="0" borderId="3" xfId="0" applyFont="1" applyBorder="1" applyAlignment="1" applyProtection="1">
      <alignment horizontal="center"/>
      <protection hidden="1"/>
    </xf>
    <xf numFmtId="0" fontId="17" fillId="0" borderId="4" xfId="0" applyFont="1" applyBorder="1" applyAlignment="1" applyProtection="1">
      <alignment horizontal="center"/>
      <protection hidden="1"/>
    </xf>
    <xf numFmtId="0" fontId="0" fillId="0" borderId="1" xfId="0" applyBorder="1" applyAlignment="1" applyProtection="1">
      <alignment horizontal="center" wrapText="1"/>
      <protection hidden="1"/>
    </xf>
    <xf numFmtId="0" fontId="21" fillId="0" borderId="1" xfId="0" applyFont="1" applyBorder="1" applyAlignment="1" applyProtection="1">
      <alignment horizontal="center" vertical="center" wrapText="1"/>
      <protection hidden="1"/>
    </xf>
    <xf numFmtId="0" fontId="17" fillId="3" borderId="1" xfId="0" applyFont="1" applyFill="1" applyBorder="1" applyAlignment="1" applyProtection="1">
      <alignment horizontal="center"/>
      <protection hidden="1"/>
    </xf>
    <xf numFmtId="0" fontId="4" fillId="25" borderId="23" xfId="0" applyFont="1" applyFill="1" applyBorder="1" applyAlignment="1" applyProtection="1">
      <alignment horizontal="center" vertical="center"/>
      <protection hidden="1"/>
    </xf>
    <xf numFmtId="0" fontId="4" fillId="25" borderId="24" xfId="0" applyFont="1" applyFill="1" applyBorder="1" applyAlignment="1" applyProtection="1">
      <alignment horizontal="center" vertical="center"/>
      <protection hidden="1"/>
    </xf>
    <xf numFmtId="0" fontId="55" fillId="24" borderId="3" xfId="0" applyFont="1" applyFill="1" applyBorder="1" applyAlignment="1" applyProtection="1">
      <alignment horizontal="center"/>
      <protection hidden="1"/>
    </xf>
    <xf numFmtId="0" fontId="55" fillId="24" borderId="25" xfId="0" applyFont="1" applyFill="1" applyBorder="1" applyAlignment="1" applyProtection="1">
      <alignment horizontal="center"/>
      <protection hidden="1"/>
    </xf>
    <xf numFmtId="0" fontId="55" fillId="24" borderId="4" xfId="0" applyFont="1" applyFill="1" applyBorder="1" applyAlignment="1" applyProtection="1">
      <alignment horizontal="center"/>
      <protection hidden="1"/>
    </xf>
    <xf numFmtId="0" fontId="4" fillId="25" borderId="1" xfId="0" applyFont="1" applyFill="1" applyBorder="1" applyAlignment="1" applyProtection="1">
      <alignment horizontal="center" vertical="center"/>
      <protection hidden="1"/>
    </xf>
    <xf numFmtId="0" fontId="59" fillId="19" borderId="3" xfId="0" applyFont="1" applyFill="1" applyBorder="1" applyAlignment="1" applyProtection="1">
      <alignment horizontal="center"/>
      <protection hidden="1"/>
    </xf>
    <xf numFmtId="0" fontId="59" fillId="19" borderId="25" xfId="0" applyFont="1" applyFill="1" applyBorder="1" applyAlignment="1" applyProtection="1">
      <alignment horizontal="center"/>
      <protection hidden="1"/>
    </xf>
    <xf numFmtId="0" fontId="55" fillId="21" borderId="3" xfId="0" applyFont="1" applyFill="1" applyBorder="1" applyAlignment="1" applyProtection="1">
      <alignment horizontal="center"/>
      <protection hidden="1"/>
    </xf>
    <xf numFmtId="0" fontId="55" fillId="21" borderId="25" xfId="0" applyFont="1" applyFill="1" applyBorder="1" applyAlignment="1" applyProtection="1">
      <alignment horizontal="center"/>
      <protection hidden="1"/>
    </xf>
    <xf numFmtId="0" fontId="55" fillId="21" borderId="4" xfId="0" applyFont="1" applyFill="1" applyBorder="1" applyAlignment="1" applyProtection="1">
      <alignment horizontal="center"/>
      <protection hidden="1"/>
    </xf>
    <xf numFmtId="0" fontId="55" fillId="26" borderId="3" xfId="0" applyFont="1" applyFill="1" applyBorder="1" applyAlignment="1" applyProtection="1">
      <alignment horizontal="center"/>
      <protection hidden="1"/>
    </xf>
    <xf numFmtId="0" fontId="55" fillId="26" borderId="25" xfId="0" applyFont="1" applyFill="1" applyBorder="1" applyAlignment="1" applyProtection="1">
      <alignment horizontal="center"/>
      <protection hidden="1"/>
    </xf>
    <xf numFmtId="0" fontId="4" fillId="22" borderId="1" xfId="0" applyFont="1" applyFill="1" applyBorder="1" applyAlignment="1" applyProtection="1">
      <alignment horizontal="center" vertical="center"/>
      <protection hidden="1"/>
    </xf>
    <xf numFmtId="0" fontId="4" fillId="22" borderId="23" xfId="0" applyFont="1" applyFill="1" applyBorder="1" applyAlignment="1" applyProtection="1">
      <alignment horizontal="center" vertical="center"/>
      <protection hidden="1"/>
    </xf>
    <xf numFmtId="0" fontId="4" fillId="22" borderId="24" xfId="0" applyFont="1" applyFill="1" applyBorder="1" applyAlignment="1" applyProtection="1">
      <alignment horizontal="center" vertical="center"/>
      <protection hidden="1"/>
    </xf>
    <xf numFmtId="0" fontId="4" fillId="27" borderId="1" xfId="0" applyFont="1" applyFill="1" applyBorder="1" applyAlignment="1" applyProtection="1">
      <alignment horizontal="center" vertical="center"/>
      <protection hidden="1"/>
    </xf>
    <xf numFmtId="0" fontId="4" fillId="27" borderId="23" xfId="0" applyFont="1" applyFill="1" applyBorder="1" applyAlignment="1" applyProtection="1">
      <alignment horizontal="center" vertical="center"/>
      <protection hidden="1"/>
    </xf>
    <xf numFmtId="0" fontId="4" fillId="27" borderId="24" xfId="0" applyFont="1" applyFill="1" applyBorder="1" applyAlignment="1" applyProtection="1">
      <alignment horizontal="center" vertical="center"/>
      <protection hidden="1"/>
    </xf>
    <xf numFmtId="0" fontId="56" fillId="20" borderId="26" xfId="0" applyFont="1" applyFill="1" applyBorder="1" applyAlignment="1" applyProtection="1">
      <alignment horizontal="right" vertical="center"/>
      <protection hidden="1"/>
    </xf>
    <xf numFmtId="0" fontId="56" fillId="20" borderId="26" xfId="0" applyFont="1" applyFill="1" applyBorder="1" applyAlignment="1" applyProtection="1">
      <alignment horizontal="center" vertical="center"/>
      <protection hidden="1"/>
    </xf>
    <xf numFmtId="0" fontId="56" fillId="20" borderId="26" xfId="0" applyFont="1" applyFill="1" applyBorder="1" applyAlignment="1" applyProtection="1">
      <alignment horizontal="left" vertical="center"/>
      <protection hidden="1"/>
    </xf>
    <xf numFmtId="0" fontId="1" fillId="20" borderId="3" xfId="0" applyFont="1" applyFill="1" applyBorder="1" applyAlignment="1" applyProtection="1">
      <alignment horizontal="left"/>
      <protection hidden="1"/>
    </xf>
    <xf numFmtId="0" fontId="1" fillId="20" borderId="4" xfId="0" applyFont="1" applyFill="1" applyBorder="1" applyAlignment="1" applyProtection="1">
      <alignment horizontal="left"/>
      <protection hidden="1"/>
    </xf>
    <xf numFmtId="0" fontId="1" fillId="54" borderId="2" xfId="0" applyFont="1" applyFill="1" applyBorder="1" applyAlignment="1" applyProtection="1">
      <alignment horizontal="center" vertical="center"/>
      <protection hidden="1"/>
    </xf>
    <xf numFmtId="0" fontId="0" fillId="54" borderId="5" xfId="0" applyFill="1" applyBorder="1" applyAlignment="1" applyProtection="1">
      <alignment horizontal="center" vertical="center" wrapText="1"/>
      <protection hidden="1"/>
    </xf>
    <xf numFmtId="0" fontId="0" fillId="54" borderId="41" xfId="0" applyFill="1" applyBorder="1" applyAlignment="1" applyProtection="1">
      <alignment horizontal="center" vertical="center" wrapText="1"/>
      <protection hidden="1"/>
    </xf>
    <xf numFmtId="0" fontId="0" fillId="54" borderId="6" xfId="0" applyFill="1" applyBorder="1" applyAlignment="1" applyProtection="1">
      <alignment horizontal="center" vertical="center" wrapText="1"/>
      <protection hidden="1"/>
    </xf>
    <xf numFmtId="0" fontId="61" fillId="6" borderId="0" xfId="0" applyFont="1" applyFill="1" applyAlignment="1" applyProtection="1">
      <alignment horizontal="center" vertical="center" wrapText="1"/>
      <protection hidden="1"/>
    </xf>
    <xf numFmtId="0" fontId="61" fillId="6" borderId="26" xfId="0" applyFont="1" applyFill="1" applyBorder="1" applyAlignment="1" applyProtection="1">
      <alignment horizontal="center" vertical="center" wrapText="1"/>
      <protection hidden="1"/>
    </xf>
    <xf numFmtId="0" fontId="0" fillId="3" borderId="2" xfId="0" applyFill="1" applyBorder="1" applyAlignment="1">
      <alignment horizontal="center" textRotation="90"/>
    </xf>
    <xf numFmtId="0" fontId="0" fillId="3" borderId="2" xfId="0" applyFill="1" applyBorder="1" applyAlignment="1">
      <alignment horizontal="center"/>
    </xf>
    <xf numFmtId="0" fontId="0" fillId="0" borderId="2" xfId="0" applyBorder="1" applyAlignment="1">
      <alignment horizontal="center" textRotation="90" wrapText="1"/>
    </xf>
    <xf numFmtId="0" fontId="54" fillId="34" borderId="2" xfId="0" applyFont="1" applyFill="1" applyBorder="1" applyAlignment="1">
      <alignment horizontal="center" vertical="center" wrapText="1"/>
    </xf>
    <xf numFmtId="0" fontId="0" fillId="66" borderId="33" xfId="0" applyFill="1" applyBorder="1" applyAlignment="1" applyProtection="1">
      <alignment horizontal="center" vertical="center" wrapText="1"/>
      <protection hidden="1"/>
    </xf>
    <xf numFmtId="0" fontId="1" fillId="41" borderId="2" xfId="0" applyFont="1" applyFill="1" applyBorder="1" applyAlignment="1" applyProtection="1">
      <alignment horizontal="center" vertical="center" wrapText="1"/>
      <protection hidden="1"/>
    </xf>
    <xf numFmtId="0" fontId="0" fillId="54" borderId="20" xfId="0" applyFill="1" applyBorder="1" applyAlignment="1" applyProtection="1">
      <alignment horizontal="center" vertical="center" wrapText="1"/>
      <protection hidden="1"/>
    </xf>
    <xf numFmtId="0" fontId="0" fillId="54" borderId="27" xfId="0" applyFill="1" applyBorder="1" applyAlignment="1" applyProtection="1">
      <alignment horizontal="center" vertical="center" wrapText="1"/>
      <protection hidden="1"/>
    </xf>
    <xf numFmtId="0" fontId="0" fillId="54" borderId="13" xfId="0" applyFill="1" applyBorder="1" applyAlignment="1" applyProtection="1">
      <alignment horizontal="center" vertical="center" wrapText="1"/>
      <protection hidden="1"/>
    </xf>
    <xf numFmtId="0" fontId="0" fillId="54" borderId="33" xfId="0" applyFill="1" applyBorder="1" applyAlignment="1" applyProtection="1">
      <alignment horizontal="center" vertical="center" wrapText="1"/>
      <protection hidden="1"/>
    </xf>
    <xf numFmtId="0" fontId="0" fillId="54" borderId="0" xfId="0" applyFill="1" applyAlignment="1" applyProtection="1">
      <alignment horizontal="center" vertical="center" wrapText="1"/>
      <protection hidden="1"/>
    </xf>
    <xf numFmtId="0" fontId="0" fillId="54" borderId="38" xfId="0" applyFill="1" applyBorder="1" applyAlignment="1" applyProtection="1">
      <alignment horizontal="center" vertical="center" wrapText="1"/>
      <protection hidden="1"/>
    </xf>
    <xf numFmtId="0" fontId="0" fillId="54" borderId="21" xfId="0" applyFill="1" applyBorder="1" applyAlignment="1" applyProtection="1">
      <alignment horizontal="center" vertical="center" wrapText="1"/>
      <protection hidden="1"/>
    </xf>
    <xf numFmtId="0" fontId="0" fillId="54" borderId="7" xfId="0" applyFill="1" applyBorder="1" applyAlignment="1" applyProtection="1">
      <alignment horizontal="center" vertical="center" wrapText="1"/>
      <protection hidden="1"/>
    </xf>
    <xf numFmtId="0" fontId="0" fillId="54" borderId="14" xfId="0" applyFill="1" applyBorder="1" applyAlignment="1" applyProtection="1">
      <alignment horizontal="center" vertical="center" wrapText="1"/>
      <protection hidden="1"/>
    </xf>
    <xf numFmtId="0" fontId="0" fillId="54" borderId="30" xfId="0" applyFill="1" applyBorder="1" applyAlignment="1" applyProtection="1">
      <alignment horizontal="center" vertical="center" wrapText="1"/>
      <protection hidden="1"/>
    </xf>
    <xf numFmtId="0" fontId="0" fillId="54" borderId="26" xfId="0" applyFill="1" applyBorder="1" applyAlignment="1" applyProtection="1">
      <alignment horizontal="center" vertical="center" wrapText="1"/>
      <protection hidden="1"/>
    </xf>
    <xf numFmtId="0" fontId="0" fillId="41" borderId="5" xfId="0" applyFill="1" applyBorder="1" applyAlignment="1" applyProtection="1">
      <alignment horizontal="center" vertical="center" wrapText="1"/>
      <protection hidden="1"/>
    </xf>
    <xf numFmtId="0" fontId="0" fillId="41" borderId="41" xfId="0" applyFill="1" applyBorder="1" applyAlignment="1" applyProtection="1">
      <alignment horizontal="center" vertical="center" wrapText="1"/>
      <protection hidden="1"/>
    </xf>
    <xf numFmtId="0" fontId="0" fillId="41" borderId="6" xfId="0" applyFill="1" applyBorder="1" applyAlignment="1" applyProtection="1">
      <alignment horizontal="center" vertical="center" wrapText="1"/>
      <protection hidden="1"/>
    </xf>
    <xf numFmtId="0" fontId="0" fillId="66" borderId="41" xfId="0" applyFill="1" applyBorder="1" applyAlignment="1" applyProtection="1">
      <alignment horizontal="center" vertical="center" wrapText="1"/>
      <protection hidden="1"/>
    </xf>
    <xf numFmtId="0" fontId="0" fillId="62" borderId="20" xfId="0" applyFill="1" applyBorder="1" applyAlignment="1" applyProtection="1">
      <alignment horizontal="center" vertical="center" wrapText="1"/>
      <protection hidden="1"/>
    </xf>
    <xf numFmtId="0" fontId="0" fillId="62" borderId="27" xfId="0" applyFill="1" applyBorder="1" applyAlignment="1" applyProtection="1">
      <alignment horizontal="center" vertical="center" wrapText="1"/>
      <protection hidden="1"/>
    </xf>
    <xf numFmtId="0" fontId="0" fillId="62" borderId="13" xfId="0" applyFill="1" applyBorder="1" applyAlignment="1" applyProtection="1">
      <alignment horizontal="center" vertical="center" wrapText="1"/>
      <protection hidden="1"/>
    </xf>
    <xf numFmtId="0" fontId="0" fillId="62" borderId="33" xfId="0" applyFill="1" applyBorder="1" applyAlignment="1" applyProtection="1">
      <alignment horizontal="center" vertical="center" wrapText="1"/>
      <protection hidden="1"/>
    </xf>
    <xf numFmtId="0" fontId="0" fillId="62" borderId="0" xfId="0" applyFill="1" applyAlignment="1" applyProtection="1">
      <alignment horizontal="center" vertical="center" wrapText="1"/>
      <protection hidden="1"/>
    </xf>
    <xf numFmtId="0" fontId="0" fillId="62" borderId="38" xfId="0" applyFill="1" applyBorder="1" applyAlignment="1" applyProtection="1">
      <alignment horizontal="center" vertical="center" wrapText="1"/>
      <protection hidden="1"/>
    </xf>
    <xf numFmtId="0" fontId="0" fillId="62" borderId="21" xfId="0" applyFill="1" applyBorder="1" applyAlignment="1" applyProtection="1">
      <alignment horizontal="center" vertical="center" wrapText="1"/>
      <protection hidden="1"/>
    </xf>
    <xf numFmtId="0" fontId="0" fillId="62" borderId="7" xfId="0" applyFill="1" applyBorder="1" applyAlignment="1" applyProtection="1">
      <alignment horizontal="center" vertical="center" wrapText="1"/>
      <protection hidden="1"/>
    </xf>
    <xf numFmtId="0" fontId="0" fillId="62" borderId="14" xfId="0" applyFill="1" applyBorder="1" applyAlignment="1" applyProtection="1">
      <alignment horizontal="center" vertical="center" wrapText="1"/>
      <protection hidden="1"/>
    </xf>
    <xf numFmtId="0" fontId="0" fillId="62" borderId="30" xfId="0" applyFill="1" applyBorder="1" applyAlignment="1" applyProtection="1">
      <alignment horizontal="center" vertical="center" wrapText="1"/>
      <protection hidden="1"/>
    </xf>
    <xf numFmtId="0" fontId="0" fillId="62" borderId="26" xfId="0" applyFill="1" applyBorder="1" applyAlignment="1" applyProtection="1">
      <alignment horizontal="center" vertical="center" wrapText="1"/>
      <protection hidden="1"/>
    </xf>
    <xf numFmtId="0" fontId="0" fillId="62" borderId="5" xfId="0" applyFill="1" applyBorder="1" applyAlignment="1" applyProtection="1">
      <alignment horizontal="center" vertical="center" wrapText="1"/>
      <protection hidden="1"/>
    </xf>
    <xf numFmtId="0" fontId="0" fillId="62" borderId="41" xfId="0" applyFill="1" applyBorder="1" applyAlignment="1" applyProtection="1">
      <alignment horizontal="center" vertical="center" wrapText="1"/>
      <protection hidden="1"/>
    </xf>
    <xf numFmtId="0" fontId="0" fillId="62" borderId="6" xfId="0" applyFill="1" applyBorder="1" applyAlignment="1" applyProtection="1">
      <alignment horizontal="center" vertical="center" wrapText="1"/>
      <protection hidden="1"/>
    </xf>
    <xf numFmtId="0" fontId="0" fillId="5" borderId="0" xfId="0" applyFill="1" applyAlignment="1" applyProtection="1">
      <alignment horizontal="center" textRotation="90"/>
      <protection hidden="1"/>
    </xf>
    <xf numFmtId="0" fontId="0" fillId="6" borderId="0" xfId="0" applyFill="1" applyAlignment="1" applyProtection="1">
      <alignment horizontal="center" textRotation="90"/>
      <protection hidden="1"/>
    </xf>
    <xf numFmtId="0" fontId="61" fillId="52" borderId="0" xfId="0" applyFont="1" applyFill="1" applyAlignment="1" applyProtection="1">
      <alignment horizontal="center" textRotation="90"/>
      <protection hidden="1"/>
    </xf>
    <xf numFmtId="0" fontId="0" fillId="62" borderId="0" xfId="0" applyFill="1"/>
    <xf numFmtId="0" fontId="0" fillId="62" borderId="38" xfId="0" applyFill="1" applyBorder="1"/>
    <xf numFmtId="0" fontId="0" fillId="62" borderId="26" xfId="0" applyFill="1" applyBorder="1"/>
    <xf numFmtId="0" fontId="0" fillId="62" borderId="74" xfId="0" applyFill="1" applyBorder="1"/>
    <xf numFmtId="0" fontId="0" fillId="0" borderId="0" xfId="0" applyAlignment="1" applyProtection="1">
      <alignment horizontal="center" textRotation="90"/>
      <protection hidden="1"/>
    </xf>
    <xf numFmtId="0" fontId="0" fillId="0" borderId="26" xfId="0" applyBorder="1" applyAlignment="1" applyProtection="1">
      <alignment horizontal="center" textRotation="90"/>
      <protection hidden="1"/>
    </xf>
    <xf numFmtId="0" fontId="8" fillId="0" borderId="7" xfId="0" applyFont="1" applyBorder="1" applyAlignment="1" applyProtection="1">
      <alignment horizontal="center"/>
      <protection hidden="1"/>
    </xf>
    <xf numFmtId="0" fontId="8" fillId="0" borderId="39" xfId="0" applyFont="1" applyBorder="1" applyAlignment="1" applyProtection="1">
      <alignment horizontal="center"/>
      <protection hidden="1"/>
    </xf>
    <xf numFmtId="0" fontId="54" fillId="30" borderId="15" xfId="0" applyFont="1" applyFill="1" applyBorder="1" applyAlignment="1" applyProtection="1">
      <alignment horizontal="center" vertical="center" wrapText="1"/>
      <protection hidden="1"/>
    </xf>
    <xf numFmtId="0" fontId="54" fillId="30" borderId="16" xfId="0" applyFont="1" applyFill="1" applyBorder="1" applyAlignment="1" applyProtection="1">
      <alignment horizontal="center" vertical="center" wrapText="1"/>
      <protection hidden="1"/>
    </xf>
    <xf numFmtId="0" fontId="54" fillId="30" borderId="17" xfId="0" applyFont="1" applyFill="1" applyBorder="1" applyAlignment="1" applyProtection="1">
      <alignment horizontal="center" vertical="center" wrapText="1"/>
      <protection hidden="1"/>
    </xf>
    <xf numFmtId="0" fontId="54" fillId="30" borderId="7" xfId="0" applyFont="1" applyFill="1" applyBorder="1" applyAlignment="1" applyProtection="1">
      <alignment horizontal="center" vertical="center" wrapText="1"/>
      <protection hidden="1"/>
    </xf>
    <xf numFmtId="0" fontId="54" fillId="11" borderId="22" xfId="0" applyFont="1" applyFill="1" applyBorder="1" applyAlignment="1" applyProtection="1">
      <alignment horizontal="center" textRotation="90"/>
      <protection hidden="1"/>
    </xf>
    <xf numFmtId="0" fontId="54" fillId="11" borderId="31" xfId="0" applyFont="1" applyFill="1" applyBorder="1" applyAlignment="1" applyProtection="1">
      <alignment horizontal="center" textRotation="90"/>
      <protection hidden="1"/>
    </xf>
    <xf numFmtId="0" fontId="9" fillId="41" borderId="15" xfId="0" applyFont="1" applyFill="1" applyBorder="1" applyAlignment="1" applyProtection="1">
      <alignment horizontal="center" vertical="center" wrapText="1"/>
      <protection hidden="1"/>
    </xf>
    <xf numFmtId="0" fontId="9" fillId="41" borderId="16" xfId="0" applyFont="1" applyFill="1" applyBorder="1" applyAlignment="1" applyProtection="1">
      <alignment horizontal="center" vertical="center" wrapText="1"/>
      <protection hidden="1"/>
    </xf>
    <xf numFmtId="0" fontId="9" fillId="41" borderId="17" xfId="0" applyFont="1" applyFill="1" applyBorder="1" applyAlignment="1" applyProtection="1">
      <alignment horizontal="center" vertical="center" wrapText="1"/>
      <protection hidden="1"/>
    </xf>
    <xf numFmtId="0" fontId="54" fillId="30" borderId="42" xfId="0" applyFont="1" applyFill="1" applyBorder="1" applyAlignment="1" applyProtection="1">
      <alignment horizontal="center" vertical="center" wrapText="1"/>
      <protection hidden="1"/>
    </xf>
    <xf numFmtId="0" fontId="9" fillId="41" borderId="42" xfId="0" applyFont="1" applyFill="1" applyBorder="1" applyAlignment="1" applyProtection="1">
      <alignment horizontal="center" vertical="center" wrapText="1"/>
      <protection hidden="1"/>
    </xf>
    <xf numFmtId="0" fontId="9" fillId="41" borderId="7" xfId="0" applyFont="1" applyFill="1" applyBorder="1" applyAlignment="1" applyProtection="1">
      <alignment horizontal="center" vertical="center" wrapText="1"/>
      <protection hidden="1"/>
    </xf>
    <xf numFmtId="0" fontId="54" fillId="43" borderId="7" xfId="0" applyFont="1" applyFill="1" applyBorder="1" applyAlignment="1" applyProtection="1">
      <alignment horizontal="center" vertical="center" wrapText="1"/>
      <protection hidden="1"/>
    </xf>
    <xf numFmtId="0" fontId="39" fillId="11" borderId="1" xfId="0" applyFont="1" applyFill="1" applyBorder="1" applyAlignment="1" applyProtection="1">
      <alignment horizontal="center"/>
      <protection hidden="1"/>
    </xf>
    <xf numFmtId="0" fontId="39" fillId="46" borderId="1" xfId="0" applyFont="1" applyFill="1" applyBorder="1" applyAlignment="1" applyProtection="1">
      <alignment horizontal="center"/>
      <protection hidden="1"/>
    </xf>
    <xf numFmtId="0" fontId="2" fillId="40" borderId="106" xfId="0" applyFont="1" applyFill="1" applyBorder="1" applyAlignment="1">
      <alignment horizontal="center" wrapText="1"/>
    </xf>
    <xf numFmtId="0" fontId="2" fillId="40" borderId="109" xfId="0" applyFont="1" applyFill="1" applyBorder="1" applyAlignment="1">
      <alignment horizontal="center" wrapText="1"/>
    </xf>
    <xf numFmtId="0" fontId="2" fillId="40" borderId="107" xfId="0" applyFont="1" applyFill="1" applyBorder="1" applyAlignment="1">
      <alignment horizontal="center" wrapText="1"/>
    </xf>
    <xf numFmtId="0" fontId="2" fillId="40" borderId="110" xfId="0" applyFont="1" applyFill="1" applyBorder="1" applyAlignment="1">
      <alignment horizontal="center" wrapText="1"/>
    </xf>
    <xf numFmtId="0" fontId="2" fillId="59" borderId="67" xfId="0" applyFont="1" applyFill="1" applyBorder="1" applyAlignment="1">
      <alignment horizontal="center"/>
    </xf>
    <xf numFmtId="0" fontId="2" fillId="59" borderId="69" xfId="0" applyFont="1" applyFill="1" applyBorder="1" applyAlignment="1">
      <alignment horizontal="center"/>
    </xf>
    <xf numFmtId="0" fontId="2" fillId="59" borderId="68" xfId="0" applyFont="1" applyFill="1" applyBorder="1" applyAlignment="1">
      <alignment horizontal="center"/>
    </xf>
    <xf numFmtId="0" fontId="2" fillId="40" borderId="105" xfId="0" applyFont="1" applyFill="1" applyBorder="1" applyAlignment="1">
      <alignment horizontal="center" wrapText="1"/>
    </xf>
    <xf numFmtId="0" fontId="2" fillId="40" borderId="108" xfId="0" applyFont="1" applyFill="1" applyBorder="1" applyAlignment="1">
      <alignment horizontal="center" wrapText="1"/>
    </xf>
    <xf numFmtId="0" fontId="2" fillId="7" borderId="60" xfId="0" applyFont="1" applyFill="1" applyBorder="1" applyAlignment="1">
      <alignment horizontal="center" vertical="top" wrapText="1"/>
    </xf>
    <xf numFmtId="0" fontId="2" fillId="7" borderId="61" xfId="0" applyFont="1" applyFill="1" applyBorder="1" applyAlignment="1">
      <alignment horizontal="center" vertical="top" wrapText="1"/>
    </xf>
    <xf numFmtId="0" fontId="2" fillId="7" borderId="62" xfId="0" applyFont="1" applyFill="1" applyBorder="1" applyAlignment="1">
      <alignment horizontal="center" vertical="top" wrapText="1"/>
    </xf>
    <xf numFmtId="0" fontId="6" fillId="69" borderId="60" xfId="0" applyFont="1" applyFill="1" applyBorder="1" applyAlignment="1">
      <alignment horizontal="center" wrapText="1"/>
    </xf>
    <xf numFmtId="0" fontId="6" fillId="69" borderId="61" xfId="0" applyFont="1" applyFill="1" applyBorder="1" applyAlignment="1">
      <alignment horizontal="center" wrapText="1"/>
    </xf>
    <xf numFmtId="0" fontId="6" fillId="69" borderId="62" xfId="0" applyFont="1" applyFill="1" applyBorder="1" applyAlignment="1">
      <alignment horizontal="center" wrapText="1"/>
    </xf>
    <xf numFmtId="0" fontId="6" fillId="70" borderId="60" xfId="0" applyFont="1" applyFill="1" applyBorder="1" applyAlignment="1">
      <alignment horizontal="center" wrapText="1"/>
    </xf>
    <xf numFmtId="0" fontId="6" fillId="70" borderId="61" xfId="0" applyFont="1" applyFill="1" applyBorder="1" applyAlignment="1">
      <alignment horizontal="center" wrapText="1"/>
    </xf>
    <xf numFmtId="0" fontId="6" fillId="70" borderId="62" xfId="0" applyFont="1" applyFill="1" applyBorder="1" applyAlignment="1">
      <alignment horizontal="center" wrapText="1"/>
    </xf>
    <xf numFmtId="0" fontId="6" fillId="71" borderId="60" xfId="0" applyFont="1" applyFill="1" applyBorder="1" applyAlignment="1">
      <alignment horizontal="center" wrapText="1"/>
    </xf>
    <xf numFmtId="0" fontId="6" fillId="71" borderId="61" xfId="0" applyFont="1" applyFill="1" applyBorder="1" applyAlignment="1">
      <alignment horizontal="center" wrapText="1"/>
    </xf>
    <xf numFmtId="0" fontId="6" fillId="71" borderId="62" xfId="0" applyFont="1" applyFill="1" applyBorder="1" applyAlignment="1">
      <alignment horizontal="center" wrapText="1"/>
    </xf>
    <xf numFmtId="0" fontId="6" fillId="7" borderId="60" xfId="0" applyFont="1" applyFill="1" applyBorder="1" applyAlignment="1">
      <alignment horizontal="center" wrapText="1"/>
    </xf>
    <xf numFmtId="0" fontId="6" fillId="7" borderId="61" xfId="0" applyFont="1" applyFill="1" applyBorder="1" applyAlignment="1">
      <alignment horizontal="center" wrapText="1"/>
    </xf>
    <xf numFmtId="0" fontId="6" fillId="7" borderId="62" xfId="0" applyFont="1" applyFill="1" applyBorder="1" applyAlignment="1">
      <alignment horizontal="center" wrapText="1"/>
    </xf>
    <xf numFmtId="0" fontId="2" fillId="13" borderId="60" xfId="0" applyFont="1" applyFill="1" applyBorder="1" applyAlignment="1">
      <alignment horizontal="center" vertical="top" wrapText="1"/>
    </xf>
    <xf numFmtId="0" fontId="2" fillId="13" borderId="61" xfId="0" applyFont="1" applyFill="1" applyBorder="1" applyAlignment="1">
      <alignment horizontal="center" vertical="top" wrapText="1"/>
    </xf>
    <xf numFmtId="0" fontId="2" fillId="13" borderId="62" xfId="0" applyFont="1" applyFill="1" applyBorder="1" applyAlignment="1">
      <alignment horizontal="center" vertical="top" wrapText="1"/>
    </xf>
    <xf numFmtId="0" fontId="2" fillId="8" borderId="0" xfId="0" applyFont="1" applyFill="1" applyAlignment="1" applyProtection="1">
      <alignment horizontal="center"/>
      <protection hidden="1"/>
    </xf>
    <xf numFmtId="0" fontId="6" fillId="68" borderId="60" xfId="0" applyFont="1" applyFill="1" applyBorder="1" applyAlignment="1">
      <alignment horizontal="center" wrapText="1"/>
    </xf>
    <xf numFmtId="0" fontId="6" fillId="68" borderId="61" xfId="0" applyFont="1" applyFill="1" applyBorder="1" applyAlignment="1">
      <alignment horizontal="center" wrapText="1"/>
    </xf>
    <xf numFmtId="0" fontId="6" fillId="68" borderId="62" xfId="0" applyFont="1" applyFill="1" applyBorder="1" applyAlignment="1">
      <alignment horizontal="center" wrapText="1"/>
    </xf>
    <xf numFmtId="0" fontId="6" fillId="62" borderId="60" xfId="0" applyFont="1" applyFill="1" applyBorder="1" applyAlignment="1">
      <alignment horizontal="center" wrapText="1"/>
    </xf>
    <xf numFmtId="0" fontId="6" fillId="62" borderId="61" xfId="0" applyFont="1" applyFill="1" applyBorder="1" applyAlignment="1">
      <alignment horizontal="center" wrapText="1"/>
    </xf>
    <xf numFmtId="0" fontId="6" fillId="62" borderId="62" xfId="0" applyFont="1" applyFill="1" applyBorder="1" applyAlignment="1">
      <alignment horizontal="center" wrapText="1"/>
    </xf>
    <xf numFmtId="0" fontId="6" fillId="72" borderId="60" xfId="0" applyFont="1" applyFill="1" applyBorder="1" applyAlignment="1">
      <alignment horizontal="center" wrapText="1"/>
    </xf>
    <xf numFmtId="0" fontId="6" fillId="72" borderId="61" xfId="0" applyFont="1" applyFill="1" applyBorder="1" applyAlignment="1">
      <alignment horizontal="center" wrapText="1"/>
    </xf>
    <xf numFmtId="0" fontId="6" fillId="72" borderId="62" xfId="0" applyFont="1" applyFill="1" applyBorder="1" applyAlignment="1">
      <alignment horizontal="center" wrapText="1"/>
    </xf>
    <xf numFmtId="0" fontId="0" fillId="57" borderId="2" xfId="0" applyFill="1" applyBorder="1" applyAlignment="1">
      <alignment horizontal="center"/>
    </xf>
    <xf numFmtId="0" fontId="10" fillId="57" borderId="2" xfId="0" applyFont="1" applyFill="1" applyBorder="1" applyAlignment="1">
      <alignment horizontal="center" wrapText="1"/>
    </xf>
    <xf numFmtId="0" fontId="10" fillId="57" borderId="2" xfId="0" applyFont="1" applyFill="1" applyBorder="1" applyAlignment="1">
      <alignment horizontal="left" wrapText="1"/>
    </xf>
  </cellXfs>
  <cellStyles count="2">
    <cellStyle name="Hyperlink" xfId="1" builtinId="8"/>
    <cellStyle name="Normal" xfId="0" builtinId="0"/>
  </cellStyles>
  <dxfs count="11">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4.9989318521683403E-2"/>
      </font>
    </dxf>
    <dxf>
      <font>
        <color theme="0"/>
      </font>
    </dxf>
    <dxf>
      <font>
        <color theme="0"/>
      </font>
    </dxf>
    <dxf>
      <font>
        <color theme="0"/>
      </font>
      <fill>
        <patternFill>
          <bgColor rgb="FFC00000"/>
        </patternFill>
      </fill>
    </dxf>
    <dxf>
      <font>
        <color theme="3" tint="0.39994506668294322"/>
      </font>
    </dxf>
    <dxf>
      <font>
        <color rgb="FFFF0000"/>
      </font>
    </dxf>
    <dxf>
      <font>
        <color theme="3" tint="0.39994506668294322"/>
      </font>
    </dxf>
    <dxf>
      <font>
        <color rgb="FFFF0000"/>
      </font>
    </dxf>
  </dxfs>
  <tableStyles count="0" defaultTableStyle="TableStyleMedium2" defaultPivotStyle="PivotStyleMedium9"/>
  <colors>
    <mruColors>
      <color rgb="FF0033CC"/>
      <color rgb="FF97FFC6"/>
      <color rgb="FFFFB7FF"/>
      <color rgb="FFFF00FF"/>
      <color rgb="FFF9EDED"/>
      <color rgb="FFF8E8E8"/>
      <color rgb="FFFFFF5D"/>
      <color rgb="FF000000"/>
      <color rgb="FF7C9FCA"/>
      <color rgb="FF91A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xdr:col>
      <xdr:colOff>200024</xdr:colOff>
      <xdr:row>2</xdr:row>
      <xdr:rowOff>34288</xdr:rowOff>
    </xdr:from>
    <xdr:to>
      <xdr:col>1</xdr:col>
      <xdr:colOff>1234439</xdr:colOff>
      <xdr:row>7</xdr:row>
      <xdr:rowOff>98013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lum bright="-10000" contrast="30000"/>
          <a:extLst>
            <a:ext uri="{28A0092B-C50C-407E-A947-70E740481C1C}">
              <a14:useLocalDpi xmlns:a14="http://schemas.microsoft.com/office/drawing/2010/main" val="0"/>
            </a:ext>
          </a:extLst>
        </a:blip>
        <a:srcRect l="13433" t="6793" r="11194"/>
        <a:stretch>
          <a:fillRect/>
        </a:stretch>
      </xdr:blipFill>
      <xdr:spPr>
        <a:xfrm>
          <a:off x="352424" y="529588"/>
          <a:ext cx="1034415" cy="1046705"/>
        </a:xfrm>
        <a:prstGeom prst="rect">
          <a:avLst/>
        </a:prstGeom>
      </xdr:spPr>
    </xdr:pic>
    <xdr:clientData/>
  </xdr:twoCellAnchor>
  <xdr:twoCellAnchor editAs="oneCell">
    <xdr:from>
      <xdr:col>12</xdr:col>
      <xdr:colOff>316637</xdr:colOff>
      <xdr:row>3</xdr:row>
      <xdr:rowOff>140971</xdr:rowOff>
    </xdr:from>
    <xdr:to>
      <xdr:col>13</xdr:col>
      <xdr:colOff>424180</xdr:colOff>
      <xdr:row>6</xdr:row>
      <xdr:rowOff>172263</xdr:rowOff>
    </xdr:to>
    <xdr:pic>
      <xdr:nvPicPr>
        <xdr:cNvPr id="5" name="Picture 4">
          <a:extLst>
            <a:ext uri="{FF2B5EF4-FFF2-40B4-BE49-F238E27FC236}">
              <a16:creationId xmlns:a16="http://schemas.microsoft.com/office/drawing/2014/main" id="{A9AFB615-63E8-6F92-79DD-F3E2CB659F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50987" y="845821"/>
          <a:ext cx="933043" cy="577392"/>
        </a:xfrm>
        <a:prstGeom prst="rect">
          <a:avLst/>
        </a:prstGeom>
      </xdr:spPr>
    </xdr:pic>
    <xdr:clientData/>
  </xdr:twoCellAnchor>
  <xdr:twoCellAnchor editAs="oneCell">
    <xdr:from>
      <xdr:col>15</xdr:col>
      <xdr:colOff>203200</xdr:colOff>
      <xdr:row>2</xdr:row>
      <xdr:rowOff>190500</xdr:rowOff>
    </xdr:from>
    <xdr:to>
      <xdr:col>16</xdr:col>
      <xdr:colOff>546100</xdr:colOff>
      <xdr:row>6</xdr:row>
      <xdr:rowOff>215900</xdr:rowOff>
    </xdr:to>
    <xdr:pic>
      <xdr:nvPicPr>
        <xdr:cNvPr id="3" name="Picture 2">
          <a:extLst>
            <a:ext uri="{FF2B5EF4-FFF2-40B4-BE49-F238E27FC236}">
              <a16:creationId xmlns:a16="http://schemas.microsoft.com/office/drawing/2014/main" id="{02360F48-3A17-48C6-A7E0-F1C5BB535D81}"/>
            </a:ext>
          </a:extLst>
        </xdr:cNvPr>
        <xdr:cNvPicPr/>
      </xdr:nvPicPr>
      <xdr:blipFill>
        <a:blip xmlns:r="http://schemas.openxmlformats.org/officeDocument/2006/relationships" r:embed="rId3" cstate="print"/>
        <a:srcRect/>
        <a:stretch>
          <a:fillRect/>
        </a:stretch>
      </xdr:blipFill>
      <xdr:spPr bwMode="auto">
        <a:xfrm>
          <a:off x="10160000" y="685800"/>
          <a:ext cx="882650" cy="7810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5</xdr:row>
      <xdr:rowOff>72391</xdr:rowOff>
    </xdr:from>
    <xdr:to>
      <xdr:col>13</xdr:col>
      <xdr:colOff>548640</xdr:colOff>
      <xdr:row>7</xdr:row>
      <xdr:rowOff>121921</xdr:rowOff>
    </xdr:to>
    <xdr:sp macro="" textlink="">
      <xdr:nvSpPr>
        <xdr:cNvPr id="2" name="Smiley Face 1">
          <a:extLst>
            <a:ext uri="{FF2B5EF4-FFF2-40B4-BE49-F238E27FC236}">
              <a16:creationId xmlns:a16="http://schemas.microsoft.com/office/drawing/2014/main" id="{00000000-0008-0000-0000-000002000000}"/>
            </a:ext>
          </a:extLst>
        </xdr:cNvPr>
        <xdr:cNvSpPr/>
      </xdr:nvSpPr>
      <xdr:spPr>
        <a:xfrm>
          <a:off x="13205460" y="1322071"/>
          <a:ext cx="548640" cy="552450"/>
        </a:xfrm>
        <a:prstGeom prst="smileyFace">
          <a:avLst/>
        </a:prstGeom>
        <a:solidFill>
          <a:srgbClr val="FFFF0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0</xdr:col>
      <xdr:colOff>400050</xdr:colOff>
      <xdr:row>0</xdr:row>
      <xdr:rowOff>352425</xdr:rowOff>
    </xdr:to>
    <xdr:sp macro="" textlink="">
      <xdr:nvSpPr>
        <xdr:cNvPr id="3" name="Smiley Fac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4300" y="76200"/>
          <a:ext cx="285750" cy="276225"/>
        </a:xfrm>
        <a:prstGeom prst="smileyFace">
          <a:avLst>
            <a:gd name="adj" fmla="val 4653"/>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238125</xdr:rowOff>
    </xdr:from>
    <xdr:to>
      <xdr:col>1</xdr:col>
      <xdr:colOff>28575</xdr:colOff>
      <xdr:row>2</xdr:row>
      <xdr:rowOff>38100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04775" y="2381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106</xdr:row>
      <xdr:rowOff>9525</xdr:rowOff>
    </xdr:from>
    <xdr:to>
      <xdr:col>1</xdr:col>
      <xdr:colOff>0</xdr:colOff>
      <xdr:row>107</xdr:row>
      <xdr:rowOff>95250</xdr:rowOff>
    </xdr:to>
    <xdr:sp macro="" textlink="">
      <xdr:nvSpPr>
        <xdr:cNvPr id="3" name="Smiley Fac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76200" y="13449300"/>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85725</xdr:colOff>
      <xdr:row>211</xdr:row>
      <xdr:rowOff>28575</xdr:rowOff>
    </xdr:from>
    <xdr:to>
      <xdr:col>1</xdr:col>
      <xdr:colOff>9525</xdr:colOff>
      <xdr:row>212</xdr:row>
      <xdr:rowOff>114300</xdr:rowOff>
    </xdr:to>
    <xdr:sp macro="" textlink="">
      <xdr:nvSpPr>
        <xdr:cNvPr id="4" name="Smiley Fac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85725" y="26612850"/>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316</xdr:row>
      <xdr:rowOff>0</xdr:rowOff>
    </xdr:from>
    <xdr:to>
      <xdr:col>1</xdr:col>
      <xdr:colOff>0</xdr:colOff>
      <xdr:row>317</xdr:row>
      <xdr:rowOff>85725</xdr:rowOff>
    </xdr:to>
    <xdr:sp macro="" textlink="">
      <xdr:nvSpPr>
        <xdr:cNvPr id="5" name="Smiley Fac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76200" y="397478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421</xdr:row>
      <xdr:rowOff>9525</xdr:rowOff>
    </xdr:from>
    <xdr:to>
      <xdr:col>1</xdr:col>
      <xdr:colOff>19050</xdr:colOff>
      <xdr:row>422</xdr:row>
      <xdr:rowOff>95250</xdr:rowOff>
    </xdr:to>
    <xdr:sp macro="" textlink="">
      <xdr:nvSpPr>
        <xdr:cNvPr id="6" name="Smiley Face 5">
          <a:hlinkClick xmlns:r="http://schemas.openxmlformats.org/officeDocument/2006/relationships" r:id="rId1"/>
          <a:extLst>
            <a:ext uri="{FF2B5EF4-FFF2-40B4-BE49-F238E27FC236}">
              <a16:creationId xmlns:a16="http://schemas.microsoft.com/office/drawing/2014/main" id="{00000000-0008-0000-0200-000006000000}"/>
            </a:ext>
          </a:extLst>
        </xdr:cNvPr>
        <xdr:cNvSpPr/>
      </xdr:nvSpPr>
      <xdr:spPr>
        <a:xfrm>
          <a:off x="95250" y="529304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85725</xdr:colOff>
      <xdr:row>526</xdr:row>
      <xdr:rowOff>0</xdr:rowOff>
    </xdr:from>
    <xdr:to>
      <xdr:col>1</xdr:col>
      <xdr:colOff>9525</xdr:colOff>
      <xdr:row>527</xdr:row>
      <xdr:rowOff>85725</xdr:rowOff>
    </xdr:to>
    <xdr:sp macro="" textlink="">
      <xdr:nvSpPr>
        <xdr:cNvPr id="7" name="Smiley Face 6">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85725" y="660939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631</xdr:row>
      <xdr:rowOff>9525</xdr:rowOff>
    </xdr:from>
    <xdr:to>
      <xdr:col>1</xdr:col>
      <xdr:colOff>19050</xdr:colOff>
      <xdr:row>632</xdr:row>
      <xdr:rowOff>95250</xdr:rowOff>
    </xdr:to>
    <xdr:sp macro="" textlink="">
      <xdr:nvSpPr>
        <xdr:cNvPr id="8" name="Smiley Face 7">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95250" y="792765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735</xdr:row>
      <xdr:rowOff>85725</xdr:rowOff>
    </xdr:from>
    <xdr:to>
      <xdr:col>1</xdr:col>
      <xdr:colOff>0</xdr:colOff>
      <xdr:row>737</xdr:row>
      <xdr:rowOff>57150</xdr:rowOff>
    </xdr:to>
    <xdr:sp macro="" textlink="">
      <xdr:nvSpPr>
        <xdr:cNvPr id="9" name="Smiley Face 8">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76200" y="92411550"/>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840</xdr:row>
      <xdr:rowOff>85725</xdr:rowOff>
    </xdr:from>
    <xdr:to>
      <xdr:col>1</xdr:col>
      <xdr:colOff>19050</xdr:colOff>
      <xdr:row>842</xdr:row>
      <xdr:rowOff>57150</xdr:rowOff>
    </xdr:to>
    <xdr:sp macro="" textlink="">
      <xdr:nvSpPr>
        <xdr:cNvPr id="10" name="Smiley Face 9">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95250" y="10558462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0</xdr:row>
      <xdr:rowOff>47625</xdr:rowOff>
    </xdr:from>
    <xdr:to>
      <xdr:col>6</xdr:col>
      <xdr:colOff>400050</xdr:colOff>
      <xdr:row>0</xdr:row>
      <xdr:rowOff>342900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495925" y="47625"/>
          <a:ext cx="285750" cy="295275"/>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114300</xdr:colOff>
      <xdr:row>0</xdr:row>
      <xdr:rowOff>66675</xdr:rowOff>
    </xdr:from>
    <xdr:to>
      <xdr:col>12</xdr:col>
      <xdr:colOff>400050</xdr:colOff>
      <xdr:row>1</xdr:row>
      <xdr:rowOff>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3900" y="666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266700</xdr:colOff>
      <xdr:row>0</xdr:row>
      <xdr:rowOff>57150</xdr:rowOff>
    </xdr:from>
    <xdr:to>
      <xdr:col>1</xdr:col>
      <xdr:colOff>238125</xdr:colOff>
      <xdr:row>1</xdr:row>
      <xdr:rowOff>161925</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266700" y="57150"/>
          <a:ext cx="285750" cy="295275"/>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icdhokaneynainital@gmail.com" TargetMode="External"/><Relationship Id="rId1" Type="http://schemas.openxmlformats.org/officeDocument/2006/relationships/hyperlink" Target="mailto:drgaira@gmail.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B1:U36"/>
  <sheetViews>
    <sheetView tabSelected="1" view="pageBreakPreview" topLeftCell="A4" zoomScaleSheetLayoutView="100" workbookViewId="0">
      <selection activeCell="D9" sqref="D9:H9"/>
    </sheetView>
  </sheetViews>
  <sheetFormatPr defaultColWidth="9.1796875" defaultRowHeight="14" x14ac:dyDescent="0.3"/>
  <cols>
    <col min="1" max="1" width="2.26953125" style="27" customWidth="1"/>
    <col min="2" max="2" width="21.1796875" style="27" customWidth="1"/>
    <col min="3" max="3" width="7.81640625" style="27" customWidth="1"/>
    <col min="4" max="4" width="11.81640625" style="27" customWidth="1"/>
    <col min="5" max="5" width="8" style="27" customWidth="1"/>
    <col min="6" max="6" width="11.81640625" style="27" customWidth="1"/>
    <col min="7" max="7" width="12.1796875" style="27" customWidth="1"/>
    <col min="8" max="8" width="6.453125" style="27" customWidth="1"/>
    <col min="9" max="9" width="8.453125" style="27" customWidth="1"/>
    <col min="10" max="10" width="6.7265625" style="27" customWidth="1"/>
    <col min="11" max="11" width="10" style="27" customWidth="1"/>
    <col min="12" max="12" width="8.54296875" style="27" customWidth="1"/>
    <col min="13" max="13" width="11.81640625" style="27" customWidth="1"/>
    <col min="14" max="14" width="12.26953125" style="27" customWidth="1"/>
    <col min="15" max="15" width="8.7265625" style="27" customWidth="1"/>
    <col min="16" max="16" width="7.7265625" style="27" customWidth="1"/>
    <col min="17" max="17" width="15.26953125" style="27" customWidth="1"/>
    <col min="18" max="18" width="10.54296875" style="27" customWidth="1"/>
    <col min="19" max="19" width="10.54296875" style="27" hidden="1" customWidth="1"/>
    <col min="20" max="21" width="10.54296875" style="27" customWidth="1"/>
    <col min="22" max="16384" width="9.1796875" style="27"/>
  </cols>
  <sheetData>
    <row r="1" spans="2:19" ht="14.5" thickBot="1" x14ac:dyDescent="0.35"/>
    <row r="2" spans="2:19" s="25" customFormat="1" ht="24.65" customHeight="1" x14ac:dyDescent="0.35">
      <c r="B2" s="204" t="str">
        <f>CONCATENATE(Home!A3,": ",Home!B3)</f>
        <v>School Code: 83167</v>
      </c>
      <c r="C2" s="537" t="str">
        <f>Home!B4</f>
        <v>ATAL UTKRISHT G.I.C. DHOKANEY,NAINITAL</v>
      </c>
      <c r="D2" s="537"/>
      <c r="E2" s="537"/>
      <c r="F2" s="537"/>
      <c r="G2" s="537"/>
      <c r="H2" s="537"/>
      <c r="I2" s="537"/>
      <c r="J2" s="537"/>
      <c r="K2" s="537"/>
      <c r="L2" s="537"/>
      <c r="M2" s="537"/>
      <c r="N2" s="537"/>
      <c r="O2" s="529" t="str">
        <f>CONCATENATE("Aff. No.",": ",Home!F3)</f>
        <v>Aff. No.: 3520154</v>
      </c>
      <c r="P2" s="529"/>
      <c r="Q2" s="530"/>
    </row>
    <row r="3" spans="2:19" s="24" customFormat="1" ht="16.899999999999999" customHeight="1" x14ac:dyDescent="0.3">
      <c r="B3" s="205"/>
      <c r="C3" s="538" t="str">
        <f>CONCATENATE(Home!B5,",   ",Home!C6)</f>
        <v>Suyalbari, P.O. Simrar Distt. Nainital 263135,   gicdhokaneynainital@gmail.com</v>
      </c>
      <c r="D3" s="538"/>
      <c r="E3" s="538"/>
      <c r="F3" s="538"/>
      <c r="G3" s="538"/>
      <c r="H3" s="538"/>
      <c r="I3" s="538"/>
      <c r="J3" s="538"/>
      <c r="K3" s="538"/>
      <c r="L3" s="538"/>
      <c r="M3" s="538"/>
      <c r="N3" s="538"/>
      <c r="O3" s="172"/>
      <c r="P3" s="172"/>
      <c r="Q3" s="325"/>
    </row>
    <row r="4" spans="2:19" s="29" customFormat="1" ht="24.65" customHeight="1" x14ac:dyDescent="0.35">
      <c r="B4" s="205"/>
      <c r="C4" s="539" t="s">
        <v>91</v>
      </c>
      <c r="D4" s="539"/>
      <c r="E4" s="539"/>
      <c r="F4" s="539"/>
      <c r="G4" s="539"/>
      <c r="H4" s="539"/>
      <c r="I4" s="539"/>
      <c r="J4" s="539"/>
      <c r="K4" s="539"/>
      <c r="L4" s="539"/>
      <c r="M4" s="539"/>
      <c r="N4" s="539"/>
      <c r="O4" s="172"/>
      <c r="P4" s="172"/>
      <c r="Q4" s="325"/>
    </row>
    <row r="5" spans="2:19" s="29" customFormat="1" ht="15.75" hidden="1" customHeight="1" x14ac:dyDescent="0.35">
      <c r="B5" s="205"/>
      <c r="C5" s="33"/>
      <c r="D5" s="218"/>
      <c r="E5" s="218"/>
      <c r="F5" s="535" t="s">
        <v>71</v>
      </c>
      <c r="G5" s="535"/>
      <c r="H5" s="535"/>
      <c r="I5" s="535"/>
      <c r="J5" s="535"/>
      <c r="K5" s="536">
        <f>Home!F3</f>
        <v>3520154</v>
      </c>
      <c r="L5" s="536"/>
      <c r="M5" s="218"/>
      <c r="N5" s="172"/>
      <c r="O5" s="172"/>
      <c r="P5" s="172"/>
      <c r="Q5" s="325"/>
    </row>
    <row r="6" spans="2:19" s="29" customFormat="1" ht="18.649999999999999" customHeight="1" x14ac:dyDescent="0.35">
      <c r="B6" s="205"/>
      <c r="C6" s="540" t="str">
        <f>CONCATENATE("CLASS &amp; SEC."," - ",Home!F4)</f>
        <v>CLASS &amp; SEC. - 11 B</v>
      </c>
      <c r="D6" s="540"/>
      <c r="E6" s="540"/>
      <c r="F6" s="540"/>
      <c r="G6" s="540"/>
      <c r="H6" s="540"/>
      <c r="I6" s="540"/>
      <c r="J6" s="540"/>
      <c r="K6" s="540"/>
      <c r="L6" s="540"/>
      <c r="M6" s="540"/>
      <c r="N6" s="540"/>
      <c r="O6" s="172"/>
      <c r="P6" s="172"/>
      <c r="Q6" s="325"/>
    </row>
    <row r="7" spans="2:19" s="24" customFormat="1" ht="17.5" customHeight="1" x14ac:dyDescent="0.3">
      <c r="B7" s="205"/>
      <c r="C7" s="541" t="str">
        <f>CONCATENATE("ACADEMIC SESSION",": ",Home!F5)</f>
        <v>ACADEMIC SESSION: 2023-24</v>
      </c>
      <c r="D7" s="541"/>
      <c r="E7" s="541"/>
      <c r="F7" s="541"/>
      <c r="G7" s="541"/>
      <c r="H7" s="541"/>
      <c r="I7" s="541"/>
      <c r="J7" s="541"/>
      <c r="K7" s="541"/>
      <c r="L7" s="541"/>
      <c r="M7" s="541"/>
      <c r="N7" s="541"/>
      <c r="O7" s="172"/>
      <c r="P7" s="172"/>
      <c r="Q7" s="325"/>
    </row>
    <row r="8" spans="2:19" s="24" customFormat="1" ht="18.75" customHeight="1" x14ac:dyDescent="0.35">
      <c r="B8" s="533" t="s">
        <v>69</v>
      </c>
      <c r="C8" s="534"/>
      <c r="D8" s="531">
        <v>1</v>
      </c>
      <c r="E8" s="531"/>
      <c r="F8" s="326"/>
      <c r="G8" s="326"/>
      <c r="H8" s="326"/>
      <c r="I8" s="411" t="s">
        <v>88</v>
      </c>
      <c r="J8" s="411"/>
      <c r="K8" s="532">
        <f>VLOOKUP($D$8,'Student Profile'!$A$3:$M$102,3,FALSE)</f>
        <v>4164</v>
      </c>
      <c r="L8" s="532"/>
      <c r="M8" s="532"/>
      <c r="N8" s="172"/>
      <c r="O8" s="172"/>
      <c r="P8" s="172"/>
      <c r="Q8" s="325"/>
    </row>
    <row r="9" spans="2:19" s="24" customFormat="1" ht="18.75" customHeight="1" x14ac:dyDescent="0.35">
      <c r="B9" s="533" t="s">
        <v>70</v>
      </c>
      <c r="C9" s="534"/>
      <c r="D9" s="532" t="str">
        <f>VLOOKUP($D$8,'Student Profile'!$A$3:$M$102,2,FALSE)</f>
        <v>BHARAT SINGH CHHIMWAL</v>
      </c>
      <c r="E9" s="532"/>
      <c r="F9" s="532"/>
      <c r="G9" s="532"/>
      <c r="H9" s="532"/>
      <c r="I9" s="538" t="s">
        <v>58</v>
      </c>
      <c r="J9" s="538"/>
      <c r="K9" s="455">
        <f>VLOOKUP($D$8,'Student Profile'!$A$3:$M$102,6,FALSE)</f>
        <v>39338</v>
      </c>
      <c r="L9" s="455"/>
      <c r="M9" s="542" t="s">
        <v>259</v>
      </c>
      <c r="N9" s="542"/>
      <c r="O9" s="543" t="str">
        <f>VLOOKUP($D$8,'Student Profile'!$A$3:$M$102,11,FALSE)</f>
        <v>4001 8426 3740</v>
      </c>
      <c r="P9" s="543"/>
      <c r="Q9" s="544"/>
    </row>
    <row r="10" spans="2:19" s="24" customFormat="1" ht="18.75" customHeight="1" thickBot="1" x14ac:dyDescent="0.35">
      <c r="B10" s="491" t="s">
        <v>57</v>
      </c>
      <c r="C10" s="492"/>
      <c r="D10" s="497" t="str">
        <f>VLOOKUP($D$8,'Student Profile'!$A$3:$M$102,8,FALSE)</f>
        <v>BIMLA CHHIMWAL</v>
      </c>
      <c r="E10" s="497"/>
      <c r="F10" s="497"/>
      <c r="G10" s="497"/>
      <c r="H10" s="496" t="s">
        <v>203</v>
      </c>
      <c r="I10" s="496"/>
      <c r="J10" s="496"/>
      <c r="K10" s="495" t="str">
        <f>VLOOKUP($D$8,'Student Profile'!$A$3:$M$102,7,FALSE)</f>
        <v>SOHAN SINGH CHHIMWAL</v>
      </c>
      <c r="L10" s="495"/>
      <c r="M10" s="495"/>
      <c r="N10" s="34" t="s">
        <v>182</v>
      </c>
      <c r="O10" s="489" t="str">
        <f>VLOOKUP($D$8,'Student Profile'!$A$3:$M$102,4,FALSE)</f>
        <v>U/2/25/83167/0042</v>
      </c>
      <c r="P10" s="489"/>
      <c r="Q10" s="490"/>
    </row>
    <row r="11" spans="2:19" ht="6.65" customHeight="1" x14ac:dyDescent="0.3">
      <c r="B11" s="493" t="s">
        <v>56</v>
      </c>
      <c r="C11" s="500" t="s">
        <v>53</v>
      </c>
      <c r="D11" s="501"/>
      <c r="E11" s="501"/>
      <c r="F11" s="501"/>
      <c r="G11" s="502"/>
      <c r="H11" s="500" t="s">
        <v>89</v>
      </c>
      <c r="I11" s="501"/>
      <c r="J11" s="501"/>
      <c r="K11" s="501"/>
      <c r="L11" s="502"/>
      <c r="M11" s="500" t="s">
        <v>90</v>
      </c>
      <c r="N11" s="501"/>
      <c r="O11" s="501"/>
      <c r="P11" s="501"/>
      <c r="Q11" s="502"/>
    </row>
    <row r="12" spans="2:19" ht="12.65" customHeight="1" x14ac:dyDescent="0.3">
      <c r="B12" s="494"/>
      <c r="C12" s="503"/>
      <c r="D12" s="504"/>
      <c r="E12" s="504"/>
      <c r="F12" s="504"/>
      <c r="G12" s="505"/>
      <c r="H12" s="503"/>
      <c r="I12" s="504"/>
      <c r="J12" s="504"/>
      <c r="K12" s="504"/>
      <c r="L12" s="505"/>
      <c r="M12" s="503"/>
      <c r="N12" s="504"/>
      <c r="O12" s="504"/>
      <c r="P12" s="504"/>
      <c r="Q12" s="505"/>
    </row>
    <row r="13" spans="2:19" s="35" customFormat="1" ht="46.5" customHeight="1" x14ac:dyDescent="0.35">
      <c r="B13" s="494"/>
      <c r="C13" s="360" t="s">
        <v>190</v>
      </c>
      <c r="D13" s="361" t="s">
        <v>188</v>
      </c>
      <c r="E13" s="362" t="s">
        <v>191</v>
      </c>
      <c r="F13" s="363" t="s">
        <v>179</v>
      </c>
      <c r="G13" s="364" t="s">
        <v>201</v>
      </c>
      <c r="H13" s="360" t="s">
        <v>190</v>
      </c>
      <c r="I13" s="365" t="s">
        <v>202</v>
      </c>
      <c r="J13" s="362" t="s">
        <v>191</v>
      </c>
      <c r="K13" s="363" t="s">
        <v>179</v>
      </c>
      <c r="L13" s="366" t="s">
        <v>51</v>
      </c>
      <c r="M13" s="367" t="s">
        <v>51</v>
      </c>
      <c r="N13" s="362" t="s">
        <v>201</v>
      </c>
      <c r="O13" s="362" t="s">
        <v>30</v>
      </c>
      <c r="P13" s="368" t="s">
        <v>151</v>
      </c>
      <c r="Q13" s="498" t="s">
        <v>5</v>
      </c>
    </row>
    <row r="14" spans="2:19" s="32" customFormat="1" ht="15.75" customHeight="1" x14ac:dyDescent="0.35">
      <c r="B14" s="369" t="s">
        <v>85</v>
      </c>
      <c r="C14" s="370" t="s">
        <v>328</v>
      </c>
      <c r="D14" s="371" t="s">
        <v>329</v>
      </c>
      <c r="E14" s="372" t="s">
        <v>328</v>
      </c>
      <c r="F14" s="373" t="s">
        <v>329</v>
      </c>
      <c r="G14" s="374" t="s">
        <v>330</v>
      </c>
      <c r="H14" s="375">
        <v>10</v>
      </c>
      <c r="I14" s="371">
        <v>30</v>
      </c>
      <c r="J14" s="371">
        <v>10</v>
      </c>
      <c r="K14" s="376">
        <v>50</v>
      </c>
      <c r="L14" s="377">
        <v>100</v>
      </c>
      <c r="M14" s="378" t="s">
        <v>329</v>
      </c>
      <c r="N14" s="373" t="s">
        <v>330</v>
      </c>
      <c r="O14" s="371">
        <v>100</v>
      </c>
      <c r="P14" s="379"/>
      <c r="Q14" s="499"/>
    </row>
    <row r="15" spans="2:19" ht="19.899999999999999" customHeight="1" x14ac:dyDescent="0.3">
      <c r="B15" s="337" t="str">
        <f>Consolidated!C1</f>
        <v>HINDI CORE</v>
      </c>
      <c r="C15" s="339">
        <f>VLOOKUP($D$8,'Entry of Marks'!$A$6:$AU$105,42,FALSE)</f>
        <v>15</v>
      </c>
      <c r="D15" s="327">
        <f>VLOOKUP($D$8,'Entry of Marks'!$A$6:$AU$105,43,FALSE)</f>
        <v>42</v>
      </c>
      <c r="E15" s="327">
        <f>VLOOKUP($D$8,'Entry of Marks'!$A$6:$AU$105,45,FALSE)</f>
        <v>10</v>
      </c>
      <c r="F15" s="327">
        <f>VLOOKUP($D$8,'Entry of Marks'!$A$6:$AU$105,46,FALSE)</f>
        <v>46</v>
      </c>
      <c r="G15" s="340">
        <f>VLOOKUP($D$8,'Entry of Marks'!$A$6:$AU$105,47,FALSE)</f>
        <v>18</v>
      </c>
      <c r="H15" s="423">
        <f>VLOOKUP($D$8,Consolidated!$A$4:$GN$103,3,FALSE)</f>
        <v>4</v>
      </c>
      <c r="I15" s="327">
        <f>VLOOKUP($D$8,Consolidated!$A$4:$GN$103,5,FALSE)</f>
        <v>16</v>
      </c>
      <c r="J15" s="327">
        <f>VLOOKUP($D$8,Consolidated!$A$4:$GN$103,4,FALSE)</f>
        <v>3</v>
      </c>
      <c r="K15" s="330">
        <f>VLOOKUP($D$8,Consolidated!$A$4:$GN$103,6,FALSE)</f>
        <v>29</v>
      </c>
      <c r="L15" s="380">
        <f>VLOOKUP($D$8,Consolidated!$A$4:$GN$103,7,FALSE)</f>
        <v>52</v>
      </c>
      <c r="M15" s="382">
        <f>VLOOKUP($D$8,Consolidated!$A$4:$GN$103,9,FALSE)</f>
        <v>42</v>
      </c>
      <c r="N15" s="383">
        <f>VLOOKUP($D$8,Consolidated!$A$4:$GA$103,8,FALSE)</f>
        <v>18</v>
      </c>
      <c r="O15" s="391">
        <f>VLOOKUP($D$8,Consolidated!$A$4:$GA$103,10,FALSE)</f>
        <v>60</v>
      </c>
      <c r="P15" s="384" t="str">
        <f>IF(Q15="Need Impr.","E",S15)</f>
        <v>C1</v>
      </c>
      <c r="Q15" s="340" t="str">
        <f>VLOOKUP(D8,Consolidated!$A$4:$GA$103,13,FALSE)</f>
        <v/>
      </c>
      <c r="S15" s="410" t="str">
        <f>VLOOKUP($D$8,Consolidated!$A$4:$HA$103,187,FALSE)</f>
        <v>C1</v>
      </c>
    </row>
    <row r="16" spans="2:19" ht="19.899999999999999" customHeight="1" x14ac:dyDescent="0.3">
      <c r="B16" s="337" t="str">
        <f>Consolidated!N1</f>
        <v>ENGLISH CORE</v>
      </c>
      <c r="C16" s="339">
        <f>VLOOKUP($D$8,'Entry of Marks'!$A$111:$AU$210,42,FALSE)</f>
        <v>22</v>
      </c>
      <c r="D16" s="327">
        <f>VLOOKUP($D$8,'Entry of Marks'!$A$111:$AU$210,43,FALSE)</f>
        <v>31</v>
      </c>
      <c r="E16" s="327">
        <f>VLOOKUP($D$8,'Entry of Marks'!$A$111:$AU$210,45,FALSE)</f>
        <v>18</v>
      </c>
      <c r="F16" s="327">
        <f>VLOOKUP($D$8,'Entry of Marks'!$A$111:$AU$210,46,FALSE)</f>
        <v>27</v>
      </c>
      <c r="G16" s="340">
        <f>VLOOKUP($D$8,'Entry of Marks'!$A$111:$AU$210,47,FALSE)</f>
        <v>15</v>
      </c>
      <c r="H16" s="339">
        <f>VLOOKUP($D$8,Consolidated!$A$4:$GN$103,14,FALSE)</f>
        <v>6</v>
      </c>
      <c r="I16" s="327">
        <f>VLOOKUP($D$8,Consolidated!$A$4:$GN$103,16,FALSE)</f>
        <v>12</v>
      </c>
      <c r="J16" s="327">
        <f>VLOOKUP($D$8,Consolidated!$A$4:$GN$103,15,FALSE)</f>
        <v>5</v>
      </c>
      <c r="K16" s="327">
        <f>VLOOKUP($D$8,Consolidated!$A$4:$GN$103,17,FALSE)</f>
        <v>17</v>
      </c>
      <c r="L16" s="380">
        <f>VLOOKUP($D$8,Consolidated!$A$4:$GN$103,18,FALSE)</f>
        <v>40</v>
      </c>
      <c r="M16" s="382">
        <f>VLOOKUP($D$8,Consolidated!$A$4:$GN$103,20,FALSE)</f>
        <v>32</v>
      </c>
      <c r="N16" s="383">
        <f>VLOOKUP($D$8,Consolidated!$A$4:$GA$103,19,FALSE)</f>
        <v>15</v>
      </c>
      <c r="O16" s="391">
        <f>VLOOKUP($D$8,Consolidated!$A$4:$GA$103,21,FALSE)</f>
        <v>47</v>
      </c>
      <c r="P16" s="384" t="str">
        <f t="shared" ref="P16:P21" si="0">IF(Q16="Need Impr.","E",S16)</f>
        <v>C2</v>
      </c>
      <c r="Q16" s="340" t="str">
        <f>VLOOKUP($D$8,Consolidated!$A$4:$GA$103,24,FALSE)</f>
        <v/>
      </c>
      <c r="S16" s="410" t="str">
        <f>VLOOKUP($D$8,Consolidated!$A$4:$HA$103,188,FALSE)</f>
        <v>C2</v>
      </c>
    </row>
    <row r="17" spans="2:21" ht="19.899999999999999" customHeight="1" x14ac:dyDescent="0.3">
      <c r="B17" s="337" t="str">
        <f>Consolidated!Y1</f>
        <v>PHYSICS</v>
      </c>
      <c r="C17" s="339">
        <f>VLOOKUP($D$8,'Entry of Marks'!$A$216:$AU$315,42,FALSE)</f>
        <v>22</v>
      </c>
      <c r="D17" s="327">
        <f>VLOOKUP($D$8,'Entry of Marks'!$A$216:$AU$315,43,FALSE)</f>
        <v>15</v>
      </c>
      <c r="E17" s="327">
        <f>VLOOKUP($D$8,'Entry of Marks'!$A$216:$AU$315,45,FALSE)</f>
        <v>22</v>
      </c>
      <c r="F17" s="327">
        <f>VLOOKUP($D$8,'Entry of Marks'!$A$216:$AU$315,46,FALSE)</f>
        <v>15</v>
      </c>
      <c r="G17" s="340">
        <f>VLOOKUP($D$8,'Entry of Marks'!$A$216:$AU$315,47,FALSE)</f>
        <v>23</v>
      </c>
      <c r="H17" s="339">
        <f>VLOOKUP($D$8,Consolidated!$A$4:$GN$103,25,FALSE)</f>
        <v>7</v>
      </c>
      <c r="I17" s="327">
        <f>VLOOKUP($D$8,Consolidated!$A$4:$GN$103,27,FALSE)</f>
        <v>7</v>
      </c>
      <c r="J17" s="327">
        <f>VLOOKUP($D$8,Consolidated!$A$4:$GN$103,26,FALSE)</f>
        <v>7</v>
      </c>
      <c r="K17" s="327">
        <f>VLOOKUP($D$8,Consolidated!$A$4:$GN$103,28,FALSE)</f>
        <v>11</v>
      </c>
      <c r="L17" s="380">
        <f>VLOOKUP($D$8,Consolidated!$A$4:$GN$103,29,FALSE)</f>
        <v>32</v>
      </c>
      <c r="M17" s="382">
        <f>VLOOKUP($D$8,Consolidated!$A$4:$GN$103,31,FALSE)</f>
        <v>23</v>
      </c>
      <c r="N17" s="383">
        <f>VLOOKUP($D$8,Consolidated!$A$4:$GA$103,30,FALSE)</f>
        <v>23</v>
      </c>
      <c r="O17" s="391">
        <f>VLOOKUP($D$8,Consolidated!$A$4:$GA$103,32,FALSE)</f>
        <v>46</v>
      </c>
      <c r="P17" s="384" t="str">
        <f t="shared" si="0"/>
        <v>C2</v>
      </c>
      <c r="Q17" s="340" t="str">
        <f>VLOOKUP($D$8,Consolidated!$A$4:$GA$103,35,FALSE)</f>
        <v/>
      </c>
      <c r="S17" s="410" t="str">
        <f>VLOOKUP($D$8,Consolidated!$A$4:$HA$103,189,FALSE)</f>
        <v>C2</v>
      </c>
    </row>
    <row r="18" spans="2:21" ht="19.899999999999999" customHeight="1" x14ac:dyDescent="0.3">
      <c r="B18" s="337" t="str">
        <f>Consolidated!AJ1</f>
        <v>CHEMISTRY</v>
      </c>
      <c r="C18" s="339">
        <f>VLOOKUP($D$8,'Entry of Marks'!$A$321:$AU$420,42,FALSE)</f>
        <v>10</v>
      </c>
      <c r="D18" s="327">
        <f>VLOOKUP($D$8,'Entry of Marks'!$A$321:$AU$420,43,FALSE)</f>
        <v>18</v>
      </c>
      <c r="E18" s="327">
        <f>VLOOKUP($D$8,'Entry of Marks'!$A$321:$AU$420,45,FALSE)</f>
        <v>26</v>
      </c>
      <c r="F18" s="327">
        <f>VLOOKUP($D$8,'Entry of Marks'!$A$321:$AU$420,46,FALSE)</f>
        <v>44</v>
      </c>
      <c r="G18" s="340">
        <f>VLOOKUP($D$8,'Entry of Marks'!$A$321:$AU$420,47,FALSE)</f>
        <v>25</v>
      </c>
      <c r="H18" s="339">
        <f>VLOOKUP($D$8,Consolidated!$A$4:$GN$103,36,FALSE)</f>
        <v>3</v>
      </c>
      <c r="I18" s="327">
        <f>VLOOKUP($D$8,Consolidated!$A$4:$GN$103,38,FALSE)</f>
        <v>8</v>
      </c>
      <c r="J18" s="327">
        <f>VLOOKUP($D$8,Consolidated!$A$4:$GN$103,37,FALSE)</f>
        <v>8</v>
      </c>
      <c r="K18" s="327">
        <f>VLOOKUP($D$8,Consolidated!$A$4:$GN$103,39,FALSE)</f>
        <v>32</v>
      </c>
      <c r="L18" s="380">
        <f>VLOOKUP($D$8,Consolidated!$A$4:$GN$103,40,FALSE)</f>
        <v>51</v>
      </c>
      <c r="M18" s="382">
        <f>VLOOKUP($D$8,Consolidated!$A$4:$GN$103,42,FALSE)</f>
        <v>36</v>
      </c>
      <c r="N18" s="383">
        <f>VLOOKUP($D$8,Consolidated!$A$4:$GA$103,41,FALSE)</f>
        <v>25</v>
      </c>
      <c r="O18" s="391">
        <f>VLOOKUP($D$8,Consolidated!$A$4:$GA$103,43,FALSE)</f>
        <v>61</v>
      </c>
      <c r="P18" s="384" t="str">
        <f t="shared" si="0"/>
        <v>B2</v>
      </c>
      <c r="Q18" s="340" t="str">
        <f>VLOOKUP($D$8,Consolidated!$A$4:$GA$103,46,FALSE)</f>
        <v/>
      </c>
      <c r="S18" s="410" t="str">
        <f>VLOOKUP($D$8,Consolidated!$A$4:$HA$103,190,FALSE)</f>
        <v>B2</v>
      </c>
    </row>
    <row r="19" spans="2:21" ht="19.899999999999999" customHeight="1" x14ac:dyDescent="0.3">
      <c r="B19" s="337" t="str">
        <f>Consolidated!AU1</f>
        <v>MATHEMATICS</v>
      </c>
      <c r="C19" s="339" t="str">
        <f>VLOOKUP($D$8,'Entry of Marks'!$A$426:$AU$525,42,FALSE)</f>
        <v/>
      </c>
      <c r="D19" s="327" t="str">
        <f>VLOOKUP($D$8,'Entry of Marks'!$A$426:$AU$525,43,FALSE)</f>
        <v/>
      </c>
      <c r="E19" s="327" t="str">
        <f>VLOOKUP($D$8,'Entry of Marks'!$A$426:$AU$525,45,FALSE)</f>
        <v/>
      </c>
      <c r="F19" s="327" t="str">
        <f>VLOOKUP($D$8,'Entry of Marks'!$A$426:$AU$525,46,FALSE)</f>
        <v/>
      </c>
      <c r="G19" s="340" t="str">
        <f>VLOOKUP($D$8,'Entry of Marks'!$A$426:$AU$525,47,FALSE)</f>
        <v/>
      </c>
      <c r="H19" s="339" t="str">
        <f>VLOOKUP($D$8,Consolidated!$A$4:$GN$103,47,FALSE)</f>
        <v/>
      </c>
      <c r="I19" s="327" t="str">
        <f>VLOOKUP($D$8,Consolidated!$A$4:$GN$103,49,FALSE)</f>
        <v/>
      </c>
      <c r="J19" s="327" t="str">
        <f>VLOOKUP($D$8,Consolidated!$A$4:$GN$103,48,FALSE)</f>
        <v/>
      </c>
      <c r="K19" s="327" t="str">
        <f>VLOOKUP($D$8,Consolidated!$A$4:$GN$103,50,FALSE)</f>
        <v/>
      </c>
      <c r="L19" s="380" t="str">
        <f>VLOOKUP($D$8,Consolidated!$A$4:$GN$103,51,FALSE)</f>
        <v/>
      </c>
      <c r="M19" s="382" t="str">
        <f>VLOOKUP($D$8,Consolidated!$A$4:$GN$103,53,FALSE)</f>
        <v/>
      </c>
      <c r="N19" s="383" t="str">
        <f>VLOOKUP($D$8,Consolidated!$A$4:$GA$103,52,FALSE)</f>
        <v/>
      </c>
      <c r="O19" s="391" t="str">
        <f>VLOOKUP($D$8,Consolidated!$A$4:$GA$103,54,FALSE)</f>
        <v/>
      </c>
      <c r="P19" s="384" t="str">
        <f t="shared" si="0"/>
        <v/>
      </c>
      <c r="Q19" s="340" t="str">
        <f>VLOOKUP($D$8,Consolidated!$A$4:$GA$103,57,FALSE)</f>
        <v/>
      </c>
      <c r="S19" s="410" t="str">
        <f>VLOOKUP($D$8,Consolidated!$A$4:$HA$103,191,FALSE)</f>
        <v/>
      </c>
    </row>
    <row r="20" spans="2:21" ht="19.899999999999999" customHeight="1" x14ac:dyDescent="0.3">
      <c r="B20" s="337" t="str">
        <f>Consolidated!BF1</f>
        <v>BIOLOGY</v>
      </c>
      <c r="C20" s="339">
        <f>VLOOKUP($D$8,'Entry of Marks'!$A$531:$AU$630,42,FALSE)</f>
        <v>14</v>
      </c>
      <c r="D20" s="327">
        <f>VLOOKUP($D$8,'Entry of Marks'!$A$531:$AU$630,43,FALSE)</f>
        <v>22</v>
      </c>
      <c r="E20" s="327">
        <f>VLOOKUP($D$8,'Entry of Marks'!$A$531:$AU$630,45,FALSE)</f>
        <v>20</v>
      </c>
      <c r="F20" s="327">
        <f>VLOOKUP($D$8,'Entry of Marks'!$A$531:$AU$630,46,FALSE)</f>
        <v>26</v>
      </c>
      <c r="G20" s="340">
        <f>VLOOKUP($D$8,'Entry of Marks'!$A$531:$AU$630,47,FALSE)</f>
        <v>20</v>
      </c>
      <c r="H20" s="339">
        <f>VLOOKUP($D$8,Consolidated!$A$4:$GN$103,58,FALSE)</f>
        <v>4</v>
      </c>
      <c r="I20" s="327">
        <f>VLOOKUP($D$8,Consolidated!$A$4:$GN$103,60,FALSE)</f>
        <v>10</v>
      </c>
      <c r="J20" s="327">
        <f>VLOOKUP($D$8,Consolidated!$A$4:$GN$103,59,FALSE)</f>
        <v>6</v>
      </c>
      <c r="K20" s="327">
        <f>VLOOKUP($D$8,Consolidated!$A$4:$GN$103,61,FALSE)</f>
        <v>19</v>
      </c>
      <c r="L20" s="380">
        <f>VLOOKUP($D$8,Consolidated!$A$4:$GN$103,62,FALSE)</f>
        <v>39</v>
      </c>
      <c r="M20" s="382">
        <f>VLOOKUP($D$8,Consolidated!$A$4:$GN$103,64,FALSE)</f>
        <v>28</v>
      </c>
      <c r="N20" s="383">
        <f>VLOOKUP($D$8,Consolidated!$A$4:$GA$103,63,FALSE)</f>
        <v>20</v>
      </c>
      <c r="O20" s="391">
        <f>VLOOKUP($D$8,Consolidated!$A$4:$GA$103,65,FALSE)</f>
        <v>48</v>
      </c>
      <c r="P20" s="384" t="str">
        <f t="shared" si="0"/>
        <v>C2</v>
      </c>
      <c r="Q20" s="340" t="str">
        <f>VLOOKUP($D$8,Consolidated!$A$4:$GA$103,68,FALSE)</f>
        <v/>
      </c>
      <c r="S20" s="410" t="str">
        <f>VLOOKUP($D$8,Consolidated!$A$4:$HA$103,192,FALSE)</f>
        <v>C2</v>
      </c>
    </row>
    <row r="21" spans="2:21" ht="19.899999999999999" customHeight="1" thickBot="1" x14ac:dyDescent="0.35">
      <c r="B21" s="338" t="str">
        <f>IF(Consolidated!BQ1="","",Consolidated!BQ1)</f>
        <v/>
      </c>
      <c r="C21" s="341" t="str">
        <f>VLOOKUP($D$8,'Entry of Marks'!$A$636:$AU$735,42,FALSE)</f>
        <v/>
      </c>
      <c r="D21" s="342" t="str">
        <f>VLOOKUP($D$8,'Entry of Marks'!$A$636:$AU$736,43,FALSE)</f>
        <v/>
      </c>
      <c r="E21" s="342" t="str">
        <f>VLOOKUP($D$8,'Entry of Marks'!$A$636:$AU$735,45,FALSE)</f>
        <v/>
      </c>
      <c r="F21" s="342" t="str">
        <f>VLOOKUP($D$8,'Entry of Marks'!$A$636:$AU$735,46,FALSE)</f>
        <v/>
      </c>
      <c r="G21" s="343" t="str">
        <f>VLOOKUP($D$8,'Entry of Marks'!$A$636:$AU$735,47,FALSE)</f>
        <v/>
      </c>
      <c r="H21" s="341" t="str">
        <f>VLOOKUP($D$8,Consolidated!$A$4:$GN$103,69,FALSE)</f>
        <v/>
      </c>
      <c r="I21" s="342" t="str">
        <f>VLOOKUP($D$8,Consolidated!$A$4:$GN$103,71,FALSE)</f>
        <v/>
      </c>
      <c r="J21" s="342" t="str">
        <f>VLOOKUP($D$8,Consolidated!$A$4:$GN$103,70,FALSE)</f>
        <v/>
      </c>
      <c r="K21" s="342" t="str">
        <f>VLOOKUP($D$8,Consolidated!$A$4:$GN$103,72,FALSE)</f>
        <v/>
      </c>
      <c r="L21" s="381" t="str">
        <f>VLOOKUP($D$8,Consolidated!$A$4:$GN$103,73,FALSE)</f>
        <v/>
      </c>
      <c r="M21" s="385" t="str">
        <f>VLOOKUP($D$8,Consolidated!$A$4:$GN$103,75,FALSE)</f>
        <v/>
      </c>
      <c r="N21" s="386" t="str">
        <f>VLOOKUP($D$8,Consolidated!$A$4:$GA$103,74,FALSE)</f>
        <v/>
      </c>
      <c r="O21" s="392" t="str">
        <f>VLOOKUP($D$8,Consolidated!$A$4:$GA$103,76,FALSE)</f>
        <v/>
      </c>
      <c r="P21" s="386" t="str">
        <f t="shared" si="0"/>
        <v/>
      </c>
      <c r="Q21" s="343" t="str">
        <f>VLOOKUP($D$8,Consolidated!$A$4:$GA$103,79,FALSE)</f>
        <v/>
      </c>
      <c r="S21" s="410" t="str">
        <f>VLOOKUP($D$8,Consolidated!$A$4:$HA$103,193,FALSE)</f>
        <v/>
      </c>
    </row>
    <row r="22" spans="2:21" ht="16.149999999999999" customHeight="1" thickBot="1" x14ac:dyDescent="0.35">
      <c r="B22" s="456" t="s">
        <v>181</v>
      </c>
      <c r="C22" s="457"/>
      <c r="D22" s="457"/>
      <c r="E22" s="457"/>
      <c r="F22" s="457"/>
      <c r="G22" s="457"/>
      <c r="H22" s="457"/>
      <c r="I22" s="457"/>
      <c r="J22" s="457"/>
      <c r="K22" s="457"/>
      <c r="L22" s="457"/>
      <c r="M22" s="457"/>
      <c r="N22" s="457"/>
      <c r="O22" s="457"/>
      <c r="P22" s="458"/>
      <c r="Q22" s="389"/>
      <c r="S22" s="410"/>
    </row>
    <row r="23" spans="2:21" s="32" customFormat="1" ht="19.899999999999999" customHeight="1" x14ac:dyDescent="0.35">
      <c r="B23" s="412" t="str">
        <f>Home!E13</f>
        <v>YOGA</v>
      </c>
      <c r="C23" s="413">
        <f>VLOOKUP($D$8,'Entry of Marks'!$A$741:$AU$840,42,FALSE)</f>
        <v>14</v>
      </c>
      <c r="D23" s="414">
        <f>VLOOKUP($D$8,'Entry of Marks'!$A$741:$AU$840,43,FALSE)</f>
        <v>27</v>
      </c>
      <c r="E23" s="414">
        <f>VLOOKUP($D$8,'Entry of Marks'!$A$741:$AU$840,45,FALSE)</f>
        <v>17</v>
      </c>
      <c r="F23" s="414">
        <f>VLOOKUP($D$8,'Entry of Marks'!$A$741:$AU$840,46,FALSE)</f>
        <v>32</v>
      </c>
      <c r="G23" s="415">
        <f>VLOOKUP($D$8,'Entry of Marks'!$A$741:$AU$840,47,FALSE)</f>
        <v>45</v>
      </c>
      <c r="H23" s="413">
        <f>VLOOKUP($D$8,Consolidated!$A$4:$GN$103,80,FALSE)</f>
        <v>6</v>
      </c>
      <c r="I23" s="414">
        <f>VLOOKUP($D$8,Consolidated!$A$4:$GN$103,82,FALSE)</f>
        <v>17</v>
      </c>
      <c r="J23" s="414">
        <f>VLOOKUP($D$8,Consolidated!$A$4:$GN$103,81,FALSE)</f>
        <v>7</v>
      </c>
      <c r="K23" s="414">
        <f>VLOOKUP($D$8,Consolidated!$A$4:$GN$103,83,FALSE)</f>
        <v>32</v>
      </c>
      <c r="L23" s="416">
        <f>VLOOKUP($D$8,Consolidated!$A$4:$GN$103,84,FALSE)</f>
        <v>62</v>
      </c>
      <c r="M23" s="417">
        <f>VLOOKUP($D$8,Consolidated!$A$4:$GN$103,86,FALSE)</f>
        <v>31</v>
      </c>
      <c r="N23" s="418">
        <f>VLOOKUP($D$8,Consolidated!$A$4:$GA$103,85,FALSE)</f>
        <v>45</v>
      </c>
      <c r="O23" s="419">
        <f>VLOOKUP($D$8,Consolidated!$A$4:$GA$103,87,FALSE)</f>
        <v>76</v>
      </c>
      <c r="P23" s="420" t="str">
        <f>IF(Q23="Need Impr.","E",S23)</f>
        <v>B1</v>
      </c>
      <c r="Q23" s="345" t="str">
        <f>VLOOKUP($D$8,Consolidated!$A$4:$GA$103,90,FALSE)</f>
        <v/>
      </c>
      <c r="S23" s="32" t="str">
        <f>VLOOKUP($D$8,Consolidated!$A$4:$HA$103,194,FALSE)</f>
        <v>B1</v>
      </c>
    </row>
    <row r="24" spans="2:21" s="32" customFormat="1" ht="19.899999999999999" customHeight="1" thickBot="1" x14ac:dyDescent="0.4">
      <c r="B24" s="344" t="str">
        <f>IF(Home!E14="","",Home!E14)</f>
        <v/>
      </c>
      <c r="C24" s="341" t="str">
        <f>VLOOKUP($D$8,'Entry of Marks'!$A$846:$AU$945,42,FALSE)</f>
        <v/>
      </c>
      <c r="D24" s="346" t="str">
        <f>VLOOKUP($D$8,'Entry of Marks'!$A$846:$AU$945,43,FALSE)</f>
        <v/>
      </c>
      <c r="E24" s="346" t="str">
        <f>VLOOKUP($D$8,'Entry of Marks'!$A$846:$AU$945,45,FALSE)</f>
        <v/>
      </c>
      <c r="F24" s="346" t="str">
        <f>VLOOKUP($D$8,'Entry of Marks'!$A$846:$AU$945,46,FALSE)</f>
        <v/>
      </c>
      <c r="G24" s="347" t="str">
        <f>VLOOKUP($D$8,'Entry of Marks'!$A$846:$AU$945,47,FALSE)</f>
        <v/>
      </c>
      <c r="H24" s="349" t="str">
        <f>VLOOKUP($D$8,Consolidated!$A$4:$GN$103,91,FALSE)</f>
        <v/>
      </c>
      <c r="I24" s="346" t="str">
        <f>VLOOKUP($D$8,Consolidated!$A$4:$GN$103,93,FALSE)</f>
        <v/>
      </c>
      <c r="J24" s="346" t="str">
        <f>VLOOKUP($D$8,Consolidated!$A$4:$GN$103,92,FALSE)</f>
        <v/>
      </c>
      <c r="K24" s="346" t="str">
        <f>VLOOKUP($D$8,Consolidated!$A$4:$GN$103,94,FALSE)</f>
        <v/>
      </c>
      <c r="L24" s="381" t="str">
        <f>VLOOKUP($D$8,Consolidated!$A$4:$GN$103,95,FALSE)</f>
        <v/>
      </c>
      <c r="M24" s="385" t="str">
        <f>VLOOKUP($D$8,Consolidated!$A$4:$GN$103,97,FALSE)</f>
        <v/>
      </c>
      <c r="N24" s="388" t="str">
        <f>VLOOKUP($D$8,Consolidated!$A$4:$GA$103,96,FALSE)</f>
        <v/>
      </c>
      <c r="O24" s="393" t="str">
        <f>VLOOKUP($D$8,Consolidated!$A$4:$GA$103,98,FALSE)</f>
        <v/>
      </c>
      <c r="P24" s="387" t="str">
        <f>IF(Q24="Need Impr.","E",S24)</f>
        <v/>
      </c>
      <c r="Q24" s="390" t="str">
        <f>VLOOKUP($D$8,Consolidated!$A$4:$GA$103,101,FALSE)</f>
        <v/>
      </c>
      <c r="S24" s="32" t="str">
        <f>VLOOKUP($D$8,Consolidated!$A$4:$HA$103,195,FALSE)</f>
        <v/>
      </c>
    </row>
    <row r="25" spans="2:21" s="190" customFormat="1" ht="15" hidden="1" customHeight="1" x14ac:dyDescent="0.35">
      <c r="B25" s="350"/>
      <c r="C25" s="487"/>
      <c r="D25" s="488"/>
      <c r="E25" s="507"/>
      <c r="F25" s="508"/>
      <c r="G25" s="508"/>
      <c r="H25" s="348"/>
      <c r="I25" s="506"/>
      <c r="J25" s="506"/>
      <c r="K25" s="486"/>
      <c r="L25" s="486"/>
      <c r="M25" s="357"/>
      <c r="N25" s="479"/>
      <c r="O25" s="480"/>
      <c r="P25" s="358"/>
      <c r="Q25" s="359"/>
    </row>
    <row r="26" spans="2:21" ht="19.899999999999999" customHeight="1" x14ac:dyDescent="0.35">
      <c r="B26" s="481" t="s">
        <v>92</v>
      </c>
      <c r="C26" s="482"/>
      <c r="D26" s="482"/>
      <c r="E26" s="483"/>
      <c r="F26" s="477" t="s">
        <v>206</v>
      </c>
      <c r="G26" s="478"/>
      <c r="H26" s="353">
        <f>VLOOKUP($D$8,Consolidated!$A$4:$GA$103,124,FALSE)</f>
        <v>500</v>
      </c>
      <c r="I26" s="461" t="s">
        <v>133</v>
      </c>
      <c r="J26" s="462"/>
      <c r="K26" s="462"/>
      <c r="L26" s="463"/>
      <c r="M26" s="513" t="str">
        <f>VLOOKUP($D$8,Consolidated!$A$4:$GA$103,155,FALSE)</f>
        <v>PASS</v>
      </c>
      <c r="N26" s="513"/>
      <c r="O26" s="513"/>
      <c r="P26" s="514"/>
      <c r="Q26" s="515"/>
    </row>
    <row r="27" spans="2:21" ht="19.899999999999999" customHeight="1" thickBot="1" x14ac:dyDescent="0.4">
      <c r="B27" s="484" t="str">
        <f>IF('Co-Scholostic'!C2="","",'Co-Scholostic'!C2)</f>
        <v>Work Education</v>
      </c>
      <c r="C27" s="485"/>
      <c r="D27" s="485"/>
      <c r="E27" s="351" t="str">
        <f>VLOOKUP($D$8,'Co-Scholostic'!$A$3:$G$103,3,FALSE)</f>
        <v>A</v>
      </c>
      <c r="F27" s="525" t="s">
        <v>207</v>
      </c>
      <c r="G27" s="526"/>
      <c r="H27" s="354">
        <f>VLOOKUP($D$8,Consolidated!$A$4:$GA$103,125,FALSE)</f>
        <v>262</v>
      </c>
      <c r="I27" s="464"/>
      <c r="J27" s="465"/>
      <c r="K27" s="465"/>
      <c r="L27" s="466"/>
      <c r="M27" s="516"/>
      <c r="N27" s="516"/>
      <c r="O27" s="516"/>
      <c r="P27" s="517"/>
      <c r="Q27" s="518"/>
    </row>
    <row r="28" spans="2:21" ht="19.899999999999999" customHeight="1" x14ac:dyDescent="0.35">
      <c r="B28" s="484" t="str">
        <f>IF('Co-Scholostic'!D2="","",'Co-Scholostic'!D2)</f>
        <v>General Studies</v>
      </c>
      <c r="C28" s="485"/>
      <c r="D28" s="485"/>
      <c r="E28" s="351" t="str">
        <f>VLOOKUP($D$8,'Co-Scholostic'!$A$3:$G$103,4,FALSE)</f>
        <v>A</v>
      </c>
      <c r="F28" s="527" t="s">
        <v>208</v>
      </c>
      <c r="G28" s="528"/>
      <c r="H28" s="355">
        <f>VLOOKUP($D$8,Consolidated!$A$4:$GA$103,126,FALSE)</f>
        <v>0.52400000000000002</v>
      </c>
      <c r="I28" s="467" t="str">
        <f>IF(M26="compartment","Compartment Subject","")</f>
        <v/>
      </c>
      <c r="J28" s="468"/>
      <c r="K28" s="468"/>
      <c r="L28" s="469"/>
      <c r="M28" s="519" t="str">
        <f>VLOOKUP($D$8,Consolidated!$A$4:$GA$103,153,FALSE)</f>
        <v/>
      </c>
      <c r="N28" s="519"/>
      <c r="O28" s="519"/>
      <c r="P28" s="520"/>
      <c r="Q28" s="521"/>
    </row>
    <row r="29" spans="2:21" ht="19.899999999999999" customHeight="1" thickBot="1" x14ac:dyDescent="0.4">
      <c r="B29" s="484" t="str">
        <f>IF('Co-Scholostic'!E2="","",'Co-Scholostic'!E2)</f>
        <v xml:space="preserve">Health and Physical Education </v>
      </c>
      <c r="C29" s="485"/>
      <c r="D29" s="485"/>
      <c r="E29" s="351" t="str">
        <f>VLOOKUP($D$8,'Co-Scholostic'!$A$3:$G$103,5,FALSE)</f>
        <v>A</v>
      </c>
      <c r="F29" s="527" t="s">
        <v>209</v>
      </c>
      <c r="G29" s="528"/>
      <c r="H29" s="356" t="str">
        <f>IF(M26="PASS",S29,"")</f>
        <v>C1</v>
      </c>
      <c r="I29" s="470"/>
      <c r="J29" s="471"/>
      <c r="K29" s="471"/>
      <c r="L29" s="472"/>
      <c r="M29" s="522"/>
      <c r="N29" s="522"/>
      <c r="O29" s="522"/>
      <c r="P29" s="523"/>
      <c r="Q29" s="524"/>
      <c r="S29" s="27" t="str">
        <f>VLOOKUP($D$8,Consolidated!$A$4:$HA$103,186,FALSE)</f>
        <v>C1</v>
      </c>
    </row>
    <row r="30" spans="2:21" ht="19.899999999999999" customHeight="1" thickBot="1" x14ac:dyDescent="0.4">
      <c r="B30" s="459" t="str">
        <f>IF('Co-Scholostic'!F2="","",'Co-Scholostic'!F2)</f>
        <v>Discipline</v>
      </c>
      <c r="C30" s="460"/>
      <c r="D30" s="460"/>
      <c r="E30" s="352" t="str">
        <f>VLOOKUP($D$8,'Co-Scholostic'!$A$3:$G$103,6,FALSE)</f>
        <v>A</v>
      </c>
      <c r="F30" s="511" t="str">
        <f>IF(H30="","","Position in Class")</f>
        <v/>
      </c>
      <c r="G30" s="512"/>
      <c r="H30" s="454" t="str">
        <f>IF(U30="","",U30)</f>
        <v/>
      </c>
      <c r="I30" s="475" t="s">
        <v>86</v>
      </c>
      <c r="J30" s="476"/>
      <c r="K30" s="476"/>
      <c r="L30" s="473" t="str">
        <f>VLOOKUP($D$8,'Co-Scholostic'!$A$3:$G$103,7,FALSE)</f>
        <v>Disciplined and regular</v>
      </c>
      <c r="M30" s="473"/>
      <c r="N30" s="473"/>
      <c r="O30" s="473"/>
      <c r="P30" s="473"/>
      <c r="Q30" s="474"/>
      <c r="S30" s="27">
        <f>VLOOKUP($D$8,Consolidated!$A$4:$GA$103,129,FALSE)</f>
        <v>19</v>
      </c>
      <c r="T30" s="27">
        <f>IF(M26="PASS",S30,"")</f>
        <v>19</v>
      </c>
      <c r="U30" s="27" t="str">
        <f>IF(T30&lt;6,T30,"")</f>
        <v/>
      </c>
    </row>
    <row r="31" spans="2:21" ht="54.65" customHeight="1" x14ac:dyDescent="0.3">
      <c r="B31" s="331" t="str">
        <f>CONCATENATE("Date",": ",Home!F7)</f>
        <v>Date: 27.03.2024</v>
      </c>
      <c r="C31" s="26"/>
      <c r="D31" s="26"/>
      <c r="E31" s="26"/>
      <c r="F31" s="26"/>
      <c r="G31" s="26"/>
      <c r="H31" s="26"/>
      <c r="I31" s="26"/>
      <c r="J31" s="26"/>
      <c r="K31" s="26"/>
      <c r="L31" s="328"/>
      <c r="M31" s="26"/>
      <c r="N31" s="26"/>
      <c r="O31" s="26"/>
      <c r="P31" s="26"/>
      <c r="Q31" s="206"/>
    </row>
    <row r="32" spans="2:21" s="36" customFormat="1" ht="15" customHeight="1" x14ac:dyDescent="0.35">
      <c r="B32" s="332" t="str">
        <f>CONCATENATE("Place",": ",Home!B7)</f>
        <v>Place: Dhokaney</v>
      </c>
      <c r="C32" s="179"/>
      <c r="D32" s="333" t="str">
        <f>IF(Home!F20="","",Home!F20)</f>
        <v>Mr.T.D.Kandpal</v>
      </c>
      <c r="E32" s="333"/>
      <c r="F32" s="333"/>
      <c r="G32" s="333"/>
      <c r="H32" s="333" t="str">
        <f>IF(Home!F22="","",Home!F22)</f>
        <v/>
      </c>
      <c r="I32" s="333"/>
      <c r="J32" s="334"/>
      <c r="K32" s="333"/>
      <c r="L32" s="333" t="str">
        <f>IF(Home!F23="","",Home!F23)</f>
        <v>Dr. M.K.Gaira</v>
      </c>
      <c r="M32" s="333"/>
      <c r="N32" s="333"/>
      <c r="O32" s="333" t="str">
        <f>IF(Home!F25="","",Home!F25)</f>
        <v>Mr.B.K.Singh</v>
      </c>
      <c r="P32" s="334"/>
      <c r="Q32" s="207"/>
    </row>
    <row r="33" spans="2:18" ht="14.5" customHeight="1" thickBot="1" x14ac:dyDescent="0.4">
      <c r="B33" s="208"/>
      <c r="C33" s="209"/>
      <c r="D33" s="335" t="s">
        <v>26</v>
      </c>
      <c r="E33" s="335"/>
      <c r="F33" s="336"/>
      <c r="G33" s="336"/>
      <c r="H33" s="335" t="s">
        <v>28</v>
      </c>
      <c r="I33" s="335"/>
      <c r="J33" s="335"/>
      <c r="K33" s="335"/>
      <c r="L33" s="335" t="s">
        <v>60</v>
      </c>
      <c r="M33" s="336"/>
      <c r="N33" s="336"/>
      <c r="O33" s="335" t="s">
        <v>19</v>
      </c>
      <c r="P33" s="210"/>
      <c r="Q33" s="211"/>
    </row>
    <row r="34" spans="2:18" ht="22.15" customHeight="1" x14ac:dyDescent="0.35">
      <c r="B34" s="509" t="s">
        <v>210</v>
      </c>
      <c r="C34" s="510"/>
      <c r="D34" s="510"/>
      <c r="E34" s="510"/>
      <c r="F34" s="280"/>
      <c r="G34" s="191"/>
      <c r="H34" s="192"/>
      <c r="I34" s="192"/>
      <c r="J34" s="192"/>
      <c r="K34" s="192"/>
      <c r="L34" s="192"/>
      <c r="M34" s="193"/>
      <c r="N34" s="193"/>
      <c r="O34" s="193"/>
      <c r="P34" s="193"/>
      <c r="Q34" s="194"/>
      <c r="R34" s="198"/>
    </row>
    <row r="35" spans="2:18" ht="14.5" customHeight="1" x14ac:dyDescent="0.3">
      <c r="B35" s="195"/>
      <c r="C35" s="196"/>
      <c r="D35" s="196"/>
      <c r="E35" s="196"/>
      <c r="F35" s="197"/>
      <c r="G35" s="197"/>
      <c r="H35" s="196"/>
      <c r="I35" s="196"/>
      <c r="J35" s="196"/>
      <c r="K35" s="196"/>
      <c r="L35" s="196"/>
      <c r="M35" s="198"/>
      <c r="N35" s="198"/>
      <c r="O35" s="198"/>
      <c r="P35" s="198"/>
      <c r="Q35" s="199"/>
      <c r="R35" s="198"/>
    </row>
    <row r="36" spans="2:18" ht="14.25" customHeight="1" thickBot="1" x14ac:dyDescent="0.35">
      <c r="B36" s="200"/>
      <c r="C36" s="201"/>
      <c r="D36" s="202"/>
      <c r="E36" s="202"/>
      <c r="F36" s="202"/>
      <c r="G36" s="202"/>
      <c r="H36" s="202"/>
      <c r="I36" s="202"/>
      <c r="J36" s="202"/>
      <c r="K36" s="202"/>
      <c r="L36" s="202"/>
      <c r="M36" s="202"/>
      <c r="N36" s="202"/>
      <c r="O36" s="202"/>
      <c r="P36" s="202"/>
      <c r="Q36" s="203"/>
      <c r="R36" s="198" t="str">
        <f>IF($C$30="SUPPLEMENTARY",R30,"")</f>
        <v/>
      </c>
    </row>
  </sheetData>
  <mergeCells count="50">
    <mergeCell ref="O2:Q2"/>
    <mergeCell ref="D8:E8"/>
    <mergeCell ref="D9:H9"/>
    <mergeCell ref="B8:C8"/>
    <mergeCell ref="B9:C9"/>
    <mergeCell ref="F5:J5"/>
    <mergeCell ref="K5:L5"/>
    <mergeCell ref="C2:N2"/>
    <mergeCell ref="C3:N3"/>
    <mergeCell ref="C4:N4"/>
    <mergeCell ref="C6:N6"/>
    <mergeCell ref="K8:M8"/>
    <mergeCell ref="C7:N7"/>
    <mergeCell ref="I9:J9"/>
    <mergeCell ref="M9:N9"/>
    <mergeCell ref="O9:Q9"/>
    <mergeCell ref="B34:E34"/>
    <mergeCell ref="F30:G30"/>
    <mergeCell ref="M26:Q27"/>
    <mergeCell ref="M28:Q29"/>
    <mergeCell ref="F27:G27"/>
    <mergeCell ref="F28:G28"/>
    <mergeCell ref="F29:G29"/>
    <mergeCell ref="Q13:Q14"/>
    <mergeCell ref="C11:G12"/>
    <mergeCell ref="H11:L12"/>
    <mergeCell ref="M11:Q12"/>
    <mergeCell ref="I25:J25"/>
    <mergeCell ref="E25:G25"/>
    <mergeCell ref="B10:C10"/>
    <mergeCell ref="B11:B13"/>
    <mergeCell ref="K10:M10"/>
    <mergeCell ref="H10:J10"/>
    <mergeCell ref="D10:G10"/>
    <mergeCell ref="K9:L9"/>
    <mergeCell ref="B22:P22"/>
    <mergeCell ref="B30:D30"/>
    <mergeCell ref="I26:L27"/>
    <mergeCell ref="I28:L29"/>
    <mergeCell ref="L30:Q30"/>
    <mergeCell ref="I30:K30"/>
    <mergeCell ref="F26:G26"/>
    <mergeCell ref="N25:O25"/>
    <mergeCell ref="B26:E26"/>
    <mergeCell ref="B27:D27"/>
    <mergeCell ref="B28:D28"/>
    <mergeCell ref="B29:D29"/>
    <mergeCell ref="K25:L25"/>
    <mergeCell ref="C25:D25"/>
    <mergeCell ref="O10:Q10"/>
  </mergeCells>
  <dataValidations count="1">
    <dataValidation type="whole" allowBlank="1" showInputMessage="1" showErrorMessage="1" sqref="D8:E8" xr:uid="{00000000-0002-0000-0600-000000000000}">
      <formula1>1</formula1>
      <formula2>100</formula2>
    </dataValidation>
  </dataValidations>
  <pageMargins left="0.23622047244094491" right="0" top="0" bottom="0" header="0" footer="0"/>
  <pageSetup paperSize="9" scale="85" orientation="landscape" r:id="rId1"/>
  <colBreaks count="1" manualBreakCount="1">
    <brk id="1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66"/>
  <sheetViews>
    <sheetView zoomScale="95" zoomScaleNormal="95" workbookViewId="0">
      <selection activeCell="G2" sqref="G2"/>
    </sheetView>
  </sheetViews>
  <sheetFormatPr defaultColWidth="9.1796875" defaultRowHeight="14.5" x14ac:dyDescent="0.35"/>
  <cols>
    <col min="1" max="1" width="18.81640625" style="5" customWidth="1"/>
    <col min="2" max="2" width="18.1796875" style="5" customWidth="1"/>
    <col min="3" max="3" width="19.1796875" style="5" customWidth="1"/>
    <col min="4" max="4" width="9" style="5" customWidth="1"/>
    <col min="5" max="5" width="30.1796875" style="5" customWidth="1"/>
    <col min="6" max="6" width="21.26953125" style="5" customWidth="1"/>
    <col min="7" max="8" width="9.1796875" style="5"/>
    <col min="9" max="9" width="28.26953125" style="5" customWidth="1"/>
    <col min="10" max="10" width="6.7265625" style="5" customWidth="1"/>
    <col min="11" max="11" width="9.1796875" style="5"/>
    <col min="12" max="12" width="7.26953125" style="5" customWidth="1"/>
    <col min="13" max="13" width="6.453125" style="5" customWidth="1"/>
    <col min="14" max="14" width="12.81640625" style="5" customWidth="1"/>
    <col min="15" max="16384" width="9.1796875" style="5"/>
  </cols>
  <sheetData>
    <row r="1" spans="1:14" s="11" customFormat="1" ht="23.5" x14ac:dyDescent="0.55000000000000004">
      <c r="A1" s="545" t="s">
        <v>249</v>
      </c>
      <c r="B1" s="545"/>
      <c r="C1" s="545"/>
      <c r="D1" s="545"/>
      <c r="E1" s="545"/>
      <c r="F1" s="545"/>
    </row>
    <row r="2" spans="1:14" ht="15.5" x14ac:dyDescent="0.35">
      <c r="A2" s="546" t="s">
        <v>241</v>
      </c>
      <c r="B2" s="547"/>
      <c r="C2" s="546"/>
      <c r="D2" s="546"/>
      <c r="E2" s="546"/>
      <c r="F2" s="546"/>
    </row>
    <row r="3" spans="1:14" ht="20.149999999999999" customHeight="1" x14ac:dyDescent="0.45">
      <c r="A3" s="46" t="s">
        <v>84</v>
      </c>
      <c r="B3" s="550">
        <v>83167</v>
      </c>
      <c r="C3" s="551"/>
      <c r="D3" s="552"/>
      <c r="E3" s="47" t="s">
        <v>62</v>
      </c>
      <c r="F3" s="38">
        <v>3520154</v>
      </c>
      <c r="H3" s="254" t="s">
        <v>168</v>
      </c>
      <c r="I3" s="254"/>
      <c r="J3" s="254"/>
      <c r="K3" s="254"/>
      <c r="L3" s="254"/>
      <c r="M3" s="254"/>
      <c r="N3" s="254"/>
    </row>
    <row r="4" spans="1:14" ht="20.149999999999999" customHeight="1" x14ac:dyDescent="0.45">
      <c r="A4" s="45" t="s">
        <v>248</v>
      </c>
      <c r="B4" s="548" t="s">
        <v>237</v>
      </c>
      <c r="C4" s="549"/>
      <c r="D4" s="549"/>
      <c r="E4" s="45" t="s">
        <v>17</v>
      </c>
      <c r="F4" s="39" t="s">
        <v>260</v>
      </c>
      <c r="H4" s="254" t="s">
        <v>169</v>
      </c>
      <c r="I4" s="254"/>
      <c r="J4" s="254"/>
      <c r="K4" s="254"/>
      <c r="L4" s="254"/>
      <c r="M4" s="254"/>
      <c r="N4" s="254"/>
    </row>
    <row r="5" spans="1:14" ht="20.149999999999999" customHeight="1" x14ac:dyDescent="0.35">
      <c r="A5" s="45" t="s">
        <v>10</v>
      </c>
      <c r="B5" s="553" t="s">
        <v>238</v>
      </c>
      <c r="C5" s="553"/>
      <c r="D5" s="553"/>
      <c r="E5" s="45" t="s">
        <v>18</v>
      </c>
      <c r="F5" s="39" t="s">
        <v>252</v>
      </c>
      <c r="H5" s="557" t="s">
        <v>233</v>
      </c>
      <c r="I5" s="557"/>
      <c r="J5" s="557"/>
      <c r="K5" s="557"/>
      <c r="L5" s="557"/>
      <c r="M5" s="557"/>
      <c r="N5" s="557"/>
    </row>
    <row r="6" spans="1:14" ht="20.149999999999999" customHeight="1" x14ac:dyDescent="0.35">
      <c r="A6" s="45" t="s">
        <v>21</v>
      </c>
      <c r="B6" s="322">
        <v>9411194824</v>
      </c>
      <c r="C6" s="40" t="s">
        <v>239</v>
      </c>
      <c r="D6" s="40"/>
      <c r="E6" s="45" t="s">
        <v>22</v>
      </c>
      <c r="F6" s="53" t="s">
        <v>82</v>
      </c>
      <c r="H6" s="557"/>
      <c r="I6" s="557"/>
      <c r="J6" s="557"/>
      <c r="K6" s="557"/>
      <c r="L6" s="557"/>
      <c r="M6" s="557"/>
      <c r="N6" s="557"/>
    </row>
    <row r="7" spans="1:14" ht="20.149999999999999" customHeight="1" x14ac:dyDescent="0.45">
      <c r="A7" s="45" t="s">
        <v>143</v>
      </c>
      <c r="B7" s="565" t="s">
        <v>240</v>
      </c>
      <c r="C7" s="566"/>
      <c r="D7" s="567"/>
      <c r="E7" s="45" t="s">
        <v>247</v>
      </c>
      <c r="F7" s="53" t="s">
        <v>381</v>
      </c>
      <c r="H7" s="254"/>
      <c r="I7" s="254"/>
      <c r="J7" s="254"/>
      <c r="K7" s="254"/>
      <c r="L7" s="254"/>
      <c r="M7" s="254"/>
      <c r="N7" s="254"/>
    </row>
    <row r="8" spans="1:14" s="11" customFormat="1" ht="17.5" customHeight="1" x14ac:dyDescent="0.55000000000000004">
      <c r="A8" s="581"/>
      <c r="B8" s="581"/>
      <c r="C8" s="581"/>
      <c r="D8" s="581"/>
      <c r="E8" s="581"/>
      <c r="F8" s="581"/>
      <c r="H8" s="254"/>
      <c r="I8" s="254" t="s">
        <v>170</v>
      </c>
      <c r="J8" s="254"/>
      <c r="K8" s="254"/>
      <c r="L8" s="254"/>
      <c r="M8" s="254"/>
      <c r="N8" s="254"/>
    </row>
    <row r="9" spans="1:14" ht="21" customHeight="1" x14ac:dyDescent="0.45">
      <c r="A9" s="582" t="s">
        <v>102</v>
      </c>
      <c r="B9" s="582"/>
      <c r="C9" s="582"/>
      <c r="D9" s="582"/>
      <c r="E9" s="582"/>
      <c r="F9" s="582"/>
      <c r="H9" s="397"/>
      <c r="I9" s="397"/>
      <c r="J9" s="558" t="s">
        <v>236</v>
      </c>
      <c r="K9" s="558"/>
      <c r="L9" s="558"/>
      <c r="M9" s="558"/>
      <c r="N9" s="558"/>
    </row>
    <row r="10" spans="1:14" s="12" customFormat="1" ht="18" customHeight="1" x14ac:dyDescent="0.45">
      <c r="A10" s="87" t="s">
        <v>94</v>
      </c>
      <c r="B10" s="48" t="s">
        <v>81</v>
      </c>
      <c r="C10" s="244" t="str">
        <f>IF(B10="","","Click")</f>
        <v>Click</v>
      </c>
      <c r="D10" s="88" t="s">
        <v>175</v>
      </c>
      <c r="E10" s="49" t="s">
        <v>72</v>
      </c>
      <c r="F10" s="244" t="str">
        <f>IF(E10="","","Click")</f>
        <v>Click</v>
      </c>
      <c r="H10" s="397"/>
      <c r="I10" s="397"/>
      <c r="J10" s="399" t="s">
        <v>190</v>
      </c>
      <c r="K10" s="399" t="s">
        <v>235</v>
      </c>
      <c r="L10" s="399" t="s">
        <v>191</v>
      </c>
      <c r="M10" s="399" t="s">
        <v>177</v>
      </c>
      <c r="N10" s="399" t="s">
        <v>234</v>
      </c>
    </row>
    <row r="11" spans="1:14" s="12" customFormat="1" ht="18" customHeight="1" x14ac:dyDescent="0.45">
      <c r="A11" s="87" t="s">
        <v>95</v>
      </c>
      <c r="B11" s="48" t="s">
        <v>80</v>
      </c>
      <c r="C11" s="245" t="str">
        <f>IF(B11="","","Click")</f>
        <v>Click</v>
      </c>
      <c r="D11" s="89" t="s">
        <v>98</v>
      </c>
      <c r="E11" s="50" t="s">
        <v>75</v>
      </c>
      <c r="F11" s="244" t="str">
        <f>IF(E11="","","Click")</f>
        <v>Click</v>
      </c>
      <c r="H11" s="398" t="s">
        <v>94</v>
      </c>
      <c r="I11" s="398" t="str">
        <f>IF(B10="","",B10)</f>
        <v>HINDI CORE</v>
      </c>
      <c r="J11" s="400">
        <v>40</v>
      </c>
      <c r="K11" s="400">
        <v>80</v>
      </c>
      <c r="L11" s="400">
        <v>40</v>
      </c>
      <c r="M11" s="400">
        <v>80</v>
      </c>
      <c r="N11" s="400">
        <v>20</v>
      </c>
    </row>
    <row r="12" spans="1:14" s="12" customFormat="1" ht="18" customHeight="1" x14ac:dyDescent="0.45">
      <c r="A12" s="87" t="s">
        <v>96</v>
      </c>
      <c r="B12" s="48" t="s">
        <v>73</v>
      </c>
      <c r="C12" s="245" t="str">
        <f>IF(B12="","","Click")</f>
        <v>Click</v>
      </c>
      <c r="D12" s="89" t="s">
        <v>99</v>
      </c>
      <c r="E12" s="50"/>
      <c r="F12" s="244" t="str">
        <f>IF(E12="","","Click")</f>
        <v/>
      </c>
      <c r="H12" s="398" t="s">
        <v>95</v>
      </c>
      <c r="I12" s="398" t="str">
        <f t="shared" ref="I12:I14" si="0">IF(B11="","",B11)</f>
        <v>ENGLISH CORE</v>
      </c>
      <c r="J12" s="400">
        <v>40</v>
      </c>
      <c r="K12" s="400">
        <v>80</v>
      </c>
      <c r="L12" s="400">
        <v>40</v>
      </c>
      <c r="M12" s="400">
        <v>80</v>
      </c>
      <c r="N12" s="400">
        <v>20</v>
      </c>
    </row>
    <row r="13" spans="1:14" s="12" customFormat="1" ht="18" customHeight="1" x14ac:dyDescent="0.45">
      <c r="A13" s="185" t="s">
        <v>97</v>
      </c>
      <c r="B13" s="48" t="s">
        <v>74</v>
      </c>
      <c r="C13" s="246" t="str">
        <f>IF(B13="","","Click")</f>
        <v>Click</v>
      </c>
      <c r="D13" s="186" t="s">
        <v>100</v>
      </c>
      <c r="E13" s="50" t="s">
        <v>245</v>
      </c>
      <c r="F13" s="247" t="str">
        <f>IF(E13="","","Click")</f>
        <v>Click</v>
      </c>
      <c r="H13" s="398" t="s">
        <v>96</v>
      </c>
      <c r="I13" s="398" t="str">
        <f t="shared" si="0"/>
        <v>PHYSICS</v>
      </c>
      <c r="J13" s="400">
        <v>35</v>
      </c>
      <c r="K13" s="400">
        <v>70</v>
      </c>
      <c r="L13" s="400">
        <v>35</v>
      </c>
      <c r="M13" s="400">
        <v>70</v>
      </c>
      <c r="N13" s="400">
        <v>30</v>
      </c>
    </row>
    <row r="14" spans="1:14" s="12" customFormat="1" ht="18" customHeight="1" x14ac:dyDescent="0.45">
      <c r="A14" s="87"/>
      <c r="B14" s="187"/>
      <c r="C14" s="188"/>
      <c r="D14" s="189" t="s">
        <v>101</v>
      </c>
      <c r="E14" s="187"/>
      <c r="F14" s="248" t="str">
        <f>IF(E14="","","Click")</f>
        <v/>
      </c>
      <c r="H14" s="398" t="s">
        <v>97</v>
      </c>
      <c r="I14" s="398" t="str">
        <f t="shared" si="0"/>
        <v>CHEMISTRY</v>
      </c>
      <c r="J14" s="400">
        <v>35</v>
      </c>
      <c r="K14" s="400">
        <v>70</v>
      </c>
      <c r="L14" s="400">
        <v>35</v>
      </c>
      <c r="M14" s="400">
        <v>70</v>
      </c>
      <c r="N14" s="400">
        <v>30</v>
      </c>
    </row>
    <row r="15" spans="1:14" s="12" customFormat="1" ht="18" customHeight="1" x14ac:dyDescent="0.45">
      <c r="A15" s="561"/>
      <c r="B15" s="561"/>
      <c r="C15" s="561"/>
      <c r="D15" s="561"/>
      <c r="E15" s="561"/>
      <c r="F15" s="561"/>
      <c r="H15" s="398" t="s">
        <v>175</v>
      </c>
      <c r="I15" s="398" t="str">
        <f>IF(E10="","",E10)</f>
        <v>MATHEMATICS</v>
      </c>
      <c r="J15" s="400">
        <v>40</v>
      </c>
      <c r="K15" s="400">
        <v>80</v>
      </c>
      <c r="L15" s="400">
        <v>40</v>
      </c>
      <c r="M15" s="400">
        <v>80</v>
      </c>
      <c r="N15" s="400">
        <v>20</v>
      </c>
    </row>
    <row r="16" spans="1:14" ht="18" customHeight="1" x14ac:dyDescent="0.45">
      <c r="A16" s="559" t="s">
        <v>113</v>
      </c>
      <c r="B16" s="249" t="s">
        <v>104</v>
      </c>
      <c r="C16" s="249" t="s">
        <v>105</v>
      </c>
      <c r="D16" s="51"/>
      <c r="E16" s="249" t="s">
        <v>65</v>
      </c>
      <c r="F16" s="52"/>
      <c r="H16" s="398" t="s">
        <v>98</v>
      </c>
      <c r="I16" s="398" t="str">
        <f t="shared" ref="I16:I19" si="1">IF(E11="","",E11)</f>
        <v>BIOLOGY</v>
      </c>
      <c r="J16" s="400">
        <v>35</v>
      </c>
      <c r="K16" s="400">
        <v>70</v>
      </c>
      <c r="L16" s="400">
        <v>35</v>
      </c>
      <c r="M16" s="400">
        <v>70</v>
      </c>
      <c r="N16" s="400">
        <v>30</v>
      </c>
    </row>
    <row r="17" spans="1:14" ht="18" customHeight="1" x14ac:dyDescent="0.45">
      <c r="A17" s="560"/>
      <c r="B17" s="250" t="s">
        <v>106</v>
      </c>
      <c r="C17" s="250" t="s">
        <v>66</v>
      </c>
      <c r="D17" s="572" t="s">
        <v>174</v>
      </c>
      <c r="E17" s="573"/>
      <c r="F17" s="574"/>
      <c r="H17" s="398" t="s">
        <v>99</v>
      </c>
      <c r="I17" s="398" t="str">
        <f t="shared" si="1"/>
        <v/>
      </c>
      <c r="J17" s="400"/>
      <c r="K17" s="400"/>
      <c r="L17" s="400"/>
      <c r="M17" s="400"/>
      <c r="N17" s="400"/>
    </row>
    <row r="18" spans="1:14" ht="18" customHeight="1" x14ac:dyDescent="0.45">
      <c r="A18" s="587"/>
      <c r="B18" s="588"/>
      <c r="C18" s="588"/>
      <c r="D18" s="588"/>
      <c r="E18" s="588"/>
      <c r="F18" s="589"/>
      <c r="H18" s="398" t="s">
        <v>100</v>
      </c>
      <c r="I18" s="398" t="str">
        <f t="shared" si="1"/>
        <v>YOGA</v>
      </c>
      <c r="J18" s="400">
        <v>25</v>
      </c>
      <c r="K18" s="400">
        <v>50</v>
      </c>
      <c r="L18" s="400">
        <v>25</v>
      </c>
      <c r="M18" s="400">
        <v>50</v>
      </c>
      <c r="N18" s="400">
        <v>50</v>
      </c>
    </row>
    <row r="19" spans="1:14" ht="18" customHeight="1" x14ac:dyDescent="0.45">
      <c r="A19" s="555" t="s">
        <v>24</v>
      </c>
      <c r="B19" s="554"/>
      <c r="C19" s="554" t="s">
        <v>25</v>
      </c>
      <c r="D19" s="554"/>
      <c r="E19" s="585" t="s">
        <v>103</v>
      </c>
      <c r="F19" s="586"/>
      <c r="H19" s="398" t="s">
        <v>101</v>
      </c>
      <c r="I19" s="398" t="str">
        <f t="shared" si="1"/>
        <v/>
      </c>
      <c r="J19" s="400"/>
      <c r="K19" s="400"/>
      <c r="L19" s="400"/>
      <c r="M19" s="400"/>
      <c r="N19" s="400"/>
    </row>
    <row r="20" spans="1:14" ht="19.5" customHeight="1" x14ac:dyDescent="0.35">
      <c r="A20" s="41"/>
      <c r="B20" s="251" t="str">
        <f>IF(B10="","",B10)</f>
        <v>HINDI CORE</v>
      </c>
      <c r="C20" s="556" t="s">
        <v>254</v>
      </c>
      <c r="D20" s="556"/>
      <c r="E20" s="43" t="s">
        <v>26</v>
      </c>
      <c r="F20" s="44" t="s">
        <v>331</v>
      </c>
    </row>
    <row r="21" spans="1:14" ht="19.5" customHeight="1" x14ac:dyDescent="0.35">
      <c r="A21" s="42"/>
      <c r="B21" s="251" t="str">
        <f>IF(B11="","",B11)</f>
        <v>ENGLISH CORE</v>
      </c>
      <c r="C21" s="556" t="s">
        <v>255</v>
      </c>
      <c r="D21" s="556"/>
      <c r="E21" s="43" t="s">
        <v>27</v>
      </c>
      <c r="F21" s="44"/>
    </row>
    <row r="22" spans="1:14" ht="19.5" customHeight="1" x14ac:dyDescent="0.35">
      <c r="A22" s="41"/>
      <c r="B22" s="251" t="str">
        <f>IF(B12="","",B12)</f>
        <v>PHYSICS</v>
      </c>
      <c r="C22" s="556" t="s">
        <v>242</v>
      </c>
      <c r="D22" s="556"/>
      <c r="E22" s="43" t="s">
        <v>28</v>
      </c>
      <c r="F22" s="44"/>
    </row>
    <row r="23" spans="1:14" ht="19.5" customHeight="1" x14ac:dyDescent="0.35">
      <c r="A23" s="42"/>
      <c r="B23" s="251" t="str">
        <f>IF(B13="","",B13)</f>
        <v>CHEMISTRY</v>
      </c>
      <c r="C23" s="556" t="s">
        <v>253</v>
      </c>
      <c r="D23" s="556"/>
      <c r="E23" s="43" t="s">
        <v>29</v>
      </c>
      <c r="F23" s="44" t="s">
        <v>242</v>
      </c>
    </row>
    <row r="24" spans="1:14" ht="19.5" customHeight="1" x14ac:dyDescent="0.35">
      <c r="A24" s="41"/>
      <c r="B24" s="251" t="str">
        <f>IF(E10="","",E10)</f>
        <v>MATHEMATICS</v>
      </c>
      <c r="C24" s="556" t="s">
        <v>256</v>
      </c>
      <c r="D24" s="556"/>
      <c r="E24" s="43"/>
      <c r="F24" s="44"/>
    </row>
    <row r="25" spans="1:14" ht="19.5" customHeight="1" x14ac:dyDescent="0.35">
      <c r="A25" s="41"/>
      <c r="B25" s="251" t="str">
        <f>IF(E11="","",E11)</f>
        <v>BIOLOGY</v>
      </c>
      <c r="C25" s="556" t="s">
        <v>257</v>
      </c>
      <c r="D25" s="556"/>
      <c r="E25" s="85" t="s">
        <v>19</v>
      </c>
      <c r="F25" s="86" t="s">
        <v>246</v>
      </c>
    </row>
    <row r="26" spans="1:14" ht="19.5" customHeight="1" x14ac:dyDescent="0.35">
      <c r="A26" s="42"/>
      <c r="B26" s="251" t="str">
        <f>IF(E12="","",E12)</f>
        <v/>
      </c>
      <c r="C26" s="556"/>
      <c r="D26" s="562"/>
      <c r="E26" s="577" t="s">
        <v>242</v>
      </c>
      <c r="F26" s="578"/>
    </row>
    <row r="27" spans="1:14" ht="19.5" customHeight="1" x14ac:dyDescent="0.35">
      <c r="A27" s="243" t="s">
        <v>144</v>
      </c>
      <c r="B27" s="251" t="str">
        <f>IF(E13="","",E13)</f>
        <v>YOGA</v>
      </c>
      <c r="C27" s="568" t="s">
        <v>258</v>
      </c>
      <c r="D27" s="569"/>
      <c r="E27" s="579"/>
      <c r="F27" s="580"/>
    </row>
    <row r="28" spans="1:14" ht="19.5" customHeight="1" x14ac:dyDescent="0.35">
      <c r="A28" s="243" t="s">
        <v>144</v>
      </c>
      <c r="B28" s="252" t="str">
        <f>IF(E14="","",E14)</f>
        <v/>
      </c>
      <c r="C28" s="556"/>
      <c r="D28" s="556"/>
      <c r="E28" s="575" t="s">
        <v>243</v>
      </c>
      <c r="F28" s="576"/>
    </row>
    <row r="29" spans="1:14" ht="19.5" customHeight="1" x14ac:dyDescent="0.35">
      <c r="A29" s="139" t="s">
        <v>122</v>
      </c>
      <c r="B29" s="321" t="s">
        <v>187</v>
      </c>
      <c r="C29" s="570" t="s">
        <v>123</v>
      </c>
      <c r="D29" s="571"/>
      <c r="E29" s="583" t="s">
        <v>244</v>
      </c>
      <c r="F29" s="584"/>
    </row>
    <row r="30" spans="1:14" ht="21" x14ac:dyDescent="0.35">
      <c r="A30" s="140" t="s">
        <v>124</v>
      </c>
      <c r="B30" s="563" t="s">
        <v>199</v>
      </c>
      <c r="C30" s="564"/>
      <c r="D30" s="564"/>
      <c r="E30" s="141"/>
      <c r="F30" s="142"/>
    </row>
    <row r="37" spans="2:6" ht="20.149999999999999" customHeight="1" x14ac:dyDescent="0.35"/>
    <row r="38" spans="2:6" hidden="1" x14ac:dyDescent="0.35"/>
    <row r="39" spans="2:6" ht="18.5" hidden="1" x14ac:dyDescent="0.45">
      <c r="B39" s="181"/>
      <c r="C39" s="183" t="s">
        <v>23</v>
      </c>
      <c r="D39" s="31"/>
      <c r="E39" s="31"/>
    </row>
    <row r="40" spans="2:6" ht="18.5" hidden="1" x14ac:dyDescent="0.45">
      <c r="B40" s="182"/>
      <c r="D40" s="31"/>
      <c r="E40" s="31"/>
    </row>
    <row r="41" spans="2:6" hidden="1" x14ac:dyDescent="0.35">
      <c r="B41" s="182"/>
      <c r="C41" s="184" t="s">
        <v>80</v>
      </c>
      <c r="E41" s="184"/>
    </row>
    <row r="42" spans="2:6" ht="15" hidden="1" customHeight="1" x14ac:dyDescent="0.35">
      <c r="B42" s="182"/>
      <c r="C42" s="184" t="s">
        <v>81</v>
      </c>
      <c r="E42" s="184" t="s">
        <v>76</v>
      </c>
      <c r="F42" s="54"/>
    </row>
    <row r="43" spans="2:6" hidden="1" x14ac:dyDescent="0.35">
      <c r="B43" s="182"/>
      <c r="C43" s="184" t="s">
        <v>73</v>
      </c>
      <c r="E43" s="184"/>
    </row>
    <row r="44" spans="2:6" hidden="1" x14ac:dyDescent="0.35">
      <c r="B44" s="182"/>
      <c r="C44" s="184" t="s">
        <v>74</v>
      </c>
      <c r="E44" s="184"/>
    </row>
    <row r="45" spans="2:6" hidden="1" x14ac:dyDescent="0.35">
      <c r="B45" s="182"/>
      <c r="C45" s="184" t="s">
        <v>75</v>
      </c>
      <c r="E45" s="184" t="s">
        <v>145</v>
      </c>
    </row>
    <row r="46" spans="2:6" hidden="1" x14ac:dyDescent="0.35">
      <c r="C46" s="184" t="s">
        <v>72</v>
      </c>
    </row>
    <row r="47" spans="2:6" hidden="1" x14ac:dyDescent="0.35">
      <c r="B47" s="182"/>
      <c r="C47" s="184" t="s">
        <v>77</v>
      </c>
    </row>
    <row r="48" spans="2:6" hidden="1" x14ac:dyDescent="0.35">
      <c r="B48" s="182"/>
      <c r="C48" s="184" t="s">
        <v>78</v>
      </c>
    </row>
    <row r="49" spans="2:3" hidden="1" x14ac:dyDescent="0.35">
      <c r="B49" s="182"/>
      <c r="C49" s="184" t="s">
        <v>93</v>
      </c>
    </row>
    <row r="50" spans="2:3" hidden="1" x14ac:dyDescent="0.35">
      <c r="B50" s="182"/>
      <c r="C50" s="184" t="s">
        <v>83</v>
      </c>
    </row>
    <row r="51" spans="2:3" hidden="1" x14ac:dyDescent="0.35">
      <c r="B51" s="182"/>
      <c r="C51" s="184" t="s">
        <v>79</v>
      </c>
    </row>
    <row r="52" spans="2:3" hidden="1" x14ac:dyDescent="0.35">
      <c r="B52" s="182"/>
      <c r="C52" s="184" t="s">
        <v>171</v>
      </c>
    </row>
    <row r="53" spans="2:3" hidden="1" x14ac:dyDescent="0.35">
      <c r="B53" s="182"/>
      <c r="C53" s="184" t="s">
        <v>172</v>
      </c>
    </row>
    <row r="54" spans="2:3" ht="9.75" hidden="1" customHeight="1" x14ac:dyDescent="0.35">
      <c r="C54" s="184" t="s">
        <v>173</v>
      </c>
    </row>
    <row r="55" spans="2:3" ht="12.75" hidden="1" customHeight="1" x14ac:dyDescent="0.35">
      <c r="C55" s="5" t="s">
        <v>186</v>
      </c>
    </row>
    <row r="56" spans="2:3" ht="15.75" hidden="1" customHeight="1" x14ac:dyDescent="0.35">
      <c r="C56" s="5" t="s">
        <v>250</v>
      </c>
    </row>
    <row r="57" spans="2:3" ht="20.149999999999999" hidden="1" customHeight="1" x14ac:dyDescent="0.35">
      <c r="C57" s="5" t="s">
        <v>245</v>
      </c>
    </row>
    <row r="58" spans="2:3" ht="20.149999999999999" hidden="1" customHeight="1" x14ac:dyDescent="0.35">
      <c r="C58" s="5" t="s">
        <v>76</v>
      </c>
    </row>
    <row r="59" spans="2:3" ht="13.5" hidden="1" customHeight="1" x14ac:dyDescent="0.35">
      <c r="C59" s="5" t="s">
        <v>251</v>
      </c>
    </row>
    <row r="64" spans="2:3" hidden="1" x14ac:dyDescent="0.35"/>
    <row r="66" ht="10" customHeight="1" x14ac:dyDescent="0.35"/>
  </sheetData>
  <dataConsolidate/>
  <mergeCells count="31">
    <mergeCell ref="C25:D25"/>
    <mergeCell ref="C26:D26"/>
    <mergeCell ref="C24:D24"/>
    <mergeCell ref="B30:D30"/>
    <mergeCell ref="B7:D7"/>
    <mergeCell ref="C28:D28"/>
    <mergeCell ref="C27:D27"/>
    <mergeCell ref="C29:D29"/>
    <mergeCell ref="D17:F17"/>
    <mergeCell ref="E28:F28"/>
    <mergeCell ref="E26:F27"/>
    <mergeCell ref="A8:F8"/>
    <mergeCell ref="A9:F9"/>
    <mergeCell ref="E29:F29"/>
    <mergeCell ref="E19:F19"/>
    <mergeCell ref="A18:F18"/>
    <mergeCell ref="C19:D19"/>
    <mergeCell ref="A19:B19"/>
    <mergeCell ref="C23:D23"/>
    <mergeCell ref="H5:N6"/>
    <mergeCell ref="J9:N9"/>
    <mergeCell ref="C21:D21"/>
    <mergeCell ref="C22:D22"/>
    <mergeCell ref="A16:A17"/>
    <mergeCell ref="A15:F15"/>
    <mergeCell ref="C20:D20"/>
    <mergeCell ref="A1:F1"/>
    <mergeCell ref="A2:F2"/>
    <mergeCell ref="B4:D4"/>
    <mergeCell ref="B3:D3"/>
    <mergeCell ref="B5:D5"/>
  </mergeCells>
  <phoneticPr fontId="93" type="noConversion"/>
  <dataValidations xWindow="1083" yWindow="253" count="6">
    <dataValidation allowBlank="1" showInputMessage="1" showErrorMessage="1" promptTitle="Choose Subjects" prompt="From Dropdown Box" sqref="B14" xr:uid="{00000000-0002-0000-0000-000000000000}"/>
    <dataValidation type="list" allowBlank="1" showInputMessage="1" showErrorMessage="1" sqref="B29" xr:uid="{00000000-0002-0000-0000-000001000000}">
      <formula1>"ONE, TWO, ALL"</formula1>
    </dataValidation>
    <dataValidation type="list" allowBlank="1" showInputMessage="1" showErrorMessage="1" sqref="B30:D30" xr:uid="{00000000-0002-0000-0000-000002000000}">
      <formula1>"Theory and Practical Separate, Aggregate"</formula1>
    </dataValidation>
    <dataValidation type="list" allowBlank="1" showInputMessage="1" showErrorMessage="1" sqref="E14" xr:uid="{00000000-0002-0000-0000-000003000000}">
      <formula1>$E$44:$E$45</formula1>
    </dataValidation>
    <dataValidation type="list" allowBlank="1" showInputMessage="1" showErrorMessage="1" promptTitle="Choose Subjects" prompt="From Dropdown Box" sqref="B10:B13" xr:uid="{00000000-0002-0000-0000-000004000000}">
      <formula1>$C$40:$C$59</formula1>
    </dataValidation>
    <dataValidation type="list" allowBlank="1" showInputMessage="1" showErrorMessage="1" sqref="E10:E13" xr:uid="{00000000-0002-0000-0000-000005000000}">
      <formula1>$C$40:$C$59</formula1>
    </dataValidation>
  </dataValidations>
  <hyperlinks>
    <hyperlink ref="B16" location="'Student Profile'!A3" display="Student Profile" xr:uid="{00000000-0004-0000-0000-000000000000}"/>
    <hyperlink ref="C16" location="'Entry of Marks'!A1" display="Marks Entry" xr:uid="{00000000-0004-0000-0000-000001000000}"/>
    <hyperlink ref="E16" location="'Co-Scholostic'!A1" display="Co-Scholostic Grade" xr:uid="{00000000-0004-0000-0000-000002000000}"/>
    <hyperlink ref="C13:C15" location="'Award list Non Prac'!A248" display="Subject3" xr:uid="{00000000-0004-0000-0000-000003000000}"/>
    <hyperlink ref="C10:C11" location="'Award list Non Prac'!A248" display="Subject3" xr:uid="{00000000-0004-0000-0000-000004000000}"/>
    <hyperlink ref="F10:F13" location="'Award list Non Prac'!A248" display="Subject3" xr:uid="{00000000-0004-0000-0000-000005000000}"/>
    <hyperlink ref="C12:C13" location="'Award list Non Prac'!A248" display="Subject3" xr:uid="{00000000-0004-0000-0000-000006000000}"/>
    <hyperlink ref="E29" r:id="rId1" xr:uid="{00000000-0004-0000-0000-000007000000}"/>
    <hyperlink ref="F14" location="'Entry of Marks'!A522" display="'Entry of Marks'!A522" xr:uid="{00000000-0004-0000-0000-000008000000}"/>
    <hyperlink ref="C10" location="'Entry of Marks'!A1" display="'Entry of Marks'!A1" xr:uid="{00000000-0004-0000-0000-000009000000}"/>
    <hyperlink ref="C11" location="'Entry of Marks'!A67" display="'Entry of Marks'!A67" xr:uid="{00000000-0004-0000-0000-00000A000000}"/>
    <hyperlink ref="C12" location="'Entry of Marks'!A132" display="'Entry of Marks'!A132" xr:uid="{00000000-0004-0000-0000-00000B000000}"/>
    <hyperlink ref="C13" location="'Entry of Marks'!A197" display="'Entry of Marks'!A197" xr:uid="{00000000-0004-0000-0000-00000C000000}"/>
    <hyperlink ref="F10" location="'Entry of Marks'!A262" display="'Entry of Marks'!A262" xr:uid="{00000000-0004-0000-0000-00000D000000}"/>
    <hyperlink ref="F11" location="'Entry of Marks'!A327" display="'Entry of Marks'!A327" xr:uid="{00000000-0004-0000-0000-00000E000000}"/>
    <hyperlink ref="F12" location="'Entry of Marks'!A392" display="'Entry of Marks'!A392" xr:uid="{00000000-0004-0000-0000-00000F000000}"/>
    <hyperlink ref="F13" location="'Entry of Marks'!A457" display="'Entry of Marks'!A457" xr:uid="{00000000-0004-0000-0000-000010000000}"/>
    <hyperlink ref="B17" location="Analysis!F2" display="Analysis" xr:uid="{00000000-0004-0000-0000-000011000000}"/>
    <hyperlink ref="C17" location="'Promotion List'!A1" display="Promotion List" xr:uid="{00000000-0004-0000-0000-000012000000}"/>
    <hyperlink ref="D17:F17" location="Reportcard!A1" display="REPOERT CARDS" xr:uid="{00000000-0004-0000-0000-000013000000}"/>
    <hyperlink ref="C6" r:id="rId2" xr:uid="{00000000-0004-0000-0000-000014000000}"/>
  </hyperlinks>
  <pageMargins left="0.7" right="0.7" top="0.75" bottom="0.75" header="0.3" footer="0.3"/>
  <pageSetup orientation="portrait" verticalDpi="4294967294"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AT102"/>
  <sheetViews>
    <sheetView workbookViewId="0">
      <pane xSplit="2" ySplit="2" topLeftCell="H9" activePane="bottomRight" state="frozen"/>
      <selection pane="topRight" activeCell="C1" sqref="C1"/>
      <selection pane="bottomLeft" activeCell="A3" sqref="A3"/>
      <selection pane="bottomRight" activeCell="M26" sqref="M26"/>
    </sheetView>
  </sheetViews>
  <sheetFormatPr defaultColWidth="9.1796875" defaultRowHeight="14.5" x14ac:dyDescent="0.35"/>
  <cols>
    <col min="1" max="1" width="7.26953125" style="5" customWidth="1"/>
    <col min="2" max="2" width="29.81640625" style="5" bestFit="1" customWidth="1"/>
    <col min="3" max="3" width="9.81640625" style="5" customWidth="1"/>
    <col min="4" max="4" width="19.26953125" style="5" bestFit="1" customWidth="1"/>
    <col min="5" max="5" width="9.1796875" style="5" customWidth="1"/>
    <col min="6" max="6" width="12.81640625" style="37" customWidth="1"/>
    <col min="7" max="7" width="30.1796875" style="5" customWidth="1"/>
    <col min="8" max="8" width="23.26953125" style="5" customWidth="1"/>
    <col min="9" max="9" width="41.81640625" style="5" bestFit="1" customWidth="1"/>
    <col min="10" max="10" width="12" style="5" customWidth="1"/>
    <col min="11" max="11" width="16.54296875" style="5" customWidth="1"/>
    <col min="12" max="12" width="5.453125" style="5" customWidth="1"/>
    <col min="13" max="13" width="8.54296875" style="5" bestFit="1" customWidth="1"/>
    <col min="14" max="16" width="5.453125" style="5" hidden="1" customWidth="1"/>
    <col min="17" max="17" width="6.453125" style="5" hidden="1" customWidth="1"/>
    <col min="18" max="18" width="6.7265625" style="5" hidden="1" customWidth="1"/>
    <col min="19" max="19" width="6.453125" style="5" hidden="1" customWidth="1"/>
    <col min="20" max="20" width="6.7265625" style="5" hidden="1" customWidth="1"/>
    <col min="21" max="21" width="6.453125" style="5" hidden="1" customWidth="1"/>
    <col min="22" max="22" width="6.7265625" style="5" hidden="1" customWidth="1"/>
    <col min="23" max="23" width="6.453125" style="5" hidden="1" customWidth="1"/>
    <col min="24" max="24" width="6.7265625" style="5" hidden="1" customWidth="1"/>
    <col min="25" max="25" width="6.453125" style="5" hidden="1" customWidth="1"/>
    <col min="26" max="26" width="6.7265625" style="5" hidden="1" customWidth="1"/>
    <col min="27" max="27" width="6.453125" style="5" hidden="1" customWidth="1"/>
    <col min="28" max="28" width="6.7265625" style="5" hidden="1" customWidth="1"/>
    <col min="29" max="29" width="6.453125" style="5" hidden="1" customWidth="1"/>
    <col min="30" max="30" width="6.7265625" style="5" hidden="1" customWidth="1"/>
    <col min="31" max="31" width="6.453125" style="5" hidden="1" customWidth="1"/>
    <col min="32" max="32" width="6.7265625" style="5" hidden="1" customWidth="1"/>
    <col min="33" max="33" width="6.453125" style="5" hidden="1" customWidth="1"/>
    <col min="34" max="34" width="6.7265625" style="5" hidden="1" customWidth="1"/>
    <col min="35" max="35" width="6.453125" style="5" hidden="1" customWidth="1"/>
    <col min="36" max="36" width="6.7265625" style="5" hidden="1" customWidth="1"/>
    <col min="37" max="37" width="6.453125" style="5" hidden="1" customWidth="1"/>
    <col min="38" max="38" width="6.7265625" style="5" hidden="1" customWidth="1"/>
    <col min="39" max="39" width="6.453125" style="5" hidden="1" customWidth="1"/>
    <col min="40" max="40" width="6.7265625" style="5" hidden="1" customWidth="1"/>
    <col min="41" max="41" width="6.453125" style="5" hidden="1" customWidth="1"/>
    <col min="42" max="42" width="6.7265625" style="5" hidden="1" customWidth="1"/>
    <col min="43" max="43" width="9" style="5" hidden="1" customWidth="1"/>
    <col min="44" max="44" width="6.7265625" style="5" hidden="1" customWidth="1"/>
    <col min="45" max="45" width="9.7265625" style="5" hidden="1" customWidth="1"/>
    <col min="46" max="46" width="6.7265625" style="5" hidden="1" customWidth="1"/>
    <col min="47" max="16384" width="9.1796875" style="5"/>
  </cols>
  <sheetData>
    <row r="1" spans="1:46" s="16" customFormat="1" ht="30.75" customHeight="1" x14ac:dyDescent="0.5">
      <c r="A1" s="55"/>
      <c r="B1" s="595" t="str">
        <f>Home!B4</f>
        <v>ATAL UTKRISHT G.I.C. DHOKANEY,NAINITAL</v>
      </c>
      <c r="C1" s="595"/>
      <c r="D1" s="595"/>
      <c r="E1" s="595"/>
      <c r="F1" s="56"/>
      <c r="G1" s="13" t="s">
        <v>16</v>
      </c>
      <c r="H1" s="13" t="str">
        <f>Home!F4</f>
        <v>11 B</v>
      </c>
      <c r="I1" s="58" t="str">
        <f>Home!F5</f>
        <v>2023-24</v>
      </c>
      <c r="J1" s="14"/>
      <c r="K1" s="428"/>
      <c r="L1" s="57"/>
      <c r="M1" s="57"/>
      <c r="N1" s="594" t="s">
        <v>48</v>
      </c>
      <c r="O1" s="593" t="s">
        <v>46</v>
      </c>
      <c r="P1" s="593" t="s">
        <v>47</v>
      </c>
      <c r="Q1" s="590" t="s">
        <v>38</v>
      </c>
      <c r="R1" s="590"/>
      <c r="S1" s="590" t="s">
        <v>32</v>
      </c>
      <c r="T1" s="590"/>
      <c r="U1" s="590" t="s">
        <v>33</v>
      </c>
      <c r="V1" s="590"/>
      <c r="W1" s="590" t="s">
        <v>31</v>
      </c>
      <c r="X1" s="590"/>
      <c r="Y1" s="590" t="s">
        <v>36</v>
      </c>
      <c r="Z1" s="590"/>
      <c r="AA1" s="590" t="s">
        <v>34</v>
      </c>
      <c r="AB1" s="590"/>
      <c r="AC1" s="591" t="s">
        <v>35</v>
      </c>
      <c r="AD1" s="592"/>
      <c r="AE1" s="590" t="s">
        <v>37</v>
      </c>
      <c r="AF1" s="590"/>
      <c r="AG1" s="590" t="s">
        <v>39</v>
      </c>
      <c r="AH1" s="590"/>
      <c r="AI1" s="590" t="s">
        <v>40</v>
      </c>
      <c r="AJ1" s="590"/>
      <c r="AK1" s="590" t="s">
        <v>41</v>
      </c>
      <c r="AL1" s="590"/>
      <c r="AM1" s="590" t="s">
        <v>42</v>
      </c>
      <c r="AN1" s="590"/>
      <c r="AO1" s="590" t="s">
        <v>43</v>
      </c>
      <c r="AP1" s="590"/>
      <c r="AQ1" s="15" t="s">
        <v>44</v>
      </c>
      <c r="AR1" s="15"/>
      <c r="AS1" s="15" t="s">
        <v>45</v>
      </c>
      <c r="AT1" s="15"/>
    </row>
    <row r="2" spans="1:46" ht="36" customHeight="1" x14ac:dyDescent="0.35">
      <c r="A2" s="59" t="s">
        <v>0</v>
      </c>
      <c r="B2" s="60" t="s">
        <v>6</v>
      </c>
      <c r="C2" s="60" t="s">
        <v>2</v>
      </c>
      <c r="D2" s="60" t="s">
        <v>87</v>
      </c>
      <c r="E2" s="60" t="s">
        <v>7</v>
      </c>
      <c r="F2" s="61" t="s">
        <v>107</v>
      </c>
      <c r="G2" s="60" t="s">
        <v>8</v>
      </c>
      <c r="H2" s="60" t="s">
        <v>9</v>
      </c>
      <c r="I2" s="60" t="s">
        <v>10</v>
      </c>
      <c r="J2" s="60" t="s">
        <v>64</v>
      </c>
      <c r="K2" s="429" t="s">
        <v>259</v>
      </c>
      <c r="L2" s="60" t="s">
        <v>11</v>
      </c>
      <c r="M2" s="60" t="s">
        <v>12</v>
      </c>
      <c r="N2" s="594"/>
      <c r="O2" s="593"/>
      <c r="P2" s="593"/>
      <c r="Q2" s="17" t="s">
        <v>49</v>
      </c>
      <c r="R2" s="17" t="s">
        <v>50</v>
      </c>
      <c r="S2" s="17" t="s">
        <v>49</v>
      </c>
      <c r="T2" s="17" t="s">
        <v>50</v>
      </c>
      <c r="U2" s="17" t="s">
        <v>49</v>
      </c>
      <c r="V2" s="17" t="s">
        <v>50</v>
      </c>
      <c r="W2" s="17" t="s">
        <v>49</v>
      </c>
      <c r="X2" s="17" t="s">
        <v>50</v>
      </c>
      <c r="Y2" s="17" t="s">
        <v>49</v>
      </c>
      <c r="Z2" s="17" t="s">
        <v>50</v>
      </c>
      <c r="AA2" s="17" t="s">
        <v>49</v>
      </c>
      <c r="AB2" s="17" t="s">
        <v>50</v>
      </c>
      <c r="AC2" s="17" t="s">
        <v>49</v>
      </c>
      <c r="AD2" s="17" t="s">
        <v>50</v>
      </c>
      <c r="AE2" s="17" t="s">
        <v>49</v>
      </c>
      <c r="AF2" s="17" t="s">
        <v>50</v>
      </c>
      <c r="AG2" s="17" t="s">
        <v>49</v>
      </c>
      <c r="AH2" s="17" t="s">
        <v>50</v>
      </c>
      <c r="AI2" s="17" t="s">
        <v>49</v>
      </c>
      <c r="AJ2" s="17" t="s">
        <v>50</v>
      </c>
      <c r="AK2" s="17" t="s">
        <v>49</v>
      </c>
      <c r="AL2" s="17" t="s">
        <v>50</v>
      </c>
      <c r="AM2" s="17" t="s">
        <v>49</v>
      </c>
      <c r="AN2" s="17" t="s">
        <v>50</v>
      </c>
      <c r="AO2" s="17" t="s">
        <v>49</v>
      </c>
      <c r="AP2" s="17" t="s">
        <v>50</v>
      </c>
      <c r="AQ2" s="17" t="s">
        <v>49</v>
      </c>
      <c r="AR2" s="17" t="s">
        <v>50</v>
      </c>
      <c r="AS2" s="17" t="s">
        <v>49</v>
      </c>
      <c r="AT2" s="17" t="s">
        <v>50</v>
      </c>
    </row>
    <row r="3" spans="1:46" ht="15" customHeight="1" x14ac:dyDescent="0.35">
      <c r="A3" s="18">
        <v>1</v>
      </c>
      <c r="B3" s="445" t="s">
        <v>261</v>
      </c>
      <c r="C3" s="446">
        <v>4164</v>
      </c>
      <c r="D3" s="402" t="s">
        <v>334</v>
      </c>
      <c r="E3" s="447" t="s">
        <v>332</v>
      </c>
      <c r="F3" s="405">
        <v>39338</v>
      </c>
      <c r="G3" s="445" t="s">
        <v>283</v>
      </c>
      <c r="H3" s="445" t="s">
        <v>284</v>
      </c>
      <c r="I3" s="407" t="s">
        <v>357</v>
      </c>
      <c r="J3" s="408"/>
      <c r="K3" s="433" t="s">
        <v>358</v>
      </c>
      <c r="L3" s="18"/>
      <c r="M3" s="18" t="s">
        <v>38</v>
      </c>
      <c r="N3" s="17" t="e">
        <f>IF(#REF!="TC","",E3)</f>
        <v>#REF!</v>
      </c>
      <c r="O3" s="17" t="e">
        <f t="shared" ref="O3:O34" si="0">IF(N3="BOY","BOY","")</f>
        <v>#REF!</v>
      </c>
      <c r="P3" s="17" t="e">
        <f t="shared" ref="P3:P34" si="1">IF(N3="GIRL","GIRL","")</f>
        <v>#REF!</v>
      </c>
      <c r="Q3" s="17" t="e">
        <f t="shared" ref="Q3:Q34" si="2">IF(M3="GEN",O3,"")</f>
        <v>#REF!</v>
      </c>
      <c r="R3" s="17" t="e">
        <f t="shared" ref="R3:R34" si="3">IF(M3="GEN",P3,"")</f>
        <v>#REF!</v>
      </c>
      <c r="S3" s="17" t="str">
        <f t="shared" ref="S3:S34" si="4">IF(M3="SC",O3,"")</f>
        <v/>
      </c>
      <c r="T3" s="17" t="str">
        <f t="shared" ref="T3:T34" si="5">IF(M3="SC",P3,"")</f>
        <v/>
      </c>
      <c r="U3" s="17" t="str">
        <f t="shared" ref="U3:U34" si="6">IF(M3="ST",O3,"")</f>
        <v/>
      </c>
      <c r="V3" s="17" t="str">
        <f t="shared" ref="V3:V34" si="7">IF(M3="ST",P3,"")</f>
        <v/>
      </c>
      <c r="W3" s="17" t="str">
        <f t="shared" ref="W3:W34" si="8">IF(M3="OBC",O3,"")</f>
        <v/>
      </c>
      <c r="X3" s="17" t="str">
        <f t="shared" ref="X3:X34" si="9">IF(M3="OBC",P3,"")</f>
        <v/>
      </c>
      <c r="Y3" s="17" t="str">
        <f t="shared" ref="Y3:Y34" si="10">IF(M3="PH",O3,"")</f>
        <v/>
      </c>
      <c r="Z3" s="17" t="str">
        <f t="shared" ref="Z3:Z34" si="11">IF(M3="PH",P3,"")</f>
        <v/>
      </c>
      <c r="AA3" s="17" t="str">
        <f t="shared" ref="AA3:AA34" si="12">IF(M3="Muslim",O3,"")</f>
        <v/>
      </c>
      <c r="AB3" s="17" t="str">
        <f t="shared" ref="AB3:AB34" si="13">IF(M3="Muslim",P3,"")</f>
        <v/>
      </c>
      <c r="AC3" s="17" t="str">
        <f t="shared" ref="AC3:AC34" si="14">IF(M3="Sikh",O3,"")</f>
        <v/>
      </c>
      <c r="AD3" s="17" t="str">
        <f t="shared" ref="AD3:AD34" si="15">IF(M3="Sikh",P3,"")</f>
        <v/>
      </c>
      <c r="AE3" s="17" t="str">
        <f t="shared" ref="AE3:AE34" si="16">IF(M3="MC",O3,"")</f>
        <v/>
      </c>
      <c r="AF3" s="17" t="str">
        <f t="shared" ref="AF3:AF34" si="17">IF(M3="MC",P3,"")</f>
        <v/>
      </c>
      <c r="AG3" s="17" t="str">
        <f t="shared" ref="AG3:AG34" si="18">IF(L3="I",O3,"")</f>
        <v/>
      </c>
      <c r="AH3" s="17" t="str">
        <f t="shared" ref="AH3:AH34" si="19">IF(L3="I",P3,"")</f>
        <v/>
      </c>
      <c r="AI3" s="17" t="str">
        <f t="shared" ref="AI3:AI34" si="20">IF(L3="II",O3,"")</f>
        <v/>
      </c>
      <c r="AJ3" s="17" t="str">
        <f t="shared" ref="AJ3:AJ34" si="21">IF(L3="II",P3,"")</f>
        <v/>
      </c>
      <c r="AK3" s="17" t="str">
        <f t="shared" ref="AK3:AK34" si="22">IF(L3="III",O3,"")</f>
        <v/>
      </c>
      <c r="AL3" s="17" t="str">
        <f t="shared" ref="AL3:AL34" si="23">IF(L3="III",P3,"")</f>
        <v/>
      </c>
      <c r="AM3" s="17" t="str">
        <f t="shared" ref="AM3:AM34" si="24">IF(L3="IV",O3,"")</f>
        <v/>
      </c>
      <c r="AN3" s="17" t="str">
        <f t="shared" ref="AN3:AN34" si="25">IF(L3="IV",P3,"")</f>
        <v/>
      </c>
      <c r="AO3" s="17" t="str">
        <f t="shared" ref="AO3:AO34" si="26">IF(L3="V",O3,"")</f>
        <v/>
      </c>
      <c r="AP3" s="17" t="str">
        <f t="shared" ref="AP3:AP34" si="27">IF(L3="V",P3,"")</f>
        <v/>
      </c>
      <c r="AQ3" s="17" t="str">
        <f t="shared" ref="AQ3:AQ34" si="28">IF(L3="VI",O3,"")</f>
        <v/>
      </c>
      <c r="AR3" s="17" t="str">
        <f t="shared" ref="AR3:AR34" si="29">IF(L3="VI",P3,"")</f>
        <v/>
      </c>
      <c r="AS3" s="17" t="str">
        <f t="shared" ref="AS3:AS34" si="30">IF(L3="VII",O3,"")</f>
        <v/>
      </c>
      <c r="AT3" s="430" t="str">
        <f t="shared" ref="AT3:AT34" si="31">IF(L3="VII",P3,"")</f>
        <v/>
      </c>
    </row>
    <row r="4" spans="1:46" x14ac:dyDescent="0.35">
      <c r="A4" s="18">
        <v>2</v>
      </c>
      <c r="B4" s="445" t="s">
        <v>262</v>
      </c>
      <c r="C4" s="446">
        <v>4398</v>
      </c>
      <c r="D4" s="402" t="s">
        <v>335</v>
      </c>
      <c r="E4" s="447" t="s">
        <v>332</v>
      </c>
      <c r="F4" s="405">
        <v>39520</v>
      </c>
      <c r="G4" s="445" t="s">
        <v>285</v>
      </c>
      <c r="H4" s="445" t="s">
        <v>286</v>
      </c>
      <c r="I4" s="407"/>
      <c r="J4" s="408"/>
      <c r="K4" s="434" t="s">
        <v>359</v>
      </c>
      <c r="L4" s="431"/>
      <c r="M4" s="18" t="s">
        <v>38</v>
      </c>
      <c r="N4" s="17" t="e">
        <f>IF(#REF!="TC","",E4)</f>
        <v>#REF!</v>
      </c>
      <c r="O4" s="17" t="e">
        <f t="shared" si="0"/>
        <v>#REF!</v>
      </c>
      <c r="P4" s="17" t="e">
        <f t="shared" si="1"/>
        <v>#REF!</v>
      </c>
      <c r="Q4" s="17" t="e">
        <f t="shared" si="2"/>
        <v>#REF!</v>
      </c>
      <c r="R4" s="17" t="e">
        <f t="shared" si="3"/>
        <v>#REF!</v>
      </c>
      <c r="S4" s="17" t="str">
        <f t="shared" si="4"/>
        <v/>
      </c>
      <c r="T4" s="17" t="str">
        <f t="shared" si="5"/>
        <v/>
      </c>
      <c r="U4" s="17" t="str">
        <f t="shared" si="6"/>
        <v/>
      </c>
      <c r="V4" s="17" t="str">
        <f t="shared" si="7"/>
        <v/>
      </c>
      <c r="W4" s="17" t="str">
        <f t="shared" si="8"/>
        <v/>
      </c>
      <c r="X4" s="17" t="str">
        <f t="shared" si="9"/>
        <v/>
      </c>
      <c r="Y4" s="17" t="str">
        <f t="shared" si="10"/>
        <v/>
      </c>
      <c r="Z4" s="17" t="str">
        <f t="shared" si="11"/>
        <v/>
      </c>
      <c r="AA4" s="17" t="str">
        <f t="shared" si="12"/>
        <v/>
      </c>
      <c r="AB4" s="17" t="str">
        <f t="shared" si="13"/>
        <v/>
      </c>
      <c r="AC4" s="17" t="str">
        <f t="shared" si="14"/>
        <v/>
      </c>
      <c r="AD4" s="17" t="str">
        <f t="shared" si="15"/>
        <v/>
      </c>
      <c r="AE4" s="17" t="str">
        <f t="shared" si="16"/>
        <v/>
      </c>
      <c r="AF4" s="17" t="str">
        <f t="shared" si="17"/>
        <v/>
      </c>
      <c r="AG4" s="17" t="str">
        <f t="shared" si="18"/>
        <v/>
      </c>
      <c r="AH4" s="17" t="str">
        <f t="shared" si="19"/>
        <v/>
      </c>
      <c r="AI4" s="17" t="str">
        <f t="shared" si="20"/>
        <v/>
      </c>
      <c r="AJ4" s="17" t="str">
        <f t="shared" si="21"/>
        <v/>
      </c>
      <c r="AK4" s="17" t="str">
        <f t="shared" si="22"/>
        <v/>
      </c>
      <c r="AL4" s="17" t="str">
        <f t="shared" si="23"/>
        <v/>
      </c>
      <c r="AM4" s="17" t="str">
        <f t="shared" si="24"/>
        <v/>
      </c>
      <c r="AN4" s="17" t="str">
        <f t="shared" si="25"/>
        <v/>
      </c>
      <c r="AO4" s="17" t="str">
        <f t="shared" si="26"/>
        <v/>
      </c>
      <c r="AP4" s="17" t="str">
        <f t="shared" si="27"/>
        <v/>
      </c>
      <c r="AQ4" s="17" t="str">
        <f t="shared" si="28"/>
        <v/>
      </c>
      <c r="AR4" s="17" t="str">
        <f t="shared" si="29"/>
        <v/>
      </c>
      <c r="AS4" s="17" t="str">
        <f t="shared" si="30"/>
        <v/>
      </c>
      <c r="AT4" s="430" t="str">
        <f t="shared" si="31"/>
        <v/>
      </c>
    </row>
    <row r="5" spans="1:46" x14ac:dyDescent="0.35">
      <c r="A5" s="18">
        <v>3</v>
      </c>
      <c r="B5" s="445" t="s">
        <v>263</v>
      </c>
      <c r="C5" s="446">
        <v>4362</v>
      </c>
      <c r="D5" s="402" t="s">
        <v>336</v>
      </c>
      <c r="E5" s="447" t="s">
        <v>332</v>
      </c>
      <c r="F5" s="405">
        <v>39232</v>
      </c>
      <c r="G5" s="445" t="s">
        <v>287</v>
      </c>
      <c r="H5" s="445" t="s">
        <v>288</v>
      </c>
      <c r="I5" s="407"/>
      <c r="J5" s="408"/>
      <c r="K5" s="434" t="s">
        <v>360</v>
      </c>
      <c r="L5" s="431"/>
      <c r="M5" s="18" t="s">
        <v>38</v>
      </c>
      <c r="N5" s="17" t="e">
        <f>IF(#REF!="TC","",E5)</f>
        <v>#REF!</v>
      </c>
      <c r="O5" s="17" t="e">
        <f t="shared" si="0"/>
        <v>#REF!</v>
      </c>
      <c r="P5" s="17" t="e">
        <f t="shared" si="1"/>
        <v>#REF!</v>
      </c>
      <c r="Q5" s="17" t="e">
        <f t="shared" si="2"/>
        <v>#REF!</v>
      </c>
      <c r="R5" s="17" t="e">
        <f t="shared" si="3"/>
        <v>#REF!</v>
      </c>
      <c r="S5" s="17" t="str">
        <f t="shared" si="4"/>
        <v/>
      </c>
      <c r="T5" s="17" t="str">
        <f t="shared" si="5"/>
        <v/>
      </c>
      <c r="U5" s="17" t="str">
        <f t="shared" si="6"/>
        <v/>
      </c>
      <c r="V5" s="17" t="str">
        <f t="shared" si="7"/>
        <v/>
      </c>
      <c r="W5" s="17" t="str">
        <f t="shared" si="8"/>
        <v/>
      </c>
      <c r="X5" s="17" t="str">
        <f t="shared" si="9"/>
        <v/>
      </c>
      <c r="Y5" s="17" t="str">
        <f t="shared" si="10"/>
        <v/>
      </c>
      <c r="Z5" s="17" t="str">
        <f t="shared" si="11"/>
        <v/>
      </c>
      <c r="AA5" s="17" t="str">
        <f t="shared" si="12"/>
        <v/>
      </c>
      <c r="AB5" s="17" t="str">
        <f t="shared" si="13"/>
        <v/>
      </c>
      <c r="AC5" s="17" t="str">
        <f t="shared" si="14"/>
        <v/>
      </c>
      <c r="AD5" s="17" t="str">
        <f t="shared" si="15"/>
        <v/>
      </c>
      <c r="AE5" s="17" t="str">
        <f t="shared" si="16"/>
        <v/>
      </c>
      <c r="AF5" s="17" t="str">
        <f t="shared" si="17"/>
        <v/>
      </c>
      <c r="AG5" s="17" t="str">
        <f t="shared" si="18"/>
        <v/>
      </c>
      <c r="AH5" s="17" t="str">
        <f t="shared" si="19"/>
        <v/>
      </c>
      <c r="AI5" s="17" t="str">
        <f t="shared" si="20"/>
        <v/>
      </c>
      <c r="AJ5" s="17" t="str">
        <f t="shared" si="21"/>
        <v/>
      </c>
      <c r="AK5" s="17" t="str">
        <f t="shared" si="22"/>
        <v/>
      </c>
      <c r="AL5" s="17" t="str">
        <f t="shared" si="23"/>
        <v/>
      </c>
      <c r="AM5" s="17" t="str">
        <f t="shared" si="24"/>
        <v/>
      </c>
      <c r="AN5" s="17" t="str">
        <f t="shared" si="25"/>
        <v/>
      </c>
      <c r="AO5" s="17" t="str">
        <f t="shared" si="26"/>
        <v/>
      </c>
      <c r="AP5" s="17" t="str">
        <f t="shared" si="27"/>
        <v/>
      </c>
      <c r="AQ5" s="17" t="str">
        <f t="shared" si="28"/>
        <v/>
      </c>
      <c r="AR5" s="17" t="str">
        <f t="shared" si="29"/>
        <v/>
      </c>
      <c r="AS5" s="17" t="str">
        <f t="shared" si="30"/>
        <v/>
      </c>
      <c r="AT5" s="430" t="str">
        <f t="shared" si="31"/>
        <v/>
      </c>
    </row>
    <row r="6" spans="1:46" x14ac:dyDescent="0.35">
      <c r="A6" s="18">
        <v>4</v>
      </c>
      <c r="B6" s="445" t="s">
        <v>264</v>
      </c>
      <c r="C6" s="446">
        <v>4165</v>
      </c>
      <c r="D6" s="402" t="s">
        <v>337</v>
      </c>
      <c r="E6" s="447" t="s">
        <v>332</v>
      </c>
      <c r="F6" s="405">
        <v>39466</v>
      </c>
      <c r="G6" s="445" t="s">
        <v>289</v>
      </c>
      <c r="H6" s="445" t="s">
        <v>290</v>
      </c>
      <c r="I6" s="407"/>
      <c r="J6" s="408"/>
      <c r="K6" s="434" t="s">
        <v>361</v>
      </c>
      <c r="L6" s="431"/>
      <c r="M6" s="18" t="s">
        <v>38</v>
      </c>
      <c r="N6" s="17" t="e">
        <f>IF(#REF!="TC","",E6)</f>
        <v>#REF!</v>
      </c>
      <c r="O6" s="17" t="e">
        <f t="shared" si="0"/>
        <v>#REF!</v>
      </c>
      <c r="P6" s="17" t="e">
        <f t="shared" si="1"/>
        <v>#REF!</v>
      </c>
      <c r="Q6" s="17" t="e">
        <f t="shared" si="2"/>
        <v>#REF!</v>
      </c>
      <c r="R6" s="17" t="e">
        <f t="shared" si="3"/>
        <v>#REF!</v>
      </c>
      <c r="S6" s="17" t="str">
        <f t="shared" si="4"/>
        <v/>
      </c>
      <c r="T6" s="17" t="str">
        <f t="shared" si="5"/>
        <v/>
      </c>
      <c r="U6" s="17" t="str">
        <f t="shared" si="6"/>
        <v/>
      </c>
      <c r="V6" s="17" t="str">
        <f t="shared" si="7"/>
        <v/>
      </c>
      <c r="W6" s="17" t="str">
        <f t="shared" si="8"/>
        <v/>
      </c>
      <c r="X6" s="17" t="str">
        <f t="shared" si="9"/>
        <v/>
      </c>
      <c r="Y6" s="17" t="str">
        <f t="shared" si="10"/>
        <v/>
      </c>
      <c r="Z6" s="17" t="str">
        <f t="shared" si="11"/>
        <v/>
      </c>
      <c r="AA6" s="17" t="str">
        <f t="shared" si="12"/>
        <v/>
      </c>
      <c r="AB6" s="17" t="str">
        <f t="shared" si="13"/>
        <v/>
      </c>
      <c r="AC6" s="17" t="str">
        <f t="shared" si="14"/>
        <v/>
      </c>
      <c r="AD6" s="17" t="str">
        <f t="shared" si="15"/>
        <v/>
      </c>
      <c r="AE6" s="17" t="str">
        <f t="shared" si="16"/>
        <v/>
      </c>
      <c r="AF6" s="17" t="str">
        <f t="shared" si="17"/>
        <v/>
      </c>
      <c r="AG6" s="17" t="str">
        <f t="shared" si="18"/>
        <v/>
      </c>
      <c r="AH6" s="17" t="str">
        <f t="shared" si="19"/>
        <v/>
      </c>
      <c r="AI6" s="17" t="str">
        <f t="shared" si="20"/>
        <v/>
      </c>
      <c r="AJ6" s="17" t="str">
        <f t="shared" si="21"/>
        <v/>
      </c>
      <c r="AK6" s="17" t="str">
        <f t="shared" si="22"/>
        <v/>
      </c>
      <c r="AL6" s="17" t="str">
        <f t="shared" si="23"/>
        <v/>
      </c>
      <c r="AM6" s="17" t="str">
        <f t="shared" si="24"/>
        <v/>
      </c>
      <c r="AN6" s="17" t="str">
        <f t="shared" si="25"/>
        <v/>
      </c>
      <c r="AO6" s="17" t="str">
        <f t="shared" si="26"/>
        <v/>
      </c>
      <c r="AP6" s="17" t="str">
        <f t="shared" si="27"/>
        <v/>
      </c>
      <c r="AQ6" s="17" t="str">
        <f t="shared" si="28"/>
        <v/>
      </c>
      <c r="AR6" s="17" t="str">
        <f t="shared" si="29"/>
        <v/>
      </c>
      <c r="AS6" s="17" t="str">
        <f t="shared" si="30"/>
        <v/>
      </c>
      <c r="AT6" s="430" t="str">
        <f t="shared" si="31"/>
        <v/>
      </c>
    </row>
    <row r="7" spans="1:46" x14ac:dyDescent="0.35">
      <c r="A7" s="18">
        <v>5</v>
      </c>
      <c r="B7" s="445" t="s">
        <v>265</v>
      </c>
      <c r="C7" s="446">
        <v>4364</v>
      </c>
      <c r="D7" s="402" t="s">
        <v>338</v>
      </c>
      <c r="E7" s="447" t="s">
        <v>332</v>
      </c>
      <c r="F7" s="405">
        <v>39412</v>
      </c>
      <c r="G7" s="445" t="s">
        <v>291</v>
      </c>
      <c r="H7" s="445" t="s">
        <v>292</v>
      </c>
      <c r="I7" s="407"/>
      <c r="J7" s="408"/>
      <c r="K7" s="434" t="s">
        <v>362</v>
      </c>
      <c r="L7" s="431"/>
      <c r="M7" s="18" t="s">
        <v>32</v>
      </c>
      <c r="N7" s="17" t="e">
        <f>IF(#REF!="TC","",E7)</f>
        <v>#REF!</v>
      </c>
      <c r="O7" s="17" t="e">
        <f t="shared" si="0"/>
        <v>#REF!</v>
      </c>
      <c r="P7" s="17" t="e">
        <f t="shared" si="1"/>
        <v>#REF!</v>
      </c>
      <c r="Q7" s="17" t="str">
        <f t="shared" si="2"/>
        <v/>
      </c>
      <c r="R7" s="17" t="str">
        <f t="shared" si="3"/>
        <v/>
      </c>
      <c r="S7" s="17" t="e">
        <f t="shared" si="4"/>
        <v>#REF!</v>
      </c>
      <c r="T7" s="17" t="e">
        <f t="shared" si="5"/>
        <v>#REF!</v>
      </c>
      <c r="U7" s="17" t="str">
        <f t="shared" si="6"/>
        <v/>
      </c>
      <c r="V7" s="17" t="str">
        <f t="shared" si="7"/>
        <v/>
      </c>
      <c r="W7" s="17" t="str">
        <f t="shared" si="8"/>
        <v/>
      </c>
      <c r="X7" s="17" t="str">
        <f t="shared" si="9"/>
        <v/>
      </c>
      <c r="Y7" s="17" t="str">
        <f t="shared" si="10"/>
        <v/>
      </c>
      <c r="Z7" s="17" t="str">
        <f t="shared" si="11"/>
        <v/>
      </c>
      <c r="AA7" s="17" t="str">
        <f t="shared" si="12"/>
        <v/>
      </c>
      <c r="AB7" s="17" t="str">
        <f t="shared" si="13"/>
        <v/>
      </c>
      <c r="AC7" s="17" t="str">
        <f t="shared" si="14"/>
        <v/>
      </c>
      <c r="AD7" s="17" t="str">
        <f t="shared" si="15"/>
        <v/>
      </c>
      <c r="AE7" s="17" t="str">
        <f t="shared" si="16"/>
        <v/>
      </c>
      <c r="AF7" s="17" t="str">
        <f t="shared" si="17"/>
        <v/>
      </c>
      <c r="AG7" s="17" t="str">
        <f t="shared" si="18"/>
        <v/>
      </c>
      <c r="AH7" s="17" t="str">
        <f t="shared" si="19"/>
        <v/>
      </c>
      <c r="AI7" s="17" t="str">
        <f t="shared" si="20"/>
        <v/>
      </c>
      <c r="AJ7" s="17" t="str">
        <f t="shared" si="21"/>
        <v/>
      </c>
      <c r="AK7" s="17" t="str">
        <f t="shared" si="22"/>
        <v/>
      </c>
      <c r="AL7" s="17" t="str">
        <f t="shared" si="23"/>
        <v/>
      </c>
      <c r="AM7" s="17" t="str">
        <f t="shared" si="24"/>
        <v/>
      </c>
      <c r="AN7" s="17" t="str">
        <f t="shared" si="25"/>
        <v/>
      </c>
      <c r="AO7" s="17" t="str">
        <f t="shared" si="26"/>
        <v/>
      </c>
      <c r="AP7" s="17" t="str">
        <f t="shared" si="27"/>
        <v/>
      </c>
      <c r="AQ7" s="17" t="str">
        <f t="shared" si="28"/>
        <v/>
      </c>
      <c r="AR7" s="17" t="str">
        <f t="shared" si="29"/>
        <v/>
      </c>
      <c r="AS7" s="17" t="str">
        <f t="shared" si="30"/>
        <v/>
      </c>
      <c r="AT7" s="430" t="str">
        <f t="shared" si="31"/>
        <v/>
      </c>
    </row>
    <row r="8" spans="1:46" x14ac:dyDescent="0.35">
      <c r="A8" s="18">
        <v>6</v>
      </c>
      <c r="B8" s="445" t="s">
        <v>266</v>
      </c>
      <c r="C8" s="446">
        <v>4367</v>
      </c>
      <c r="D8" s="402" t="s">
        <v>339</v>
      </c>
      <c r="E8" s="447" t="s">
        <v>332</v>
      </c>
      <c r="F8" s="405">
        <v>39666</v>
      </c>
      <c r="G8" s="445" t="s">
        <v>293</v>
      </c>
      <c r="H8" s="445" t="s">
        <v>294</v>
      </c>
      <c r="I8" s="407"/>
      <c r="J8" s="408"/>
      <c r="K8" s="434" t="s">
        <v>363</v>
      </c>
      <c r="L8" s="431"/>
      <c r="M8" s="18" t="s">
        <v>38</v>
      </c>
      <c r="N8" s="17" t="e">
        <f>IF(#REF!="TC","",E8)</f>
        <v>#REF!</v>
      </c>
      <c r="O8" s="17" t="e">
        <f t="shared" si="0"/>
        <v>#REF!</v>
      </c>
      <c r="P8" s="17" t="e">
        <f t="shared" si="1"/>
        <v>#REF!</v>
      </c>
      <c r="Q8" s="17" t="e">
        <f t="shared" si="2"/>
        <v>#REF!</v>
      </c>
      <c r="R8" s="17" t="e">
        <f t="shared" si="3"/>
        <v>#REF!</v>
      </c>
      <c r="S8" s="17" t="str">
        <f t="shared" si="4"/>
        <v/>
      </c>
      <c r="T8" s="17" t="str">
        <f t="shared" si="5"/>
        <v/>
      </c>
      <c r="U8" s="17" t="str">
        <f t="shared" si="6"/>
        <v/>
      </c>
      <c r="V8" s="17" t="str">
        <f t="shared" si="7"/>
        <v/>
      </c>
      <c r="W8" s="17" t="str">
        <f t="shared" si="8"/>
        <v/>
      </c>
      <c r="X8" s="17" t="str">
        <f t="shared" si="9"/>
        <v/>
      </c>
      <c r="Y8" s="17" t="str">
        <f t="shared" si="10"/>
        <v/>
      </c>
      <c r="Z8" s="17" t="str">
        <f t="shared" si="11"/>
        <v/>
      </c>
      <c r="AA8" s="17" t="str">
        <f t="shared" si="12"/>
        <v/>
      </c>
      <c r="AB8" s="17" t="str">
        <f t="shared" si="13"/>
        <v/>
      </c>
      <c r="AC8" s="17" t="str">
        <f t="shared" si="14"/>
        <v/>
      </c>
      <c r="AD8" s="17" t="str">
        <f t="shared" si="15"/>
        <v/>
      </c>
      <c r="AE8" s="17" t="str">
        <f t="shared" si="16"/>
        <v/>
      </c>
      <c r="AF8" s="17" t="str">
        <f t="shared" si="17"/>
        <v/>
      </c>
      <c r="AG8" s="17" t="str">
        <f t="shared" si="18"/>
        <v/>
      </c>
      <c r="AH8" s="17" t="str">
        <f t="shared" si="19"/>
        <v/>
      </c>
      <c r="AI8" s="17" t="str">
        <f t="shared" si="20"/>
        <v/>
      </c>
      <c r="AJ8" s="17" t="str">
        <f t="shared" si="21"/>
        <v/>
      </c>
      <c r="AK8" s="17" t="str">
        <f t="shared" si="22"/>
        <v/>
      </c>
      <c r="AL8" s="17" t="str">
        <f t="shared" si="23"/>
        <v/>
      </c>
      <c r="AM8" s="17" t="str">
        <f t="shared" si="24"/>
        <v/>
      </c>
      <c r="AN8" s="17" t="str">
        <f t="shared" si="25"/>
        <v/>
      </c>
      <c r="AO8" s="17" t="str">
        <f t="shared" si="26"/>
        <v/>
      </c>
      <c r="AP8" s="17" t="str">
        <f t="shared" si="27"/>
        <v/>
      </c>
      <c r="AQ8" s="17" t="str">
        <f t="shared" si="28"/>
        <v/>
      </c>
      <c r="AR8" s="17" t="str">
        <f t="shared" si="29"/>
        <v/>
      </c>
      <c r="AS8" s="17" t="str">
        <f t="shared" si="30"/>
        <v/>
      </c>
      <c r="AT8" s="430" t="str">
        <f t="shared" si="31"/>
        <v/>
      </c>
    </row>
    <row r="9" spans="1:46" x14ac:dyDescent="0.35">
      <c r="A9" s="18">
        <v>7</v>
      </c>
      <c r="B9" s="445" t="s">
        <v>267</v>
      </c>
      <c r="C9" s="446">
        <v>4346</v>
      </c>
      <c r="D9" s="402" t="s">
        <v>340</v>
      </c>
      <c r="E9" s="447" t="s">
        <v>332</v>
      </c>
      <c r="F9" s="405">
        <v>39386</v>
      </c>
      <c r="G9" s="445" t="s">
        <v>295</v>
      </c>
      <c r="H9" s="445" t="s">
        <v>296</v>
      </c>
      <c r="I9" s="407"/>
      <c r="J9" s="408"/>
      <c r="K9" s="434" t="s">
        <v>364</v>
      </c>
      <c r="L9" s="431"/>
      <c r="M9" s="18" t="s">
        <v>38</v>
      </c>
      <c r="N9" s="17" t="e">
        <f>IF(#REF!="TC","",E9)</f>
        <v>#REF!</v>
      </c>
      <c r="O9" s="17" t="e">
        <f t="shared" si="0"/>
        <v>#REF!</v>
      </c>
      <c r="P9" s="17" t="e">
        <f t="shared" si="1"/>
        <v>#REF!</v>
      </c>
      <c r="Q9" s="17" t="e">
        <f t="shared" si="2"/>
        <v>#REF!</v>
      </c>
      <c r="R9" s="17" t="e">
        <f t="shared" si="3"/>
        <v>#REF!</v>
      </c>
      <c r="S9" s="17" t="str">
        <f t="shared" si="4"/>
        <v/>
      </c>
      <c r="T9" s="17" t="str">
        <f t="shared" si="5"/>
        <v/>
      </c>
      <c r="U9" s="17" t="str">
        <f t="shared" si="6"/>
        <v/>
      </c>
      <c r="V9" s="17" t="str">
        <f t="shared" si="7"/>
        <v/>
      </c>
      <c r="W9" s="17" t="str">
        <f t="shared" si="8"/>
        <v/>
      </c>
      <c r="X9" s="17" t="str">
        <f t="shared" si="9"/>
        <v/>
      </c>
      <c r="Y9" s="17" t="str">
        <f t="shared" si="10"/>
        <v/>
      </c>
      <c r="Z9" s="17" t="str">
        <f t="shared" si="11"/>
        <v/>
      </c>
      <c r="AA9" s="17" t="str">
        <f t="shared" si="12"/>
        <v/>
      </c>
      <c r="AB9" s="17" t="str">
        <f t="shared" si="13"/>
        <v/>
      </c>
      <c r="AC9" s="17" t="str">
        <f t="shared" si="14"/>
        <v/>
      </c>
      <c r="AD9" s="17" t="str">
        <f t="shared" si="15"/>
        <v/>
      </c>
      <c r="AE9" s="17" t="str">
        <f t="shared" si="16"/>
        <v/>
      </c>
      <c r="AF9" s="17" t="str">
        <f t="shared" si="17"/>
        <v/>
      </c>
      <c r="AG9" s="17" t="str">
        <f t="shared" si="18"/>
        <v/>
      </c>
      <c r="AH9" s="17" t="str">
        <f t="shared" si="19"/>
        <v/>
      </c>
      <c r="AI9" s="17" t="str">
        <f t="shared" si="20"/>
        <v/>
      </c>
      <c r="AJ9" s="17" t="str">
        <f t="shared" si="21"/>
        <v/>
      </c>
      <c r="AK9" s="17" t="str">
        <f t="shared" si="22"/>
        <v/>
      </c>
      <c r="AL9" s="17" t="str">
        <f t="shared" si="23"/>
        <v/>
      </c>
      <c r="AM9" s="17" t="str">
        <f t="shared" si="24"/>
        <v/>
      </c>
      <c r="AN9" s="17" t="str">
        <f t="shared" si="25"/>
        <v/>
      </c>
      <c r="AO9" s="17" t="str">
        <f t="shared" si="26"/>
        <v/>
      </c>
      <c r="AP9" s="17" t="str">
        <f t="shared" si="27"/>
        <v/>
      </c>
      <c r="AQ9" s="17" t="str">
        <f t="shared" si="28"/>
        <v/>
      </c>
      <c r="AR9" s="17" t="str">
        <f t="shared" si="29"/>
        <v/>
      </c>
      <c r="AS9" s="17" t="str">
        <f t="shared" si="30"/>
        <v/>
      </c>
      <c r="AT9" s="430" t="str">
        <f t="shared" si="31"/>
        <v/>
      </c>
    </row>
    <row r="10" spans="1:46" x14ac:dyDescent="0.35">
      <c r="A10" s="18">
        <v>8</v>
      </c>
      <c r="B10" s="445" t="s">
        <v>268</v>
      </c>
      <c r="C10" s="446">
        <v>4162</v>
      </c>
      <c r="D10" s="402" t="s">
        <v>341</v>
      </c>
      <c r="E10" s="447" t="s">
        <v>332</v>
      </c>
      <c r="F10" s="405">
        <v>39594</v>
      </c>
      <c r="G10" s="445" t="s">
        <v>297</v>
      </c>
      <c r="H10" s="445" t="s">
        <v>298</v>
      </c>
      <c r="I10" s="407"/>
      <c r="J10" s="408"/>
      <c r="K10" s="434" t="s">
        <v>365</v>
      </c>
      <c r="L10" s="431"/>
      <c r="M10" s="18" t="s">
        <v>38</v>
      </c>
      <c r="N10" s="17" t="e">
        <f>IF(#REF!="TC","",E10)</f>
        <v>#REF!</v>
      </c>
      <c r="O10" s="17" t="e">
        <f t="shared" si="0"/>
        <v>#REF!</v>
      </c>
      <c r="P10" s="17" t="e">
        <f t="shared" si="1"/>
        <v>#REF!</v>
      </c>
      <c r="Q10" s="17" t="e">
        <f t="shared" si="2"/>
        <v>#REF!</v>
      </c>
      <c r="R10" s="17" t="e">
        <f t="shared" si="3"/>
        <v>#REF!</v>
      </c>
      <c r="S10" s="17" t="str">
        <f t="shared" si="4"/>
        <v/>
      </c>
      <c r="T10" s="17" t="str">
        <f t="shared" si="5"/>
        <v/>
      </c>
      <c r="U10" s="17" t="str">
        <f t="shared" si="6"/>
        <v/>
      </c>
      <c r="V10" s="17" t="str">
        <f t="shared" si="7"/>
        <v/>
      </c>
      <c r="W10" s="17" t="str">
        <f t="shared" si="8"/>
        <v/>
      </c>
      <c r="X10" s="17" t="str">
        <f t="shared" si="9"/>
        <v/>
      </c>
      <c r="Y10" s="17" t="str">
        <f t="shared" si="10"/>
        <v/>
      </c>
      <c r="Z10" s="17" t="str">
        <f t="shared" si="11"/>
        <v/>
      </c>
      <c r="AA10" s="17" t="str">
        <f t="shared" si="12"/>
        <v/>
      </c>
      <c r="AB10" s="17" t="str">
        <f t="shared" si="13"/>
        <v/>
      </c>
      <c r="AC10" s="17" t="str">
        <f t="shared" si="14"/>
        <v/>
      </c>
      <c r="AD10" s="17" t="str">
        <f t="shared" si="15"/>
        <v/>
      </c>
      <c r="AE10" s="17" t="str">
        <f t="shared" si="16"/>
        <v/>
      </c>
      <c r="AF10" s="17" t="str">
        <f t="shared" si="17"/>
        <v/>
      </c>
      <c r="AG10" s="17" t="str">
        <f t="shared" si="18"/>
        <v/>
      </c>
      <c r="AH10" s="17" t="str">
        <f t="shared" si="19"/>
        <v/>
      </c>
      <c r="AI10" s="17" t="str">
        <f t="shared" si="20"/>
        <v/>
      </c>
      <c r="AJ10" s="17" t="str">
        <f t="shared" si="21"/>
        <v/>
      </c>
      <c r="AK10" s="17" t="str">
        <f t="shared" si="22"/>
        <v/>
      </c>
      <c r="AL10" s="17" t="str">
        <f t="shared" si="23"/>
        <v/>
      </c>
      <c r="AM10" s="17" t="str">
        <f t="shared" si="24"/>
        <v/>
      </c>
      <c r="AN10" s="17" t="str">
        <f t="shared" si="25"/>
        <v/>
      </c>
      <c r="AO10" s="17" t="str">
        <f t="shared" si="26"/>
        <v/>
      </c>
      <c r="AP10" s="17" t="str">
        <f t="shared" si="27"/>
        <v/>
      </c>
      <c r="AQ10" s="17" t="str">
        <f t="shared" si="28"/>
        <v/>
      </c>
      <c r="AR10" s="17" t="str">
        <f t="shared" si="29"/>
        <v/>
      </c>
      <c r="AS10" s="17" t="str">
        <f t="shared" si="30"/>
        <v/>
      </c>
      <c r="AT10" s="430" t="str">
        <f t="shared" si="31"/>
        <v/>
      </c>
    </row>
    <row r="11" spans="1:46" x14ac:dyDescent="0.35">
      <c r="A11" s="18">
        <v>9</v>
      </c>
      <c r="B11" s="445" t="s">
        <v>269</v>
      </c>
      <c r="C11" s="446">
        <v>4393</v>
      </c>
      <c r="D11" s="402" t="s">
        <v>342</v>
      </c>
      <c r="E11" s="447" t="s">
        <v>332</v>
      </c>
      <c r="F11" s="405">
        <v>39709</v>
      </c>
      <c r="G11" s="445" t="s">
        <v>299</v>
      </c>
      <c r="H11" s="445" t="s">
        <v>300</v>
      </c>
      <c r="I11" s="407"/>
      <c r="J11" s="408"/>
      <c r="K11" s="434" t="s">
        <v>366</v>
      </c>
      <c r="L11" s="431"/>
      <c r="M11" s="18" t="s">
        <v>38</v>
      </c>
      <c r="N11" s="17" t="e">
        <f>IF(#REF!="TC","",E11)</f>
        <v>#REF!</v>
      </c>
      <c r="O11" s="17" t="e">
        <f t="shared" si="0"/>
        <v>#REF!</v>
      </c>
      <c r="P11" s="17" t="e">
        <f t="shared" si="1"/>
        <v>#REF!</v>
      </c>
      <c r="Q11" s="17" t="e">
        <f t="shared" si="2"/>
        <v>#REF!</v>
      </c>
      <c r="R11" s="17" t="e">
        <f t="shared" si="3"/>
        <v>#REF!</v>
      </c>
      <c r="S11" s="17" t="str">
        <f t="shared" si="4"/>
        <v/>
      </c>
      <c r="T11" s="17" t="str">
        <f t="shared" si="5"/>
        <v/>
      </c>
      <c r="U11" s="17" t="str">
        <f t="shared" si="6"/>
        <v/>
      </c>
      <c r="V11" s="17" t="str">
        <f t="shared" si="7"/>
        <v/>
      </c>
      <c r="W11" s="17" t="str">
        <f t="shared" si="8"/>
        <v/>
      </c>
      <c r="X11" s="17" t="str">
        <f t="shared" si="9"/>
        <v/>
      </c>
      <c r="Y11" s="17" t="str">
        <f t="shared" si="10"/>
        <v/>
      </c>
      <c r="Z11" s="17" t="str">
        <f t="shared" si="11"/>
        <v/>
      </c>
      <c r="AA11" s="17" t="str">
        <f t="shared" si="12"/>
        <v/>
      </c>
      <c r="AB11" s="17" t="str">
        <f t="shared" si="13"/>
        <v/>
      </c>
      <c r="AC11" s="17" t="str">
        <f t="shared" si="14"/>
        <v/>
      </c>
      <c r="AD11" s="17" t="str">
        <f t="shared" si="15"/>
        <v/>
      </c>
      <c r="AE11" s="17" t="str">
        <f t="shared" si="16"/>
        <v/>
      </c>
      <c r="AF11" s="17" t="str">
        <f t="shared" si="17"/>
        <v/>
      </c>
      <c r="AG11" s="17" t="str">
        <f t="shared" si="18"/>
        <v/>
      </c>
      <c r="AH11" s="17" t="str">
        <f t="shared" si="19"/>
        <v/>
      </c>
      <c r="AI11" s="17" t="str">
        <f t="shared" si="20"/>
        <v/>
      </c>
      <c r="AJ11" s="17" t="str">
        <f t="shared" si="21"/>
        <v/>
      </c>
      <c r="AK11" s="17" t="str">
        <f t="shared" si="22"/>
        <v/>
      </c>
      <c r="AL11" s="17" t="str">
        <f t="shared" si="23"/>
        <v/>
      </c>
      <c r="AM11" s="17" t="str">
        <f t="shared" si="24"/>
        <v/>
      </c>
      <c r="AN11" s="17" t="str">
        <f t="shared" si="25"/>
        <v/>
      </c>
      <c r="AO11" s="17" t="str">
        <f t="shared" si="26"/>
        <v/>
      </c>
      <c r="AP11" s="17" t="str">
        <f t="shared" si="27"/>
        <v/>
      </c>
      <c r="AQ11" s="17" t="str">
        <f t="shared" si="28"/>
        <v/>
      </c>
      <c r="AR11" s="17" t="str">
        <f t="shared" si="29"/>
        <v/>
      </c>
      <c r="AS11" s="17" t="str">
        <f t="shared" si="30"/>
        <v/>
      </c>
      <c r="AT11" s="430" t="str">
        <f t="shared" si="31"/>
        <v/>
      </c>
    </row>
    <row r="12" spans="1:46" x14ac:dyDescent="0.35">
      <c r="A12" s="18">
        <v>10</v>
      </c>
      <c r="B12" s="445" t="s">
        <v>270</v>
      </c>
      <c r="C12" s="446">
        <v>4394</v>
      </c>
      <c r="D12" s="402" t="s">
        <v>343</v>
      </c>
      <c r="E12" s="447" t="s">
        <v>332</v>
      </c>
      <c r="F12" s="405">
        <v>39455</v>
      </c>
      <c r="G12" s="445" t="s">
        <v>301</v>
      </c>
      <c r="H12" s="445" t="s">
        <v>302</v>
      </c>
      <c r="I12" s="407"/>
      <c r="J12" s="408"/>
      <c r="K12" s="434" t="s">
        <v>367</v>
      </c>
      <c r="L12" s="431"/>
      <c r="M12" s="18" t="s">
        <v>38</v>
      </c>
      <c r="N12" s="17" t="e">
        <f>IF(#REF!="TC","",E12)</f>
        <v>#REF!</v>
      </c>
      <c r="O12" s="17" t="e">
        <f t="shared" si="0"/>
        <v>#REF!</v>
      </c>
      <c r="P12" s="17" t="e">
        <f t="shared" si="1"/>
        <v>#REF!</v>
      </c>
      <c r="Q12" s="17" t="e">
        <f t="shared" si="2"/>
        <v>#REF!</v>
      </c>
      <c r="R12" s="17" t="e">
        <f t="shared" si="3"/>
        <v>#REF!</v>
      </c>
      <c r="S12" s="17" t="str">
        <f t="shared" si="4"/>
        <v/>
      </c>
      <c r="T12" s="17" t="str">
        <f t="shared" si="5"/>
        <v/>
      </c>
      <c r="U12" s="17" t="str">
        <f t="shared" si="6"/>
        <v/>
      </c>
      <c r="V12" s="17" t="str">
        <f t="shared" si="7"/>
        <v/>
      </c>
      <c r="W12" s="17" t="str">
        <f t="shared" si="8"/>
        <v/>
      </c>
      <c r="X12" s="17" t="str">
        <f t="shared" si="9"/>
        <v/>
      </c>
      <c r="Y12" s="17" t="str">
        <f t="shared" si="10"/>
        <v/>
      </c>
      <c r="Z12" s="17" t="str">
        <f t="shared" si="11"/>
        <v/>
      </c>
      <c r="AA12" s="17" t="str">
        <f t="shared" si="12"/>
        <v/>
      </c>
      <c r="AB12" s="17" t="str">
        <f t="shared" si="13"/>
        <v/>
      </c>
      <c r="AC12" s="17" t="str">
        <f t="shared" si="14"/>
        <v/>
      </c>
      <c r="AD12" s="17" t="str">
        <f t="shared" si="15"/>
        <v/>
      </c>
      <c r="AE12" s="17" t="str">
        <f t="shared" si="16"/>
        <v/>
      </c>
      <c r="AF12" s="17" t="str">
        <f t="shared" si="17"/>
        <v/>
      </c>
      <c r="AG12" s="17" t="str">
        <f t="shared" si="18"/>
        <v/>
      </c>
      <c r="AH12" s="17" t="str">
        <f t="shared" si="19"/>
        <v/>
      </c>
      <c r="AI12" s="17" t="str">
        <f t="shared" si="20"/>
        <v/>
      </c>
      <c r="AJ12" s="17" t="str">
        <f t="shared" si="21"/>
        <v/>
      </c>
      <c r="AK12" s="17" t="str">
        <f t="shared" si="22"/>
        <v/>
      </c>
      <c r="AL12" s="17" t="str">
        <f t="shared" si="23"/>
        <v/>
      </c>
      <c r="AM12" s="17" t="str">
        <f t="shared" si="24"/>
        <v/>
      </c>
      <c r="AN12" s="17" t="str">
        <f t="shared" si="25"/>
        <v/>
      </c>
      <c r="AO12" s="17" t="str">
        <f t="shared" si="26"/>
        <v/>
      </c>
      <c r="AP12" s="17" t="str">
        <f t="shared" si="27"/>
        <v/>
      </c>
      <c r="AQ12" s="17" t="str">
        <f t="shared" si="28"/>
        <v/>
      </c>
      <c r="AR12" s="17" t="str">
        <f t="shared" si="29"/>
        <v/>
      </c>
      <c r="AS12" s="17" t="str">
        <f t="shared" si="30"/>
        <v/>
      </c>
      <c r="AT12" s="430" t="str">
        <f t="shared" si="31"/>
        <v/>
      </c>
    </row>
    <row r="13" spans="1:46" x14ac:dyDescent="0.35">
      <c r="A13" s="18">
        <v>11</v>
      </c>
      <c r="B13" s="445" t="s">
        <v>271</v>
      </c>
      <c r="C13" s="446">
        <v>4163</v>
      </c>
      <c r="D13" s="402" t="s">
        <v>344</v>
      </c>
      <c r="E13" s="447" t="s">
        <v>332</v>
      </c>
      <c r="F13" s="405">
        <v>39460</v>
      </c>
      <c r="G13" s="445" t="s">
        <v>303</v>
      </c>
      <c r="H13" s="445" t="s">
        <v>304</v>
      </c>
      <c r="I13" s="407"/>
      <c r="J13" s="408"/>
      <c r="K13" s="434" t="s">
        <v>368</v>
      </c>
      <c r="L13" s="431"/>
      <c r="M13" s="18" t="s">
        <v>38</v>
      </c>
      <c r="N13" s="17" t="e">
        <f>IF(#REF!="TC","",E13)</f>
        <v>#REF!</v>
      </c>
      <c r="O13" s="17" t="e">
        <f t="shared" si="0"/>
        <v>#REF!</v>
      </c>
      <c r="P13" s="17" t="e">
        <f t="shared" si="1"/>
        <v>#REF!</v>
      </c>
      <c r="Q13" s="17" t="e">
        <f t="shared" si="2"/>
        <v>#REF!</v>
      </c>
      <c r="R13" s="17" t="e">
        <f t="shared" si="3"/>
        <v>#REF!</v>
      </c>
      <c r="S13" s="17" t="str">
        <f t="shared" si="4"/>
        <v/>
      </c>
      <c r="T13" s="17" t="str">
        <f t="shared" si="5"/>
        <v/>
      </c>
      <c r="U13" s="17" t="str">
        <f t="shared" si="6"/>
        <v/>
      </c>
      <c r="V13" s="17" t="str">
        <f t="shared" si="7"/>
        <v/>
      </c>
      <c r="W13" s="17" t="str">
        <f t="shared" si="8"/>
        <v/>
      </c>
      <c r="X13" s="17" t="str">
        <f t="shared" si="9"/>
        <v/>
      </c>
      <c r="Y13" s="17" t="str">
        <f t="shared" si="10"/>
        <v/>
      </c>
      <c r="Z13" s="17" t="str">
        <f t="shared" si="11"/>
        <v/>
      </c>
      <c r="AA13" s="17" t="str">
        <f t="shared" si="12"/>
        <v/>
      </c>
      <c r="AB13" s="17" t="str">
        <f t="shared" si="13"/>
        <v/>
      </c>
      <c r="AC13" s="17" t="str">
        <f t="shared" si="14"/>
        <v/>
      </c>
      <c r="AD13" s="17" t="str">
        <f t="shared" si="15"/>
        <v/>
      </c>
      <c r="AE13" s="17" t="str">
        <f t="shared" si="16"/>
        <v/>
      </c>
      <c r="AF13" s="17" t="str">
        <f t="shared" si="17"/>
        <v/>
      </c>
      <c r="AG13" s="17" t="str">
        <f t="shared" si="18"/>
        <v/>
      </c>
      <c r="AH13" s="17" t="str">
        <f t="shared" si="19"/>
        <v/>
      </c>
      <c r="AI13" s="17" t="str">
        <f t="shared" si="20"/>
        <v/>
      </c>
      <c r="AJ13" s="17" t="str">
        <f t="shared" si="21"/>
        <v/>
      </c>
      <c r="AK13" s="17" t="str">
        <f t="shared" si="22"/>
        <v/>
      </c>
      <c r="AL13" s="17" t="str">
        <f t="shared" si="23"/>
        <v/>
      </c>
      <c r="AM13" s="17" t="str">
        <f t="shared" si="24"/>
        <v/>
      </c>
      <c r="AN13" s="17" t="str">
        <f t="shared" si="25"/>
        <v/>
      </c>
      <c r="AO13" s="17" t="str">
        <f t="shared" si="26"/>
        <v/>
      </c>
      <c r="AP13" s="17" t="str">
        <f t="shared" si="27"/>
        <v/>
      </c>
      <c r="AQ13" s="17" t="str">
        <f t="shared" si="28"/>
        <v/>
      </c>
      <c r="AR13" s="17" t="str">
        <f t="shared" si="29"/>
        <v/>
      </c>
      <c r="AS13" s="17" t="str">
        <f t="shared" si="30"/>
        <v/>
      </c>
      <c r="AT13" s="430" t="str">
        <f t="shared" si="31"/>
        <v/>
      </c>
    </row>
    <row r="14" spans="1:46" x14ac:dyDescent="0.35">
      <c r="A14" s="18">
        <v>12</v>
      </c>
      <c r="B14" s="445" t="s">
        <v>272</v>
      </c>
      <c r="C14" s="446">
        <v>4416</v>
      </c>
      <c r="D14" s="402" t="s">
        <v>345</v>
      </c>
      <c r="E14" s="447" t="s">
        <v>332</v>
      </c>
      <c r="F14" s="405">
        <v>39677</v>
      </c>
      <c r="G14" s="445" t="s">
        <v>305</v>
      </c>
      <c r="H14" s="445" t="s">
        <v>306</v>
      </c>
      <c r="I14" s="407"/>
      <c r="J14" s="408"/>
      <c r="K14" s="434" t="s">
        <v>369</v>
      </c>
      <c r="L14" s="431"/>
      <c r="M14" s="18" t="s">
        <v>38</v>
      </c>
      <c r="N14" s="17" t="e">
        <f>IF(#REF!="TC","",E14)</f>
        <v>#REF!</v>
      </c>
      <c r="O14" s="17" t="e">
        <f t="shared" si="0"/>
        <v>#REF!</v>
      </c>
      <c r="P14" s="17" t="e">
        <f t="shared" si="1"/>
        <v>#REF!</v>
      </c>
      <c r="Q14" s="17" t="e">
        <f t="shared" si="2"/>
        <v>#REF!</v>
      </c>
      <c r="R14" s="17" t="e">
        <f t="shared" si="3"/>
        <v>#REF!</v>
      </c>
      <c r="S14" s="17" t="str">
        <f t="shared" si="4"/>
        <v/>
      </c>
      <c r="T14" s="17" t="str">
        <f t="shared" si="5"/>
        <v/>
      </c>
      <c r="U14" s="17" t="str">
        <f t="shared" si="6"/>
        <v/>
      </c>
      <c r="V14" s="17" t="str">
        <f t="shared" si="7"/>
        <v/>
      </c>
      <c r="W14" s="17" t="str">
        <f t="shared" si="8"/>
        <v/>
      </c>
      <c r="X14" s="17" t="str">
        <f t="shared" si="9"/>
        <v/>
      </c>
      <c r="Y14" s="17" t="str">
        <f t="shared" si="10"/>
        <v/>
      </c>
      <c r="Z14" s="17" t="str">
        <f t="shared" si="11"/>
        <v/>
      </c>
      <c r="AA14" s="17" t="str">
        <f t="shared" si="12"/>
        <v/>
      </c>
      <c r="AB14" s="17" t="str">
        <f t="shared" si="13"/>
        <v/>
      </c>
      <c r="AC14" s="17" t="str">
        <f t="shared" si="14"/>
        <v/>
      </c>
      <c r="AD14" s="17" t="str">
        <f t="shared" si="15"/>
        <v/>
      </c>
      <c r="AE14" s="17" t="str">
        <f t="shared" si="16"/>
        <v/>
      </c>
      <c r="AF14" s="17" t="str">
        <f t="shared" si="17"/>
        <v/>
      </c>
      <c r="AG14" s="17" t="str">
        <f t="shared" si="18"/>
        <v/>
      </c>
      <c r="AH14" s="17" t="str">
        <f t="shared" si="19"/>
        <v/>
      </c>
      <c r="AI14" s="17" t="str">
        <f t="shared" si="20"/>
        <v/>
      </c>
      <c r="AJ14" s="17" t="str">
        <f t="shared" si="21"/>
        <v/>
      </c>
      <c r="AK14" s="17" t="str">
        <f t="shared" si="22"/>
        <v/>
      </c>
      <c r="AL14" s="17" t="str">
        <f t="shared" si="23"/>
        <v/>
      </c>
      <c r="AM14" s="17" t="str">
        <f t="shared" si="24"/>
        <v/>
      </c>
      <c r="AN14" s="17" t="str">
        <f t="shared" si="25"/>
        <v/>
      </c>
      <c r="AO14" s="17" t="str">
        <f t="shared" si="26"/>
        <v/>
      </c>
      <c r="AP14" s="17" t="str">
        <f t="shared" si="27"/>
        <v/>
      </c>
      <c r="AQ14" s="17" t="str">
        <f t="shared" si="28"/>
        <v/>
      </c>
      <c r="AR14" s="17" t="str">
        <f t="shared" si="29"/>
        <v/>
      </c>
      <c r="AS14" s="17" t="str">
        <f t="shared" si="30"/>
        <v/>
      </c>
      <c r="AT14" s="430" t="str">
        <f t="shared" si="31"/>
        <v/>
      </c>
    </row>
    <row r="15" spans="1:46" x14ac:dyDescent="0.35">
      <c r="A15" s="18">
        <v>13</v>
      </c>
      <c r="B15" s="445" t="s">
        <v>273</v>
      </c>
      <c r="C15" s="446">
        <v>4257</v>
      </c>
      <c r="D15" s="402" t="s">
        <v>346</v>
      </c>
      <c r="E15" s="447" t="s">
        <v>332</v>
      </c>
      <c r="F15" s="405">
        <v>39209</v>
      </c>
      <c r="G15" s="445" t="s">
        <v>307</v>
      </c>
      <c r="H15" s="445" t="s">
        <v>308</v>
      </c>
      <c r="I15" s="407"/>
      <c r="J15" s="408"/>
      <c r="K15" s="434" t="s">
        <v>370</v>
      </c>
      <c r="L15" s="431"/>
      <c r="M15" s="18" t="s">
        <v>38</v>
      </c>
      <c r="N15" s="17" t="e">
        <f>IF(#REF!="TC","",E15)</f>
        <v>#REF!</v>
      </c>
      <c r="O15" s="17" t="e">
        <f t="shared" si="0"/>
        <v>#REF!</v>
      </c>
      <c r="P15" s="17" t="e">
        <f t="shared" si="1"/>
        <v>#REF!</v>
      </c>
      <c r="Q15" s="17" t="e">
        <f t="shared" si="2"/>
        <v>#REF!</v>
      </c>
      <c r="R15" s="17" t="e">
        <f t="shared" si="3"/>
        <v>#REF!</v>
      </c>
      <c r="S15" s="17" t="str">
        <f t="shared" si="4"/>
        <v/>
      </c>
      <c r="T15" s="17" t="str">
        <f t="shared" si="5"/>
        <v/>
      </c>
      <c r="U15" s="17" t="str">
        <f t="shared" si="6"/>
        <v/>
      </c>
      <c r="V15" s="17" t="str">
        <f t="shared" si="7"/>
        <v/>
      </c>
      <c r="W15" s="17" t="str">
        <f t="shared" si="8"/>
        <v/>
      </c>
      <c r="X15" s="17" t="str">
        <f t="shared" si="9"/>
        <v/>
      </c>
      <c r="Y15" s="17" t="str">
        <f t="shared" si="10"/>
        <v/>
      </c>
      <c r="Z15" s="17" t="str">
        <f t="shared" si="11"/>
        <v/>
      </c>
      <c r="AA15" s="17" t="str">
        <f t="shared" si="12"/>
        <v/>
      </c>
      <c r="AB15" s="17" t="str">
        <f t="shared" si="13"/>
        <v/>
      </c>
      <c r="AC15" s="17" t="str">
        <f t="shared" si="14"/>
        <v/>
      </c>
      <c r="AD15" s="17" t="str">
        <f t="shared" si="15"/>
        <v/>
      </c>
      <c r="AE15" s="17" t="str">
        <f t="shared" si="16"/>
        <v/>
      </c>
      <c r="AF15" s="17" t="str">
        <f t="shared" si="17"/>
        <v/>
      </c>
      <c r="AG15" s="17" t="str">
        <f t="shared" si="18"/>
        <v/>
      </c>
      <c r="AH15" s="17" t="str">
        <f t="shared" si="19"/>
        <v/>
      </c>
      <c r="AI15" s="17" t="str">
        <f t="shared" si="20"/>
        <v/>
      </c>
      <c r="AJ15" s="17" t="str">
        <f t="shared" si="21"/>
        <v/>
      </c>
      <c r="AK15" s="17" t="str">
        <f t="shared" si="22"/>
        <v/>
      </c>
      <c r="AL15" s="17" t="str">
        <f t="shared" si="23"/>
        <v/>
      </c>
      <c r="AM15" s="17" t="str">
        <f t="shared" si="24"/>
        <v/>
      </c>
      <c r="AN15" s="17" t="str">
        <f t="shared" si="25"/>
        <v/>
      </c>
      <c r="AO15" s="17" t="str">
        <f t="shared" si="26"/>
        <v/>
      </c>
      <c r="AP15" s="17" t="str">
        <f t="shared" si="27"/>
        <v/>
      </c>
      <c r="AQ15" s="17" t="str">
        <f t="shared" si="28"/>
        <v/>
      </c>
      <c r="AR15" s="17" t="str">
        <f t="shared" si="29"/>
        <v/>
      </c>
      <c r="AS15" s="17" t="str">
        <f t="shared" si="30"/>
        <v/>
      </c>
      <c r="AT15" s="430" t="str">
        <f t="shared" si="31"/>
        <v/>
      </c>
    </row>
    <row r="16" spans="1:46" x14ac:dyDescent="0.35">
      <c r="A16" s="18">
        <v>14</v>
      </c>
      <c r="B16" s="445" t="s">
        <v>274</v>
      </c>
      <c r="C16" s="446">
        <v>4363</v>
      </c>
      <c r="D16" s="402" t="s">
        <v>347</v>
      </c>
      <c r="E16" s="447" t="s">
        <v>332</v>
      </c>
      <c r="F16" s="405">
        <v>39336</v>
      </c>
      <c r="G16" s="445" t="s">
        <v>309</v>
      </c>
      <c r="H16" s="445" t="s">
        <v>298</v>
      </c>
      <c r="I16" s="407"/>
      <c r="J16" s="408"/>
      <c r="K16" s="434" t="s">
        <v>371</v>
      </c>
      <c r="L16" s="431"/>
      <c r="M16" s="18" t="s">
        <v>38</v>
      </c>
      <c r="N16" s="17" t="e">
        <f>IF(#REF!="TC","",E16)</f>
        <v>#REF!</v>
      </c>
      <c r="O16" s="17" t="e">
        <f t="shared" si="0"/>
        <v>#REF!</v>
      </c>
      <c r="P16" s="17" t="e">
        <f t="shared" si="1"/>
        <v>#REF!</v>
      </c>
      <c r="Q16" s="17" t="e">
        <f t="shared" si="2"/>
        <v>#REF!</v>
      </c>
      <c r="R16" s="17" t="e">
        <f t="shared" si="3"/>
        <v>#REF!</v>
      </c>
      <c r="S16" s="17" t="str">
        <f t="shared" si="4"/>
        <v/>
      </c>
      <c r="T16" s="17" t="str">
        <f t="shared" si="5"/>
        <v/>
      </c>
      <c r="U16" s="17" t="str">
        <f t="shared" si="6"/>
        <v/>
      </c>
      <c r="V16" s="17" t="str">
        <f t="shared" si="7"/>
        <v/>
      </c>
      <c r="W16" s="17" t="str">
        <f t="shared" si="8"/>
        <v/>
      </c>
      <c r="X16" s="17" t="str">
        <f t="shared" si="9"/>
        <v/>
      </c>
      <c r="Y16" s="17" t="str">
        <f t="shared" si="10"/>
        <v/>
      </c>
      <c r="Z16" s="17" t="str">
        <f t="shared" si="11"/>
        <v/>
      </c>
      <c r="AA16" s="17" t="str">
        <f t="shared" si="12"/>
        <v/>
      </c>
      <c r="AB16" s="17" t="str">
        <f t="shared" si="13"/>
        <v/>
      </c>
      <c r="AC16" s="17" t="str">
        <f t="shared" si="14"/>
        <v/>
      </c>
      <c r="AD16" s="17" t="str">
        <f t="shared" si="15"/>
        <v/>
      </c>
      <c r="AE16" s="17" t="str">
        <f t="shared" si="16"/>
        <v/>
      </c>
      <c r="AF16" s="17" t="str">
        <f t="shared" si="17"/>
        <v/>
      </c>
      <c r="AG16" s="17" t="str">
        <f t="shared" si="18"/>
        <v/>
      </c>
      <c r="AH16" s="17" t="str">
        <f t="shared" si="19"/>
        <v/>
      </c>
      <c r="AI16" s="17" t="str">
        <f t="shared" si="20"/>
        <v/>
      </c>
      <c r="AJ16" s="17" t="str">
        <f t="shared" si="21"/>
        <v/>
      </c>
      <c r="AK16" s="17" t="str">
        <f t="shared" si="22"/>
        <v/>
      </c>
      <c r="AL16" s="17" t="str">
        <f t="shared" si="23"/>
        <v/>
      </c>
      <c r="AM16" s="17" t="str">
        <f t="shared" si="24"/>
        <v/>
      </c>
      <c r="AN16" s="17" t="str">
        <f t="shared" si="25"/>
        <v/>
      </c>
      <c r="AO16" s="17" t="str">
        <f t="shared" si="26"/>
        <v/>
      </c>
      <c r="AP16" s="17" t="str">
        <f t="shared" si="27"/>
        <v/>
      </c>
      <c r="AQ16" s="17" t="str">
        <f t="shared" si="28"/>
        <v/>
      </c>
      <c r="AR16" s="17" t="str">
        <f t="shared" si="29"/>
        <v/>
      </c>
      <c r="AS16" s="17" t="str">
        <f t="shared" si="30"/>
        <v/>
      </c>
      <c r="AT16" s="430" t="str">
        <f t="shared" si="31"/>
        <v/>
      </c>
    </row>
    <row r="17" spans="1:46" x14ac:dyDescent="0.35">
      <c r="A17" s="18">
        <v>15</v>
      </c>
      <c r="B17" s="445" t="s">
        <v>275</v>
      </c>
      <c r="C17" s="446">
        <v>4591</v>
      </c>
      <c r="D17" s="402" t="s">
        <v>348</v>
      </c>
      <c r="E17" s="447" t="s">
        <v>333</v>
      </c>
      <c r="F17" s="405">
        <v>39693</v>
      </c>
      <c r="G17" s="445" t="s">
        <v>310</v>
      </c>
      <c r="H17" s="445" t="s">
        <v>311</v>
      </c>
      <c r="I17" s="407"/>
      <c r="J17" s="408"/>
      <c r="K17" s="434" t="s">
        <v>372</v>
      </c>
      <c r="L17" s="431"/>
      <c r="M17" s="18" t="s">
        <v>38</v>
      </c>
      <c r="N17" s="17" t="e">
        <f>IF(#REF!="TC","",E17)</f>
        <v>#REF!</v>
      </c>
      <c r="O17" s="17" t="e">
        <f t="shared" si="0"/>
        <v>#REF!</v>
      </c>
      <c r="P17" s="17" t="e">
        <f t="shared" si="1"/>
        <v>#REF!</v>
      </c>
      <c r="Q17" s="17" t="e">
        <f t="shared" si="2"/>
        <v>#REF!</v>
      </c>
      <c r="R17" s="17" t="e">
        <f t="shared" si="3"/>
        <v>#REF!</v>
      </c>
      <c r="S17" s="17" t="str">
        <f t="shared" si="4"/>
        <v/>
      </c>
      <c r="T17" s="17" t="str">
        <f t="shared" si="5"/>
        <v/>
      </c>
      <c r="U17" s="17" t="str">
        <f t="shared" si="6"/>
        <v/>
      </c>
      <c r="V17" s="17" t="str">
        <f t="shared" si="7"/>
        <v/>
      </c>
      <c r="W17" s="17" t="str">
        <f t="shared" si="8"/>
        <v/>
      </c>
      <c r="X17" s="17" t="str">
        <f t="shared" si="9"/>
        <v/>
      </c>
      <c r="Y17" s="17" t="str">
        <f t="shared" si="10"/>
        <v/>
      </c>
      <c r="Z17" s="17" t="str">
        <f t="shared" si="11"/>
        <v/>
      </c>
      <c r="AA17" s="17" t="str">
        <f t="shared" si="12"/>
        <v/>
      </c>
      <c r="AB17" s="17" t="str">
        <f t="shared" si="13"/>
        <v/>
      </c>
      <c r="AC17" s="17" t="str">
        <f t="shared" si="14"/>
        <v/>
      </c>
      <c r="AD17" s="17" t="str">
        <f t="shared" si="15"/>
        <v/>
      </c>
      <c r="AE17" s="17" t="str">
        <f t="shared" si="16"/>
        <v/>
      </c>
      <c r="AF17" s="17" t="str">
        <f t="shared" si="17"/>
        <v/>
      </c>
      <c r="AG17" s="17" t="str">
        <f t="shared" si="18"/>
        <v/>
      </c>
      <c r="AH17" s="17" t="str">
        <f t="shared" si="19"/>
        <v/>
      </c>
      <c r="AI17" s="17" t="str">
        <f t="shared" si="20"/>
        <v/>
      </c>
      <c r="AJ17" s="17" t="str">
        <f t="shared" si="21"/>
        <v/>
      </c>
      <c r="AK17" s="17" t="str">
        <f t="shared" si="22"/>
        <v/>
      </c>
      <c r="AL17" s="17" t="str">
        <f t="shared" si="23"/>
        <v/>
      </c>
      <c r="AM17" s="17" t="str">
        <f t="shared" si="24"/>
        <v/>
      </c>
      <c r="AN17" s="17" t="str">
        <f t="shared" si="25"/>
        <v/>
      </c>
      <c r="AO17" s="17" t="str">
        <f t="shared" si="26"/>
        <v/>
      </c>
      <c r="AP17" s="17" t="str">
        <f t="shared" si="27"/>
        <v/>
      </c>
      <c r="AQ17" s="17" t="str">
        <f t="shared" si="28"/>
        <v/>
      </c>
      <c r="AR17" s="17" t="str">
        <f t="shared" si="29"/>
        <v/>
      </c>
      <c r="AS17" s="17" t="str">
        <f t="shared" si="30"/>
        <v/>
      </c>
      <c r="AT17" s="430" t="str">
        <f t="shared" si="31"/>
        <v/>
      </c>
    </row>
    <row r="18" spans="1:46" x14ac:dyDescent="0.35">
      <c r="A18" s="18">
        <v>16</v>
      </c>
      <c r="B18" s="445" t="s">
        <v>276</v>
      </c>
      <c r="C18" s="446">
        <v>4373</v>
      </c>
      <c r="D18" s="402" t="s">
        <v>349</v>
      </c>
      <c r="E18" s="447" t="s">
        <v>333</v>
      </c>
      <c r="F18" s="405">
        <v>39357</v>
      </c>
      <c r="G18" s="445" t="s">
        <v>312</v>
      </c>
      <c r="H18" s="445" t="s">
        <v>313</v>
      </c>
      <c r="I18" s="407"/>
      <c r="J18" s="408"/>
      <c r="K18" s="434" t="s">
        <v>373</v>
      </c>
      <c r="L18" s="431"/>
      <c r="M18" s="18" t="s">
        <v>38</v>
      </c>
      <c r="N18" s="17" t="e">
        <f>IF(#REF!="TC","",E18)</f>
        <v>#REF!</v>
      </c>
      <c r="O18" s="17" t="e">
        <f t="shared" si="0"/>
        <v>#REF!</v>
      </c>
      <c r="P18" s="17" t="e">
        <f t="shared" si="1"/>
        <v>#REF!</v>
      </c>
      <c r="Q18" s="17" t="e">
        <f t="shared" si="2"/>
        <v>#REF!</v>
      </c>
      <c r="R18" s="17" t="e">
        <f t="shared" si="3"/>
        <v>#REF!</v>
      </c>
      <c r="S18" s="17" t="str">
        <f t="shared" si="4"/>
        <v/>
      </c>
      <c r="T18" s="17" t="str">
        <f t="shared" si="5"/>
        <v/>
      </c>
      <c r="U18" s="17" t="str">
        <f t="shared" si="6"/>
        <v/>
      </c>
      <c r="V18" s="17" t="str">
        <f t="shared" si="7"/>
        <v/>
      </c>
      <c r="W18" s="17" t="str">
        <f t="shared" si="8"/>
        <v/>
      </c>
      <c r="X18" s="17" t="str">
        <f t="shared" si="9"/>
        <v/>
      </c>
      <c r="Y18" s="17" t="str">
        <f t="shared" si="10"/>
        <v/>
      </c>
      <c r="Z18" s="17" t="str">
        <f t="shared" si="11"/>
        <v/>
      </c>
      <c r="AA18" s="17" t="str">
        <f t="shared" si="12"/>
        <v/>
      </c>
      <c r="AB18" s="17" t="str">
        <f t="shared" si="13"/>
        <v/>
      </c>
      <c r="AC18" s="17" t="str">
        <f t="shared" si="14"/>
        <v/>
      </c>
      <c r="AD18" s="17" t="str">
        <f t="shared" si="15"/>
        <v/>
      </c>
      <c r="AE18" s="17" t="str">
        <f t="shared" si="16"/>
        <v/>
      </c>
      <c r="AF18" s="17" t="str">
        <f t="shared" si="17"/>
        <v/>
      </c>
      <c r="AG18" s="17" t="str">
        <f t="shared" si="18"/>
        <v/>
      </c>
      <c r="AH18" s="17" t="str">
        <f t="shared" si="19"/>
        <v/>
      </c>
      <c r="AI18" s="17" t="str">
        <f t="shared" si="20"/>
        <v/>
      </c>
      <c r="AJ18" s="17" t="str">
        <f t="shared" si="21"/>
        <v/>
      </c>
      <c r="AK18" s="17" t="str">
        <f t="shared" si="22"/>
        <v/>
      </c>
      <c r="AL18" s="17" t="str">
        <f t="shared" si="23"/>
        <v/>
      </c>
      <c r="AM18" s="17" t="str">
        <f t="shared" si="24"/>
        <v/>
      </c>
      <c r="AN18" s="17" t="str">
        <f t="shared" si="25"/>
        <v/>
      </c>
      <c r="AO18" s="17" t="str">
        <f t="shared" si="26"/>
        <v/>
      </c>
      <c r="AP18" s="17" t="str">
        <f t="shared" si="27"/>
        <v/>
      </c>
      <c r="AQ18" s="17" t="str">
        <f t="shared" si="28"/>
        <v/>
      </c>
      <c r="AR18" s="17" t="str">
        <f t="shared" si="29"/>
        <v/>
      </c>
      <c r="AS18" s="17" t="str">
        <f t="shared" si="30"/>
        <v/>
      </c>
      <c r="AT18" s="430" t="str">
        <f t="shared" si="31"/>
        <v/>
      </c>
    </row>
    <row r="19" spans="1:46" x14ac:dyDescent="0.35">
      <c r="A19" s="18">
        <v>17</v>
      </c>
      <c r="B19" s="445" t="s">
        <v>277</v>
      </c>
      <c r="C19" s="446">
        <v>4166</v>
      </c>
      <c r="D19" s="402" t="s">
        <v>350</v>
      </c>
      <c r="E19" s="447" t="s">
        <v>333</v>
      </c>
      <c r="F19" s="405">
        <v>39415</v>
      </c>
      <c r="G19" s="445" t="s">
        <v>314</v>
      </c>
      <c r="H19" s="445" t="s">
        <v>315</v>
      </c>
      <c r="I19" s="407"/>
      <c r="J19" s="408"/>
      <c r="K19" s="434" t="s">
        <v>374</v>
      </c>
      <c r="L19" s="431"/>
      <c r="M19" s="18" t="s">
        <v>38</v>
      </c>
      <c r="N19" s="17" t="e">
        <f>IF(#REF!="TC","",E19)</f>
        <v>#REF!</v>
      </c>
      <c r="O19" s="17" t="e">
        <f t="shared" si="0"/>
        <v>#REF!</v>
      </c>
      <c r="P19" s="17" t="e">
        <f t="shared" si="1"/>
        <v>#REF!</v>
      </c>
      <c r="Q19" s="17" t="e">
        <f t="shared" si="2"/>
        <v>#REF!</v>
      </c>
      <c r="R19" s="17" t="e">
        <f t="shared" si="3"/>
        <v>#REF!</v>
      </c>
      <c r="S19" s="17" t="str">
        <f t="shared" si="4"/>
        <v/>
      </c>
      <c r="T19" s="17" t="str">
        <f t="shared" si="5"/>
        <v/>
      </c>
      <c r="U19" s="17" t="str">
        <f t="shared" si="6"/>
        <v/>
      </c>
      <c r="V19" s="17" t="str">
        <f t="shared" si="7"/>
        <v/>
      </c>
      <c r="W19" s="17" t="str">
        <f t="shared" si="8"/>
        <v/>
      </c>
      <c r="X19" s="17" t="str">
        <f t="shared" si="9"/>
        <v/>
      </c>
      <c r="Y19" s="17" t="str">
        <f t="shared" si="10"/>
        <v/>
      </c>
      <c r="Z19" s="17" t="str">
        <f t="shared" si="11"/>
        <v/>
      </c>
      <c r="AA19" s="17" t="str">
        <f t="shared" si="12"/>
        <v/>
      </c>
      <c r="AB19" s="17" t="str">
        <f t="shared" si="13"/>
        <v/>
      </c>
      <c r="AC19" s="17" t="str">
        <f t="shared" si="14"/>
        <v/>
      </c>
      <c r="AD19" s="17" t="str">
        <f t="shared" si="15"/>
        <v/>
      </c>
      <c r="AE19" s="17" t="str">
        <f t="shared" si="16"/>
        <v/>
      </c>
      <c r="AF19" s="17" t="str">
        <f t="shared" si="17"/>
        <v/>
      </c>
      <c r="AG19" s="17" t="str">
        <f t="shared" si="18"/>
        <v/>
      </c>
      <c r="AH19" s="17" t="str">
        <f t="shared" si="19"/>
        <v/>
      </c>
      <c r="AI19" s="17" t="str">
        <f t="shared" si="20"/>
        <v/>
      </c>
      <c r="AJ19" s="17" t="str">
        <f t="shared" si="21"/>
        <v/>
      </c>
      <c r="AK19" s="17" t="str">
        <f t="shared" si="22"/>
        <v/>
      </c>
      <c r="AL19" s="17" t="str">
        <f t="shared" si="23"/>
        <v/>
      </c>
      <c r="AM19" s="17" t="str">
        <f t="shared" si="24"/>
        <v/>
      </c>
      <c r="AN19" s="17" t="str">
        <f t="shared" si="25"/>
        <v/>
      </c>
      <c r="AO19" s="17" t="str">
        <f t="shared" si="26"/>
        <v/>
      </c>
      <c r="AP19" s="17" t="str">
        <f t="shared" si="27"/>
        <v/>
      </c>
      <c r="AQ19" s="17" t="str">
        <f t="shared" si="28"/>
        <v/>
      </c>
      <c r="AR19" s="17" t="str">
        <f t="shared" si="29"/>
        <v/>
      </c>
      <c r="AS19" s="17" t="str">
        <f t="shared" si="30"/>
        <v/>
      </c>
      <c r="AT19" s="430" t="str">
        <f t="shared" si="31"/>
        <v/>
      </c>
    </row>
    <row r="20" spans="1:46" x14ac:dyDescent="0.35">
      <c r="A20" s="18">
        <v>18</v>
      </c>
      <c r="B20" s="445" t="s">
        <v>278</v>
      </c>
      <c r="C20" s="446">
        <v>4372</v>
      </c>
      <c r="D20" s="402" t="s">
        <v>351</v>
      </c>
      <c r="E20" s="447" t="s">
        <v>333</v>
      </c>
      <c r="F20" s="405">
        <v>39551</v>
      </c>
      <c r="G20" s="445" t="s">
        <v>316</v>
      </c>
      <c r="H20" s="445" t="s">
        <v>317</v>
      </c>
      <c r="I20" s="407"/>
      <c r="J20" s="408"/>
      <c r="K20" s="434" t="s">
        <v>375</v>
      </c>
      <c r="L20" s="431"/>
      <c r="M20" s="18" t="s">
        <v>38</v>
      </c>
      <c r="N20" s="17" t="e">
        <f>IF(#REF!="TC","",E20)</f>
        <v>#REF!</v>
      </c>
      <c r="O20" s="17" t="e">
        <f t="shared" si="0"/>
        <v>#REF!</v>
      </c>
      <c r="P20" s="17" t="e">
        <f t="shared" si="1"/>
        <v>#REF!</v>
      </c>
      <c r="Q20" s="17" t="e">
        <f t="shared" si="2"/>
        <v>#REF!</v>
      </c>
      <c r="R20" s="17" t="e">
        <f t="shared" si="3"/>
        <v>#REF!</v>
      </c>
      <c r="S20" s="17" t="str">
        <f t="shared" si="4"/>
        <v/>
      </c>
      <c r="T20" s="17" t="str">
        <f t="shared" si="5"/>
        <v/>
      </c>
      <c r="U20" s="17" t="str">
        <f t="shared" si="6"/>
        <v/>
      </c>
      <c r="V20" s="17" t="str">
        <f t="shared" si="7"/>
        <v/>
      </c>
      <c r="W20" s="17" t="str">
        <f t="shared" si="8"/>
        <v/>
      </c>
      <c r="X20" s="17" t="str">
        <f t="shared" si="9"/>
        <v/>
      </c>
      <c r="Y20" s="17" t="str">
        <f t="shared" si="10"/>
        <v/>
      </c>
      <c r="Z20" s="17" t="str">
        <f t="shared" si="11"/>
        <v/>
      </c>
      <c r="AA20" s="17" t="str">
        <f t="shared" si="12"/>
        <v/>
      </c>
      <c r="AB20" s="17" t="str">
        <f t="shared" si="13"/>
        <v/>
      </c>
      <c r="AC20" s="17" t="str">
        <f t="shared" si="14"/>
        <v/>
      </c>
      <c r="AD20" s="17" t="str">
        <f t="shared" si="15"/>
        <v/>
      </c>
      <c r="AE20" s="17" t="str">
        <f t="shared" si="16"/>
        <v/>
      </c>
      <c r="AF20" s="17" t="str">
        <f t="shared" si="17"/>
        <v/>
      </c>
      <c r="AG20" s="17" t="str">
        <f t="shared" si="18"/>
        <v/>
      </c>
      <c r="AH20" s="17" t="str">
        <f t="shared" si="19"/>
        <v/>
      </c>
      <c r="AI20" s="17" t="str">
        <f t="shared" si="20"/>
        <v/>
      </c>
      <c r="AJ20" s="17" t="str">
        <f t="shared" si="21"/>
        <v/>
      </c>
      <c r="AK20" s="17" t="str">
        <f t="shared" si="22"/>
        <v/>
      </c>
      <c r="AL20" s="17" t="str">
        <f t="shared" si="23"/>
        <v/>
      </c>
      <c r="AM20" s="17" t="str">
        <f t="shared" si="24"/>
        <v/>
      </c>
      <c r="AN20" s="17" t="str">
        <f t="shared" si="25"/>
        <v/>
      </c>
      <c r="AO20" s="17" t="str">
        <f t="shared" si="26"/>
        <v/>
      </c>
      <c r="AP20" s="17" t="str">
        <f t="shared" si="27"/>
        <v/>
      </c>
      <c r="AQ20" s="17" t="str">
        <f t="shared" si="28"/>
        <v/>
      </c>
      <c r="AR20" s="17" t="str">
        <f t="shared" si="29"/>
        <v/>
      </c>
      <c r="AS20" s="17" t="str">
        <f t="shared" si="30"/>
        <v/>
      </c>
      <c r="AT20" s="430" t="str">
        <f t="shared" si="31"/>
        <v/>
      </c>
    </row>
    <row r="21" spans="1:46" x14ac:dyDescent="0.35">
      <c r="A21" s="18">
        <v>19</v>
      </c>
      <c r="B21" s="445" t="s">
        <v>279</v>
      </c>
      <c r="C21" s="446">
        <v>4203</v>
      </c>
      <c r="D21" s="402" t="s">
        <v>352</v>
      </c>
      <c r="E21" s="447" t="s">
        <v>333</v>
      </c>
      <c r="F21" s="406">
        <v>39571</v>
      </c>
      <c r="G21" s="445" t="s">
        <v>318</v>
      </c>
      <c r="H21" s="445" t="s">
        <v>319</v>
      </c>
      <c r="I21" s="402"/>
      <c r="J21" s="409"/>
      <c r="K21" s="435" t="s">
        <v>376</v>
      </c>
      <c r="L21" s="431"/>
      <c r="M21" s="18" t="s">
        <v>32</v>
      </c>
      <c r="N21" s="17" t="e">
        <f>IF(#REF!="TC","",E21)</f>
        <v>#REF!</v>
      </c>
      <c r="O21" s="17" t="e">
        <f t="shared" si="0"/>
        <v>#REF!</v>
      </c>
      <c r="P21" s="17" t="e">
        <f t="shared" si="1"/>
        <v>#REF!</v>
      </c>
      <c r="Q21" s="17" t="str">
        <f t="shared" si="2"/>
        <v/>
      </c>
      <c r="R21" s="17" t="str">
        <f t="shared" si="3"/>
        <v/>
      </c>
      <c r="S21" s="17" t="e">
        <f t="shared" si="4"/>
        <v>#REF!</v>
      </c>
      <c r="T21" s="17" t="e">
        <f t="shared" si="5"/>
        <v>#REF!</v>
      </c>
      <c r="U21" s="17" t="str">
        <f t="shared" si="6"/>
        <v/>
      </c>
      <c r="V21" s="17" t="str">
        <f t="shared" si="7"/>
        <v/>
      </c>
      <c r="W21" s="17" t="str">
        <f t="shared" si="8"/>
        <v/>
      </c>
      <c r="X21" s="17" t="str">
        <f t="shared" si="9"/>
        <v/>
      </c>
      <c r="Y21" s="17" t="str">
        <f t="shared" si="10"/>
        <v/>
      </c>
      <c r="Z21" s="17" t="str">
        <f t="shared" si="11"/>
        <v/>
      </c>
      <c r="AA21" s="17" t="str">
        <f t="shared" si="12"/>
        <v/>
      </c>
      <c r="AB21" s="17" t="str">
        <f t="shared" si="13"/>
        <v/>
      </c>
      <c r="AC21" s="17" t="str">
        <f t="shared" si="14"/>
        <v/>
      </c>
      <c r="AD21" s="17" t="str">
        <f t="shared" si="15"/>
        <v/>
      </c>
      <c r="AE21" s="17" t="str">
        <f t="shared" si="16"/>
        <v/>
      </c>
      <c r="AF21" s="17" t="str">
        <f t="shared" si="17"/>
        <v/>
      </c>
      <c r="AG21" s="17" t="str">
        <f t="shared" si="18"/>
        <v/>
      </c>
      <c r="AH21" s="17" t="str">
        <f t="shared" si="19"/>
        <v/>
      </c>
      <c r="AI21" s="17" t="str">
        <f t="shared" si="20"/>
        <v/>
      </c>
      <c r="AJ21" s="17" t="str">
        <f t="shared" si="21"/>
        <v/>
      </c>
      <c r="AK21" s="17" t="str">
        <f t="shared" si="22"/>
        <v/>
      </c>
      <c r="AL21" s="17" t="str">
        <f t="shared" si="23"/>
        <v/>
      </c>
      <c r="AM21" s="17" t="str">
        <f t="shared" si="24"/>
        <v/>
      </c>
      <c r="AN21" s="17" t="str">
        <f t="shared" si="25"/>
        <v/>
      </c>
      <c r="AO21" s="17" t="str">
        <f t="shared" si="26"/>
        <v/>
      </c>
      <c r="AP21" s="17" t="str">
        <f t="shared" si="27"/>
        <v/>
      </c>
      <c r="AQ21" s="17" t="str">
        <f t="shared" si="28"/>
        <v/>
      </c>
      <c r="AR21" s="17" t="str">
        <f t="shared" si="29"/>
        <v/>
      </c>
      <c r="AS21" s="17" t="str">
        <f t="shared" si="30"/>
        <v/>
      </c>
      <c r="AT21" s="430" t="str">
        <f t="shared" si="31"/>
        <v/>
      </c>
    </row>
    <row r="22" spans="1:46" x14ac:dyDescent="0.35">
      <c r="A22" s="18">
        <v>20</v>
      </c>
      <c r="B22" s="445" t="s">
        <v>280</v>
      </c>
      <c r="C22" s="446">
        <v>4389</v>
      </c>
      <c r="D22" s="402" t="s">
        <v>353</v>
      </c>
      <c r="E22" s="447" t="s">
        <v>333</v>
      </c>
      <c r="F22" s="406">
        <v>39682</v>
      </c>
      <c r="G22" s="445" t="s">
        <v>320</v>
      </c>
      <c r="H22" s="445" t="s">
        <v>321</v>
      </c>
      <c r="I22" s="402"/>
      <c r="J22" s="409"/>
      <c r="K22" s="435" t="s">
        <v>377</v>
      </c>
      <c r="L22" s="431"/>
      <c r="M22" s="18" t="s">
        <v>38</v>
      </c>
      <c r="N22" s="17" t="e">
        <f>IF(#REF!="TC","",E22)</f>
        <v>#REF!</v>
      </c>
      <c r="O22" s="17" t="e">
        <f t="shared" si="0"/>
        <v>#REF!</v>
      </c>
      <c r="P22" s="17" t="e">
        <f t="shared" si="1"/>
        <v>#REF!</v>
      </c>
      <c r="Q22" s="17" t="e">
        <f t="shared" si="2"/>
        <v>#REF!</v>
      </c>
      <c r="R22" s="17" t="e">
        <f t="shared" si="3"/>
        <v>#REF!</v>
      </c>
      <c r="S22" s="17" t="str">
        <f t="shared" si="4"/>
        <v/>
      </c>
      <c r="T22" s="17" t="str">
        <f t="shared" si="5"/>
        <v/>
      </c>
      <c r="U22" s="17" t="str">
        <f t="shared" si="6"/>
        <v/>
      </c>
      <c r="V22" s="17" t="str">
        <f t="shared" si="7"/>
        <v/>
      </c>
      <c r="W22" s="17" t="str">
        <f t="shared" si="8"/>
        <v/>
      </c>
      <c r="X22" s="17" t="str">
        <f t="shared" si="9"/>
        <v/>
      </c>
      <c r="Y22" s="17" t="str">
        <f t="shared" si="10"/>
        <v/>
      </c>
      <c r="Z22" s="17" t="str">
        <f t="shared" si="11"/>
        <v/>
      </c>
      <c r="AA22" s="17" t="str">
        <f t="shared" si="12"/>
        <v/>
      </c>
      <c r="AB22" s="17" t="str">
        <f t="shared" si="13"/>
        <v/>
      </c>
      <c r="AC22" s="17" t="str">
        <f t="shared" si="14"/>
        <v/>
      </c>
      <c r="AD22" s="17" t="str">
        <f t="shared" si="15"/>
        <v/>
      </c>
      <c r="AE22" s="17" t="str">
        <f t="shared" si="16"/>
        <v/>
      </c>
      <c r="AF22" s="17" t="str">
        <f t="shared" si="17"/>
        <v/>
      </c>
      <c r="AG22" s="17" t="str">
        <f t="shared" si="18"/>
        <v/>
      </c>
      <c r="AH22" s="17" t="str">
        <f t="shared" si="19"/>
        <v/>
      </c>
      <c r="AI22" s="17" t="str">
        <f t="shared" si="20"/>
        <v/>
      </c>
      <c r="AJ22" s="17" t="str">
        <f t="shared" si="21"/>
        <v/>
      </c>
      <c r="AK22" s="17" t="str">
        <f t="shared" si="22"/>
        <v/>
      </c>
      <c r="AL22" s="17" t="str">
        <f t="shared" si="23"/>
        <v/>
      </c>
      <c r="AM22" s="17" t="str">
        <f t="shared" si="24"/>
        <v/>
      </c>
      <c r="AN22" s="17" t="str">
        <f t="shared" si="25"/>
        <v/>
      </c>
      <c r="AO22" s="17" t="str">
        <f t="shared" si="26"/>
        <v/>
      </c>
      <c r="AP22" s="17" t="str">
        <f t="shared" si="27"/>
        <v/>
      </c>
      <c r="AQ22" s="17" t="str">
        <f t="shared" si="28"/>
        <v/>
      </c>
      <c r="AR22" s="17" t="str">
        <f t="shared" si="29"/>
        <v/>
      </c>
      <c r="AS22" s="17" t="str">
        <f t="shared" si="30"/>
        <v/>
      </c>
      <c r="AT22" s="430" t="str">
        <f t="shared" si="31"/>
        <v/>
      </c>
    </row>
    <row r="23" spans="1:46" x14ac:dyDescent="0.35">
      <c r="A23" s="18">
        <v>21</v>
      </c>
      <c r="B23" s="448" t="s">
        <v>281</v>
      </c>
      <c r="C23" s="449">
        <v>4323</v>
      </c>
      <c r="D23" s="402" t="s">
        <v>354</v>
      </c>
      <c r="E23" s="450" t="s">
        <v>333</v>
      </c>
      <c r="F23" s="442">
        <v>39313</v>
      </c>
      <c r="G23" s="448" t="s">
        <v>322</v>
      </c>
      <c r="H23" s="448" t="s">
        <v>323</v>
      </c>
      <c r="I23" s="402"/>
      <c r="J23" s="409"/>
      <c r="K23" s="435" t="s">
        <v>378</v>
      </c>
      <c r="L23" s="431"/>
      <c r="M23" s="18" t="s">
        <v>38</v>
      </c>
      <c r="N23" s="17" t="e">
        <f>IF(#REF!="TC","",E23)</f>
        <v>#REF!</v>
      </c>
      <c r="O23" s="17" t="e">
        <f t="shared" si="0"/>
        <v>#REF!</v>
      </c>
      <c r="P23" s="17" t="e">
        <f t="shared" si="1"/>
        <v>#REF!</v>
      </c>
      <c r="Q23" s="17" t="e">
        <f t="shared" si="2"/>
        <v>#REF!</v>
      </c>
      <c r="R23" s="17" t="e">
        <f t="shared" si="3"/>
        <v>#REF!</v>
      </c>
      <c r="S23" s="17" t="str">
        <f t="shared" si="4"/>
        <v/>
      </c>
      <c r="T23" s="17" t="str">
        <f t="shared" si="5"/>
        <v/>
      </c>
      <c r="U23" s="17" t="str">
        <f t="shared" si="6"/>
        <v/>
      </c>
      <c r="V23" s="17" t="str">
        <f t="shared" si="7"/>
        <v/>
      </c>
      <c r="W23" s="17" t="str">
        <f t="shared" si="8"/>
        <v/>
      </c>
      <c r="X23" s="17" t="str">
        <f t="shared" si="9"/>
        <v/>
      </c>
      <c r="Y23" s="17" t="str">
        <f t="shared" si="10"/>
        <v/>
      </c>
      <c r="Z23" s="17" t="str">
        <f t="shared" si="11"/>
        <v/>
      </c>
      <c r="AA23" s="17" t="str">
        <f t="shared" si="12"/>
        <v/>
      </c>
      <c r="AB23" s="17" t="str">
        <f t="shared" si="13"/>
        <v/>
      </c>
      <c r="AC23" s="17" t="str">
        <f t="shared" si="14"/>
        <v/>
      </c>
      <c r="AD23" s="17" t="str">
        <f t="shared" si="15"/>
        <v/>
      </c>
      <c r="AE23" s="17" t="str">
        <f t="shared" si="16"/>
        <v/>
      </c>
      <c r="AF23" s="17" t="str">
        <f t="shared" si="17"/>
        <v/>
      </c>
      <c r="AG23" s="17" t="str">
        <f t="shared" si="18"/>
        <v/>
      </c>
      <c r="AH23" s="17" t="str">
        <f t="shared" si="19"/>
        <v/>
      </c>
      <c r="AI23" s="17" t="str">
        <f t="shared" si="20"/>
        <v/>
      </c>
      <c r="AJ23" s="17" t="str">
        <f t="shared" si="21"/>
        <v/>
      </c>
      <c r="AK23" s="17" t="str">
        <f t="shared" si="22"/>
        <v/>
      </c>
      <c r="AL23" s="17" t="str">
        <f t="shared" si="23"/>
        <v/>
      </c>
      <c r="AM23" s="17" t="str">
        <f t="shared" si="24"/>
        <v/>
      </c>
      <c r="AN23" s="17" t="str">
        <f t="shared" si="25"/>
        <v/>
      </c>
      <c r="AO23" s="17" t="str">
        <f t="shared" si="26"/>
        <v/>
      </c>
      <c r="AP23" s="17" t="str">
        <f t="shared" si="27"/>
        <v/>
      </c>
      <c r="AQ23" s="17" t="str">
        <f t="shared" si="28"/>
        <v/>
      </c>
      <c r="AR23" s="17" t="str">
        <f t="shared" si="29"/>
        <v/>
      </c>
      <c r="AS23" s="17" t="str">
        <f t="shared" si="30"/>
        <v/>
      </c>
      <c r="AT23" s="430" t="str">
        <f t="shared" si="31"/>
        <v/>
      </c>
    </row>
    <row r="24" spans="1:46" ht="15" customHeight="1" x14ac:dyDescent="0.35">
      <c r="A24" s="18">
        <v>22</v>
      </c>
      <c r="B24" s="445" t="s">
        <v>282</v>
      </c>
      <c r="C24" s="446">
        <v>4585</v>
      </c>
      <c r="D24" s="402" t="s">
        <v>355</v>
      </c>
      <c r="E24" s="447" t="s">
        <v>333</v>
      </c>
      <c r="F24" s="406">
        <v>39517</v>
      </c>
      <c r="G24" s="445" t="s">
        <v>324</v>
      </c>
      <c r="H24" s="445" t="s">
        <v>325</v>
      </c>
      <c r="I24" s="402"/>
      <c r="J24" s="409"/>
      <c r="K24" s="435" t="s">
        <v>379</v>
      </c>
      <c r="L24" s="431"/>
      <c r="M24" s="18" t="s">
        <v>38</v>
      </c>
      <c r="N24" s="17" t="e">
        <f>IF(#REF!="TC","",E24)</f>
        <v>#REF!</v>
      </c>
      <c r="O24" s="17" t="e">
        <f t="shared" si="0"/>
        <v>#REF!</v>
      </c>
      <c r="P24" s="17" t="e">
        <f t="shared" si="1"/>
        <v>#REF!</v>
      </c>
      <c r="Q24" s="17" t="e">
        <f t="shared" si="2"/>
        <v>#REF!</v>
      </c>
      <c r="R24" s="17" t="e">
        <f t="shared" si="3"/>
        <v>#REF!</v>
      </c>
      <c r="S24" s="17" t="str">
        <f t="shared" si="4"/>
        <v/>
      </c>
      <c r="T24" s="17" t="str">
        <f t="shared" si="5"/>
        <v/>
      </c>
      <c r="U24" s="17" t="str">
        <f t="shared" si="6"/>
        <v/>
      </c>
      <c r="V24" s="17" t="str">
        <f t="shared" si="7"/>
        <v/>
      </c>
      <c r="W24" s="17" t="str">
        <f t="shared" si="8"/>
        <v/>
      </c>
      <c r="X24" s="17" t="str">
        <f t="shared" si="9"/>
        <v/>
      </c>
      <c r="Y24" s="17" t="str">
        <f t="shared" si="10"/>
        <v/>
      </c>
      <c r="Z24" s="17" t="str">
        <f t="shared" si="11"/>
        <v/>
      </c>
      <c r="AA24" s="17" t="str">
        <f t="shared" si="12"/>
        <v/>
      </c>
      <c r="AB24" s="17" t="str">
        <f t="shared" si="13"/>
        <v/>
      </c>
      <c r="AC24" s="17" t="str">
        <f t="shared" si="14"/>
        <v/>
      </c>
      <c r="AD24" s="17" t="str">
        <f t="shared" si="15"/>
        <v/>
      </c>
      <c r="AE24" s="17" t="str">
        <f t="shared" si="16"/>
        <v/>
      </c>
      <c r="AF24" s="17" t="str">
        <f t="shared" si="17"/>
        <v/>
      </c>
      <c r="AG24" s="17" t="str">
        <f t="shared" si="18"/>
        <v/>
      </c>
      <c r="AH24" s="17" t="str">
        <f t="shared" si="19"/>
        <v/>
      </c>
      <c r="AI24" s="17" t="str">
        <f t="shared" si="20"/>
        <v/>
      </c>
      <c r="AJ24" s="17" t="str">
        <f t="shared" si="21"/>
        <v/>
      </c>
      <c r="AK24" s="17" t="str">
        <f t="shared" si="22"/>
        <v/>
      </c>
      <c r="AL24" s="17" t="str">
        <f t="shared" si="23"/>
        <v/>
      </c>
      <c r="AM24" s="17" t="str">
        <f t="shared" si="24"/>
        <v/>
      </c>
      <c r="AN24" s="17" t="str">
        <f t="shared" si="25"/>
        <v/>
      </c>
      <c r="AO24" s="17" t="str">
        <f t="shared" si="26"/>
        <v/>
      </c>
      <c r="AP24" s="17" t="str">
        <f t="shared" si="27"/>
        <v/>
      </c>
      <c r="AQ24" s="17" t="str">
        <f t="shared" si="28"/>
        <v/>
      </c>
      <c r="AR24" s="17" t="str">
        <f t="shared" si="29"/>
        <v/>
      </c>
      <c r="AS24" s="17" t="str">
        <f t="shared" si="30"/>
        <v/>
      </c>
      <c r="AT24" s="430" t="str">
        <f t="shared" si="31"/>
        <v/>
      </c>
    </row>
    <row r="25" spans="1:46" x14ac:dyDescent="0.35">
      <c r="A25" s="18">
        <v>23</v>
      </c>
      <c r="B25" s="445" t="s">
        <v>282</v>
      </c>
      <c r="C25" s="446">
        <v>4378</v>
      </c>
      <c r="D25" s="402" t="s">
        <v>356</v>
      </c>
      <c r="E25" s="447" t="s">
        <v>333</v>
      </c>
      <c r="F25" s="406">
        <v>39573</v>
      </c>
      <c r="G25" s="445" t="s">
        <v>326</v>
      </c>
      <c r="H25" s="445" t="s">
        <v>327</v>
      </c>
      <c r="I25" s="402"/>
      <c r="J25" s="409"/>
      <c r="K25" s="435" t="s">
        <v>380</v>
      </c>
      <c r="L25" s="431"/>
      <c r="M25" s="18" t="s">
        <v>38</v>
      </c>
      <c r="N25" s="17" t="e">
        <f>IF(#REF!="TC","",#REF!)</f>
        <v>#REF!</v>
      </c>
      <c r="O25" s="17" t="e">
        <f t="shared" si="0"/>
        <v>#REF!</v>
      </c>
      <c r="P25" s="17" t="e">
        <f t="shared" si="1"/>
        <v>#REF!</v>
      </c>
      <c r="Q25" s="17" t="e">
        <f t="shared" si="2"/>
        <v>#REF!</v>
      </c>
      <c r="R25" s="17" t="e">
        <f t="shared" si="3"/>
        <v>#REF!</v>
      </c>
      <c r="S25" s="17" t="str">
        <f t="shared" si="4"/>
        <v/>
      </c>
      <c r="T25" s="17" t="str">
        <f t="shared" si="5"/>
        <v/>
      </c>
      <c r="U25" s="17" t="str">
        <f t="shared" si="6"/>
        <v/>
      </c>
      <c r="V25" s="17" t="str">
        <f t="shared" si="7"/>
        <v/>
      </c>
      <c r="W25" s="17" t="str">
        <f t="shared" si="8"/>
        <v/>
      </c>
      <c r="X25" s="17" t="str">
        <f t="shared" si="9"/>
        <v/>
      </c>
      <c r="Y25" s="17" t="str">
        <f t="shared" si="10"/>
        <v/>
      </c>
      <c r="Z25" s="17" t="str">
        <f t="shared" si="11"/>
        <v/>
      </c>
      <c r="AA25" s="17" t="str">
        <f t="shared" si="12"/>
        <v/>
      </c>
      <c r="AB25" s="17" t="str">
        <f t="shared" si="13"/>
        <v/>
      </c>
      <c r="AC25" s="17" t="str">
        <f t="shared" si="14"/>
        <v/>
      </c>
      <c r="AD25" s="17" t="str">
        <f t="shared" si="15"/>
        <v/>
      </c>
      <c r="AE25" s="17" t="str">
        <f t="shared" si="16"/>
        <v/>
      </c>
      <c r="AF25" s="17" t="str">
        <f t="shared" si="17"/>
        <v/>
      </c>
      <c r="AG25" s="17" t="str">
        <f t="shared" si="18"/>
        <v/>
      </c>
      <c r="AH25" s="17" t="str">
        <f t="shared" si="19"/>
        <v/>
      </c>
      <c r="AI25" s="17" t="str">
        <f t="shared" si="20"/>
        <v/>
      </c>
      <c r="AJ25" s="17" t="str">
        <f t="shared" si="21"/>
        <v/>
      </c>
      <c r="AK25" s="17" t="str">
        <f t="shared" si="22"/>
        <v/>
      </c>
      <c r="AL25" s="17" t="str">
        <f t="shared" si="23"/>
        <v/>
      </c>
      <c r="AM25" s="17" t="str">
        <f t="shared" si="24"/>
        <v/>
      </c>
      <c r="AN25" s="17" t="str">
        <f t="shared" si="25"/>
        <v/>
      </c>
      <c r="AO25" s="17" t="str">
        <f t="shared" si="26"/>
        <v/>
      </c>
      <c r="AP25" s="17" t="str">
        <f t="shared" si="27"/>
        <v/>
      </c>
      <c r="AQ25" s="17" t="str">
        <f t="shared" si="28"/>
        <v/>
      </c>
      <c r="AR25" s="17" t="str">
        <f t="shared" si="29"/>
        <v/>
      </c>
      <c r="AS25" s="17" t="str">
        <f t="shared" si="30"/>
        <v/>
      </c>
      <c r="AT25" s="430" t="str">
        <f t="shared" si="31"/>
        <v/>
      </c>
    </row>
    <row r="26" spans="1:46" x14ac:dyDescent="0.35">
      <c r="A26" s="441">
        <v>24</v>
      </c>
      <c r="B26" s="445"/>
      <c r="C26" s="446"/>
      <c r="D26" s="402"/>
      <c r="E26" s="447"/>
      <c r="F26" s="406"/>
      <c r="G26" s="445"/>
      <c r="H26" s="445"/>
      <c r="I26" s="402"/>
      <c r="J26" s="409"/>
      <c r="K26" s="435"/>
      <c r="L26" s="431"/>
      <c r="M26" s="18"/>
      <c r="N26" s="17" t="e">
        <f>IF(#REF!="TC","",#REF!)</f>
        <v>#REF!</v>
      </c>
      <c r="O26" s="17" t="e">
        <f t="shared" si="0"/>
        <v>#REF!</v>
      </c>
      <c r="P26" s="17" t="e">
        <f t="shared" si="1"/>
        <v>#REF!</v>
      </c>
      <c r="Q26" s="17" t="str">
        <f t="shared" si="2"/>
        <v/>
      </c>
      <c r="R26" s="17" t="str">
        <f t="shared" si="3"/>
        <v/>
      </c>
      <c r="S26" s="17" t="str">
        <f t="shared" si="4"/>
        <v/>
      </c>
      <c r="T26" s="17" t="str">
        <f t="shared" si="5"/>
        <v/>
      </c>
      <c r="U26" s="17" t="str">
        <f t="shared" si="6"/>
        <v/>
      </c>
      <c r="V26" s="17" t="str">
        <f t="shared" si="7"/>
        <v/>
      </c>
      <c r="W26" s="17" t="str">
        <f t="shared" si="8"/>
        <v/>
      </c>
      <c r="X26" s="17" t="str">
        <f t="shared" si="9"/>
        <v/>
      </c>
      <c r="Y26" s="17" t="str">
        <f t="shared" si="10"/>
        <v/>
      </c>
      <c r="Z26" s="17" t="str">
        <f t="shared" si="11"/>
        <v/>
      </c>
      <c r="AA26" s="17" t="str">
        <f t="shared" si="12"/>
        <v/>
      </c>
      <c r="AB26" s="17" t="str">
        <f t="shared" si="13"/>
        <v/>
      </c>
      <c r="AC26" s="17" t="str">
        <f t="shared" si="14"/>
        <v/>
      </c>
      <c r="AD26" s="17" t="str">
        <f t="shared" si="15"/>
        <v/>
      </c>
      <c r="AE26" s="17" t="str">
        <f t="shared" si="16"/>
        <v/>
      </c>
      <c r="AF26" s="17" t="str">
        <f t="shared" si="17"/>
        <v/>
      </c>
      <c r="AG26" s="17" t="str">
        <f t="shared" si="18"/>
        <v/>
      </c>
      <c r="AH26" s="17" t="str">
        <f t="shared" si="19"/>
        <v/>
      </c>
      <c r="AI26" s="17" t="str">
        <f t="shared" si="20"/>
        <v/>
      </c>
      <c r="AJ26" s="17" t="str">
        <f t="shared" si="21"/>
        <v/>
      </c>
      <c r="AK26" s="17" t="str">
        <f t="shared" si="22"/>
        <v/>
      </c>
      <c r="AL26" s="17" t="str">
        <f t="shared" si="23"/>
        <v/>
      </c>
      <c r="AM26" s="17" t="str">
        <f t="shared" si="24"/>
        <v/>
      </c>
      <c r="AN26" s="17" t="str">
        <f t="shared" si="25"/>
        <v/>
      </c>
      <c r="AO26" s="17" t="str">
        <f t="shared" si="26"/>
        <v/>
      </c>
      <c r="AP26" s="17" t="str">
        <f t="shared" si="27"/>
        <v/>
      </c>
      <c r="AQ26" s="17" t="str">
        <f t="shared" si="28"/>
        <v/>
      </c>
      <c r="AR26" s="17" t="str">
        <f t="shared" si="29"/>
        <v/>
      </c>
      <c r="AS26" s="17" t="str">
        <f t="shared" si="30"/>
        <v/>
      </c>
      <c r="AT26" s="430" t="str">
        <f t="shared" si="31"/>
        <v/>
      </c>
    </row>
    <row r="27" spans="1:46" x14ac:dyDescent="0.35">
      <c r="A27" s="441">
        <v>25</v>
      </c>
      <c r="B27" s="443"/>
      <c r="C27" s="443"/>
      <c r="D27" s="443"/>
      <c r="E27" s="443"/>
      <c r="F27" s="444"/>
      <c r="G27" s="443"/>
      <c r="H27" s="443"/>
      <c r="I27" s="402"/>
      <c r="J27" s="409"/>
      <c r="K27" s="435"/>
      <c r="L27" s="431"/>
      <c r="M27" s="18"/>
      <c r="N27" s="17" t="e">
        <f>IF(#REF!="TC","",#REF!)</f>
        <v>#REF!</v>
      </c>
      <c r="O27" s="17" t="e">
        <f t="shared" si="0"/>
        <v>#REF!</v>
      </c>
      <c r="P27" s="17" t="e">
        <f t="shared" si="1"/>
        <v>#REF!</v>
      </c>
      <c r="Q27" s="17" t="str">
        <f t="shared" si="2"/>
        <v/>
      </c>
      <c r="R27" s="17" t="str">
        <f t="shared" si="3"/>
        <v/>
      </c>
      <c r="S27" s="17" t="str">
        <f t="shared" si="4"/>
        <v/>
      </c>
      <c r="T27" s="17" t="str">
        <f t="shared" si="5"/>
        <v/>
      </c>
      <c r="U27" s="17" t="str">
        <f t="shared" si="6"/>
        <v/>
      </c>
      <c r="V27" s="17" t="str">
        <f t="shared" si="7"/>
        <v/>
      </c>
      <c r="W27" s="17" t="str">
        <f t="shared" si="8"/>
        <v/>
      </c>
      <c r="X27" s="17" t="str">
        <f t="shared" si="9"/>
        <v/>
      </c>
      <c r="Y27" s="17" t="str">
        <f t="shared" si="10"/>
        <v/>
      </c>
      <c r="Z27" s="17" t="str">
        <f t="shared" si="11"/>
        <v/>
      </c>
      <c r="AA27" s="17" t="str">
        <f t="shared" si="12"/>
        <v/>
      </c>
      <c r="AB27" s="17" t="str">
        <f t="shared" si="13"/>
        <v/>
      </c>
      <c r="AC27" s="17" t="str">
        <f t="shared" si="14"/>
        <v/>
      </c>
      <c r="AD27" s="17" t="str">
        <f t="shared" si="15"/>
        <v/>
      </c>
      <c r="AE27" s="17" t="str">
        <f t="shared" si="16"/>
        <v/>
      </c>
      <c r="AF27" s="17" t="str">
        <f t="shared" si="17"/>
        <v/>
      </c>
      <c r="AG27" s="17" t="str">
        <f t="shared" si="18"/>
        <v/>
      </c>
      <c r="AH27" s="17" t="str">
        <f t="shared" si="19"/>
        <v/>
      </c>
      <c r="AI27" s="17" t="str">
        <f t="shared" si="20"/>
        <v/>
      </c>
      <c r="AJ27" s="17" t="str">
        <f t="shared" si="21"/>
        <v/>
      </c>
      <c r="AK27" s="17" t="str">
        <f t="shared" si="22"/>
        <v/>
      </c>
      <c r="AL27" s="17" t="str">
        <f t="shared" si="23"/>
        <v/>
      </c>
      <c r="AM27" s="17" t="str">
        <f t="shared" si="24"/>
        <v/>
      </c>
      <c r="AN27" s="17" t="str">
        <f t="shared" si="25"/>
        <v/>
      </c>
      <c r="AO27" s="17" t="str">
        <f t="shared" si="26"/>
        <v/>
      </c>
      <c r="AP27" s="17" t="str">
        <f t="shared" si="27"/>
        <v/>
      </c>
      <c r="AQ27" s="17" t="str">
        <f t="shared" si="28"/>
        <v/>
      </c>
      <c r="AR27" s="17" t="str">
        <f t="shared" si="29"/>
        <v/>
      </c>
      <c r="AS27" s="17" t="str">
        <f t="shared" si="30"/>
        <v/>
      </c>
      <c r="AT27" s="430" t="str">
        <f t="shared" si="31"/>
        <v/>
      </c>
    </row>
    <row r="28" spans="1:46" x14ac:dyDescent="0.35">
      <c r="A28" s="18">
        <v>26</v>
      </c>
      <c r="B28" s="436"/>
      <c r="C28" s="437"/>
      <c r="D28" s="438"/>
      <c r="E28" s="439"/>
      <c r="F28" s="440"/>
      <c r="G28" s="438"/>
      <c r="H28" s="436"/>
      <c r="I28" s="402"/>
      <c r="J28" s="409"/>
      <c r="K28" s="435"/>
      <c r="L28" s="431"/>
      <c r="M28" s="18"/>
      <c r="N28" s="17" t="e">
        <f>IF(#REF!="TC","",E28)</f>
        <v>#REF!</v>
      </c>
      <c r="O28" s="17" t="e">
        <f t="shared" si="0"/>
        <v>#REF!</v>
      </c>
      <c r="P28" s="17" t="e">
        <f t="shared" si="1"/>
        <v>#REF!</v>
      </c>
      <c r="Q28" s="17" t="str">
        <f t="shared" si="2"/>
        <v/>
      </c>
      <c r="R28" s="17" t="str">
        <f t="shared" si="3"/>
        <v/>
      </c>
      <c r="S28" s="17" t="str">
        <f t="shared" si="4"/>
        <v/>
      </c>
      <c r="T28" s="17" t="str">
        <f t="shared" si="5"/>
        <v/>
      </c>
      <c r="U28" s="17" t="str">
        <f t="shared" si="6"/>
        <v/>
      </c>
      <c r="V28" s="17" t="str">
        <f t="shared" si="7"/>
        <v/>
      </c>
      <c r="W28" s="17" t="str">
        <f t="shared" si="8"/>
        <v/>
      </c>
      <c r="X28" s="17" t="str">
        <f t="shared" si="9"/>
        <v/>
      </c>
      <c r="Y28" s="17" t="str">
        <f t="shared" si="10"/>
        <v/>
      </c>
      <c r="Z28" s="17" t="str">
        <f t="shared" si="11"/>
        <v/>
      </c>
      <c r="AA28" s="17" t="str">
        <f t="shared" si="12"/>
        <v/>
      </c>
      <c r="AB28" s="17" t="str">
        <f t="shared" si="13"/>
        <v/>
      </c>
      <c r="AC28" s="17" t="str">
        <f t="shared" si="14"/>
        <v/>
      </c>
      <c r="AD28" s="17" t="str">
        <f t="shared" si="15"/>
        <v/>
      </c>
      <c r="AE28" s="17" t="str">
        <f t="shared" si="16"/>
        <v/>
      </c>
      <c r="AF28" s="17" t="str">
        <f t="shared" si="17"/>
        <v/>
      </c>
      <c r="AG28" s="17" t="str">
        <f t="shared" si="18"/>
        <v/>
      </c>
      <c r="AH28" s="17" t="str">
        <f t="shared" si="19"/>
        <v/>
      </c>
      <c r="AI28" s="17" t="str">
        <f t="shared" si="20"/>
        <v/>
      </c>
      <c r="AJ28" s="17" t="str">
        <f t="shared" si="21"/>
        <v/>
      </c>
      <c r="AK28" s="17" t="str">
        <f t="shared" si="22"/>
        <v/>
      </c>
      <c r="AL28" s="17" t="str">
        <f t="shared" si="23"/>
        <v/>
      </c>
      <c r="AM28" s="17" t="str">
        <f t="shared" si="24"/>
        <v/>
      </c>
      <c r="AN28" s="17" t="str">
        <f t="shared" si="25"/>
        <v/>
      </c>
      <c r="AO28" s="17" t="str">
        <f t="shared" si="26"/>
        <v/>
      </c>
      <c r="AP28" s="17" t="str">
        <f t="shared" si="27"/>
        <v/>
      </c>
      <c r="AQ28" s="17" t="str">
        <f t="shared" si="28"/>
        <v/>
      </c>
      <c r="AR28" s="17" t="str">
        <f t="shared" si="29"/>
        <v/>
      </c>
      <c r="AS28" s="17" t="str">
        <f t="shared" si="30"/>
        <v/>
      </c>
      <c r="AT28" s="430" t="str">
        <f t="shared" si="31"/>
        <v/>
      </c>
    </row>
    <row r="29" spans="1:46" x14ac:dyDescent="0.35">
      <c r="A29" s="18">
        <v>27</v>
      </c>
      <c r="B29" s="402"/>
      <c r="C29" s="403"/>
      <c r="D29" s="404"/>
      <c r="E29" s="20"/>
      <c r="F29" s="406"/>
      <c r="G29" s="404"/>
      <c r="H29" s="402"/>
      <c r="I29" s="402"/>
      <c r="J29" s="409"/>
      <c r="K29" s="435"/>
      <c r="L29" s="431"/>
      <c r="M29" s="18"/>
      <c r="N29" s="17" t="e">
        <f>IF(#REF!="TC","",E29)</f>
        <v>#REF!</v>
      </c>
      <c r="O29" s="17" t="e">
        <f t="shared" si="0"/>
        <v>#REF!</v>
      </c>
      <c r="P29" s="17" t="e">
        <f t="shared" si="1"/>
        <v>#REF!</v>
      </c>
      <c r="Q29" s="17" t="str">
        <f t="shared" si="2"/>
        <v/>
      </c>
      <c r="R29" s="17" t="str">
        <f t="shared" si="3"/>
        <v/>
      </c>
      <c r="S29" s="17" t="str">
        <f t="shared" si="4"/>
        <v/>
      </c>
      <c r="T29" s="17" t="str">
        <f t="shared" si="5"/>
        <v/>
      </c>
      <c r="U29" s="17" t="str">
        <f t="shared" si="6"/>
        <v/>
      </c>
      <c r="V29" s="17" t="str">
        <f t="shared" si="7"/>
        <v/>
      </c>
      <c r="W29" s="17" t="str">
        <f t="shared" si="8"/>
        <v/>
      </c>
      <c r="X29" s="17" t="str">
        <f t="shared" si="9"/>
        <v/>
      </c>
      <c r="Y29" s="17" t="str">
        <f t="shared" si="10"/>
        <v/>
      </c>
      <c r="Z29" s="17" t="str">
        <f t="shared" si="11"/>
        <v/>
      </c>
      <c r="AA29" s="17" t="str">
        <f t="shared" si="12"/>
        <v/>
      </c>
      <c r="AB29" s="17" t="str">
        <f t="shared" si="13"/>
        <v/>
      </c>
      <c r="AC29" s="17" t="str">
        <f t="shared" si="14"/>
        <v/>
      </c>
      <c r="AD29" s="17" t="str">
        <f t="shared" si="15"/>
        <v/>
      </c>
      <c r="AE29" s="17" t="str">
        <f t="shared" si="16"/>
        <v/>
      </c>
      <c r="AF29" s="17" t="str">
        <f t="shared" si="17"/>
        <v/>
      </c>
      <c r="AG29" s="17" t="str">
        <f t="shared" si="18"/>
        <v/>
      </c>
      <c r="AH29" s="17" t="str">
        <f t="shared" si="19"/>
        <v/>
      </c>
      <c r="AI29" s="17" t="str">
        <f t="shared" si="20"/>
        <v/>
      </c>
      <c r="AJ29" s="17" t="str">
        <f t="shared" si="21"/>
        <v/>
      </c>
      <c r="AK29" s="17" t="str">
        <f t="shared" si="22"/>
        <v/>
      </c>
      <c r="AL29" s="17" t="str">
        <f t="shared" si="23"/>
        <v/>
      </c>
      <c r="AM29" s="17" t="str">
        <f t="shared" si="24"/>
        <v/>
      </c>
      <c r="AN29" s="17" t="str">
        <f t="shared" si="25"/>
        <v/>
      </c>
      <c r="AO29" s="17" t="str">
        <f t="shared" si="26"/>
        <v/>
      </c>
      <c r="AP29" s="17" t="str">
        <f t="shared" si="27"/>
        <v/>
      </c>
      <c r="AQ29" s="17" t="str">
        <f t="shared" si="28"/>
        <v/>
      </c>
      <c r="AR29" s="17" t="str">
        <f t="shared" si="29"/>
        <v/>
      </c>
      <c r="AS29" s="17" t="str">
        <f t="shared" si="30"/>
        <v/>
      </c>
      <c r="AT29" s="430" t="str">
        <f t="shared" si="31"/>
        <v/>
      </c>
    </row>
    <row r="30" spans="1:46" x14ac:dyDescent="0.35">
      <c r="A30" s="18">
        <v>28</v>
      </c>
      <c r="B30" s="402"/>
      <c r="C30" s="403"/>
      <c r="D30" s="404"/>
      <c r="E30" s="20"/>
      <c r="F30" s="406"/>
      <c r="G30" s="404"/>
      <c r="H30" s="402"/>
      <c r="I30" s="402"/>
      <c r="J30" s="409"/>
      <c r="K30" s="435"/>
      <c r="L30" s="431"/>
      <c r="M30" s="18"/>
      <c r="N30" s="17" t="e">
        <f>IF(#REF!="TC","",E30)</f>
        <v>#REF!</v>
      </c>
      <c r="O30" s="17" t="e">
        <f t="shared" si="0"/>
        <v>#REF!</v>
      </c>
      <c r="P30" s="17" t="e">
        <f t="shared" si="1"/>
        <v>#REF!</v>
      </c>
      <c r="Q30" s="17" t="str">
        <f t="shared" si="2"/>
        <v/>
      </c>
      <c r="R30" s="17" t="str">
        <f t="shared" si="3"/>
        <v/>
      </c>
      <c r="S30" s="17" t="str">
        <f t="shared" si="4"/>
        <v/>
      </c>
      <c r="T30" s="17" t="str">
        <f t="shared" si="5"/>
        <v/>
      </c>
      <c r="U30" s="17" t="str">
        <f t="shared" si="6"/>
        <v/>
      </c>
      <c r="V30" s="17" t="str">
        <f t="shared" si="7"/>
        <v/>
      </c>
      <c r="W30" s="17" t="str">
        <f t="shared" si="8"/>
        <v/>
      </c>
      <c r="X30" s="17" t="str">
        <f t="shared" si="9"/>
        <v/>
      </c>
      <c r="Y30" s="17" t="str">
        <f t="shared" si="10"/>
        <v/>
      </c>
      <c r="Z30" s="17" t="str">
        <f t="shared" si="11"/>
        <v/>
      </c>
      <c r="AA30" s="17" t="str">
        <f t="shared" si="12"/>
        <v/>
      </c>
      <c r="AB30" s="17" t="str">
        <f t="shared" si="13"/>
        <v/>
      </c>
      <c r="AC30" s="17" t="str">
        <f t="shared" si="14"/>
        <v/>
      </c>
      <c r="AD30" s="17" t="str">
        <f t="shared" si="15"/>
        <v/>
      </c>
      <c r="AE30" s="17" t="str">
        <f t="shared" si="16"/>
        <v/>
      </c>
      <c r="AF30" s="17" t="str">
        <f t="shared" si="17"/>
        <v/>
      </c>
      <c r="AG30" s="17" t="str">
        <f t="shared" si="18"/>
        <v/>
      </c>
      <c r="AH30" s="17" t="str">
        <f t="shared" si="19"/>
        <v/>
      </c>
      <c r="AI30" s="17" t="str">
        <f t="shared" si="20"/>
        <v/>
      </c>
      <c r="AJ30" s="17" t="str">
        <f t="shared" si="21"/>
        <v/>
      </c>
      <c r="AK30" s="17" t="str">
        <f t="shared" si="22"/>
        <v/>
      </c>
      <c r="AL30" s="17" t="str">
        <f t="shared" si="23"/>
        <v/>
      </c>
      <c r="AM30" s="17" t="str">
        <f t="shared" si="24"/>
        <v/>
      </c>
      <c r="AN30" s="17" t="str">
        <f t="shared" si="25"/>
        <v/>
      </c>
      <c r="AO30" s="17" t="str">
        <f t="shared" si="26"/>
        <v/>
      </c>
      <c r="AP30" s="17" t="str">
        <f t="shared" si="27"/>
        <v/>
      </c>
      <c r="AQ30" s="17" t="str">
        <f t="shared" si="28"/>
        <v/>
      </c>
      <c r="AR30" s="17" t="str">
        <f t="shared" si="29"/>
        <v/>
      </c>
      <c r="AS30" s="17" t="str">
        <f t="shared" si="30"/>
        <v/>
      </c>
      <c r="AT30" s="430" t="str">
        <f t="shared" si="31"/>
        <v/>
      </c>
    </row>
    <row r="31" spans="1:46" x14ac:dyDescent="0.35">
      <c r="A31" s="18">
        <v>29</v>
      </c>
      <c r="B31" s="402"/>
      <c r="C31" s="403"/>
      <c r="D31" s="404"/>
      <c r="E31" s="20"/>
      <c r="F31" s="406"/>
      <c r="G31" s="404"/>
      <c r="H31" s="402"/>
      <c r="I31" s="402"/>
      <c r="J31" s="409"/>
      <c r="K31" s="435"/>
      <c r="L31" s="431"/>
      <c r="M31" s="18"/>
      <c r="N31" s="17" t="e">
        <f>IF(#REF!="TC","",E31)</f>
        <v>#REF!</v>
      </c>
      <c r="O31" s="17" t="e">
        <f t="shared" si="0"/>
        <v>#REF!</v>
      </c>
      <c r="P31" s="17" t="e">
        <f t="shared" si="1"/>
        <v>#REF!</v>
      </c>
      <c r="Q31" s="17" t="str">
        <f t="shared" si="2"/>
        <v/>
      </c>
      <c r="R31" s="17" t="str">
        <f t="shared" si="3"/>
        <v/>
      </c>
      <c r="S31" s="17" t="str">
        <f t="shared" si="4"/>
        <v/>
      </c>
      <c r="T31" s="17" t="str">
        <f t="shared" si="5"/>
        <v/>
      </c>
      <c r="U31" s="17" t="str">
        <f t="shared" si="6"/>
        <v/>
      </c>
      <c r="V31" s="17" t="str">
        <f t="shared" si="7"/>
        <v/>
      </c>
      <c r="W31" s="17" t="str">
        <f t="shared" si="8"/>
        <v/>
      </c>
      <c r="X31" s="17" t="str">
        <f t="shared" si="9"/>
        <v/>
      </c>
      <c r="Y31" s="17" t="str">
        <f t="shared" si="10"/>
        <v/>
      </c>
      <c r="Z31" s="17" t="str">
        <f t="shared" si="11"/>
        <v/>
      </c>
      <c r="AA31" s="17" t="str">
        <f t="shared" si="12"/>
        <v/>
      </c>
      <c r="AB31" s="17" t="str">
        <f t="shared" si="13"/>
        <v/>
      </c>
      <c r="AC31" s="17" t="str">
        <f t="shared" si="14"/>
        <v/>
      </c>
      <c r="AD31" s="17" t="str">
        <f t="shared" si="15"/>
        <v/>
      </c>
      <c r="AE31" s="17" t="str">
        <f t="shared" si="16"/>
        <v/>
      </c>
      <c r="AF31" s="17" t="str">
        <f t="shared" si="17"/>
        <v/>
      </c>
      <c r="AG31" s="17" t="str">
        <f t="shared" si="18"/>
        <v/>
      </c>
      <c r="AH31" s="17" t="str">
        <f t="shared" si="19"/>
        <v/>
      </c>
      <c r="AI31" s="17" t="str">
        <f t="shared" si="20"/>
        <v/>
      </c>
      <c r="AJ31" s="17" t="str">
        <f t="shared" si="21"/>
        <v/>
      </c>
      <c r="AK31" s="17" t="str">
        <f t="shared" si="22"/>
        <v/>
      </c>
      <c r="AL31" s="17" t="str">
        <f t="shared" si="23"/>
        <v/>
      </c>
      <c r="AM31" s="17" t="str">
        <f t="shared" si="24"/>
        <v/>
      </c>
      <c r="AN31" s="17" t="str">
        <f t="shared" si="25"/>
        <v/>
      </c>
      <c r="AO31" s="17" t="str">
        <f t="shared" si="26"/>
        <v/>
      </c>
      <c r="AP31" s="17" t="str">
        <f t="shared" si="27"/>
        <v/>
      </c>
      <c r="AQ31" s="17" t="str">
        <f t="shared" si="28"/>
        <v/>
      </c>
      <c r="AR31" s="17" t="str">
        <f t="shared" si="29"/>
        <v/>
      </c>
      <c r="AS31" s="17" t="str">
        <f t="shared" si="30"/>
        <v/>
      </c>
      <c r="AT31" s="430" t="str">
        <f t="shared" si="31"/>
        <v/>
      </c>
    </row>
    <row r="32" spans="1:46" x14ac:dyDescent="0.35">
      <c r="A32" s="18">
        <v>30</v>
      </c>
      <c r="B32" s="402"/>
      <c r="C32" s="403"/>
      <c r="D32" s="404"/>
      <c r="E32" s="20"/>
      <c r="F32" s="406"/>
      <c r="G32" s="404"/>
      <c r="H32" s="402"/>
      <c r="I32" s="402"/>
      <c r="J32" s="409"/>
      <c r="K32" s="435"/>
      <c r="L32" s="431"/>
      <c r="M32" s="18"/>
      <c r="N32" s="17" t="e">
        <f>IF(#REF!="TC","",E32)</f>
        <v>#REF!</v>
      </c>
      <c r="O32" s="17" t="e">
        <f t="shared" si="0"/>
        <v>#REF!</v>
      </c>
      <c r="P32" s="17" t="e">
        <f t="shared" si="1"/>
        <v>#REF!</v>
      </c>
      <c r="Q32" s="17" t="str">
        <f t="shared" si="2"/>
        <v/>
      </c>
      <c r="R32" s="17" t="str">
        <f t="shared" si="3"/>
        <v/>
      </c>
      <c r="S32" s="17" t="str">
        <f t="shared" si="4"/>
        <v/>
      </c>
      <c r="T32" s="17" t="str">
        <f t="shared" si="5"/>
        <v/>
      </c>
      <c r="U32" s="17" t="str">
        <f t="shared" si="6"/>
        <v/>
      </c>
      <c r="V32" s="17" t="str">
        <f t="shared" si="7"/>
        <v/>
      </c>
      <c r="W32" s="17" t="str">
        <f t="shared" si="8"/>
        <v/>
      </c>
      <c r="X32" s="17" t="str">
        <f t="shared" si="9"/>
        <v/>
      </c>
      <c r="Y32" s="17" t="str">
        <f t="shared" si="10"/>
        <v/>
      </c>
      <c r="Z32" s="17" t="str">
        <f t="shared" si="11"/>
        <v/>
      </c>
      <c r="AA32" s="17" t="str">
        <f t="shared" si="12"/>
        <v/>
      </c>
      <c r="AB32" s="17" t="str">
        <f t="shared" si="13"/>
        <v/>
      </c>
      <c r="AC32" s="17" t="str">
        <f t="shared" si="14"/>
        <v/>
      </c>
      <c r="AD32" s="17" t="str">
        <f t="shared" si="15"/>
        <v/>
      </c>
      <c r="AE32" s="17" t="str">
        <f t="shared" si="16"/>
        <v/>
      </c>
      <c r="AF32" s="17" t="str">
        <f t="shared" si="17"/>
        <v/>
      </c>
      <c r="AG32" s="17" t="str">
        <f t="shared" si="18"/>
        <v/>
      </c>
      <c r="AH32" s="17" t="str">
        <f t="shared" si="19"/>
        <v/>
      </c>
      <c r="AI32" s="17" t="str">
        <f t="shared" si="20"/>
        <v/>
      </c>
      <c r="AJ32" s="17" t="str">
        <f t="shared" si="21"/>
        <v/>
      </c>
      <c r="AK32" s="17" t="str">
        <f t="shared" si="22"/>
        <v/>
      </c>
      <c r="AL32" s="17" t="str">
        <f t="shared" si="23"/>
        <v/>
      </c>
      <c r="AM32" s="17" t="str">
        <f t="shared" si="24"/>
        <v/>
      </c>
      <c r="AN32" s="17" t="str">
        <f t="shared" si="25"/>
        <v/>
      </c>
      <c r="AO32" s="17" t="str">
        <f t="shared" si="26"/>
        <v/>
      </c>
      <c r="AP32" s="17" t="str">
        <f t="shared" si="27"/>
        <v/>
      </c>
      <c r="AQ32" s="17" t="str">
        <f t="shared" si="28"/>
        <v/>
      </c>
      <c r="AR32" s="17" t="str">
        <f t="shared" si="29"/>
        <v/>
      </c>
      <c r="AS32" s="17" t="str">
        <f t="shared" si="30"/>
        <v/>
      </c>
      <c r="AT32" s="430" t="str">
        <f t="shared" si="31"/>
        <v/>
      </c>
    </row>
    <row r="33" spans="1:46" x14ac:dyDescent="0.35">
      <c r="A33" s="18">
        <v>31</v>
      </c>
      <c r="B33" s="402"/>
      <c r="C33" s="403"/>
      <c r="D33" s="404"/>
      <c r="E33" s="20"/>
      <c r="F33" s="406"/>
      <c r="G33" s="404"/>
      <c r="H33" s="402"/>
      <c r="I33" s="402"/>
      <c r="J33" s="409"/>
      <c r="K33" s="435"/>
      <c r="L33" s="431"/>
      <c r="M33" s="18"/>
      <c r="N33" s="17" t="e">
        <f>IF(#REF!="TC","",E33)</f>
        <v>#REF!</v>
      </c>
      <c r="O33" s="17" t="e">
        <f t="shared" si="0"/>
        <v>#REF!</v>
      </c>
      <c r="P33" s="17" t="e">
        <f t="shared" si="1"/>
        <v>#REF!</v>
      </c>
      <c r="Q33" s="17" t="str">
        <f t="shared" si="2"/>
        <v/>
      </c>
      <c r="R33" s="17" t="str">
        <f t="shared" si="3"/>
        <v/>
      </c>
      <c r="S33" s="17" t="str">
        <f t="shared" si="4"/>
        <v/>
      </c>
      <c r="T33" s="17" t="str">
        <f t="shared" si="5"/>
        <v/>
      </c>
      <c r="U33" s="17" t="str">
        <f t="shared" si="6"/>
        <v/>
      </c>
      <c r="V33" s="17" t="str">
        <f t="shared" si="7"/>
        <v/>
      </c>
      <c r="W33" s="17" t="str">
        <f t="shared" si="8"/>
        <v/>
      </c>
      <c r="X33" s="17" t="str">
        <f t="shared" si="9"/>
        <v/>
      </c>
      <c r="Y33" s="17" t="str">
        <f t="shared" si="10"/>
        <v/>
      </c>
      <c r="Z33" s="17" t="str">
        <f t="shared" si="11"/>
        <v/>
      </c>
      <c r="AA33" s="17" t="str">
        <f t="shared" si="12"/>
        <v/>
      </c>
      <c r="AB33" s="17" t="str">
        <f t="shared" si="13"/>
        <v/>
      </c>
      <c r="AC33" s="17" t="str">
        <f t="shared" si="14"/>
        <v/>
      </c>
      <c r="AD33" s="17" t="str">
        <f t="shared" si="15"/>
        <v/>
      </c>
      <c r="AE33" s="17" t="str">
        <f t="shared" si="16"/>
        <v/>
      </c>
      <c r="AF33" s="17" t="str">
        <f t="shared" si="17"/>
        <v/>
      </c>
      <c r="AG33" s="17" t="str">
        <f t="shared" si="18"/>
        <v/>
      </c>
      <c r="AH33" s="17" t="str">
        <f t="shared" si="19"/>
        <v/>
      </c>
      <c r="AI33" s="17" t="str">
        <f t="shared" si="20"/>
        <v/>
      </c>
      <c r="AJ33" s="17" t="str">
        <f t="shared" si="21"/>
        <v/>
      </c>
      <c r="AK33" s="17" t="str">
        <f t="shared" si="22"/>
        <v/>
      </c>
      <c r="AL33" s="17" t="str">
        <f t="shared" si="23"/>
        <v/>
      </c>
      <c r="AM33" s="17" t="str">
        <f t="shared" si="24"/>
        <v/>
      </c>
      <c r="AN33" s="17" t="str">
        <f t="shared" si="25"/>
        <v/>
      </c>
      <c r="AO33" s="17" t="str">
        <f t="shared" si="26"/>
        <v/>
      </c>
      <c r="AP33" s="17" t="str">
        <f t="shared" si="27"/>
        <v/>
      </c>
      <c r="AQ33" s="17" t="str">
        <f t="shared" si="28"/>
        <v/>
      </c>
      <c r="AR33" s="17" t="str">
        <f t="shared" si="29"/>
        <v/>
      </c>
      <c r="AS33" s="17" t="str">
        <f t="shared" si="30"/>
        <v/>
      </c>
      <c r="AT33" s="430" t="str">
        <f t="shared" si="31"/>
        <v/>
      </c>
    </row>
    <row r="34" spans="1:46" x14ac:dyDescent="0.35">
      <c r="A34" s="18">
        <v>32</v>
      </c>
      <c r="B34" s="18"/>
      <c r="C34" s="18"/>
      <c r="D34" s="19"/>
      <c r="E34" s="20"/>
      <c r="F34" s="19"/>
      <c r="G34" s="18"/>
      <c r="H34" s="18"/>
      <c r="I34" s="18"/>
      <c r="J34" s="18"/>
      <c r="K34" s="432"/>
      <c r="L34" s="18"/>
      <c r="M34" s="18"/>
      <c r="N34" s="17" t="e">
        <f>IF(#REF!="TC","",E34)</f>
        <v>#REF!</v>
      </c>
      <c r="O34" s="17" t="e">
        <f t="shared" si="0"/>
        <v>#REF!</v>
      </c>
      <c r="P34" s="17" t="e">
        <f t="shared" si="1"/>
        <v>#REF!</v>
      </c>
      <c r="Q34" s="17" t="str">
        <f t="shared" si="2"/>
        <v/>
      </c>
      <c r="R34" s="17" t="str">
        <f t="shared" si="3"/>
        <v/>
      </c>
      <c r="S34" s="17" t="str">
        <f t="shared" si="4"/>
        <v/>
      </c>
      <c r="T34" s="17" t="str">
        <f t="shared" si="5"/>
        <v/>
      </c>
      <c r="U34" s="17" t="str">
        <f t="shared" si="6"/>
        <v/>
      </c>
      <c r="V34" s="17" t="str">
        <f t="shared" si="7"/>
        <v/>
      </c>
      <c r="W34" s="17" t="str">
        <f t="shared" si="8"/>
        <v/>
      </c>
      <c r="X34" s="17" t="str">
        <f t="shared" si="9"/>
        <v/>
      </c>
      <c r="Y34" s="17" t="str">
        <f t="shared" si="10"/>
        <v/>
      </c>
      <c r="Z34" s="17" t="str">
        <f t="shared" si="11"/>
        <v/>
      </c>
      <c r="AA34" s="17" t="str">
        <f t="shared" si="12"/>
        <v/>
      </c>
      <c r="AB34" s="17" t="str">
        <f t="shared" si="13"/>
        <v/>
      </c>
      <c r="AC34" s="17" t="str">
        <f t="shared" si="14"/>
        <v/>
      </c>
      <c r="AD34" s="17" t="str">
        <f t="shared" si="15"/>
        <v/>
      </c>
      <c r="AE34" s="17" t="str">
        <f t="shared" si="16"/>
        <v/>
      </c>
      <c r="AF34" s="17" t="str">
        <f t="shared" si="17"/>
        <v/>
      </c>
      <c r="AG34" s="17" t="str">
        <f t="shared" si="18"/>
        <v/>
      </c>
      <c r="AH34" s="17" t="str">
        <f t="shared" si="19"/>
        <v/>
      </c>
      <c r="AI34" s="17" t="str">
        <f t="shared" si="20"/>
        <v/>
      </c>
      <c r="AJ34" s="17" t="str">
        <f t="shared" si="21"/>
        <v/>
      </c>
      <c r="AK34" s="17" t="str">
        <f t="shared" si="22"/>
        <v/>
      </c>
      <c r="AL34" s="17" t="str">
        <f t="shared" si="23"/>
        <v/>
      </c>
      <c r="AM34" s="17" t="str">
        <f t="shared" si="24"/>
        <v/>
      </c>
      <c r="AN34" s="17" t="str">
        <f t="shared" si="25"/>
        <v/>
      </c>
      <c r="AO34" s="17" t="str">
        <f t="shared" si="26"/>
        <v/>
      </c>
      <c r="AP34" s="17" t="str">
        <f t="shared" si="27"/>
        <v/>
      </c>
      <c r="AQ34" s="17" t="str">
        <f t="shared" si="28"/>
        <v/>
      </c>
      <c r="AR34" s="17" t="str">
        <f t="shared" si="29"/>
        <v/>
      </c>
      <c r="AS34" s="17" t="str">
        <f t="shared" si="30"/>
        <v/>
      </c>
      <c r="AT34" s="430" t="str">
        <f t="shared" si="31"/>
        <v/>
      </c>
    </row>
    <row r="35" spans="1:46" x14ac:dyDescent="0.35">
      <c r="A35" s="18">
        <v>33</v>
      </c>
      <c r="B35" s="18"/>
      <c r="C35" s="18"/>
      <c r="D35" s="19"/>
      <c r="E35" s="20"/>
      <c r="F35" s="19"/>
      <c r="G35" s="18"/>
      <c r="H35" s="18"/>
      <c r="I35" s="18"/>
      <c r="J35" s="18"/>
      <c r="K35" s="18"/>
      <c r="L35" s="18"/>
      <c r="M35" s="18"/>
      <c r="N35" s="17" t="e">
        <f>IF(#REF!="TC","",E35)</f>
        <v>#REF!</v>
      </c>
      <c r="O35" s="17" t="e">
        <f t="shared" ref="O35:O62" si="32">IF(N35="BOY","BOY","")</f>
        <v>#REF!</v>
      </c>
      <c r="P35" s="17" t="e">
        <f t="shared" ref="P35:P62" si="33">IF(N35="GIRL","GIRL","")</f>
        <v>#REF!</v>
      </c>
      <c r="Q35" s="17" t="str">
        <f t="shared" ref="Q35:Q62" si="34">IF(M35="GEN",O35,"")</f>
        <v/>
      </c>
      <c r="R35" s="17" t="str">
        <f t="shared" ref="R35:R62" si="35">IF(M35="GEN",P35,"")</f>
        <v/>
      </c>
      <c r="S35" s="17" t="str">
        <f t="shared" ref="S35:S62" si="36">IF(M35="SC",O35,"")</f>
        <v/>
      </c>
      <c r="T35" s="17" t="str">
        <f t="shared" ref="T35:T62" si="37">IF(M35="SC",P35,"")</f>
        <v/>
      </c>
      <c r="U35" s="17" t="str">
        <f t="shared" ref="U35:U62" si="38">IF(M35="ST",O35,"")</f>
        <v/>
      </c>
      <c r="V35" s="17" t="str">
        <f t="shared" ref="V35:V62" si="39">IF(M35="ST",P35,"")</f>
        <v/>
      </c>
      <c r="W35" s="17" t="str">
        <f t="shared" ref="W35:W62" si="40">IF(M35="OBC",O35,"")</f>
        <v/>
      </c>
      <c r="X35" s="17" t="str">
        <f t="shared" ref="X35:X62" si="41">IF(M35="OBC",P35,"")</f>
        <v/>
      </c>
      <c r="Y35" s="17" t="str">
        <f t="shared" ref="Y35:Y62" si="42">IF(M35="PH",O35,"")</f>
        <v/>
      </c>
      <c r="Z35" s="17" t="str">
        <f t="shared" ref="Z35:Z62" si="43">IF(M35="PH",P35,"")</f>
        <v/>
      </c>
      <c r="AA35" s="17" t="str">
        <f t="shared" ref="AA35:AA62" si="44">IF(M35="Muslim",O35,"")</f>
        <v/>
      </c>
      <c r="AB35" s="17" t="str">
        <f t="shared" ref="AB35:AB62" si="45">IF(M35="Muslim",P35,"")</f>
        <v/>
      </c>
      <c r="AC35" s="17" t="str">
        <f t="shared" ref="AC35:AC62" si="46">IF(M35="Sikh",O35,"")</f>
        <v/>
      </c>
      <c r="AD35" s="17" t="str">
        <f t="shared" ref="AD35:AD62" si="47">IF(M35="Sikh",P35,"")</f>
        <v/>
      </c>
      <c r="AE35" s="17" t="str">
        <f t="shared" ref="AE35:AE62" si="48">IF(M35="MC",O35,"")</f>
        <v/>
      </c>
      <c r="AF35" s="17" t="str">
        <f t="shared" ref="AF35:AF62" si="49">IF(M35="MC",P35,"")</f>
        <v/>
      </c>
      <c r="AG35" s="17" t="str">
        <f t="shared" ref="AG35:AG62" si="50">IF(L35="I",O35,"")</f>
        <v/>
      </c>
      <c r="AH35" s="17" t="str">
        <f t="shared" ref="AH35:AH62" si="51">IF(L35="I",P35,"")</f>
        <v/>
      </c>
      <c r="AI35" s="17" t="str">
        <f t="shared" ref="AI35:AI62" si="52">IF(L35="II",O35,"")</f>
        <v/>
      </c>
      <c r="AJ35" s="17" t="str">
        <f t="shared" ref="AJ35:AJ62" si="53">IF(L35="II",P35,"")</f>
        <v/>
      </c>
      <c r="AK35" s="17" t="str">
        <f t="shared" ref="AK35:AK62" si="54">IF(L35="III",O35,"")</f>
        <v/>
      </c>
      <c r="AL35" s="17" t="str">
        <f t="shared" ref="AL35:AL62" si="55">IF(L35="III",P35,"")</f>
        <v/>
      </c>
      <c r="AM35" s="17" t="str">
        <f t="shared" ref="AM35:AM62" si="56">IF(L35="IV",O35,"")</f>
        <v/>
      </c>
      <c r="AN35" s="17" t="str">
        <f t="shared" ref="AN35:AN62" si="57">IF(L35="IV",P35,"")</f>
        <v/>
      </c>
      <c r="AO35" s="17" t="str">
        <f t="shared" ref="AO35:AO62" si="58">IF(L35="V",O35,"")</f>
        <v/>
      </c>
      <c r="AP35" s="17" t="str">
        <f t="shared" ref="AP35:AP62" si="59">IF(L35="V",P35,"")</f>
        <v/>
      </c>
      <c r="AQ35" s="17" t="str">
        <f t="shared" ref="AQ35:AQ62" si="60">IF(L35="VI",O35,"")</f>
        <v/>
      </c>
      <c r="AR35" s="17" t="str">
        <f t="shared" ref="AR35:AR62" si="61">IF(L35="VI",P35,"")</f>
        <v/>
      </c>
      <c r="AS35" s="17" t="str">
        <f t="shared" ref="AS35:AS62" si="62">IF(L35="VII",O35,"")</f>
        <v/>
      </c>
      <c r="AT35" s="430" t="str">
        <f t="shared" ref="AT35:AT62" si="63">IF(L35="VII",P35,"")</f>
        <v/>
      </c>
    </row>
    <row r="36" spans="1:46" x14ac:dyDescent="0.35">
      <c r="A36" s="18">
        <v>34</v>
      </c>
      <c r="B36" s="18"/>
      <c r="C36" s="18"/>
      <c r="D36" s="19"/>
      <c r="E36" s="20"/>
      <c r="F36" s="19"/>
      <c r="G36" s="18"/>
      <c r="H36" s="18"/>
      <c r="I36" s="18"/>
      <c r="J36" s="18"/>
      <c r="K36" s="18"/>
      <c r="L36" s="18"/>
      <c r="M36" s="18"/>
      <c r="N36" s="17" t="e">
        <f>IF(#REF!="TC","",E36)</f>
        <v>#REF!</v>
      </c>
      <c r="O36" s="17" t="e">
        <f t="shared" si="32"/>
        <v>#REF!</v>
      </c>
      <c r="P36" s="17" t="e">
        <f t="shared" si="33"/>
        <v>#REF!</v>
      </c>
      <c r="Q36" s="17" t="str">
        <f t="shared" si="34"/>
        <v/>
      </c>
      <c r="R36" s="17" t="str">
        <f t="shared" si="35"/>
        <v/>
      </c>
      <c r="S36" s="17" t="str">
        <f t="shared" si="36"/>
        <v/>
      </c>
      <c r="T36" s="17" t="str">
        <f t="shared" si="37"/>
        <v/>
      </c>
      <c r="U36" s="17" t="str">
        <f t="shared" si="38"/>
        <v/>
      </c>
      <c r="V36" s="17" t="str">
        <f t="shared" si="39"/>
        <v/>
      </c>
      <c r="W36" s="17" t="str">
        <f t="shared" si="40"/>
        <v/>
      </c>
      <c r="X36" s="17" t="str">
        <f t="shared" si="41"/>
        <v/>
      </c>
      <c r="Y36" s="17" t="str">
        <f t="shared" si="42"/>
        <v/>
      </c>
      <c r="Z36" s="17" t="str">
        <f t="shared" si="43"/>
        <v/>
      </c>
      <c r="AA36" s="17" t="str">
        <f t="shared" si="44"/>
        <v/>
      </c>
      <c r="AB36" s="17" t="str">
        <f t="shared" si="45"/>
        <v/>
      </c>
      <c r="AC36" s="17" t="str">
        <f t="shared" si="46"/>
        <v/>
      </c>
      <c r="AD36" s="17" t="str">
        <f t="shared" si="47"/>
        <v/>
      </c>
      <c r="AE36" s="17" t="str">
        <f t="shared" si="48"/>
        <v/>
      </c>
      <c r="AF36" s="17" t="str">
        <f t="shared" si="49"/>
        <v/>
      </c>
      <c r="AG36" s="17" t="str">
        <f t="shared" si="50"/>
        <v/>
      </c>
      <c r="AH36" s="17" t="str">
        <f t="shared" si="51"/>
        <v/>
      </c>
      <c r="AI36" s="17" t="str">
        <f t="shared" si="52"/>
        <v/>
      </c>
      <c r="AJ36" s="17" t="str">
        <f t="shared" si="53"/>
        <v/>
      </c>
      <c r="AK36" s="17" t="str">
        <f t="shared" si="54"/>
        <v/>
      </c>
      <c r="AL36" s="17" t="str">
        <f t="shared" si="55"/>
        <v/>
      </c>
      <c r="AM36" s="17" t="str">
        <f t="shared" si="56"/>
        <v/>
      </c>
      <c r="AN36" s="17" t="str">
        <f t="shared" si="57"/>
        <v/>
      </c>
      <c r="AO36" s="17" t="str">
        <f t="shared" si="58"/>
        <v/>
      </c>
      <c r="AP36" s="17" t="str">
        <f t="shared" si="59"/>
        <v/>
      </c>
      <c r="AQ36" s="17" t="str">
        <f t="shared" si="60"/>
        <v/>
      </c>
      <c r="AR36" s="17" t="str">
        <f t="shared" si="61"/>
        <v/>
      </c>
      <c r="AS36" s="17" t="str">
        <f t="shared" si="62"/>
        <v/>
      </c>
      <c r="AT36" s="430" t="str">
        <f t="shared" si="63"/>
        <v/>
      </c>
    </row>
    <row r="37" spans="1:46" x14ac:dyDescent="0.35">
      <c r="A37" s="18">
        <v>35</v>
      </c>
      <c r="B37" s="18"/>
      <c r="C37" s="18"/>
      <c r="D37" s="19"/>
      <c r="E37" s="20"/>
      <c r="F37" s="19"/>
      <c r="G37" s="18"/>
      <c r="H37" s="18"/>
      <c r="I37" s="18"/>
      <c r="J37" s="18"/>
      <c r="K37" s="18"/>
      <c r="L37" s="18"/>
      <c r="M37" s="18"/>
      <c r="N37" s="17" t="e">
        <f>IF(#REF!="TC","",E37)</f>
        <v>#REF!</v>
      </c>
      <c r="O37" s="17" t="e">
        <f t="shared" si="32"/>
        <v>#REF!</v>
      </c>
      <c r="P37" s="17" t="e">
        <f t="shared" si="33"/>
        <v>#REF!</v>
      </c>
      <c r="Q37" s="17" t="str">
        <f t="shared" si="34"/>
        <v/>
      </c>
      <c r="R37" s="17" t="str">
        <f t="shared" si="35"/>
        <v/>
      </c>
      <c r="S37" s="17" t="str">
        <f t="shared" si="36"/>
        <v/>
      </c>
      <c r="T37" s="17" t="str">
        <f t="shared" si="37"/>
        <v/>
      </c>
      <c r="U37" s="17" t="str">
        <f t="shared" si="38"/>
        <v/>
      </c>
      <c r="V37" s="17" t="str">
        <f t="shared" si="39"/>
        <v/>
      </c>
      <c r="W37" s="17" t="str">
        <f t="shared" si="40"/>
        <v/>
      </c>
      <c r="X37" s="17" t="str">
        <f t="shared" si="41"/>
        <v/>
      </c>
      <c r="Y37" s="17" t="str">
        <f t="shared" si="42"/>
        <v/>
      </c>
      <c r="Z37" s="17" t="str">
        <f t="shared" si="43"/>
        <v/>
      </c>
      <c r="AA37" s="17" t="str">
        <f t="shared" si="44"/>
        <v/>
      </c>
      <c r="AB37" s="17" t="str">
        <f t="shared" si="45"/>
        <v/>
      </c>
      <c r="AC37" s="17" t="str">
        <f t="shared" si="46"/>
        <v/>
      </c>
      <c r="AD37" s="17" t="str">
        <f t="shared" si="47"/>
        <v/>
      </c>
      <c r="AE37" s="17" t="str">
        <f t="shared" si="48"/>
        <v/>
      </c>
      <c r="AF37" s="17" t="str">
        <f t="shared" si="49"/>
        <v/>
      </c>
      <c r="AG37" s="17" t="str">
        <f t="shared" si="50"/>
        <v/>
      </c>
      <c r="AH37" s="17" t="str">
        <f t="shared" si="51"/>
        <v/>
      </c>
      <c r="AI37" s="17" t="str">
        <f t="shared" si="52"/>
        <v/>
      </c>
      <c r="AJ37" s="17" t="str">
        <f t="shared" si="53"/>
        <v/>
      </c>
      <c r="AK37" s="17" t="str">
        <f t="shared" si="54"/>
        <v/>
      </c>
      <c r="AL37" s="17" t="str">
        <f t="shared" si="55"/>
        <v/>
      </c>
      <c r="AM37" s="17" t="str">
        <f t="shared" si="56"/>
        <v/>
      </c>
      <c r="AN37" s="17" t="str">
        <f t="shared" si="57"/>
        <v/>
      </c>
      <c r="AO37" s="17" t="str">
        <f t="shared" si="58"/>
        <v/>
      </c>
      <c r="AP37" s="17" t="str">
        <f t="shared" si="59"/>
        <v/>
      </c>
      <c r="AQ37" s="17" t="str">
        <f t="shared" si="60"/>
        <v/>
      </c>
      <c r="AR37" s="17" t="str">
        <f t="shared" si="61"/>
        <v/>
      </c>
      <c r="AS37" s="17" t="str">
        <f t="shared" si="62"/>
        <v/>
      </c>
      <c r="AT37" s="430" t="str">
        <f t="shared" si="63"/>
        <v/>
      </c>
    </row>
    <row r="38" spans="1:46" x14ac:dyDescent="0.35">
      <c r="A38" s="18">
        <v>36</v>
      </c>
      <c r="B38" s="18"/>
      <c r="C38" s="18"/>
      <c r="D38" s="19"/>
      <c r="E38" s="20"/>
      <c r="F38" s="19"/>
      <c r="G38" s="18"/>
      <c r="H38" s="18"/>
      <c r="I38" s="18"/>
      <c r="J38" s="20"/>
      <c r="K38" s="20"/>
      <c r="L38" s="18"/>
      <c r="M38" s="18"/>
      <c r="N38" s="17" t="e">
        <f>IF(#REF!="TC","",E38)</f>
        <v>#REF!</v>
      </c>
      <c r="O38" s="17" t="e">
        <f t="shared" si="32"/>
        <v>#REF!</v>
      </c>
      <c r="P38" s="17" t="e">
        <f t="shared" si="33"/>
        <v>#REF!</v>
      </c>
      <c r="Q38" s="17" t="str">
        <f t="shared" si="34"/>
        <v/>
      </c>
      <c r="R38" s="17" t="str">
        <f t="shared" si="35"/>
        <v/>
      </c>
      <c r="S38" s="17" t="str">
        <f t="shared" si="36"/>
        <v/>
      </c>
      <c r="T38" s="17" t="str">
        <f t="shared" si="37"/>
        <v/>
      </c>
      <c r="U38" s="17" t="str">
        <f t="shared" si="38"/>
        <v/>
      </c>
      <c r="V38" s="17" t="str">
        <f t="shared" si="39"/>
        <v/>
      </c>
      <c r="W38" s="17" t="str">
        <f t="shared" si="40"/>
        <v/>
      </c>
      <c r="X38" s="17" t="str">
        <f t="shared" si="41"/>
        <v/>
      </c>
      <c r="Y38" s="17" t="str">
        <f t="shared" si="42"/>
        <v/>
      </c>
      <c r="Z38" s="17" t="str">
        <f t="shared" si="43"/>
        <v/>
      </c>
      <c r="AA38" s="17" t="str">
        <f t="shared" si="44"/>
        <v/>
      </c>
      <c r="AB38" s="17" t="str">
        <f t="shared" si="45"/>
        <v/>
      </c>
      <c r="AC38" s="17" t="str">
        <f t="shared" si="46"/>
        <v/>
      </c>
      <c r="AD38" s="17" t="str">
        <f t="shared" si="47"/>
        <v/>
      </c>
      <c r="AE38" s="17" t="str">
        <f t="shared" si="48"/>
        <v/>
      </c>
      <c r="AF38" s="17" t="str">
        <f t="shared" si="49"/>
        <v/>
      </c>
      <c r="AG38" s="17" t="str">
        <f t="shared" si="50"/>
        <v/>
      </c>
      <c r="AH38" s="17" t="str">
        <f t="shared" si="51"/>
        <v/>
      </c>
      <c r="AI38" s="17" t="str">
        <f t="shared" si="52"/>
        <v/>
      </c>
      <c r="AJ38" s="17" t="str">
        <f t="shared" si="53"/>
        <v/>
      </c>
      <c r="AK38" s="17" t="str">
        <f t="shared" si="54"/>
        <v/>
      </c>
      <c r="AL38" s="17" t="str">
        <f t="shared" si="55"/>
        <v/>
      </c>
      <c r="AM38" s="17" t="str">
        <f t="shared" si="56"/>
        <v/>
      </c>
      <c r="AN38" s="17" t="str">
        <f t="shared" si="57"/>
        <v/>
      </c>
      <c r="AO38" s="17" t="str">
        <f t="shared" si="58"/>
        <v/>
      </c>
      <c r="AP38" s="17" t="str">
        <f t="shared" si="59"/>
        <v/>
      </c>
      <c r="AQ38" s="17" t="str">
        <f t="shared" si="60"/>
        <v/>
      </c>
      <c r="AR38" s="17" t="str">
        <f t="shared" si="61"/>
        <v/>
      </c>
      <c r="AS38" s="17" t="str">
        <f t="shared" si="62"/>
        <v/>
      </c>
      <c r="AT38" s="430" t="str">
        <f t="shared" si="63"/>
        <v/>
      </c>
    </row>
    <row r="39" spans="1:46" x14ac:dyDescent="0.35">
      <c r="A39" s="18">
        <v>37</v>
      </c>
      <c r="B39" s="18"/>
      <c r="C39" s="18"/>
      <c r="D39" s="19"/>
      <c r="E39" s="20"/>
      <c r="F39" s="19"/>
      <c r="G39" s="18"/>
      <c r="H39" s="18"/>
      <c r="I39" s="18"/>
      <c r="J39" s="18"/>
      <c r="K39" s="18"/>
      <c r="L39" s="18"/>
      <c r="M39" s="18"/>
      <c r="N39" s="17" t="e">
        <f>IF(#REF!="TC","",E39)</f>
        <v>#REF!</v>
      </c>
      <c r="O39" s="17" t="e">
        <f t="shared" si="32"/>
        <v>#REF!</v>
      </c>
      <c r="P39" s="17" t="e">
        <f t="shared" si="33"/>
        <v>#REF!</v>
      </c>
      <c r="Q39" s="17" t="str">
        <f t="shared" si="34"/>
        <v/>
      </c>
      <c r="R39" s="17" t="str">
        <f t="shared" si="35"/>
        <v/>
      </c>
      <c r="S39" s="17" t="str">
        <f t="shared" si="36"/>
        <v/>
      </c>
      <c r="T39" s="17" t="str">
        <f t="shared" si="37"/>
        <v/>
      </c>
      <c r="U39" s="17" t="str">
        <f t="shared" si="38"/>
        <v/>
      </c>
      <c r="V39" s="17" t="str">
        <f t="shared" si="39"/>
        <v/>
      </c>
      <c r="W39" s="17" t="str">
        <f t="shared" si="40"/>
        <v/>
      </c>
      <c r="X39" s="17" t="str">
        <f t="shared" si="41"/>
        <v/>
      </c>
      <c r="Y39" s="17" t="str">
        <f t="shared" si="42"/>
        <v/>
      </c>
      <c r="Z39" s="17" t="str">
        <f t="shared" si="43"/>
        <v/>
      </c>
      <c r="AA39" s="17" t="str">
        <f t="shared" si="44"/>
        <v/>
      </c>
      <c r="AB39" s="17" t="str">
        <f t="shared" si="45"/>
        <v/>
      </c>
      <c r="AC39" s="17" t="str">
        <f t="shared" si="46"/>
        <v/>
      </c>
      <c r="AD39" s="17" t="str">
        <f t="shared" si="47"/>
        <v/>
      </c>
      <c r="AE39" s="17" t="str">
        <f t="shared" si="48"/>
        <v/>
      </c>
      <c r="AF39" s="17" t="str">
        <f t="shared" si="49"/>
        <v/>
      </c>
      <c r="AG39" s="17" t="str">
        <f t="shared" si="50"/>
        <v/>
      </c>
      <c r="AH39" s="17" t="str">
        <f t="shared" si="51"/>
        <v/>
      </c>
      <c r="AI39" s="17" t="str">
        <f t="shared" si="52"/>
        <v/>
      </c>
      <c r="AJ39" s="17" t="str">
        <f t="shared" si="53"/>
        <v/>
      </c>
      <c r="AK39" s="17" t="str">
        <f t="shared" si="54"/>
        <v/>
      </c>
      <c r="AL39" s="17" t="str">
        <f t="shared" si="55"/>
        <v/>
      </c>
      <c r="AM39" s="17" t="str">
        <f t="shared" si="56"/>
        <v/>
      </c>
      <c r="AN39" s="17" t="str">
        <f t="shared" si="57"/>
        <v/>
      </c>
      <c r="AO39" s="17" t="str">
        <f t="shared" si="58"/>
        <v/>
      </c>
      <c r="AP39" s="17" t="str">
        <f t="shared" si="59"/>
        <v/>
      </c>
      <c r="AQ39" s="17" t="str">
        <f t="shared" si="60"/>
        <v/>
      </c>
      <c r="AR39" s="17" t="str">
        <f t="shared" si="61"/>
        <v/>
      </c>
      <c r="AS39" s="17" t="str">
        <f t="shared" si="62"/>
        <v/>
      </c>
      <c r="AT39" s="430" t="str">
        <f t="shared" si="63"/>
        <v/>
      </c>
    </row>
    <row r="40" spans="1:46" x14ac:dyDescent="0.35">
      <c r="A40" s="18">
        <v>38</v>
      </c>
      <c r="B40" s="18"/>
      <c r="C40" s="18"/>
      <c r="D40" s="19"/>
      <c r="E40" s="20"/>
      <c r="F40" s="19"/>
      <c r="G40" s="18"/>
      <c r="H40" s="18"/>
      <c r="I40" s="18"/>
      <c r="J40" s="18"/>
      <c r="K40" s="18"/>
      <c r="L40" s="18"/>
      <c r="M40" s="18"/>
      <c r="N40" s="17" t="e">
        <f>IF(#REF!="TC","",E40)</f>
        <v>#REF!</v>
      </c>
      <c r="O40" s="17" t="e">
        <f t="shared" si="32"/>
        <v>#REF!</v>
      </c>
      <c r="P40" s="17" t="e">
        <f t="shared" si="33"/>
        <v>#REF!</v>
      </c>
      <c r="Q40" s="17" t="str">
        <f t="shared" si="34"/>
        <v/>
      </c>
      <c r="R40" s="17" t="str">
        <f t="shared" si="35"/>
        <v/>
      </c>
      <c r="S40" s="17" t="str">
        <f t="shared" si="36"/>
        <v/>
      </c>
      <c r="T40" s="17" t="str">
        <f t="shared" si="37"/>
        <v/>
      </c>
      <c r="U40" s="17" t="str">
        <f t="shared" si="38"/>
        <v/>
      </c>
      <c r="V40" s="17" t="str">
        <f t="shared" si="39"/>
        <v/>
      </c>
      <c r="W40" s="17" t="str">
        <f t="shared" si="40"/>
        <v/>
      </c>
      <c r="X40" s="17" t="str">
        <f t="shared" si="41"/>
        <v/>
      </c>
      <c r="Y40" s="17" t="str">
        <f t="shared" si="42"/>
        <v/>
      </c>
      <c r="Z40" s="17" t="str">
        <f t="shared" si="43"/>
        <v/>
      </c>
      <c r="AA40" s="17" t="str">
        <f t="shared" si="44"/>
        <v/>
      </c>
      <c r="AB40" s="17" t="str">
        <f t="shared" si="45"/>
        <v/>
      </c>
      <c r="AC40" s="17" t="str">
        <f t="shared" si="46"/>
        <v/>
      </c>
      <c r="AD40" s="17" t="str">
        <f t="shared" si="47"/>
        <v/>
      </c>
      <c r="AE40" s="17" t="str">
        <f t="shared" si="48"/>
        <v/>
      </c>
      <c r="AF40" s="17" t="str">
        <f t="shared" si="49"/>
        <v/>
      </c>
      <c r="AG40" s="17" t="str">
        <f t="shared" si="50"/>
        <v/>
      </c>
      <c r="AH40" s="17" t="str">
        <f t="shared" si="51"/>
        <v/>
      </c>
      <c r="AI40" s="17" t="str">
        <f t="shared" si="52"/>
        <v/>
      </c>
      <c r="AJ40" s="17" t="str">
        <f t="shared" si="53"/>
        <v/>
      </c>
      <c r="AK40" s="17" t="str">
        <f t="shared" si="54"/>
        <v/>
      </c>
      <c r="AL40" s="17" t="str">
        <f t="shared" si="55"/>
        <v/>
      </c>
      <c r="AM40" s="17" t="str">
        <f t="shared" si="56"/>
        <v/>
      </c>
      <c r="AN40" s="17" t="str">
        <f t="shared" si="57"/>
        <v/>
      </c>
      <c r="AO40" s="17" t="str">
        <f t="shared" si="58"/>
        <v/>
      </c>
      <c r="AP40" s="17" t="str">
        <f t="shared" si="59"/>
        <v/>
      </c>
      <c r="AQ40" s="17" t="str">
        <f t="shared" si="60"/>
        <v/>
      </c>
      <c r="AR40" s="17" t="str">
        <f t="shared" si="61"/>
        <v/>
      </c>
      <c r="AS40" s="17" t="str">
        <f t="shared" si="62"/>
        <v/>
      </c>
      <c r="AT40" s="430" t="str">
        <f t="shared" si="63"/>
        <v/>
      </c>
    </row>
    <row r="41" spans="1:46" x14ac:dyDescent="0.35">
      <c r="A41" s="18">
        <v>39</v>
      </c>
      <c r="B41" s="18"/>
      <c r="C41" s="18"/>
      <c r="D41" s="19"/>
      <c r="E41" s="20"/>
      <c r="F41" s="19"/>
      <c r="G41" s="18"/>
      <c r="H41" s="18"/>
      <c r="I41" s="18"/>
      <c r="J41" s="18"/>
      <c r="K41" s="18"/>
      <c r="L41" s="18"/>
      <c r="M41" s="18"/>
      <c r="N41" s="17" t="e">
        <f>IF(#REF!="TC","",E41)</f>
        <v>#REF!</v>
      </c>
      <c r="O41" s="17" t="e">
        <f t="shared" si="32"/>
        <v>#REF!</v>
      </c>
      <c r="P41" s="17" t="e">
        <f t="shared" si="33"/>
        <v>#REF!</v>
      </c>
      <c r="Q41" s="17" t="str">
        <f t="shared" si="34"/>
        <v/>
      </c>
      <c r="R41" s="17" t="str">
        <f t="shared" si="35"/>
        <v/>
      </c>
      <c r="S41" s="17" t="str">
        <f t="shared" si="36"/>
        <v/>
      </c>
      <c r="T41" s="17" t="str">
        <f t="shared" si="37"/>
        <v/>
      </c>
      <c r="U41" s="17" t="str">
        <f t="shared" si="38"/>
        <v/>
      </c>
      <c r="V41" s="17" t="str">
        <f t="shared" si="39"/>
        <v/>
      </c>
      <c r="W41" s="17" t="str">
        <f t="shared" si="40"/>
        <v/>
      </c>
      <c r="X41" s="17" t="str">
        <f t="shared" si="41"/>
        <v/>
      </c>
      <c r="Y41" s="17" t="str">
        <f t="shared" si="42"/>
        <v/>
      </c>
      <c r="Z41" s="17" t="str">
        <f t="shared" si="43"/>
        <v/>
      </c>
      <c r="AA41" s="17" t="str">
        <f t="shared" si="44"/>
        <v/>
      </c>
      <c r="AB41" s="17" t="str">
        <f t="shared" si="45"/>
        <v/>
      </c>
      <c r="AC41" s="17" t="str">
        <f t="shared" si="46"/>
        <v/>
      </c>
      <c r="AD41" s="17" t="str">
        <f t="shared" si="47"/>
        <v/>
      </c>
      <c r="AE41" s="17" t="str">
        <f t="shared" si="48"/>
        <v/>
      </c>
      <c r="AF41" s="17" t="str">
        <f t="shared" si="49"/>
        <v/>
      </c>
      <c r="AG41" s="17" t="str">
        <f t="shared" si="50"/>
        <v/>
      </c>
      <c r="AH41" s="17" t="str">
        <f t="shared" si="51"/>
        <v/>
      </c>
      <c r="AI41" s="17" t="str">
        <f t="shared" si="52"/>
        <v/>
      </c>
      <c r="AJ41" s="17" t="str">
        <f t="shared" si="53"/>
        <v/>
      </c>
      <c r="AK41" s="17" t="str">
        <f t="shared" si="54"/>
        <v/>
      </c>
      <c r="AL41" s="17" t="str">
        <f t="shared" si="55"/>
        <v/>
      </c>
      <c r="AM41" s="17" t="str">
        <f t="shared" si="56"/>
        <v/>
      </c>
      <c r="AN41" s="17" t="str">
        <f t="shared" si="57"/>
        <v/>
      </c>
      <c r="AO41" s="17" t="str">
        <f t="shared" si="58"/>
        <v/>
      </c>
      <c r="AP41" s="17" t="str">
        <f t="shared" si="59"/>
        <v/>
      </c>
      <c r="AQ41" s="17" t="str">
        <f t="shared" si="60"/>
        <v/>
      </c>
      <c r="AR41" s="17" t="str">
        <f t="shared" si="61"/>
        <v/>
      </c>
      <c r="AS41" s="17" t="str">
        <f t="shared" si="62"/>
        <v/>
      </c>
      <c r="AT41" s="430" t="str">
        <f t="shared" si="63"/>
        <v/>
      </c>
    </row>
    <row r="42" spans="1:46" ht="15" customHeight="1" x14ac:dyDescent="0.35">
      <c r="A42" s="18">
        <v>40</v>
      </c>
      <c r="B42" s="18"/>
      <c r="C42" s="18"/>
      <c r="D42" s="19"/>
      <c r="E42" s="20"/>
      <c r="F42" s="19"/>
      <c r="G42" s="18"/>
      <c r="H42" s="18"/>
      <c r="I42" s="18"/>
      <c r="J42" s="18"/>
      <c r="K42" s="18"/>
      <c r="L42" s="18"/>
      <c r="M42" s="18"/>
      <c r="N42" s="17" t="e">
        <f>IF(#REF!="TC","",E42)</f>
        <v>#REF!</v>
      </c>
      <c r="O42" s="17" t="e">
        <f t="shared" si="32"/>
        <v>#REF!</v>
      </c>
      <c r="P42" s="17" t="e">
        <f t="shared" si="33"/>
        <v>#REF!</v>
      </c>
      <c r="Q42" s="17" t="str">
        <f t="shared" si="34"/>
        <v/>
      </c>
      <c r="R42" s="17" t="str">
        <f t="shared" si="35"/>
        <v/>
      </c>
      <c r="S42" s="17" t="str">
        <f t="shared" si="36"/>
        <v/>
      </c>
      <c r="T42" s="17" t="str">
        <f t="shared" si="37"/>
        <v/>
      </c>
      <c r="U42" s="17" t="str">
        <f t="shared" si="38"/>
        <v/>
      </c>
      <c r="V42" s="17" t="str">
        <f t="shared" si="39"/>
        <v/>
      </c>
      <c r="W42" s="17" t="str">
        <f t="shared" si="40"/>
        <v/>
      </c>
      <c r="X42" s="17" t="str">
        <f t="shared" si="41"/>
        <v/>
      </c>
      <c r="Y42" s="17" t="str">
        <f t="shared" si="42"/>
        <v/>
      </c>
      <c r="Z42" s="17" t="str">
        <f t="shared" si="43"/>
        <v/>
      </c>
      <c r="AA42" s="17" t="str">
        <f t="shared" si="44"/>
        <v/>
      </c>
      <c r="AB42" s="17" t="str">
        <f t="shared" si="45"/>
        <v/>
      </c>
      <c r="AC42" s="17" t="str">
        <f t="shared" si="46"/>
        <v/>
      </c>
      <c r="AD42" s="17" t="str">
        <f t="shared" si="47"/>
        <v/>
      </c>
      <c r="AE42" s="17" t="str">
        <f t="shared" si="48"/>
        <v/>
      </c>
      <c r="AF42" s="17" t="str">
        <f t="shared" si="49"/>
        <v/>
      </c>
      <c r="AG42" s="17" t="str">
        <f t="shared" si="50"/>
        <v/>
      </c>
      <c r="AH42" s="17" t="str">
        <f t="shared" si="51"/>
        <v/>
      </c>
      <c r="AI42" s="17" t="str">
        <f t="shared" si="52"/>
        <v/>
      </c>
      <c r="AJ42" s="17" t="str">
        <f t="shared" si="53"/>
        <v/>
      </c>
      <c r="AK42" s="17" t="str">
        <f t="shared" si="54"/>
        <v/>
      </c>
      <c r="AL42" s="17" t="str">
        <f t="shared" si="55"/>
        <v/>
      </c>
      <c r="AM42" s="17" t="str">
        <f t="shared" si="56"/>
        <v/>
      </c>
      <c r="AN42" s="17" t="str">
        <f t="shared" si="57"/>
        <v/>
      </c>
      <c r="AO42" s="17" t="str">
        <f t="shared" si="58"/>
        <v/>
      </c>
      <c r="AP42" s="17" t="str">
        <f t="shared" si="59"/>
        <v/>
      </c>
      <c r="AQ42" s="17" t="str">
        <f t="shared" si="60"/>
        <v/>
      </c>
      <c r="AR42" s="17" t="str">
        <f t="shared" si="61"/>
        <v/>
      </c>
      <c r="AS42" s="17" t="str">
        <f t="shared" si="62"/>
        <v/>
      </c>
      <c r="AT42" s="430" t="str">
        <f t="shared" si="63"/>
        <v/>
      </c>
    </row>
    <row r="43" spans="1:46" x14ac:dyDescent="0.35">
      <c r="A43" s="18">
        <v>41</v>
      </c>
      <c r="B43" s="18"/>
      <c r="C43" s="18"/>
      <c r="D43" s="19"/>
      <c r="E43" s="20"/>
      <c r="F43" s="19"/>
      <c r="G43" s="18"/>
      <c r="H43" s="18"/>
      <c r="I43" s="18"/>
      <c r="J43" s="18"/>
      <c r="K43" s="18"/>
      <c r="L43" s="18"/>
      <c r="M43" s="18"/>
      <c r="N43" s="17" t="e">
        <f>IF(#REF!="TC","",E43)</f>
        <v>#REF!</v>
      </c>
      <c r="O43" s="17" t="e">
        <f t="shared" si="32"/>
        <v>#REF!</v>
      </c>
      <c r="P43" s="17" t="e">
        <f t="shared" si="33"/>
        <v>#REF!</v>
      </c>
      <c r="Q43" s="17" t="str">
        <f t="shared" si="34"/>
        <v/>
      </c>
      <c r="R43" s="17" t="str">
        <f t="shared" si="35"/>
        <v/>
      </c>
      <c r="S43" s="17" t="str">
        <f t="shared" si="36"/>
        <v/>
      </c>
      <c r="T43" s="17" t="str">
        <f t="shared" si="37"/>
        <v/>
      </c>
      <c r="U43" s="17" t="str">
        <f t="shared" si="38"/>
        <v/>
      </c>
      <c r="V43" s="17" t="str">
        <f t="shared" si="39"/>
        <v/>
      </c>
      <c r="W43" s="17" t="str">
        <f t="shared" si="40"/>
        <v/>
      </c>
      <c r="X43" s="17" t="str">
        <f t="shared" si="41"/>
        <v/>
      </c>
      <c r="Y43" s="17" t="str">
        <f t="shared" si="42"/>
        <v/>
      </c>
      <c r="Z43" s="17" t="str">
        <f t="shared" si="43"/>
        <v/>
      </c>
      <c r="AA43" s="17" t="str">
        <f t="shared" si="44"/>
        <v/>
      </c>
      <c r="AB43" s="17" t="str">
        <f t="shared" si="45"/>
        <v/>
      </c>
      <c r="AC43" s="17" t="str">
        <f t="shared" si="46"/>
        <v/>
      </c>
      <c r="AD43" s="17" t="str">
        <f t="shared" si="47"/>
        <v/>
      </c>
      <c r="AE43" s="17" t="str">
        <f t="shared" si="48"/>
        <v/>
      </c>
      <c r="AF43" s="17" t="str">
        <f t="shared" si="49"/>
        <v/>
      </c>
      <c r="AG43" s="17" t="str">
        <f t="shared" si="50"/>
        <v/>
      </c>
      <c r="AH43" s="17" t="str">
        <f t="shared" si="51"/>
        <v/>
      </c>
      <c r="AI43" s="17" t="str">
        <f t="shared" si="52"/>
        <v/>
      </c>
      <c r="AJ43" s="17" t="str">
        <f t="shared" si="53"/>
        <v/>
      </c>
      <c r="AK43" s="17" t="str">
        <f t="shared" si="54"/>
        <v/>
      </c>
      <c r="AL43" s="17" t="str">
        <f t="shared" si="55"/>
        <v/>
      </c>
      <c r="AM43" s="17" t="str">
        <f t="shared" si="56"/>
        <v/>
      </c>
      <c r="AN43" s="17" t="str">
        <f t="shared" si="57"/>
        <v/>
      </c>
      <c r="AO43" s="17" t="str">
        <f t="shared" si="58"/>
        <v/>
      </c>
      <c r="AP43" s="17" t="str">
        <f t="shared" si="59"/>
        <v/>
      </c>
      <c r="AQ43" s="17" t="str">
        <f t="shared" si="60"/>
        <v/>
      </c>
      <c r="AR43" s="17" t="str">
        <f t="shared" si="61"/>
        <v/>
      </c>
      <c r="AS43" s="17" t="str">
        <f t="shared" si="62"/>
        <v/>
      </c>
      <c r="AT43" s="430" t="str">
        <f t="shared" si="63"/>
        <v/>
      </c>
    </row>
    <row r="44" spans="1:46" x14ac:dyDescent="0.35">
      <c r="A44" s="18">
        <v>42</v>
      </c>
      <c r="B44" s="18"/>
      <c r="C44" s="18"/>
      <c r="D44" s="19"/>
      <c r="E44" s="20"/>
      <c r="F44" s="19"/>
      <c r="G44" s="18"/>
      <c r="H44" s="18"/>
      <c r="I44" s="18"/>
      <c r="J44" s="18"/>
      <c r="K44" s="18"/>
      <c r="L44" s="18"/>
      <c r="M44" s="18"/>
      <c r="N44" s="17" t="e">
        <f>IF(#REF!="TC","",E44)</f>
        <v>#REF!</v>
      </c>
      <c r="O44" s="17" t="e">
        <f t="shared" si="32"/>
        <v>#REF!</v>
      </c>
      <c r="P44" s="17" t="e">
        <f t="shared" si="33"/>
        <v>#REF!</v>
      </c>
      <c r="Q44" s="17" t="str">
        <f t="shared" si="34"/>
        <v/>
      </c>
      <c r="R44" s="17" t="str">
        <f t="shared" si="35"/>
        <v/>
      </c>
      <c r="S44" s="17" t="str">
        <f t="shared" si="36"/>
        <v/>
      </c>
      <c r="T44" s="17" t="str">
        <f t="shared" si="37"/>
        <v/>
      </c>
      <c r="U44" s="17" t="str">
        <f t="shared" si="38"/>
        <v/>
      </c>
      <c r="V44" s="17" t="str">
        <f t="shared" si="39"/>
        <v/>
      </c>
      <c r="W44" s="17" t="str">
        <f t="shared" si="40"/>
        <v/>
      </c>
      <c r="X44" s="17" t="str">
        <f t="shared" si="41"/>
        <v/>
      </c>
      <c r="Y44" s="17" t="str">
        <f t="shared" si="42"/>
        <v/>
      </c>
      <c r="Z44" s="17" t="str">
        <f t="shared" si="43"/>
        <v/>
      </c>
      <c r="AA44" s="17" t="str">
        <f t="shared" si="44"/>
        <v/>
      </c>
      <c r="AB44" s="17" t="str">
        <f t="shared" si="45"/>
        <v/>
      </c>
      <c r="AC44" s="17" t="str">
        <f t="shared" si="46"/>
        <v/>
      </c>
      <c r="AD44" s="17" t="str">
        <f t="shared" si="47"/>
        <v/>
      </c>
      <c r="AE44" s="17" t="str">
        <f t="shared" si="48"/>
        <v/>
      </c>
      <c r="AF44" s="17" t="str">
        <f t="shared" si="49"/>
        <v/>
      </c>
      <c r="AG44" s="17" t="str">
        <f t="shared" si="50"/>
        <v/>
      </c>
      <c r="AH44" s="17" t="str">
        <f t="shared" si="51"/>
        <v/>
      </c>
      <c r="AI44" s="17" t="str">
        <f t="shared" si="52"/>
        <v/>
      </c>
      <c r="AJ44" s="17" t="str">
        <f t="shared" si="53"/>
        <v/>
      </c>
      <c r="AK44" s="17" t="str">
        <f t="shared" si="54"/>
        <v/>
      </c>
      <c r="AL44" s="17" t="str">
        <f t="shared" si="55"/>
        <v/>
      </c>
      <c r="AM44" s="17" t="str">
        <f t="shared" si="56"/>
        <v/>
      </c>
      <c r="AN44" s="17" t="str">
        <f t="shared" si="57"/>
        <v/>
      </c>
      <c r="AO44" s="17" t="str">
        <f t="shared" si="58"/>
        <v/>
      </c>
      <c r="AP44" s="17" t="str">
        <f t="shared" si="59"/>
        <v/>
      </c>
      <c r="AQ44" s="17" t="str">
        <f t="shared" si="60"/>
        <v/>
      </c>
      <c r="AR44" s="17" t="str">
        <f t="shared" si="61"/>
        <v/>
      </c>
      <c r="AS44" s="17" t="str">
        <f t="shared" si="62"/>
        <v/>
      </c>
      <c r="AT44" s="430" t="str">
        <f t="shared" si="63"/>
        <v/>
      </c>
    </row>
    <row r="45" spans="1:46" x14ac:dyDescent="0.35">
      <c r="A45" s="18">
        <v>43</v>
      </c>
      <c r="B45" s="18"/>
      <c r="C45" s="18"/>
      <c r="D45" s="19"/>
      <c r="E45" s="20"/>
      <c r="F45" s="19"/>
      <c r="G45" s="18"/>
      <c r="H45" s="18"/>
      <c r="I45" s="18"/>
      <c r="J45" s="18"/>
      <c r="K45" s="18"/>
      <c r="L45" s="18"/>
      <c r="M45" s="18"/>
      <c r="N45" s="17" t="e">
        <f>IF(#REF!="TC","",E45)</f>
        <v>#REF!</v>
      </c>
      <c r="O45" s="17" t="e">
        <f t="shared" si="32"/>
        <v>#REF!</v>
      </c>
      <c r="P45" s="17" t="e">
        <f t="shared" si="33"/>
        <v>#REF!</v>
      </c>
      <c r="Q45" s="17" t="str">
        <f t="shared" si="34"/>
        <v/>
      </c>
      <c r="R45" s="17" t="str">
        <f t="shared" si="35"/>
        <v/>
      </c>
      <c r="S45" s="17" t="str">
        <f t="shared" si="36"/>
        <v/>
      </c>
      <c r="T45" s="17" t="str">
        <f t="shared" si="37"/>
        <v/>
      </c>
      <c r="U45" s="17" t="str">
        <f t="shared" si="38"/>
        <v/>
      </c>
      <c r="V45" s="17" t="str">
        <f t="shared" si="39"/>
        <v/>
      </c>
      <c r="W45" s="17" t="str">
        <f t="shared" si="40"/>
        <v/>
      </c>
      <c r="X45" s="17" t="str">
        <f t="shared" si="41"/>
        <v/>
      </c>
      <c r="Y45" s="17" t="str">
        <f t="shared" si="42"/>
        <v/>
      </c>
      <c r="Z45" s="17" t="str">
        <f t="shared" si="43"/>
        <v/>
      </c>
      <c r="AA45" s="17" t="str">
        <f t="shared" si="44"/>
        <v/>
      </c>
      <c r="AB45" s="17" t="str">
        <f t="shared" si="45"/>
        <v/>
      </c>
      <c r="AC45" s="17" t="str">
        <f t="shared" si="46"/>
        <v/>
      </c>
      <c r="AD45" s="17" t="str">
        <f t="shared" si="47"/>
        <v/>
      </c>
      <c r="AE45" s="17" t="str">
        <f t="shared" si="48"/>
        <v/>
      </c>
      <c r="AF45" s="17" t="str">
        <f t="shared" si="49"/>
        <v/>
      </c>
      <c r="AG45" s="17" t="str">
        <f t="shared" si="50"/>
        <v/>
      </c>
      <c r="AH45" s="17" t="str">
        <f t="shared" si="51"/>
        <v/>
      </c>
      <c r="AI45" s="17" t="str">
        <f t="shared" si="52"/>
        <v/>
      </c>
      <c r="AJ45" s="17" t="str">
        <f t="shared" si="53"/>
        <v/>
      </c>
      <c r="AK45" s="17" t="str">
        <f t="shared" si="54"/>
        <v/>
      </c>
      <c r="AL45" s="17" t="str">
        <f t="shared" si="55"/>
        <v/>
      </c>
      <c r="AM45" s="17" t="str">
        <f t="shared" si="56"/>
        <v/>
      </c>
      <c r="AN45" s="17" t="str">
        <f t="shared" si="57"/>
        <v/>
      </c>
      <c r="AO45" s="17" t="str">
        <f t="shared" si="58"/>
        <v/>
      </c>
      <c r="AP45" s="17" t="str">
        <f t="shared" si="59"/>
        <v/>
      </c>
      <c r="AQ45" s="17" t="str">
        <f t="shared" si="60"/>
        <v/>
      </c>
      <c r="AR45" s="17" t="str">
        <f t="shared" si="61"/>
        <v/>
      </c>
      <c r="AS45" s="17" t="str">
        <f t="shared" si="62"/>
        <v/>
      </c>
      <c r="AT45" s="430" t="str">
        <f t="shared" si="63"/>
        <v/>
      </c>
    </row>
    <row r="46" spans="1:46" x14ac:dyDescent="0.35">
      <c r="A46" s="18">
        <v>44</v>
      </c>
      <c r="B46" s="18"/>
      <c r="C46" s="18"/>
      <c r="D46" s="19"/>
      <c r="E46" s="20"/>
      <c r="F46" s="19"/>
      <c r="G46" s="18"/>
      <c r="H46" s="18"/>
      <c r="I46" s="18"/>
      <c r="J46" s="18"/>
      <c r="K46" s="18"/>
      <c r="L46" s="18"/>
      <c r="M46" s="18"/>
      <c r="N46" s="17" t="e">
        <f>IF(#REF!="TC","",E46)</f>
        <v>#REF!</v>
      </c>
      <c r="O46" s="17" t="e">
        <f t="shared" si="32"/>
        <v>#REF!</v>
      </c>
      <c r="P46" s="17" t="e">
        <f t="shared" si="33"/>
        <v>#REF!</v>
      </c>
      <c r="Q46" s="17" t="str">
        <f t="shared" si="34"/>
        <v/>
      </c>
      <c r="R46" s="17" t="str">
        <f t="shared" si="35"/>
        <v/>
      </c>
      <c r="S46" s="17" t="str">
        <f t="shared" si="36"/>
        <v/>
      </c>
      <c r="T46" s="17" t="str">
        <f t="shared" si="37"/>
        <v/>
      </c>
      <c r="U46" s="17" t="str">
        <f t="shared" si="38"/>
        <v/>
      </c>
      <c r="V46" s="17" t="str">
        <f t="shared" si="39"/>
        <v/>
      </c>
      <c r="W46" s="17" t="str">
        <f t="shared" si="40"/>
        <v/>
      </c>
      <c r="X46" s="17" t="str">
        <f t="shared" si="41"/>
        <v/>
      </c>
      <c r="Y46" s="17" t="str">
        <f t="shared" si="42"/>
        <v/>
      </c>
      <c r="Z46" s="17" t="str">
        <f t="shared" si="43"/>
        <v/>
      </c>
      <c r="AA46" s="17" t="str">
        <f t="shared" si="44"/>
        <v/>
      </c>
      <c r="AB46" s="17" t="str">
        <f t="shared" si="45"/>
        <v/>
      </c>
      <c r="AC46" s="17" t="str">
        <f t="shared" si="46"/>
        <v/>
      </c>
      <c r="AD46" s="17" t="str">
        <f t="shared" si="47"/>
        <v/>
      </c>
      <c r="AE46" s="17" t="str">
        <f t="shared" si="48"/>
        <v/>
      </c>
      <c r="AF46" s="17" t="str">
        <f t="shared" si="49"/>
        <v/>
      </c>
      <c r="AG46" s="17" t="str">
        <f t="shared" si="50"/>
        <v/>
      </c>
      <c r="AH46" s="17" t="str">
        <f t="shared" si="51"/>
        <v/>
      </c>
      <c r="AI46" s="17" t="str">
        <f t="shared" si="52"/>
        <v/>
      </c>
      <c r="AJ46" s="17" t="str">
        <f t="shared" si="53"/>
        <v/>
      </c>
      <c r="AK46" s="17" t="str">
        <f t="shared" si="54"/>
        <v/>
      </c>
      <c r="AL46" s="17" t="str">
        <f t="shared" si="55"/>
        <v/>
      </c>
      <c r="AM46" s="17" t="str">
        <f t="shared" si="56"/>
        <v/>
      </c>
      <c r="AN46" s="17" t="str">
        <f t="shared" si="57"/>
        <v/>
      </c>
      <c r="AO46" s="17" t="str">
        <f t="shared" si="58"/>
        <v/>
      </c>
      <c r="AP46" s="17" t="str">
        <f t="shared" si="59"/>
        <v/>
      </c>
      <c r="AQ46" s="17" t="str">
        <f t="shared" si="60"/>
        <v/>
      </c>
      <c r="AR46" s="17" t="str">
        <f t="shared" si="61"/>
        <v/>
      </c>
      <c r="AS46" s="17" t="str">
        <f t="shared" si="62"/>
        <v/>
      </c>
      <c r="AT46" s="430" t="str">
        <f t="shared" si="63"/>
        <v/>
      </c>
    </row>
    <row r="47" spans="1:46" x14ac:dyDescent="0.35">
      <c r="A47" s="18">
        <v>45</v>
      </c>
      <c r="B47" s="18"/>
      <c r="C47" s="18"/>
      <c r="D47" s="19"/>
      <c r="E47" s="20"/>
      <c r="F47" s="19"/>
      <c r="G47" s="18"/>
      <c r="H47" s="18"/>
      <c r="I47" s="18"/>
      <c r="J47" s="18"/>
      <c r="K47" s="18"/>
      <c r="L47" s="18"/>
      <c r="M47" s="18"/>
      <c r="N47" s="17" t="e">
        <f>IF(#REF!="TC","",E47)</f>
        <v>#REF!</v>
      </c>
      <c r="O47" s="17" t="e">
        <f t="shared" si="32"/>
        <v>#REF!</v>
      </c>
      <c r="P47" s="17" t="e">
        <f t="shared" si="33"/>
        <v>#REF!</v>
      </c>
      <c r="Q47" s="17" t="str">
        <f t="shared" si="34"/>
        <v/>
      </c>
      <c r="R47" s="17" t="str">
        <f t="shared" si="35"/>
        <v/>
      </c>
      <c r="S47" s="17" t="str">
        <f t="shared" si="36"/>
        <v/>
      </c>
      <c r="T47" s="17" t="str">
        <f t="shared" si="37"/>
        <v/>
      </c>
      <c r="U47" s="17" t="str">
        <f t="shared" si="38"/>
        <v/>
      </c>
      <c r="V47" s="17" t="str">
        <f t="shared" si="39"/>
        <v/>
      </c>
      <c r="W47" s="17" t="str">
        <f t="shared" si="40"/>
        <v/>
      </c>
      <c r="X47" s="17" t="str">
        <f t="shared" si="41"/>
        <v/>
      </c>
      <c r="Y47" s="17" t="str">
        <f t="shared" si="42"/>
        <v/>
      </c>
      <c r="Z47" s="17" t="str">
        <f t="shared" si="43"/>
        <v/>
      </c>
      <c r="AA47" s="17" t="str">
        <f t="shared" si="44"/>
        <v/>
      </c>
      <c r="AB47" s="17" t="str">
        <f t="shared" si="45"/>
        <v/>
      </c>
      <c r="AC47" s="17" t="str">
        <f t="shared" si="46"/>
        <v/>
      </c>
      <c r="AD47" s="17" t="str">
        <f t="shared" si="47"/>
        <v/>
      </c>
      <c r="AE47" s="17" t="str">
        <f t="shared" si="48"/>
        <v/>
      </c>
      <c r="AF47" s="17" t="str">
        <f t="shared" si="49"/>
        <v/>
      </c>
      <c r="AG47" s="17" t="str">
        <f t="shared" si="50"/>
        <v/>
      </c>
      <c r="AH47" s="17" t="str">
        <f t="shared" si="51"/>
        <v/>
      </c>
      <c r="AI47" s="17" t="str">
        <f t="shared" si="52"/>
        <v/>
      </c>
      <c r="AJ47" s="17" t="str">
        <f t="shared" si="53"/>
        <v/>
      </c>
      <c r="AK47" s="17" t="str">
        <f t="shared" si="54"/>
        <v/>
      </c>
      <c r="AL47" s="17" t="str">
        <f t="shared" si="55"/>
        <v/>
      </c>
      <c r="AM47" s="17" t="str">
        <f t="shared" si="56"/>
        <v/>
      </c>
      <c r="AN47" s="17" t="str">
        <f t="shared" si="57"/>
        <v/>
      </c>
      <c r="AO47" s="17" t="str">
        <f t="shared" si="58"/>
        <v/>
      </c>
      <c r="AP47" s="17" t="str">
        <f t="shared" si="59"/>
        <v/>
      </c>
      <c r="AQ47" s="17" t="str">
        <f t="shared" si="60"/>
        <v/>
      </c>
      <c r="AR47" s="17" t="str">
        <f t="shared" si="61"/>
        <v/>
      </c>
      <c r="AS47" s="17" t="str">
        <f t="shared" si="62"/>
        <v/>
      </c>
      <c r="AT47" s="430" t="str">
        <f t="shared" si="63"/>
        <v/>
      </c>
    </row>
    <row r="48" spans="1:46" x14ac:dyDescent="0.35">
      <c r="A48" s="18">
        <v>46</v>
      </c>
      <c r="B48" s="18"/>
      <c r="C48" s="18"/>
      <c r="D48" s="19"/>
      <c r="E48" s="20"/>
      <c r="F48" s="19"/>
      <c r="G48" s="18"/>
      <c r="H48" s="18"/>
      <c r="I48" s="18"/>
      <c r="J48" s="18"/>
      <c r="K48" s="18"/>
      <c r="L48" s="18"/>
      <c r="M48" s="18"/>
      <c r="N48" s="17" t="e">
        <f>IF(#REF!="TC","",E48)</f>
        <v>#REF!</v>
      </c>
      <c r="O48" s="17" t="e">
        <f t="shared" si="32"/>
        <v>#REF!</v>
      </c>
      <c r="P48" s="17" t="e">
        <f t="shared" si="33"/>
        <v>#REF!</v>
      </c>
      <c r="Q48" s="17" t="str">
        <f t="shared" si="34"/>
        <v/>
      </c>
      <c r="R48" s="17" t="str">
        <f t="shared" si="35"/>
        <v/>
      </c>
      <c r="S48" s="17" t="str">
        <f t="shared" si="36"/>
        <v/>
      </c>
      <c r="T48" s="17" t="str">
        <f t="shared" si="37"/>
        <v/>
      </c>
      <c r="U48" s="17" t="str">
        <f t="shared" si="38"/>
        <v/>
      </c>
      <c r="V48" s="17" t="str">
        <f t="shared" si="39"/>
        <v/>
      </c>
      <c r="W48" s="17" t="str">
        <f t="shared" si="40"/>
        <v/>
      </c>
      <c r="X48" s="17" t="str">
        <f t="shared" si="41"/>
        <v/>
      </c>
      <c r="Y48" s="17" t="str">
        <f t="shared" si="42"/>
        <v/>
      </c>
      <c r="Z48" s="17" t="str">
        <f t="shared" si="43"/>
        <v/>
      </c>
      <c r="AA48" s="17" t="str">
        <f t="shared" si="44"/>
        <v/>
      </c>
      <c r="AB48" s="17" t="str">
        <f t="shared" si="45"/>
        <v/>
      </c>
      <c r="AC48" s="17" t="str">
        <f t="shared" si="46"/>
        <v/>
      </c>
      <c r="AD48" s="17" t="str">
        <f t="shared" si="47"/>
        <v/>
      </c>
      <c r="AE48" s="17" t="str">
        <f t="shared" si="48"/>
        <v/>
      </c>
      <c r="AF48" s="17" t="str">
        <f t="shared" si="49"/>
        <v/>
      </c>
      <c r="AG48" s="17" t="str">
        <f t="shared" si="50"/>
        <v/>
      </c>
      <c r="AH48" s="17" t="str">
        <f t="shared" si="51"/>
        <v/>
      </c>
      <c r="AI48" s="17" t="str">
        <f t="shared" si="52"/>
        <v/>
      </c>
      <c r="AJ48" s="17" t="str">
        <f t="shared" si="53"/>
        <v/>
      </c>
      <c r="AK48" s="17" t="str">
        <f t="shared" si="54"/>
        <v/>
      </c>
      <c r="AL48" s="17" t="str">
        <f t="shared" si="55"/>
        <v/>
      </c>
      <c r="AM48" s="17" t="str">
        <f t="shared" si="56"/>
        <v/>
      </c>
      <c r="AN48" s="17" t="str">
        <f t="shared" si="57"/>
        <v/>
      </c>
      <c r="AO48" s="17" t="str">
        <f t="shared" si="58"/>
        <v/>
      </c>
      <c r="AP48" s="17" t="str">
        <f t="shared" si="59"/>
        <v/>
      </c>
      <c r="AQ48" s="17" t="str">
        <f t="shared" si="60"/>
        <v/>
      </c>
      <c r="AR48" s="17" t="str">
        <f t="shared" si="61"/>
        <v/>
      </c>
      <c r="AS48" s="17" t="str">
        <f t="shared" si="62"/>
        <v/>
      </c>
      <c r="AT48" s="430" t="str">
        <f t="shared" si="63"/>
        <v/>
      </c>
    </row>
    <row r="49" spans="1:46" x14ac:dyDescent="0.35">
      <c r="A49" s="18">
        <v>47</v>
      </c>
      <c r="B49" s="18"/>
      <c r="C49" s="18"/>
      <c r="D49" s="19"/>
      <c r="E49" s="20"/>
      <c r="F49" s="19"/>
      <c r="G49" s="18"/>
      <c r="H49" s="18"/>
      <c r="I49" s="18"/>
      <c r="J49" s="18"/>
      <c r="K49" s="18"/>
      <c r="L49" s="18"/>
      <c r="M49" s="18"/>
      <c r="N49" s="17" t="e">
        <f>IF(#REF!="TC","",E49)</f>
        <v>#REF!</v>
      </c>
      <c r="O49" s="17" t="e">
        <f t="shared" si="32"/>
        <v>#REF!</v>
      </c>
      <c r="P49" s="17" t="e">
        <f t="shared" si="33"/>
        <v>#REF!</v>
      </c>
      <c r="Q49" s="17" t="str">
        <f t="shared" si="34"/>
        <v/>
      </c>
      <c r="R49" s="17" t="str">
        <f t="shared" si="35"/>
        <v/>
      </c>
      <c r="S49" s="17" t="str">
        <f t="shared" si="36"/>
        <v/>
      </c>
      <c r="T49" s="17" t="str">
        <f t="shared" si="37"/>
        <v/>
      </c>
      <c r="U49" s="17" t="str">
        <f t="shared" si="38"/>
        <v/>
      </c>
      <c r="V49" s="17" t="str">
        <f t="shared" si="39"/>
        <v/>
      </c>
      <c r="W49" s="17" t="str">
        <f t="shared" si="40"/>
        <v/>
      </c>
      <c r="X49" s="17" t="str">
        <f t="shared" si="41"/>
        <v/>
      </c>
      <c r="Y49" s="17" t="str">
        <f t="shared" si="42"/>
        <v/>
      </c>
      <c r="Z49" s="17" t="str">
        <f t="shared" si="43"/>
        <v/>
      </c>
      <c r="AA49" s="17" t="str">
        <f t="shared" si="44"/>
        <v/>
      </c>
      <c r="AB49" s="17" t="str">
        <f t="shared" si="45"/>
        <v/>
      </c>
      <c r="AC49" s="17" t="str">
        <f t="shared" si="46"/>
        <v/>
      </c>
      <c r="AD49" s="17" t="str">
        <f t="shared" si="47"/>
        <v/>
      </c>
      <c r="AE49" s="17" t="str">
        <f t="shared" si="48"/>
        <v/>
      </c>
      <c r="AF49" s="17" t="str">
        <f t="shared" si="49"/>
        <v/>
      </c>
      <c r="AG49" s="17" t="str">
        <f t="shared" si="50"/>
        <v/>
      </c>
      <c r="AH49" s="17" t="str">
        <f t="shared" si="51"/>
        <v/>
      </c>
      <c r="AI49" s="17" t="str">
        <f t="shared" si="52"/>
        <v/>
      </c>
      <c r="AJ49" s="17" t="str">
        <f t="shared" si="53"/>
        <v/>
      </c>
      <c r="AK49" s="17" t="str">
        <f t="shared" si="54"/>
        <v/>
      </c>
      <c r="AL49" s="17" t="str">
        <f t="shared" si="55"/>
        <v/>
      </c>
      <c r="AM49" s="17" t="str">
        <f t="shared" si="56"/>
        <v/>
      </c>
      <c r="AN49" s="17" t="str">
        <f t="shared" si="57"/>
        <v/>
      </c>
      <c r="AO49" s="17" t="str">
        <f t="shared" si="58"/>
        <v/>
      </c>
      <c r="AP49" s="17" t="str">
        <f t="shared" si="59"/>
        <v/>
      </c>
      <c r="AQ49" s="17" t="str">
        <f t="shared" si="60"/>
        <v/>
      </c>
      <c r="AR49" s="17" t="str">
        <f t="shared" si="61"/>
        <v/>
      </c>
      <c r="AS49" s="17" t="str">
        <f t="shared" si="62"/>
        <v/>
      </c>
      <c r="AT49" s="430" t="str">
        <f t="shared" si="63"/>
        <v/>
      </c>
    </row>
    <row r="50" spans="1:46" x14ac:dyDescent="0.35">
      <c r="A50" s="18">
        <v>48</v>
      </c>
      <c r="B50" s="18"/>
      <c r="C50" s="18"/>
      <c r="D50" s="19"/>
      <c r="E50" s="20"/>
      <c r="F50" s="19"/>
      <c r="G50" s="18"/>
      <c r="H50" s="18"/>
      <c r="I50" s="18"/>
      <c r="J50" s="18"/>
      <c r="K50" s="18"/>
      <c r="L50" s="18"/>
      <c r="M50" s="18"/>
      <c r="N50" s="17" t="e">
        <f>IF(#REF!="TC","",E50)</f>
        <v>#REF!</v>
      </c>
      <c r="O50" s="17" t="e">
        <f t="shared" si="32"/>
        <v>#REF!</v>
      </c>
      <c r="P50" s="17" t="e">
        <f t="shared" si="33"/>
        <v>#REF!</v>
      </c>
      <c r="Q50" s="17" t="str">
        <f t="shared" si="34"/>
        <v/>
      </c>
      <c r="R50" s="17" t="str">
        <f t="shared" si="35"/>
        <v/>
      </c>
      <c r="S50" s="17" t="str">
        <f t="shared" si="36"/>
        <v/>
      </c>
      <c r="T50" s="17" t="str">
        <f t="shared" si="37"/>
        <v/>
      </c>
      <c r="U50" s="17" t="str">
        <f t="shared" si="38"/>
        <v/>
      </c>
      <c r="V50" s="17" t="str">
        <f t="shared" si="39"/>
        <v/>
      </c>
      <c r="W50" s="17" t="str">
        <f t="shared" si="40"/>
        <v/>
      </c>
      <c r="X50" s="17" t="str">
        <f t="shared" si="41"/>
        <v/>
      </c>
      <c r="Y50" s="17" t="str">
        <f t="shared" si="42"/>
        <v/>
      </c>
      <c r="Z50" s="17" t="str">
        <f t="shared" si="43"/>
        <v/>
      </c>
      <c r="AA50" s="17" t="str">
        <f t="shared" si="44"/>
        <v/>
      </c>
      <c r="AB50" s="17" t="str">
        <f t="shared" si="45"/>
        <v/>
      </c>
      <c r="AC50" s="17" t="str">
        <f t="shared" si="46"/>
        <v/>
      </c>
      <c r="AD50" s="17" t="str">
        <f t="shared" si="47"/>
        <v/>
      </c>
      <c r="AE50" s="17" t="str">
        <f t="shared" si="48"/>
        <v/>
      </c>
      <c r="AF50" s="17" t="str">
        <f t="shared" si="49"/>
        <v/>
      </c>
      <c r="AG50" s="17" t="str">
        <f t="shared" si="50"/>
        <v/>
      </c>
      <c r="AH50" s="17" t="str">
        <f t="shared" si="51"/>
        <v/>
      </c>
      <c r="AI50" s="17" t="str">
        <f t="shared" si="52"/>
        <v/>
      </c>
      <c r="AJ50" s="17" t="str">
        <f t="shared" si="53"/>
        <v/>
      </c>
      <c r="AK50" s="17" t="str">
        <f t="shared" si="54"/>
        <v/>
      </c>
      <c r="AL50" s="17" t="str">
        <f t="shared" si="55"/>
        <v/>
      </c>
      <c r="AM50" s="17" t="str">
        <f t="shared" si="56"/>
        <v/>
      </c>
      <c r="AN50" s="17" t="str">
        <f t="shared" si="57"/>
        <v/>
      </c>
      <c r="AO50" s="17" t="str">
        <f t="shared" si="58"/>
        <v/>
      </c>
      <c r="AP50" s="17" t="str">
        <f t="shared" si="59"/>
        <v/>
      </c>
      <c r="AQ50" s="17" t="str">
        <f t="shared" si="60"/>
        <v/>
      </c>
      <c r="AR50" s="17" t="str">
        <f t="shared" si="61"/>
        <v/>
      </c>
      <c r="AS50" s="17" t="str">
        <f t="shared" si="62"/>
        <v/>
      </c>
      <c r="AT50" s="430" t="str">
        <f t="shared" si="63"/>
        <v/>
      </c>
    </row>
    <row r="51" spans="1:46" x14ac:dyDescent="0.35">
      <c r="A51" s="18">
        <v>49</v>
      </c>
      <c r="B51" s="18"/>
      <c r="C51" s="18"/>
      <c r="D51" s="19"/>
      <c r="E51" s="20"/>
      <c r="F51" s="19"/>
      <c r="G51" s="18"/>
      <c r="H51" s="18"/>
      <c r="I51" s="18"/>
      <c r="J51" s="18"/>
      <c r="K51" s="18"/>
      <c r="L51" s="18"/>
      <c r="M51" s="18"/>
      <c r="N51" s="17" t="e">
        <f>IF(#REF!="TC","",E51)</f>
        <v>#REF!</v>
      </c>
      <c r="O51" s="17" t="e">
        <f t="shared" si="32"/>
        <v>#REF!</v>
      </c>
      <c r="P51" s="17" t="e">
        <f t="shared" si="33"/>
        <v>#REF!</v>
      </c>
      <c r="Q51" s="17" t="str">
        <f t="shared" si="34"/>
        <v/>
      </c>
      <c r="R51" s="17" t="str">
        <f t="shared" si="35"/>
        <v/>
      </c>
      <c r="S51" s="17" t="str">
        <f t="shared" si="36"/>
        <v/>
      </c>
      <c r="T51" s="17" t="str">
        <f t="shared" si="37"/>
        <v/>
      </c>
      <c r="U51" s="17" t="str">
        <f t="shared" si="38"/>
        <v/>
      </c>
      <c r="V51" s="17" t="str">
        <f t="shared" si="39"/>
        <v/>
      </c>
      <c r="W51" s="17" t="str">
        <f t="shared" si="40"/>
        <v/>
      </c>
      <c r="X51" s="17" t="str">
        <f t="shared" si="41"/>
        <v/>
      </c>
      <c r="Y51" s="17" t="str">
        <f t="shared" si="42"/>
        <v/>
      </c>
      <c r="Z51" s="17" t="str">
        <f t="shared" si="43"/>
        <v/>
      </c>
      <c r="AA51" s="17" t="str">
        <f t="shared" si="44"/>
        <v/>
      </c>
      <c r="AB51" s="17" t="str">
        <f t="shared" si="45"/>
        <v/>
      </c>
      <c r="AC51" s="17" t="str">
        <f t="shared" si="46"/>
        <v/>
      </c>
      <c r="AD51" s="17" t="str">
        <f t="shared" si="47"/>
        <v/>
      </c>
      <c r="AE51" s="17" t="str">
        <f t="shared" si="48"/>
        <v/>
      </c>
      <c r="AF51" s="17" t="str">
        <f t="shared" si="49"/>
        <v/>
      </c>
      <c r="AG51" s="17" t="str">
        <f t="shared" si="50"/>
        <v/>
      </c>
      <c r="AH51" s="17" t="str">
        <f t="shared" si="51"/>
        <v/>
      </c>
      <c r="AI51" s="17" t="str">
        <f t="shared" si="52"/>
        <v/>
      </c>
      <c r="AJ51" s="17" t="str">
        <f t="shared" si="53"/>
        <v/>
      </c>
      <c r="AK51" s="17" t="str">
        <f t="shared" si="54"/>
        <v/>
      </c>
      <c r="AL51" s="17" t="str">
        <f t="shared" si="55"/>
        <v/>
      </c>
      <c r="AM51" s="17" t="str">
        <f t="shared" si="56"/>
        <v/>
      </c>
      <c r="AN51" s="17" t="str">
        <f t="shared" si="57"/>
        <v/>
      </c>
      <c r="AO51" s="17" t="str">
        <f t="shared" si="58"/>
        <v/>
      </c>
      <c r="AP51" s="17" t="str">
        <f t="shared" si="59"/>
        <v/>
      </c>
      <c r="AQ51" s="17" t="str">
        <f t="shared" si="60"/>
        <v/>
      </c>
      <c r="AR51" s="17" t="str">
        <f t="shared" si="61"/>
        <v/>
      </c>
      <c r="AS51" s="17" t="str">
        <f t="shared" si="62"/>
        <v/>
      </c>
      <c r="AT51" s="430" t="str">
        <f t="shared" si="63"/>
        <v/>
      </c>
    </row>
    <row r="52" spans="1:46" x14ac:dyDescent="0.35">
      <c r="A52" s="18">
        <v>50</v>
      </c>
      <c r="B52" s="18"/>
      <c r="C52" s="18"/>
      <c r="D52" s="19"/>
      <c r="E52" s="20"/>
      <c r="F52" s="19"/>
      <c r="G52" s="18"/>
      <c r="H52" s="18"/>
      <c r="I52" s="18"/>
      <c r="J52" s="18"/>
      <c r="K52" s="18"/>
      <c r="L52" s="18"/>
      <c r="M52" s="18"/>
      <c r="N52" s="17" t="e">
        <f>IF(#REF!="TC","",E52)</f>
        <v>#REF!</v>
      </c>
      <c r="O52" s="17" t="e">
        <f t="shared" si="32"/>
        <v>#REF!</v>
      </c>
      <c r="P52" s="17" t="e">
        <f t="shared" si="33"/>
        <v>#REF!</v>
      </c>
      <c r="Q52" s="17" t="str">
        <f t="shared" si="34"/>
        <v/>
      </c>
      <c r="R52" s="17" t="str">
        <f t="shared" si="35"/>
        <v/>
      </c>
      <c r="S52" s="17" t="str">
        <f t="shared" si="36"/>
        <v/>
      </c>
      <c r="T52" s="17" t="str">
        <f t="shared" si="37"/>
        <v/>
      </c>
      <c r="U52" s="17" t="str">
        <f t="shared" si="38"/>
        <v/>
      </c>
      <c r="V52" s="17" t="str">
        <f t="shared" si="39"/>
        <v/>
      </c>
      <c r="W52" s="17" t="str">
        <f t="shared" si="40"/>
        <v/>
      </c>
      <c r="X52" s="17" t="str">
        <f t="shared" si="41"/>
        <v/>
      </c>
      <c r="Y52" s="17" t="str">
        <f t="shared" si="42"/>
        <v/>
      </c>
      <c r="Z52" s="17" t="str">
        <f t="shared" si="43"/>
        <v/>
      </c>
      <c r="AA52" s="17" t="str">
        <f t="shared" si="44"/>
        <v/>
      </c>
      <c r="AB52" s="17" t="str">
        <f t="shared" si="45"/>
        <v/>
      </c>
      <c r="AC52" s="17" t="str">
        <f t="shared" si="46"/>
        <v/>
      </c>
      <c r="AD52" s="17" t="str">
        <f t="shared" si="47"/>
        <v/>
      </c>
      <c r="AE52" s="17" t="str">
        <f t="shared" si="48"/>
        <v/>
      </c>
      <c r="AF52" s="17" t="str">
        <f t="shared" si="49"/>
        <v/>
      </c>
      <c r="AG52" s="17" t="str">
        <f t="shared" si="50"/>
        <v/>
      </c>
      <c r="AH52" s="17" t="str">
        <f t="shared" si="51"/>
        <v/>
      </c>
      <c r="AI52" s="17" t="str">
        <f t="shared" si="52"/>
        <v/>
      </c>
      <c r="AJ52" s="17" t="str">
        <f t="shared" si="53"/>
        <v/>
      </c>
      <c r="AK52" s="17" t="str">
        <f t="shared" si="54"/>
        <v/>
      </c>
      <c r="AL52" s="17" t="str">
        <f t="shared" si="55"/>
        <v/>
      </c>
      <c r="AM52" s="17" t="str">
        <f t="shared" si="56"/>
        <v/>
      </c>
      <c r="AN52" s="17" t="str">
        <f t="shared" si="57"/>
        <v/>
      </c>
      <c r="AO52" s="17" t="str">
        <f t="shared" si="58"/>
        <v/>
      </c>
      <c r="AP52" s="17" t="str">
        <f t="shared" si="59"/>
        <v/>
      </c>
      <c r="AQ52" s="17" t="str">
        <f t="shared" si="60"/>
        <v/>
      </c>
      <c r="AR52" s="17" t="str">
        <f t="shared" si="61"/>
        <v/>
      </c>
      <c r="AS52" s="17" t="str">
        <f t="shared" si="62"/>
        <v/>
      </c>
      <c r="AT52" s="430" t="str">
        <f t="shared" si="63"/>
        <v/>
      </c>
    </row>
    <row r="53" spans="1:46" x14ac:dyDescent="0.35">
      <c r="A53" s="18">
        <v>51</v>
      </c>
      <c r="B53" s="18"/>
      <c r="C53" s="18"/>
      <c r="D53" s="19"/>
      <c r="E53" s="20"/>
      <c r="F53" s="19"/>
      <c r="G53" s="18"/>
      <c r="H53" s="18"/>
      <c r="I53" s="18"/>
      <c r="J53" s="18"/>
      <c r="K53" s="18"/>
      <c r="L53" s="18"/>
      <c r="M53" s="18"/>
      <c r="N53" s="17" t="e">
        <f>IF(#REF!="TC","",E53)</f>
        <v>#REF!</v>
      </c>
      <c r="O53" s="17" t="e">
        <f t="shared" si="32"/>
        <v>#REF!</v>
      </c>
      <c r="P53" s="17" t="e">
        <f t="shared" si="33"/>
        <v>#REF!</v>
      </c>
      <c r="Q53" s="17" t="str">
        <f t="shared" si="34"/>
        <v/>
      </c>
      <c r="R53" s="17" t="str">
        <f t="shared" si="35"/>
        <v/>
      </c>
      <c r="S53" s="17" t="str">
        <f t="shared" si="36"/>
        <v/>
      </c>
      <c r="T53" s="17" t="str">
        <f t="shared" si="37"/>
        <v/>
      </c>
      <c r="U53" s="17" t="str">
        <f t="shared" si="38"/>
        <v/>
      </c>
      <c r="V53" s="17" t="str">
        <f t="shared" si="39"/>
        <v/>
      </c>
      <c r="W53" s="17" t="str">
        <f t="shared" si="40"/>
        <v/>
      </c>
      <c r="X53" s="17" t="str">
        <f t="shared" si="41"/>
        <v/>
      </c>
      <c r="Y53" s="17" t="str">
        <f t="shared" si="42"/>
        <v/>
      </c>
      <c r="Z53" s="17" t="str">
        <f t="shared" si="43"/>
        <v/>
      </c>
      <c r="AA53" s="17" t="str">
        <f t="shared" si="44"/>
        <v/>
      </c>
      <c r="AB53" s="17" t="str">
        <f t="shared" si="45"/>
        <v/>
      </c>
      <c r="AC53" s="17" t="str">
        <f t="shared" si="46"/>
        <v/>
      </c>
      <c r="AD53" s="17" t="str">
        <f t="shared" si="47"/>
        <v/>
      </c>
      <c r="AE53" s="17" t="str">
        <f t="shared" si="48"/>
        <v/>
      </c>
      <c r="AF53" s="17" t="str">
        <f t="shared" si="49"/>
        <v/>
      </c>
      <c r="AG53" s="17" t="str">
        <f t="shared" si="50"/>
        <v/>
      </c>
      <c r="AH53" s="17" t="str">
        <f t="shared" si="51"/>
        <v/>
      </c>
      <c r="AI53" s="17" t="str">
        <f t="shared" si="52"/>
        <v/>
      </c>
      <c r="AJ53" s="17" t="str">
        <f t="shared" si="53"/>
        <v/>
      </c>
      <c r="AK53" s="17" t="str">
        <f t="shared" si="54"/>
        <v/>
      </c>
      <c r="AL53" s="17" t="str">
        <f t="shared" si="55"/>
        <v/>
      </c>
      <c r="AM53" s="17" t="str">
        <f t="shared" si="56"/>
        <v/>
      </c>
      <c r="AN53" s="17" t="str">
        <f t="shared" si="57"/>
        <v/>
      </c>
      <c r="AO53" s="17" t="str">
        <f t="shared" si="58"/>
        <v/>
      </c>
      <c r="AP53" s="17" t="str">
        <f t="shared" si="59"/>
        <v/>
      </c>
      <c r="AQ53" s="17" t="str">
        <f t="shared" si="60"/>
        <v/>
      </c>
      <c r="AR53" s="17" t="str">
        <f t="shared" si="61"/>
        <v/>
      </c>
      <c r="AS53" s="17" t="str">
        <f t="shared" si="62"/>
        <v/>
      </c>
      <c r="AT53" s="430" t="str">
        <f t="shared" si="63"/>
        <v/>
      </c>
    </row>
    <row r="54" spans="1:46" x14ac:dyDescent="0.35">
      <c r="A54" s="18">
        <v>52</v>
      </c>
      <c r="B54" s="18"/>
      <c r="C54" s="18"/>
      <c r="D54" s="19"/>
      <c r="E54" s="20"/>
      <c r="F54" s="19"/>
      <c r="G54" s="18"/>
      <c r="H54" s="18"/>
      <c r="I54" s="18"/>
      <c r="J54" s="18"/>
      <c r="K54" s="18"/>
      <c r="L54" s="18"/>
      <c r="M54" s="18"/>
      <c r="N54" s="17" t="e">
        <f>IF(#REF!="TC","",E54)</f>
        <v>#REF!</v>
      </c>
      <c r="O54" s="17" t="e">
        <f t="shared" si="32"/>
        <v>#REF!</v>
      </c>
      <c r="P54" s="17" t="e">
        <f t="shared" si="33"/>
        <v>#REF!</v>
      </c>
      <c r="Q54" s="17" t="str">
        <f t="shared" si="34"/>
        <v/>
      </c>
      <c r="R54" s="17" t="str">
        <f t="shared" si="35"/>
        <v/>
      </c>
      <c r="S54" s="17" t="str">
        <f t="shared" si="36"/>
        <v/>
      </c>
      <c r="T54" s="17" t="str">
        <f t="shared" si="37"/>
        <v/>
      </c>
      <c r="U54" s="17" t="str">
        <f t="shared" si="38"/>
        <v/>
      </c>
      <c r="V54" s="17" t="str">
        <f t="shared" si="39"/>
        <v/>
      </c>
      <c r="W54" s="17" t="str">
        <f t="shared" si="40"/>
        <v/>
      </c>
      <c r="X54" s="17" t="str">
        <f t="shared" si="41"/>
        <v/>
      </c>
      <c r="Y54" s="17" t="str">
        <f t="shared" si="42"/>
        <v/>
      </c>
      <c r="Z54" s="17" t="str">
        <f t="shared" si="43"/>
        <v/>
      </c>
      <c r="AA54" s="17" t="str">
        <f t="shared" si="44"/>
        <v/>
      </c>
      <c r="AB54" s="17" t="str">
        <f t="shared" si="45"/>
        <v/>
      </c>
      <c r="AC54" s="17" t="str">
        <f t="shared" si="46"/>
        <v/>
      </c>
      <c r="AD54" s="17" t="str">
        <f t="shared" si="47"/>
        <v/>
      </c>
      <c r="AE54" s="17" t="str">
        <f t="shared" si="48"/>
        <v/>
      </c>
      <c r="AF54" s="17" t="str">
        <f t="shared" si="49"/>
        <v/>
      </c>
      <c r="AG54" s="17" t="str">
        <f t="shared" si="50"/>
        <v/>
      </c>
      <c r="AH54" s="17" t="str">
        <f t="shared" si="51"/>
        <v/>
      </c>
      <c r="AI54" s="17" t="str">
        <f t="shared" si="52"/>
        <v/>
      </c>
      <c r="AJ54" s="17" t="str">
        <f t="shared" si="53"/>
        <v/>
      </c>
      <c r="AK54" s="17" t="str">
        <f t="shared" si="54"/>
        <v/>
      </c>
      <c r="AL54" s="17" t="str">
        <f t="shared" si="55"/>
        <v/>
      </c>
      <c r="AM54" s="17" t="str">
        <f t="shared" si="56"/>
        <v/>
      </c>
      <c r="AN54" s="17" t="str">
        <f t="shared" si="57"/>
        <v/>
      </c>
      <c r="AO54" s="17" t="str">
        <f t="shared" si="58"/>
        <v/>
      </c>
      <c r="AP54" s="17" t="str">
        <f t="shared" si="59"/>
        <v/>
      </c>
      <c r="AQ54" s="17" t="str">
        <f t="shared" si="60"/>
        <v/>
      </c>
      <c r="AR54" s="17" t="str">
        <f t="shared" si="61"/>
        <v/>
      </c>
      <c r="AS54" s="17" t="str">
        <f t="shared" si="62"/>
        <v/>
      </c>
      <c r="AT54" s="430" t="str">
        <f t="shared" si="63"/>
        <v/>
      </c>
    </row>
    <row r="55" spans="1:46" x14ac:dyDescent="0.35">
      <c r="A55" s="18">
        <v>53</v>
      </c>
      <c r="B55" s="18"/>
      <c r="C55" s="18"/>
      <c r="D55" s="19"/>
      <c r="E55" s="20"/>
      <c r="F55" s="19"/>
      <c r="G55" s="18"/>
      <c r="H55" s="18"/>
      <c r="I55" s="18"/>
      <c r="J55" s="18"/>
      <c r="K55" s="18"/>
      <c r="L55" s="18"/>
      <c r="M55" s="18"/>
      <c r="N55" s="17" t="e">
        <f>IF(#REF!="TC","",E55)</f>
        <v>#REF!</v>
      </c>
      <c r="O55" s="17" t="e">
        <f t="shared" si="32"/>
        <v>#REF!</v>
      </c>
      <c r="P55" s="17" t="e">
        <f t="shared" si="33"/>
        <v>#REF!</v>
      </c>
      <c r="Q55" s="17" t="str">
        <f t="shared" si="34"/>
        <v/>
      </c>
      <c r="R55" s="17" t="str">
        <f t="shared" si="35"/>
        <v/>
      </c>
      <c r="S55" s="17" t="str">
        <f t="shared" si="36"/>
        <v/>
      </c>
      <c r="T55" s="17" t="str">
        <f t="shared" si="37"/>
        <v/>
      </c>
      <c r="U55" s="17" t="str">
        <f t="shared" si="38"/>
        <v/>
      </c>
      <c r="V55" s="17" t="str">
        <f t="shared" si="39"/>
        <v/>
      </c>
      <c r="W55" s="17" t="str">
        <f t="shared" si="40"/>
        <v/>
      </c>
      <c r="X55" s="17" t="str">
        <f t="shared" si="41"/>
        <v/>
      </c>
      <c r="Y55" s="17" t="str">
        <f t="shared" si="42"/>
        <v/>
      </c>
      <c r="Z55" s="17" t="str">
        <f t="shared" si="43"/>
        <v/>
      </c>
      <c r="AA55" s="17" t="str">
        <f t="shared" si="44"/>
        <v/>
      </c>
      <c r="AB55" s="17" t="str">
        <f t="shared" si="45"/>
        <v/>
      </c>
      <c r="AC55" s="17" t="str">
        <f t="shared" si="46"/>
        <v/>
      </c>
      <c r="AD55" s="17" t="str">
        <f t="shared" si="47"/>
        <v/>
      </c>
      <c r="AE55" s="17" t="str">
        <f t="shared" si="48"/>
        <v/>
      </c>
      <c r="AF55" s="17" t="str">
        <f t="shared" si="49"/>
        <v/>
      </c>
      <c r="AG55" s="17" t="str">
        <f t="shared" si="50"/>
        <v/>
      </c>
      <c r="AH55" s="17" t="str">
        <f t="shared" si="51"/>
        <v/>
      </c>
      <c r="AI55" s="17" t="str">
        <f t="shared" si="52"/>
        <v/>
      </c>
      <c r="AJ55" s="17" t="str">
        <f t="shared" si="53"/>
        <v/>
      </c>
      <c r="AK55" s="17" t="str">
        <f t="shared" si="54"/>
        <v/>
      </c>
      <c r="AL55" s="17" t="str">
        <f t="shared" si="55"/>
        <v/>
      </c>
      <c r="AM55" s="17" t="str">
        <f t="shared" si="56"/>
        <v/>
      </c>
      <c r="AN55" s="17" t="str">
        <f t="shared" si="57"/>
        <v/>
      </c>
      <c r="AO55" s="17" t="str">
        <f t="shared" si="58"/>
        <v/>
      </c>
      <c r="AP55" s="17" t="str">
        <f t="shared" si="59"/>
        <v/>
      </c>
      <c r="AQ55" s="17" t="str">
        <f t="shared" si="60"/>
        <v/>
      </c>
      <c r="AR55" s="17" t="str">
        <f t="shared" si="61"/>
        <v/>
      </c>
      <c r="AS55" s="17" t="str">
        <f t="shared" si="62"/>
        <v/>
      </c>
      <c r="AT55" s="430" t="str">
        <f t="shared" si="63"/>
        <v/>
      </c>
    </row>
    <row r="56" spans="1:46" x14ac:dyDescent="0.35">
      <c r="A56" s="18">
        <v>54</v>
      </c>
      <c r="B56" s="18"/>
      <c r="C56" s="18"/>
      <c r="D56" s="19"/>
      <c r="E56" s="20"/>
      <c r="F56" s="19"/>
      <c r="G56" s="18"/>
      <c r="H56" s="18"/>
      <c r="I56" s="18"/>
      <c r="J56" s="18"/>
      <c r="K56" s="18"/>
      <c r="L56" s="18"/>
      <c r="M56" s="18"/>
      <c r="N56" s="17" t="e">
        <f>IF(#REF!="TC","",E56)</f>
        <v>#REF!</v>
      </c>
      <c r="O56" s="17" t="e">
        <f t="shared" si="32"/>
        <v>#REF!</v>
      </c>
      <c r="P56" s="17" t="e">
        <f t="shared" si="33"/>
        <v>#REF!</v>
      </c>
      <c r="Q56" s="17" t="str">
        <f t="shared" si="34"/>
        <v/>
      </c>
      <c r="R56" s="17" t="str">
        <f t="shared" si="35"/>
        <v/>
      </c>
      <c r="S56" s="17" t="str">
        <f t="shared" si="36"/>
        <v/>
      </c>
      <c r="T56" s="17" t="str">
        <f t="shared" si="37"/>
        <v/>
      </c>
      <c r="U56" s="17" t="str">
        <f t="shared" si="38"/>
        <v/>
      </c>
      <c r="V56" s="17" t="str">
        <f t="shared" si="39"/>
        <v/>
      </c>
      <c r="W56" s="17" t="str">
        <f t="shared" si="40"/>
        <v/>
      </c>
      <c r="X56" s="17" t="str">
        <f t="shared" si="41"/>
        <v/>
      </c>
      <c r="Y56" s="17" t="str">
        <f t="shared" si="42"/>
        <v/>
      </c>
      <c r="Z56" s="17" t="str">
        <f t="shared" si="43"/>
        <v/>
      </c>
      <c r="AA56" s="17" t="str">
        <f t="shared" si="44"/>
        <v/>
      </c>
      <c r="AB56" s="17" t="str">
        <f t="shared" si="45"/>
        <v/>
      </c>
      <c r="AC56" s="17" t="str">
        <f t="shared" si="46"/>
        <v/>
      </c>
      <c r="AD56" s="17" t="str">
        <f t="shared" si="47"/>
        <v/>
      </c>
      <c r="AE56" s="17" t="str">
        <f t="shared" si="48"/>
        <v/>
      </c>
      <c r="AF56" s="17" t="str">
        <f t="shared" si="49"/>
        <v/>
      </c>
      <c r="AG56" s="17" t="str">
        <f t="shared" si="50"/>
        <v/>
      </c>
      <c r="AH56" s="17" t="str">
        <f t="shared" si="51"/>
        <v/>
      </c>
      <c r="AI56" s="17" t="str">
        <f t="shared" si="52"/>
        <v/>
      </c>
      <c r="AJ56" s="17" t="str">
        <f t="shared" si="53"/>
        <v/>
      </c>
      <c r="AK56" s="17" t="str">
        <f t="shared" si="54"/>
        <v/>
      </c>
      <c r="AL56" s="17" t="str">
        <f t="shared" si="55"/>
        <v/>
      </c>
      <c r="AM56" s="17" t="str">
        <f t="shared" si="56"/>
        <v/>
      </c>
      <c r="AN56" s="17" t="str">
        <f t="shared" si="57"/>
        <v/>
      </c>
      <c r="AO56" s="17" t="str">
        <f t="shared" si="58"/>
        <v/>
      </c>
      <c r="AP56" s="17" t="str">
        <f t="shared" si="59"/>
        <v/>
      </c>
      <c r="AQ56" s="17" t="str">
        <f t="shared" si="60"/>
        <v/>
      </c>
      <c r="AR56" s="17" t="str">
        <f t="shared" si="61"/>
        <v/>
      </c>
      <c r="AS56" s="17" t="str">
        <f t="shared" si="62"/>
        <v/>
      </c>
      <c r="AT56" s="430" t="str">
        <f t="shared" si="63"/>
        <v/>
      </c>
    </row>
    <row r="57" spans="1:46" x14ac:dyDescent="0.35">
      <c r="A57" s="18">
        <v>55</v>
      </c>
      <c r="B57" s="18"/>
      <c r="C57" s="18"/>
      <c r="D57" s="19"/>
      <c r="E57" s="20"/>
      <c r="F57" s="19"/>
      <c r="G57" s="18"/>
      <c r="H57" s="18"/>
      <c r="I57" s="18"/>
      <c r="J57" s="18"/>
      <c r="K57" s="18"/>
      <c r="L57" s="18"/>
      <c r="M57" s="18"/>
      <c r="N57" s="17" t="e">
        <f>IF(#REF!="TC","",E57)</f>
        <v>#REF!</v>
      </c>
      <c r="O57" s="17" t="e">
        <f t="shared" si="32"/>
        <v>#REF!</v>
      </c>
      <c r="P57" s="17" t="e">
        <f t="shared" si="33"/>
        <v>#REF!</v>
      </c>
      <c r="Q57" s="17" t="str">
        <f t="shared" si="34"/>
        <v/>
      </c>
      <c r="R57" s="17" t="str">
        <f t="shared" si="35"/>
        <v/>
      </c>
      <c r="S57" s="17" t="str">
        <f t="shared" si="36"/>
        <v/>
      </c>
      <c r="T57" s="17" t="str">
        <f t="shared" si="37"/>
        <v/>
      </c>
      <c r="U57" s="17" t="str">
        <f t="shared" si="38"/>
        <v/>
      </c>
      <c r="V57" s="17" t="str">
        <f t="shared" si="39"/>
        <v/>
      </c>
      <c r="W57" s="17" t="str">
        <f t="shared" si="40"/>
        <v/>
      </c>
      <c r="X57" s="17" t="str">
        <f t="shared" si="41"/>
        <v/>
      </c>
      <c r="Y57" s="17" t="str">
        <f t="shared" si="42"/>
        <v/>
      </c>
      <c r="Z57" s="17" t="str">
        <f t="shared" si="43"/>
        <v/>
      </c>
      <c r="AA57" s="17" t="str">
        <f t="shared" si="44"/>
        <v/>
      </c>
      <c r="AB57" s="17" t="str">
        <f t="shared" si="45"/>
        <v/>
      </c>
      <c r="AC57" s="17" t="str">
        <f t="shared" si="46"/>
        <v/>
      </c>
      <c r="AD57" s="17" t="str">
        <f t="shared" si="47"/>
        <v/>
      </c>
      <c r="AE57" s="17" t="str">
        <f t="shared" si="48"/>
        <v/>
      </c>
      <c r="AF57" s="17" t="str">
        <f t="shared" si="49"/>
        <v/>
      </c>
      <c r="AG57" s="17" t="str">
        <f t="shared" si="50"/>
        <v/>
      </c>
      <c r="AH57" s="17" t="str">
        <f t="shared" si="51"/>
        <v/>
      </c>
      <c r="AI57" s="17" t="str">
        <f t="shared" si="52"/>
        <v/>
      </c>
      <c r="AJ57" s="17" t="str">
        <f t="shared" si="53"/>
        <v/>
      </c>
      <c r="AK57" s="17" t="str">
        <f t="shared" si="54"/>
        <v/>
      </c>
      <c r="AL57" s="17" t="str">
        <f t="shared" si="55"/>
        <v/>
      </c>
      <c r="AM57" s="17" t="str">
        <f t="shared" si="56"/>
        <v/>
      </c>
      <c r="AN57" s="17" t="str">
        <f t="shared" si="57"/>
        <v/>
      </c>
      <c r="AO57" s="17" t="str">
        <f t="shared" si="58"/>
        <v/>
      </c>
      <c r="AP57" s="17" t="str">
        <f t="shared" si="59"/>
        <v/>
      </c>
      <c r="AQ57" s="17" t="str">
        <f t="shared" si="60"/>
        <v/>
      </c>
      <c r="AR57" s="17" t="str">
        <f t="shared" si="61"/>
        <v/>
      </c>
      <c r="AS57" s="17" t="str">
        <f t="shared" si="62"/>
        <v/>
      </c>
      <c r="AT57" s="430" t="str">
        <f t="shared" si="63"/>
        <v/>
      </c>
    </row>
    <row r="58" spans="1:46" x14ac:dyDescent="0.35">
      <c r="A58" s="18">
        <v>56</v>
      </c>
      <c r="B58" s="18"/>
      <c r="C58" s="18"/>
      <c r="D58" s="19"/>
      <c r="E58" s="20"/>
      <c r="F58" s="19"/>
      <c r="G58" s="18"/>
      <c r="H58" s="18"/>
      <c r="I58" s="18"/>
      <c r="J58" s="18"/>
      <c r="K58" s="18"/>
      <c r="L58" s="18"/>
      <c r="M58" s="18"/>
      <c r="N58" s="17" t="e">
        <f>IF(#REF!="TC","",E58)</f>
        <v>#REF!</v>
      </c>
      <c r="O58" s="17" t="e">
        <f t="shared" si="32"/>
        <v>#REF!</v>
      </c>
      <c r="P58" s="17" t="e">
        <f t="shared" si="33"/>
        <v>#REF!</v>
      </c>
      <c r="Q58" s="17" t="str">
        <f t="shared" si="34"/>
        <v/>
      </c>
      <c r="R58" s="17" t="str">
        <f t="shared" si="35"/>
        <v/>
      </c>
      <c r="S58" s="17" t="str">
        <f t="shared" si="36"/>
        <v/>
      </c>
      <c r="T58" s="17" t="str">
        <f t="shared" si="37"/>
        <v/>
      </c>
      <c r="U58" s="17" t="str">
        <f t="shared" si="38"/>
        <v/>
      </c>
      <c r="V58" s="17" t="str">
        <f t="shared" si="39"/>
        <v/>
      </c>
      <c r="W58" s="17" t="str">
        <f t="shared" si="40"/>
        <v/>
      </c>
      <c r="X58" s="17" t="str">
        <f t="shared" si="41"/>
        <v/>
      </c>
      <c r="Y58" s="17" t="str">
        <f t="shared" si="42"/>
        <v/>
      </c>
      <c r="Z58" s="17" t="str">
        <f t="shared" si="43"/>
        <v/>
      </c>
      <c r="AA58" s="17" t="str">
        <f t="shared" si="44"/>
        <v/>
      </c>
      <c r="AB58" s="17" t="str">
        <f t="shared" si="45"/>
        <v/>
      </c>
      <c r="AC58" s="17" t="str">
        <f t="shared" si="46"/>
        <v/>
      </c>
      <c r="AD58" s="17" t="str">
        <f t="shared" si="47"/>
        <v/>
      </c>
      <c r="AE58" s="17" t="str">
        <f t="shared" si="48"/>
        <v/>
      </c>
      <c r="AF58" s="17" t="str">
        <f t="shared" si="49"/>
        <v/>
      </c>
      <c r="AG58" s="17" t="str">
        <f t="shared" si="50"/>
        <v/>
      </c>
      <c r="AH58" s="17" t="str">
        <f t="shared" si="51"/>
        <v/>
      </c>
      <c r="AI58" s="17" t="str">
        <f t="shared" si="52"/>
        <v/>
      </c>
      <c r="AJ58" s="17" t="str">
        <f t="shared" si="53"/>
        <v/>
      </c>
      <c r="AK58" s="17" t="str">
        <f t="shared" si="54"/>
        <v/>
      </c>
      <c r="AL58" s="17" t="str">
        <f t="shared" si="55"/>
        <v/>
      </c>
      <c r="AM58" s="17" t="str">
        <f t="shared" si="56"/>
        <v/>
      </c>
      <c r="AN58" s="17" t="str">
        <f t="shared" si="57"/>
        <v/>
      </c>
      <c r="AO58" s="17" t="str">
        <f t="shared" si="58"/>
        <v/>
      </c>
      <c r="AP58" s="17" t="str">
        <f t="shared" si="59"/>
        <v/>
      </c>
      <c r="AQ58" s="17" t="str">
        <f t="shared" si="60"/>
        <v/>
      </c>
      <c r="AR58" s="17" t="str">
        <f t="shared" si="61"/>
        <v/>
      </c>
      <c r="AS58" s="17" t="str">
        <f t="shared" si="62"/>
        <v/>
      </c>
      <c r="AT58" s="430" t="str">
        <f t="shared" si="63"/>
        <v/>
      </c>
    </row>
    <row r="59" spans="1:46" x14ac:dyDescent="0.35">
      <c r="A59" s="18">
        <v>57</v>
      </c>
      <c r="B59" s="18"/>
      <c r="C59" s="18"/>
      <c r="D59" s="19"/>
      <c r="E59" s="20"/>
      <c r="F59" s="19"/>
      <c r="G59" s="18"/>
      <c r="H59" s="18"/>
      <c r="I59" s="18"/>
      <c r="J59" s="18"/>
      <c r="K59" s="18"/>
      <c r="L59" s="18"/>
      <c r="M59" s="18"/>
      <c r="N59" s="17" t="e">
        <f>IF(#REF!="TC","",E59)</f>
        <v>#REF!</v>
      </c>
      <c r="O59" s="17" t="e">
        <f t="shared" si="32"/>
        <v>#REF!</v>
      </c>
      <c r="P59" s="17" t="e">
        <f t="shared" si="33"/>
        <v>#REF!</v>
      </c>
      <c r="Q59" s="17" t="str">
        <f t="shared" si="34"/>
        <v/>
      </c>
      <c r="R59" s="17" t="str">
        <f t="shared" si="35"/>
        <v/>
      </c>
      <c r="S59" s="17" t="str">
        <f t="shared" si="36"/>
        <v/>
      </c>
      <c r="T59" s="17" t="str">
        <f t="shared" si="37"/>
        <v/>
      </c>
      <c r="U59" s="17" t="str">
        <f t="shared" si="38"/>
        <v/>
      </c>
      <c r="V59" s="17" t="str">
        <f t="shared" si="39"/>
        <v/>
      </c>
      <c r="W59" s="17" t="str">
        <f t="shared" si="40"/>
        <v/>
      </c>
      <c r="X59" s="17" t="str">
        <f t="shared" si="41"/>
        <v/>
      </c>
      <c r="Y59" s="17" t="str">
        <f t="shared" si="42"/>
        <v/>
      </c>
      <c r="Z59" s="17" t="str">
        <f t="shared" si="43"/>
        <v/>
      </c>
      <c r="AA59" s="17" t="str">
        <f t="shared" si="44"/>
        <v/>
      </c>
      <c r="AB59" s="17" t="str">
        <f t="shared" si="45"/>
        <v/>
      </c>
      <c r="AC59" s="17" t="str">
        <f t="shared" si="46"/>
        <v/>
      </c>
      <c r="AD59" s="17" t="str">
        <f t="shared" si="47"/>
        <v/>
      </c>
      <c r="AE59" s="17" t="str">
        <f t="shared" si="48"/>
        <v/>
      </c>
      <c r="AF59" s="17" t="str">
        <f t="shared" si="49"/>
        <v/>
      </c>
      <c r="AG59" s="17" t="str">
        <f t="shared" si="50"/>
        <v/>
      </c>
      <c r="AH59" s="17" t="str">
        <f t="shared" si="51"/>
        <v/>
      </c>
      <c r="AI59" s="17" t="str">
        <f t="shared" si="52"/>
        <v/>
      </c>
      <c r="AJ59" s="17" t="str">
        <f t="shared" si="53"/>
        <v/>
      </c>
      <c r="AK59" s="17" t="str">
        <f t="shared" si="54"/>
        <v/>
      </c>
      <c r="AL59" s="17" t="str">
        <f t="shared" si="55"/>
        <v/>
      </c>
      <c r="AM59" s="17" t="str">
        <f t="shared" si="56"/>
        <v/>
      </c>
      <c r="AN59" s="17" t="str">
        <f t="shared" si="57"/>
        <v/>
      </c>
      <c r="AO59" s="17" t="str">
        <f t="shared" si="58"/>
        <v/>
      </c>
      <c r="AP59" s="17" t="str">
        <f t="shared" si="59"/>
        <v/>
      </c>
      <c r="AQ59" s="17" t="str">
        <f t="shared" si="60"/>
        <v/>
      </c>
      <c r="AR59" s="17" t="str">
        <f t="shared" si="61"/>
        <v/>
      </c>
      <c r="AS59" s="17" t="str">
        <f t="shared" si="62"/>
        <v/>
      </c>
      <c r="AT59" s="430" t="str">
        <f t="shared" si="63"/>
        <v/>
      </c>
    </row>
    <row r="60" spans="1:46" x14ac:dyDescent="0.35">
      <c r="A60" s="18">
        <v>58</v>
      </c>
      <c r="B60" s="18"/>
      <c r="C60" s="18"/>
      <c r="D60" s="19"/>
      <c r="E60" s="20"/>
      <c r="F60" s="19"/>
      <c r="G60" s="18"/>
      <c r="H60" s="18"/>
      <c r="I60" s="18"/>
      <c r="J60" s="18"/>
      <c r="K60" s="18"/>
      <c r="L60" s="18"/>
      <c r="M60" s="18"/>
      <c r="N60" s="17" t="e">
        <f>IF(#REF!="TC","",E60)</f>
        <v>#REF!</v>
      </c>
      <c r="O60" s="17" t="e">
        <f t="shared" si="32"/>
        <v>#REF!</v>
      </c>
      <c r="P60" s="17" t="e">
        <f t="shared" si="33"/>
        <v>#REF!</v>
      </c>
      <c r="Q60" s="17" t="str">
        <f t="shared" si="34"/>
        <v/>
      </c>
      <c r="R60" s="17" t="str">
        <f t="shared" si="35"/>
        <v/>
      </c>
      <c r="S60" s="17" t="str">
        <f t="shared" si="36"/>
        <v/>
      </c>
      <c r="T60" s="17" t="str">
        <f t="shared" si="37"/>
        <v/>
      </c>
      <c r="U60" s="17" t="str">
        <f t="shared" si="38"/>
        <v/>
      </c>
      <c r="V60" s="17" t="str">
        <f t="shared" si="39"/>
        <v/>
      </c>
      <c r="W60" s="17" t="str">
        <f t="shared" si="40"/>
        <v/>
      </c>
      <c r="X60" s="17" t="str">
        <f t="shared" si="41"/>
        <v/>
      </c>
      <c r="Y60" s="17" t="str">
        <f t="shared" si="42"/>
        <v/>
      </c>
      <c r="Z60" s="17" t="str">
        <f t="shared" si="43"/>
        <v/>
      </c>
      <c r="AA60" s="17" t="str">
        <f t="shared" si="44"/>
        <v/>
      </c>
      <c r="AB60" s="17" t="str">
        <f t="shared" si="45"/>
        <v/>
      </c>
      <c r="AC60" s="17" t="str">
        <f t="shared" si="46"/>
        <v/>
      </c>
      <c r="AD60" s="17" t="str">
        <f t="shared" si="47"/>
        <v/>
      </c>
      <c r="AE60" s="17" t="str">
        <f t="shared" si="48"/>
        <v/>
      </c>
      <c r="AF60" s="17" t="str">
        <f t="shared" si="49"/>
        <v/>
      </c>
      <c r="AG60" s="17" t="str">
        <f t="shared" si="50"/>
        <v/>
      </c>
      <c r="AH60" s="17" t="str">
        <f t="shared" si="51"/>
        <v/>
      </c>
      <c r="AI60" s="17" t="str">
        <f t="shared" si="52"/>
        <v/>
      </c>
      <c r="AJ60" s="17" t="str">
        <f t="shared" si="53"/>
        <v/>
      </c>
      <c r="AK60" s="17" t="str">
        <f t="shared" si="54"/>
        <v/>
      </c>
      <c r="AL60" s="17" t="str">
        <f t="shared" si="55"/>
        <v/>
      </c>
      <c r="AM60" s="17" t="str">
        <f t="shared" si="56"/>
        <v/>
      </c>
      <c r="AN60" s="17" t="str">
        <f t="shared" si="57"/>
        <v/>
      </c>
      <c r="AO60" s="17" t="str">
        <f t="shared" si="58"/>
        <v/>
      </c>
      <c r="AP60" s="17" t="str">
        <f t="shared" si="59"/>
        <v/>
      </c>
      <c r="AQ60" s="17" t="str">
        <f t="shared" si="60"/>
        <v/>
      </c>
      <c r="AR60" s="17" t="str">
        <f t="shared" si="61"/>
        <v/>
      </c>
      <c r="AS60" s="17" t="str">
        <f t="shared" si="62"/>
        <v/>
      </c>
      <c r="AT60" s="430" t="str">
        <f t="shared" si="63"/>
        <v/>
      </c>
    </row>
    <row r="61" spans="1:46" x14ac:dyDescent="0.35">
      <c r="A61" s="18">
        <v>59</v>
      </c>
      <c r="B61" s="18"/>
      <c r="C61" s="18"/>
      <c r="D61" s="19"/>
      <c r="E61" s="20"/>
      <c r="F61" s="19"/>
      <c r="G61" s="18"/>
      <c r="H61" s="18"/>
      <c r="I61" s="18"/>
      <c r="J61" s="18"/>
      <c r="K61" s="18"/>
      <c r="L61" s="18"/>
      <c r="M61" s="18"/>
      <c r="N61" s="17" t="e">
        <f>IF(#REF!="TC","",E61)</f>
        <v>#REF!</v>
      </c>
      <c r="O61" s="17" t="e">
        <f t="shared" si="32"/>
        <v>#REF!</v>
      </c>
      <c r="P61" s="17" t="e">
        <f t="shared" si="33"/>
        <v>#REF!</v>
      </c>
      <c r="Q61" s="17" t="str">
        <f t="shared" si="34"/>
        <v/>
      </c>
      <c r="R61" s="17" t="str">
        <f t="shared" si="35"/>
        <v/>
      </c>
      <c r="S61" s="17" t="str">
        <f t="shared" si="36"/>
        <v/>
      </c>
      <c r="T61" s="17" t="str">
        <f t="shared" si="37"/>
        <v/>
      </c>
      <c r="U61" s="17" t="str">
        <f t="shared" si="38"/>
        <v/>
      </c>
      <c r="V61" s="17" t="str">
        <f t="shared" si="39"/>
        <v/>
      </c>
      <c r="W61" s="17" t="str">
        <f t="shared" si="40"/>
        <v/>
      </c>
      <c r="X61" s="17" t="str">
        <f t="shared" si="41"/>
        <v/>
      </c>
      <c r="Y61" s="17" t="str">
        <f t="shared" si="42"/>
        <v/>
      </c>
      <c r="Z61" s="17" t="str">
        <f t="shared" si="43"/>
        <v/>
      </c>
      <c r="AA61" s="17" t="str">
        <f t="shared" si="44"/>
        <v/>
      </c>
      <c r="AB61" s="17" t="str">
        <f t="shared" si="45"/>
        <v/>
      </c>
      <c r="AC61" s="17" t="str">
        <f t="shared" si="46"/>
        <v/>
      </c>
      <c r="AD61" s="17" t="str">
        <f t="shared" si="47"/>
        <v/>
      </c>
      <c r="AE61" s="17" t="str">
        <f t="shared" si="48"/>
        <v/>
      </c>
      <c r="AF61" s="17" t="str">
        <f t="shared" si="49"/>
        <v/>
      </c>
      <c r="AG61" s="17" t="str">
        <f t="shared" si="50"/>
        <v/>
      </c>
      <c r="AH61" s="17" t="str">
        <f t="shared" si="51"/>
        <v/>
      </c>
      <c r="AI61" s="17" t="str">
        <f t="shared" si="52"/>
        <v/>
      </c>
      <c r="AJ61" s="17" t="str">
        <f t="shared" si="53"/>
        <v/>
      </c>
      <c r="AK61" s="17" t="str">
        <f t="shared" si="54"/>
        <v/>
      </c>
      <c r="AL61" s="17" t="str">
        <f t="shared" si="55"/>
        <v/>
      </c>
      <c r="AM61" s="17" t="str">
        <f t="shared" si="56"/>
        <v/>
      </c>
      <c r="AN61" s="17" t="str">
        <f t="shared" si="57"/>
        <v/>
      </c>
      <c r="AO61" s="17" t="str">
        <f t="shared" si="58"/>
        <v/>
      </c>
      <c r="AP61" s="17" t="str">
        <f t="shared" si="59"/>
        <v/>
      </c>
      <c r="AQ61" s="17" t="str">
        <f t="shared" si="60"/>
        <v/>
      </c>
      <c r="AR61" s="17" t="str">
        <f t="shared" si="61"/>
        <v/>
      </c>
      <c r="AS61" s="17" t="str">
        <f t="shared" si="62"/>
        <v/>
      </c>
      <c r="AT61" s="430" t="str">
        <f t="shared" si="63"/>
        <v/>
      </c>
    </row>
    <row r="62" spans="1:46" x14ac:dyDescent="0.35">
      <c r="A62" s="18">
        <v>60</v>
      </c>
      <c r="B62" s="18"/>
      <c r="C62" s="18"/>
      <c r="D62" s="19"/>
      <c r="E62" s="20"/>
      <c r="F62" s="19"/>
      <c r="G62" s="18"/>
      <c r="H62" s="18"/>
      <c r="I62" s="18"/>
      <c r="J62" s="18"/>
      <c r="K62" s="18"/>
      <c r="L62" s="18"/>
      <c r="M62" s="18"/>
      <c r="N62" s="17" t="e">
        <f>IF(#REF!="TC","",E62)</f>
        <v>#REF!</v>
      </c>
      <c r="O62" s="17" t="e">
        <f t="shared" si="32"/>
        <v>#REF!</v>
      </c>
      <c r="P62" s="17" t="e">
        <f t="shared" si="33"/>
        <v>#REF!</v>
      </c>
      <c r="Q62" s="17" t="str">
        <f t="shared" si="34"/>
        <v/>
      </c>
      <c r="R62" s="17" t="str">
        <f t="shared" si="35"/>
        <v/>
      </c>
      <c r="S62" s="17" t="str">
        <f t="shared" si="36"/>
        <v/>
      </c>
      <c r="T62" s="17" t="str">
        <f t="shared" si="37"/>
        <v/>
      </c>
      <c r="U62" s="17" t="str">
        <f t="shared" si="38"/>
        <v/>
      </c>
      <c r="V62" s="17" t="str">
        <f t="shared" si="39"/>
        <v/>
      </c>
      <c r="W62" s="17" t="str">
        <f t="shared" si="40"/>
        <v/>
      </c>
      <c r="X62" s="17" t="str">
        <f t="shared" si="41"/>
        <v/>
      </c>
      <c r="Y62" s="17" t="str">
        <f t="shared" si="42"/>
        <v/>
      </c>
      <c r="Z62" s="17" t="str">
        <f t="shared" si="43"/>
        <v/>
      </c>
      <c r="AA62" s="17" t="str">
        <f t="shared" si="44"/>
        <v/>
      </c>
      <c r="AB62" s="17" t="str">
        <f t="shared" si="45"/>
        <v/>
      </c>
      <c r="AC62" s="17" t="str">
        <f t="shared" si="46"/>
        <v/>
      </c>
      <c r="AD62" s="17" t="str">
        <f t="shared" si="47"/>
        <v/>
      </c>
      <c r="AE62" s="17" t="str">
        <f t="shared" si="48"/>
        <v/>
      </c>
      <c r="AF62" s="17" t="str">
        <f t="shared" si="49"/>
        <v/>
      </c>
      <c r="AG62" s="17" t="str">
        <f t="shared" si="50"/>
        <v/>
      </c>
      <c r="AH62" s="17" t="str">
        <f t="shared" si="51"/>
        <v/>
      </c>
      <c r="AI62" s="17" t="str">
        <f t="shared" si="52"/>
        <v/>
      </c>
      <c r="AJ62" s="17" t="str">
        <f t="shared" si="53"/>
        <v/>
      </c>
      <c r="AK62" s="17" t="str">
        <f t="shared" si="54"/>
        <v/>
      </c>
      <c r="AL62" s="17" t="str">
        <f t="shared" si="55"/>
        <v/>
      </c>
      <c r="AM62" s="17" t="str">
        <f t="shared" si="56"/>
        <v/>
      </c>
      <c r="AN62" s="17" t="str">
        <f t="shared" si="57"/>
        <v/>
      </c>
      <c r="AO62" s="17" t="str">
        <f t="shared" si="58"/>
        <v/>
      </c>
      <c r="AP62" s="17" t="str">
        <f t="shared" si="59"/>
        <v/>
      </c>
      <c r="AQ62" s="17" t="str">
        <f t="shared" si="60"/>
        <v/>
      </c>
      <c r="AR62" s="17" t="str">
        <f t="shared" si="61"/>
        <v/>
      </c>
      <c r="AS62" s="17" t="str">
        <f t="shared" si="62"/>
        <v/>
      </c>
      <c r="AT62" s="430" t="str">
        <f t="shared" si="63"/>
        <v/>
      </c>
    </row>
    <row r="63" spans="1:46" x14ac:dyDescent="0.35">
      <c r="A63" s="18">
        <v>61</v>
      </c>
      <c r="B63" s="18"/>
      <c r="C63" s="18"/>
      <c r="D63" s="19"/>
      <c r="E63" s="20"/>
      <c r="F63" s="19"/>
      <c r="G63" s="18"/>
      <c r="H63" s="18"/>
      <c r="I63" s="18"/>
      <c r="J63" s="18"/>
      <c r="K63" s="18"/>
      <c r="L63" s="18"/>
      <c r="M63" s="18"/>
      <c r="O63" s="5">
        <f>COUNTIF(O3:O62,"=BOY")</f>
        <v>0</v>
      </c>
      <c r="P63" s="5">
        <f>COUNTIF(P3:P62,"=GIRL")</f>
        <v>0</v>
      </c>
      <c r="Q63" s="5">
        <f>COUNTIF(Q3:Q62,"=BOY")</f>
        <v>0</v>
      </c>
      <c r="R63" s="5">
        <f>COUNTIF(R3:R62,"=GIRL")</f>
        <v>0</v>
      </c>
      <c r="S63" s="5">
        <f>COUNTIF(S3:S62,"=BOY")</f>
        <v>0</v>
      </c>
      <c r="T63" s="5">
        <f>COUNTIF(T3:T62,"=GIRL")</f>
        <v>0</v>
      </c>
      <c r="U63" s="5">
        <f>COUNTIF(U3:U62,"=BOY")</f>
        <v>0</v>
      </c>
      <c r="V63" s="5">
        <f>COUNTIF(V3:V62,"=GIRL")</f>
        <v>0</v>
      </c>
      <c r="W63" s="5">
        <f>COUNTIF(W3:W62,"=BOY")</f>
        <v>0</v>
      </c>
      <c r="X63" s="5">
        <f>COUNTIF(X3:X62,"=GIRL")</f>
        <v>0</v>
      </c>
      <c r="Y63" s="5">
        <f>COUNTIF(Y3:Y62,"=BOY")</f>
        <v>0</v>
      </c>
      <c r="Z63" s="5">
        <f>COUNTIF(Z3:Z62,"=GIRL")</f>
        <v>0</v>
      </c>
      <c r="AA63" s="5">
        <f>COUNTIF(AA3:AA62,"=BOY")</f>
        <v>0</v>
      </c>
      <c r="AB63" s="5">
        <f>COUNTIF(AB3:AB62,"=GIRL")</f>
        <v>0</v>
      </c>
      <c r="AC63" s="5">
        <f>COUNTIF(AC3:AC62,"=BOY")</f>
        <v>0</v>
      </c>
      <c r="AD63" s="5">
        <f>COUNTIF(AD3:AD62,"=GIRL")</f>
        <v>0</v>
      </c>
      <c r="AE63" s="5">
        <f>COUNTIF(AE3:AE62,"=BOY")</f>
        <v>0</v>
      </c>
      <c r="AF63" s="5">
        <f>COUNTIF(AF3:AF62,"=GIRL")</f>
        <v>0</v>
      </c>
      <c r="AG63" s="5">
        <f>COUNTIF(AG3:AG62,"=BOY")</f>
        <v>0</v>
      </c>
      <c r="AH63" s="5">
        <f>COUNTIF(AH3:AH62,"=GIRL")</f>
        <v>0</v>
      </c>
      <c r="AI63" s="5">
        <f>COUNTIF(AI3:AI62,"=BOY")</f>
        <v>0</v>
      </c>
      <c r="AJ63" s="5">
        <f>COUNTIF(AJ3:AJ62,"=GIRL")</f>
        <v>0</v>
      </c>
      <c r="AK63" s="5">
        <f>COUNTIF(AK3:AK62,"=BOY")</f>
        <v>0</v>
      </c>
      <c r="AL63" s="5">
        <f>COUNTIF(AL3:AL62,"=GIRL")</f>
        <v>0</v>
      </c>
      <c r="AM63" s="5">
        <f>COUNTIF(AM3:AM62,"=BOY")</f>
        <v>0</v>
      </c>
      <c r="AN63" s="5">
        <f>COUNTIF(AN3:AN62,"=GIRL")</f>
        <v>0</v>
      </c>
      <c r="AO63" s="5">
        <f>COUNTIF(AO3:AO62,"=BOY")</f>
        <v>0</v>
      </c>
      <c r="AP63" s="5">
        <f>COUNTIF(AP3:AP62,"=GIRL")</f>
        <v>0</v>
      </c>
      <c r="AQ63" s="5">
        <f>COUNTIF(AQ3:AQ62,"=BOY")</f>
        <v>0</v>
      </c>
      <c r="AR63" s="5">
        <f>COUNTIF(AR3:AR62,"=GIRL")</f>
        <v>0</v>
      </c>
      <c r="AS63" s="5">
        <f>COUNTIF(AS3:AS62,"=BOY")</f>
        <v>0</v>
      </c>
      <c r="AT63" s="5">
        <f>COUNTIF(AT3:AT62,"=GIRL")</f>
        <v>0</v>
      </c>
    </row>
    <row r="64" spans="1:46" x14ac:dyDescent="0.35">
      <c r="A64" s="18">
        <v>62</v>
      </c>
      <c r="B64" s="18"/>
      <c r="C64" s="18"/>
      <c r="D64" s="19"/>
      <c r="E64" s="20"/>
      <c r="F64" s="19"/>
      <c r="G64" s="18"/>
      <c r="H64" s="18"/>
      <c r="I64" s="18"/>
      <c r="J64" s="18"/>
      <c r="K64" s="18"/>
      <c r="L64" s="18"/>
      <c r="M64" s="18"/>
    </row>
    <row r="65" spans="1:13" x14ac:dyDescent="0.35">
      <c r="A65" s="18">
        <v>63</v>
      </c>
      <c r="B65" s="18"/>
      <c r="C65" s="18"/>
      <c r="D65" s="19"/>
      <c r="E65" s="20"/>
      <c r="F65" s="19"/>
      <c r="G65" s="18"/>
      <c r="H65" s="18"/>
      <c r="I65" s="18"/>
      <c r="J65" s="18"/>
      <c r="K65" s="18"/>
      <c r="L65" s="18"/>
      <c r="M65" s="18"/>
    </row>
    <row r="66" spans="1:13" x14ac:dyDescent="0.35">
      <c r="A66" s="18">
        <v>64</v>
      </c>
      <c r="B66" s="18"/>
      <c r="C66" s="18"/>
      <c r="D66" s="19"/>
      <c r="E66" s="20"/>
      <c r="F66" s="19"/>
      <c r="G66" s="18"/>
      <c r="H66" s="18"/>
      <c r="I66" s="18"/>
      <c r="J66" s="18"/>
      <c r="K66" s="18"/>
      <c r="L66" s="18"/>
      <c r="M66" s="18"/>
    </row>
    <row r="67" spans="1:13" x14ac:dyDescent="0.35">
      <c r="A67" s="18">
        <v>65</v>
      </c>
      <c r="B67" s="18"/>
      <c r="C67" s="18"/>
      <c r="D67" s="19"/>
      <c r="E67" s="20"/>
      <c r="F67" s="19"/>
      <c r="G67" s="18"/>
      <c r="H67" s="18"/>
      <c r="I67" s="18"/>
      <c r="J67" s="18"/>
      <c r="K67" s="18"/>
      <c r="L67" s="18"/>
      <c r="M67" s="18"/>
    </row>
    <row r="68" spans="1:13" x14ac:dyDescent="0.35">
      <c r="A68" s="18">
        <v>66</v>
      </c>
      <c r="B68" s="18"/>
      <c r="C68" s="18"/>
      <c r="D68" s="19"/>
      <c r="E68" s="20"/>
      <c r="F68" s="19"/>
      <c r="G68" s="18"/>
      <c r="H68" s="18"/>
      <c r="I68" s="18"/>
      <c r="J68" s="18"/>
      <c r="K68" s="18"/>
      <c r="L68" s="18"/>
      <c r="M68" s="18"/>
    </row>
    <row r="69" spans="1:13" x14ac:dyDescent="0.35">
      <c r="A69" s="18">
        <v>67</v>
      </c>
      <c r="B69" s="18"/>
      <c r="C69" s="18"/>
      <c r="D69" s="19"/>
      <c r="E69" s="20"/>
      <c r="F69" s="19"/>
      <c r="G69" s="18"/>
      <c r="H69" s="18"/>
      <c r="I69" s="18"/>
      <c r="J69" s="18"/>
      <c r="K69" s="18"/>
      <c r="L69" s="18"/>
      <c r="M69" s="18"/>
    </row>
    <row r="70" spans="1:13" x14ac:dyDescent="0.35">
      <c r="A70" s="18">
        <v>68</v>
      </c>
      <c r="B70" s="18"/>
      <c r="C70" s="18"/>
      <c r="D70" s="19"/>
      <c r="E70" s="20"/>
      <c r="F70" s="19"/>
      <c r="G70" s="18"/>
      <c r="H70" s="18"/>
      <c r="I70" s="18"/>
      <c r="J70" s="18"/>
      <c r="K70" s="18"/>
      <c r="L70" s="18"/>
      <c r="M70" s="18"/>
    </row>
    <row r="71" spans="1:13" x14ac:dyDescent="0.35">
      <c r="A71" s="18">
        <v>69</v>
      </c>
      <c r="B71" s="18"/>
      <c r="C71" s="18"/>
      <c r="D71" s="19"/>
      <c r="E71" s="20"/>
      <c r="F71" s="19"/>
      <c r="G71" s="18"/>
      <c r="H71" s="18"/>
      <c r="I71" s="18"/>
      <c r="J71" s="18"/>
      <c r="K71" s="18"/>
      <c r="L71" s="18"/>
      <c r="M71" s="18"/>
    </row>
    <row r="72" spans="1:13" x14ac:dyDescent="0.35">
      <c r="A72" s="18">
        <v>70</v>
      </c>
      <c r="B72" s="18"/>
      <c r="C72" s="18"/>
      <c r="D72" s="19"/>
      <c r="E72" s="20"/>
      <c r="F72" s="19"/>
      <c r="G72" s="18"/>
      <c r="H72" s="18"/>
      <c r="I72" s="18"/>
      <c r="J72" s="18"/>
      <c r="K72" s="18"/>
      <c r="L72" s="18"/>
      <c r="M72" s="18"/>
    </row>
    <row r="73" spans="1:13" x14ac:dyDescent="0.35">
      <c r="A73" s="18">
        <v>71</v>
      </c>
      <c r="B73" s="18"/>
      <c r="C73" s="18"/>
      <c r="D73" s="19"/>
      <c r="E73" s="20"/>
      <c r="F73" s="19"/>
      <c r="G73" s="18"/>
      <c r="H73" s="18"/>
      <c r="I73" s="18"/>
      <c r="J73" s="18"/>
      <c r="K73" s="18"/>
      <c r="L73" s="18"/>
      <c r="M73" s="18"/>
    </row>
    <row r="74" spans="1:13" x14ac:dyDescent="0.35">
      <c r="A74" s="18">
        <v>72</v>
      </c>
      <c r="B74" s="18"/>
      <c r="C74" s="18"/>
      <c r="D74" s="19"/>
      <c r="E74" s="20"/>
      <c r="F74" s="19"/>
      <c r="G74" s="18"/>
      <c r="H74" s="18"/>
      <c r="I74" s="18"/>
      <c r="J74" s="18"/>
      <c r="K74" s="18"/>
      <c r="L74" s="18"/>
      <c r="M74" s="18"/>
    </row>
    <row r="75" spans="1:13" x14ac:dyDescent="0.35">
      <c r="A75" s="18">
        <v>73</v>
      </c>
      <c r="B75" s="18"/>
      <c r="C75" s="18"/>
      <c r="D75" s="19"/>
      <c r="E75" s="20"/>
      <c r="F75" s="19"/>
      <c r="G75" s="18"/>
      <c r="H75" s="18"/>
      <c r="I75" s="18"/>
      <c r="J75" s="18"/>
      <c r="K75" s="18"/>
      <c r="L75" s="18"/>
      <c r="M75" s="18"/>
    </row>
    <row r="76" spans="1:13" x14ac:dyDescent="0.35">
      <c r="A76" s="18">
        <v>74</v>
      </c>
      <c r="B76" s="18"/>
      <c r="C76" s="18"/>
      <c r="D76" s="19"/>
      <c r="E76" s="20"/>
      <c r="F76" s="19"/>
      <c r="G76" s="18"/>
      <c r="H76" s="18"/>
      <c r="I76" s="18"/>
      <c r="J76" s="18"/>
      <c r="K76" s="18"/>
      <c r="L76" s="18"/>
      <c r="M76" s="18"/>
    </row>
    <row r="77" spans="1:13" x14ac:dyDescent="0.35">
      <c r="A77" s="18">
        <v>75</v>
      </c>
      <c r="B77" s="18"/>
      <c r="C77" s="18"/>
      <c r="D77" s="19"/>
      <c r="E77" s="20"/>
      <c r="F77" s="19"/>
      <c r="G77" s="18"/>
      <c r="H77" s="18"/>
      <c r="I77" s="18"/>
      <c r="J77" s="18"/>
      <c r="K77" s="18"/>
      <c r="L77" s="18"/>
      <c r="M77" s="18"/>
    </row>
    <row r="78" spans="1:13" x14ac:dyDescent="0.35">
      <c r="A78" s="18">
        <v>76</v>
      </c>
      <c r="B78" s="18"/>
      <c r="C78" s="18"/>
      <c r="D78" s="19"/>
      <c r="E78" s="20"/>
      <c r="F78" s="19"/>
      <c r="G78" s="18"/>
      <c r="H78" s="18"/>
      <c r="I78" s="18"/>
      <c r="J78" s="18"/>
      <c r="K78" s="18"/>
      <c r="L78" s="18"/>
      <c r="M78" s="18"/>
    </row>
    <row r="79" spans="1:13" x14ac:dyDescent="0.35">
      <c r="A79" s="18">
        <v>77</v>
      </c>
      <c r="B79" s="18"/>
      <c r="C79" s="18"/>
      <c r="D79" s="19"/>
      <c r="E79" s="20"/>
      <c r="F79" s="19"/>
      <c r="G79" s="18"/>
      <c r="H79" s="18"/>
      <c r="I79" s="18"/>
      <c r="J79" s="18"/>
      <c r="K79" s="18"/>
      <c r="L79" s="18"/>
      <c r="M79" s="18"/>
    </row>
    <row r="80" spans="1:13" x14ac:dyDescent="0.35">
      <c r="A80" s="18">
        <v>78</v>
      </c>
      <c r="B80" s="18"/>
      <c r="C80" s="18"/>
      <c r="D80" s="19"/>
      <c r="E80" s="20"/>
      <c r="F80" s="19"/>
      <c r="G80" s="18"/>
      <c r="H80" s="18"/>
      <c r="I80" s="18"/>
      <c r="J80" s="18"/>
      <c r="K80" s="18"/>
      <c r="L80" s="18"/>
      <c r="M80" s="18"/>
    </row>
    <row r="81" spans="1:13" x14ac:dyDescent="0.35">
      <c r="A81" s="18">
        <v>79</v>
      </c>
      <c r="B81" s="18"/>
      <c r="C81" s="18"/>
      <c r="D81" s="19"/>
      <c r="E81" s="20"/>
      <c r="F81" s="19"/>
      <c r="G81" s="18"/>
      <c r="H81" s="18"/>
      <c r="I81" s="18"/>
      <c r="J81" s="18"/>
      <c r="K81" s="18"/>
      <c r="L81" s="18"/>
      <c r="M81" s="18"/>
    </row>
    <row r="82" spans="1:13" x14ac:dyDescent="0.35">
      <c r="A82" s="18">
        <v>80</v>
      </c>
      <c r="B82" s="18"/>
      <c r="C82" s="18"/>
      <c r="D82" s="19"/>
      <c r="E82" s="20"/>
      <c r="F82" s="19"/>
      <c r="G82" s="18"/>
      <c r="H82" s="18"/>
      <c r="I82" s="18"/>
      <c r="J82" s="18"/>
      <c r="K82" s="18"/>
      <c r="L82" s="18"/>
      <c r="M82" s="18"/>
    </row>
    <row r="83" spans="1:13" x14ac:dyDescent="0.35">
      <c r="A83" s="18">
        <v>81</v>
      </c>
      <c r="B83" s="18"/>
      <c r="C83" s="18"/>
      <c r="D83" s="19"/>
      <c r="E83" s="20"/>
      <c r="F83" s="19"/>
      <c r="G83" s="18"/>
      <c r="H83" s="18"/>
      <c r="I83" s="18"/>
      <c r="J83" s="18"/>
      <c r="K83" s="18"/>
      <c r="L83" s="18"/>
      <c r="M83" s="18"/>
    </row>
    <row r="84" spans="1:13" x14ac:dyDescent="0.35">
      <c r="A84" s="18">
        <v>82</v>
      </c>
      <c r="B84" s="18"/>
      <c r="C84" s="18"/>
      <c r="D84" s="19"/>
      <c r="E84" s="20"/>
      <c r="F84" s="19"/>
      <c r="G84" s="18"/>
      <c r="H84" s="18"/>
      <c r="I84" s="18"/>
      <c r="J84" s="18"/>
      <c r="K84" s="18"/>
      <c r="L84" s="18"/>
      <c r="M84" s="18"/>
    </row>
    <row r="85" spans="1:13" x14ac:dyDescent="0.35">
      <c r="A85" s="18">
        <v>83</v>
      </c>
      <c r="B85" s="18"/>
      <c r="C85" s="18"/>
      <c r="D85" s="19"/>
      <c r="E85" s="20"/>
      <c r="F85" s="19"/>
      <c r="G85" s="18"/>
      <c r="H85" s="18"/>
      <c r="I85" s="18"/>
      <c r="J85" s="18"/>
      <c r="K85" s="18"/>
      <c r="L85" s="18"/>
      <c r="M85" s="18"/>
    </row>
    <row r="86" spans="1:13" x14ac:dyDescent="0.35">
      <c r="A86" s="18">
        <v>84</v>
      </c>
      <c r="B86" s="18"/>
      <c r="C86" s="18"/>
      <c r="D86" s="19"/>
      <c r="E86" s="20"/>
      <c r="F86" s="19"/>
      <c r="G86" s="18"/>
      <c r="H86" s="18"/>
      <c r="I86" s="18"/>
      <c r="J86" s="18"/>
      <c r="K86" s="18"/>
      <c r="L86" s="18"/>
      <c r="M86" s="18"/>
    </row>
    <row r="87" spans="1:13" x14ac:dyDescent="0.35">
      <c r="A87" s="18">
        <v>85</v>
      </c>
      <c r="B87" s="18"/>
      <c r="C87" s="18"/>
      <c r="D87" s="19"/>
      <c r="E87" s="20"/>
      <c r="F87" s="19"/>
      <c r="G87" s="18"/>
      <c r="H87" s="18"/>
      <c r="I87" s="18"/>
      <c r="J87" s="18"/>
      <c r="K87" s="18"/>
      <c r="L87" s="18"/>
      <c r="M87" s="18"/>
    </row>
    <row r="88" spans="1:13" x14ac:dyDescent="0.35">
      <c r="A88" s="18">
        <v>86</v>
      </c>
      <c r="B88" s="18"/>
      <c r="C88" s="18"/>
      <c r="D88" s="19"/>
      <c r="E88" s="20"/>
      <c r="F88" s="19"/>
      <c r="G88" s="18"/>
      <c r="H88" s="18"/>
      <c r="I88" s="18"/>
      <c r="J88" s="18"/>
      <c r="K88" s="18"/>
      <c r="L88" s="18"/>
      <c r="M88" s="18"/>
    </row>
    <row r="89" spans="1:13" x14ac:dyDescent="0.35">
      <c r="A89" s="18">
        <v>87</v>
      </c>
      <c r="B89" s="18"/>
      <c r="C89" s="18"/>
      <c r="D89" s="19"/>
      <c r="E89" s="20"/>
      <c r="F89" s="19"/>
      <c r="G89" s="18"/>
      <c r="H89" s="18"/>
      <c r="I89" s="18"/>
      <c r="J89" s="18"/>
      <c r="K89" s="18"/>
      <c r="L89" s="18"/>
      <c r="M89" s="18"/>
    </row>
    <row r="90" spans="1:13" x14ac:dyDescent="0.35">
      <c r="A90" s="18">
        <v>88</v>
      </c>
      <c r="B90" s="18"/>
      <c r="C90" s="18"/>
      <c r="D90" s="19"/>
      <c r="E90" s="20"/>
      <c r="F90" s="19"/>
      <c r="G90" s="18"/>
      <c r="H90" s="18"/>
      <c r="I90" s="18"/>
      <c r="J90" s="18"/>
      <c r="K90" s="18"/>
      <c r="L90" s="18"/>
      <c r="M90" s="18"/>
    </row>
    <row r="91" spans="1:13" x14ac:dyDescent="0.35">
      <c r="A91" s="18">
        <v>89</v>
      </c>
      <c r="B91" s="18"/>
      <c r="C91" s="18"/>
      <c r="D91" s="19"/>
      <c r="E91" s="20"/>
      <c r="F91" s="19"/>
      <c r="G91" s="18"/>
      <c r="H91" s="18"/>
      <c r="I91" s="18"/>
      <c r="J91" s="18"/>
      <c r="K91" s="18"/>
      <c r="L91" s="18"/>
      <c r="M91" s="18"/>
    </row>
    <row r="92" spans="1:13" x14ac:dyDescent="0.35">
      <c r="A92" s="18">
        <v>90</v>
      </c>
      <c r="B92" s="18"/>
      <c r="C92" s="18"/>
      <c r="D92" s="19"/>
      <c r="E92" s="20"/>
      <c r="F92" s="19"/>
      <c r="G92" s="18"/>
      <c r="H92" s="18"/>
      <c r="I92" s="18"/>
      <c r="J92" s="18"/>
      <c r="K92" s="18"/>
      <c r="L92" s="18"/>
      <c r="M92" s="18"/>
    </row>
    <row r="93" spans="1:13" x14ac:dyDescent="0.35">
      <c r="A93" s="18">
        <v>91</v>
      </c>
      <c r="B93" s="18"/>
      <c r="C93" s="18"/>
      <c r="D93" s="19"/>
      <c r="E93" s="20"/>
      <c r="F93" s="19"/>
      <c r="G93" s="18"/>
      <c r="H93" s="18"/>
      <c r="I93" s="18"/>
      <c r="J93" s="18"/>
      <c r="K93" s="18"/>
      <c r="L93" s="18"/>
      <c r="M93" s="18"/>
    </row>
    <row r="94" spans="1:13" x14ac:dyDescent="0.35">
      <c r="A94" s="18">
        <v>92</v>
      </c>
      <c r="B94" s="18"/>
      <c r="C94" s="18"/>
      <c r="D94" s="19"/>
      <c r="E94" s="20"/>
      <c r="F94" s="19"/>
      <c r="G94" s="18"/>
      <c r="H94" s="18"/>
      <c r="I94" s="18"/>
      <c r="J94" s="18"/>
      <c r="K94" s="18"/>
      <c r="L94" s="18"/>
      <c r="M94" s="18"/>
    </row>
    <row r="95" spans="1:13" x14ac:dyDescent="0.35">
      <c r="A95" s="18">
        <v>93</v>
      </c>
      <c r="B95" s="18"/>
      <c r="C95" s="18"/>
      <c r="D95" s="19"/>
      <c r="E95" s="20"/>
      <c r="F95" s="19"/>
      <c r="G95" s="18"/>
      <c r="H95" s="18"/>
      <c r="I95" s="18"/>
      <c r="J95" s="18"/>
      <c r="K95" s="18"/>
      <c r="L95" s="18"/>
      <c r="M95" s="18"/>
    </row>
    <row r="96" spans="1:13" x14ac:dyDescent="0.35">
      <c r="A96" s="18">
        <v>94</v>
      </c>
      <c r="B96" s="18"/>
      <c r="C96" s="18"/>
      <c r="D96" s="19"/>
      <c r="E96" s="20"/>
      <c r="F96" s="19"/>
      <c r="G96" s="18"/>
      <c r="H96" s="18"/>
      <c r="I96" s="18"/>
      <c r="J96" s="18"/>
      <c r="K96" s="18"/>
      <c r="L96" s="18"/>
      <c r="M96" s="18"/>
    </row>
    <row r="97" spans="1:13" x14ac:dyDescent="0.35">
      <c r="A97" s="18">
        <v>95</v>
      </c>
      <c r="B97" s="18"/>
      <c r="C97" s="18"/>
      <c r="D97" s="19"/>
      <c r="E97" s="20"/>
      <c r="F97" s="19"/>
      <c r="G97" s="18"/>
      <c r="H97" s="18"/>
      <c r="I97" s="18"/>
      <c r="J97" s="18"/>
      <c r="K97" s="18"/>
      <c r="L97" s="18"/>
      <c r="M97" s="18"/>
    </row>
    <row r="98" spans="1:13" x14ac:dyDescent="0.35">
      <c r="A98" s="18">
        <v>96</v>
      </c>
      <c r="B98" s="18"/>
      <c r="C98" s="18"/>
      <c r="D98" s="19"/>
      <c r="E98" s="20"/>
      <c r="F98" s="19"/>
      <c r="G98" s="18"/>
      <c r="H98" s="18"/>
      <c r="I98" s="18"/>
      <c r="J98" s="18"/>
      <c r="K98" s="18"/>
      <c r="L98" s="18"/>
      <c r="M98" s="18"/>
    </row>
    <row r="99" spans="1:13" x14ac:dyDescent="0.35">
      <c r="A99" s="18">
        <v>97</v>
      </c>
      <c r="B99" s="18"/>
      <c r="C99" s="18"/>
      <c r="D99" s="19"/>
      <c r="E99" s="20"/>
      <c r="F99" s="19"/>
      <c r="G99" s="18"/>
      <c r="H99" s="18"/>
      <c r="I99" s="18"/>
      <c r="J99" s="18"/>
      <c r="K99" s="18"/>
      <c r="L99" s="18"/>
      <c r="M99" s="18"/>
    </row>
    <row r="100" spans="1:13" x14ac:dyDescent="0.35">
      <c r="A100" s="18">
        <v>98</v>
      </c>
      <c r="B100" s="18"/>
      <c r="C100" s="18"/>
      <c r="D100" s="19"/>
      <c r="E100" s="20"/>
      <c r="F100" s="19"/>
      <c r="G100" s="18"/>
      <c r="H100" s="18"/>
      <c r="I100" s="18"/>
      <c r="J100" s="18"/>
      <c r="K100" s="18"/>
      <c r="L100" s="18"/>
      <c r="M100" s="18"/>
    </row>
    <row r="101" spans="1:13" x14ac:dyDescent="0.35">
      <c r="A101" s="18">
        <v>99</v>
      </c>
      <c r="B101" s="18"/>
      <c r="C101" s="18"/>
      <c r="D101" s="19"/>
      <c r="E101" s="20"/>
      <c r="F101" s="19"/>
      <c r="G101" s="18"/>
      <c r="H101" s="18"/>
      <c r="I101" s="18"/>
      <c r="J101" s="18"/>
      <c r="K101" s="18"/>
      <c r="L101" s="18"/>
      <c r="M101" s="18"/>
    </row>
    <row r="102" spans="1:13" x14ac:dyDescent="0.35">
      <c r="A102" s="18">
        <v>100</v>
      </c>
      <c r="B102" s="18"/>
      <c r="C102" s="18"/>
      <c r="D102" s="19"/>
      <c r="E102" s="20"/>
      <c r="F102" s="19"/>
      <c r="G102" s="18"/>
      <c r="H102" s="18"/>
      <c r="I102" s="18"/>
      <c r="J102" s="18"/>
      <c r="K102" s="18"/>
      <c r="L102" s="18"/>
      <c r="M102" s="18"/>
    </row>
  </sheetData>
  <sheetProtection formatCells="0" formatColumns="0" formatRows="0"/>
  <mergeCells count="17">
    <mergeCell ref="B1:E1"/>
    <mergeCell ref="AG1:AH1"/>
    <mergeCell ref="AI1:AJ1"/>
    <mergeCell ref="AK1:AL1"/>
    <mergeCell ref="AM1:AN1"/>
    <mergeCell ref="AO1:AP1"/>
    <mergeCell ref="AC1:AD1"/>
    <mergeCell ref="O1:O2"/>
    <mergeCell ref="P1:P2"/>
    <mergeCell ref="N1:N2"/>
    <mergeCell ref="Q1:R1"/>
    <mergeCell ref="S1:T1"/>
    <mergeCell ref="U1:V1"/>
    <mergeCell ref="W1:X1"/>
    <mergeCell ref="Y1:Z1"/>
    <mergeCell ref="AA1:AB1"/>
    <mergeCell ref="AE1:AF1"/>
  </mergeCells>
  <conditionalFormatting sqref="E3:E26">
    <cfRule type="containsText" dxfId="10" priority="1" operator="containsText" text="GIRL">
      <formula>NOT(ISERROR(SEARCH("GIRL",E3)))</formula>
    </cfRule>
    <cfRule type="containsText" dxfId="9" priority="2" operator="containsText" text="BOY">
      <formula>NOT(ISERROR(SEARCH("BOY",E3)))</formula>
    </cfRule>
  </conditionalFormatting>
  <conditionalFormatting sqref="E28:E102">
    <cfRule type="containsText" dxfId="8" priority="5" operator="containsText" text="GIRL">
      <formula>NOT(ISERROR(SEARCH("GIRL",E28)))</formula>
    </cfRule>
    <cfRule type="containsText" dxfId="7" priority="6" operator="containsText" text="BOY">
      <formula>NOT(ISERROR(SEARCH("BOY",E28)))</formula>
    </cfRule>
  </conditionalFormatting>
  <dataValidations count="6">
    <dataValidation allowBlank="1" showInputMessage="1" showErrorMessage="1" prompt="00 MMM 0000" sqref="F28:F102 F3:F26" xr:uid="{00000000-0002-0000-0100-000000000000}"/>
    <dataValidation type="list" allowBlank="1" showInputMessage="1" showErrorMessage="1" promptTitle="Choose from" prompt="Dropdown Box only" sqref="E34:E102" xr:uid="{00000000-0002-0000-0100-000001000000}">
      <formula1>"BOY, GIRL"</formula1>
    </dataValidation>
    <dataValidation type="list" allowBlank="1" showInputMessage="1" showErrorMessage="1" promptTitle="Choose from drodown Box only" sqref="L3:L102" xr:uid="{00000000-0002-0000-0100-000002000000}">
      <formula1>"I,II,III, IV,V"</formula1>
    </dataValidation>
    <dataValidation type="list" allowBlank="1" showInputMessage="1" showErrorMessage="1" promptTitle="Choose from drodown Box only" sqref="M3:M102" xr:uid="{00000000-0002-0000-0100-000003000000}">
      <formula1>"GEN, OBC, SC, ST"</formula1>
    </dataValidation>
    <dataValidation errorStyle="information" allowBlank="1" showInputMessage="1" showErrorMessage="1" sqref="A3:A102 B28:D102 B3:D26" xr:uid="{00000000-0002-0000-0100-000004000000}"/>
    <dataValidation type="list" allowBlank="1" showInputMessage="1" showErrorMessage="1" promptTitle="Choose from" prompt="Dropdown Box only" sqref="E28:E33 E3:E26" xr:uid="{00000000-0002-0000-0100-000005000000}">
      <formula1>"MALE,FEMALE"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Z945"/>
  <sheetViews>
    <sheetView topLeftCell="X758" zoomScaleSheetLayoutView="100" workbookViewId="0">
      <selection activeCell="AH766" sqref="AH766"/>
    </sheetView>
  </sheetViews>
  <sheetFormatPr defaultColWidth="9.1796875" defaultRowHeight="15.5" x14ac:dyDescent="0.35"/>
  <cols>
    <col min="1" max="1" width="5.453125" style="7" customWidth="1"/>
    <col min="2" max="2" width="27.453125" style="5" customWidth="1"/>
    <col min="3" max="3" width="9.1796875" style="7"/>
    <col min="4" max="4" width="5.54296875" style="8" customWidth="1"/>
    <col min="5" max="5" width="5.1796875" style="8" hidden="1" customWidth="1"/>
    <col min="6" max="6" width="7.1796875" style="8" customWidth="1"/>
    <col min="7" max="7" width="1.1796875" style="5" customWidth="1"/>
    <col min="8" max="8" width="7.453125" style="7" customWidth="1"/>
    <col min="9" max="9" width="24" style="5" bestFit="1" customWidth="1"/>
    <col min="10" max="10" width="5.81640625" style="7" customWidth="1"/>
    <col min="11" max="11" width="5.54296875" style="8" customWidth="1"/>
    <col min="12" max="12" width="6" style="8" hidden="1" customWidth="1"/>
    <col min="13" max="13" width="7.1796875" style="8" customWidth="1"/>
    <col min="14" max="14" width="1.1796875" style="5" hidden="1" customWidth="1"/>
    <col min="15" max="15" width="7.453125" style="7" hidden="1" customWidth="1"/>
    <col min="16" max="16" width="20.453125" style="5" hidden="1" customWidth="1"/>
    <col min="17" max="17" width="0" style="7" hidden="1" customWidth="1"/>
    <col min="18" max="18" width="5.54296875" style="8" hidden="1" customWidth="1"/>
    <col min="19" max="19" width="6.7265625" style="8" hidden="1" customWidth="1"/>
    <col min="20" max="20" width="6.54296875" style="8" hidden="1" customWidth="1"/>
    <col min="21" max="21" width="1.1796875" style="5" customWidth="1"/>
    <col min="22" max="22" width="7.453125" style="7" customWidth="1"/>
    <col min="23" max="23" width="27" style="5" customWidth="1"/>
    <col min="24" max="24" width="8.453125" style="7" bestFit="1" customWidth="1"/>
    <col min="25" max="25" width="5.54296875" style="8" customWidth="1"/>
    <col min="26" max="26" width="6" style="8" hidden="1" customWidth="1"/>
    <col min="27" max="27" width="7.1796875" style="8" customWidth="1"/>
    <col min="28" max="28" width="1.26953125" style="5" customWidth="1"/>
    <col min="29" max="29" width="7.453125" style="7" customWidth="1"/>
    <col min="30" max="30" width="28.54296875" style="5" bestFit="1" customWidth="1"/>
    <col min="31" max="31" width="7.7265625" style="7" bestFit="1" customWidth="1"/>
    <col min="32" max="32" width="5.54296875" style="8" customWidth="1"/>
    <col min="33" max="33" width="10.54296875" style="8" hidden="1" customWidth="1"/>
    <col min="34" max="34" width="7.1796875" style="8" customWidth="1"/>
    <col min="35" max="35" width="1.1796875" style="5" customWidth="1"/>
    <col min="36" max="36" width="7.453125" style="7" customWidth="1"/>
    <col min="37" max="37" width="24" style="5" bestFit="1" customWidth="1"/>
    <col min="38" max="38" width="8.453125" style="7" bestFit="1" customWidth="1"/>
    <col min="39" max="39" width="6.7265625" style="8" customWidth="1"/>
    <col min="40" max="40" width="10.54296875" style="8" hidden="1" customWidth="1"/>
    <col min="41" max="41" width="6.54296875" style="8" customWidth="1"/>
    <col min="42" max="48" width="10.54296875" style="5" hidden="1" customWidth="1"/>
    <col min="49" max="16384" width="9.1796875" style="5"/>
  </cols>
  <sheetData>
    <row r="1" spans="1:52" s="66" customFormat="1" ht="22.5" customHeight="1" x14ac:dyDescent="0.35">
      <c r="A1" s="616" t="str">
        <f>Home!B4</f>
        <v>ATAL UTKRISHT G.I.C. DHOKANEY,NAINITAL</v>
      </c>
      <c r="B1" s="616"/>
      <c r="C1" s="616"/>
      <c r="D1" s="616"/>
      <c r="E1" s="616"/>
      <c r="F1" s="616"/>
      <c r="G1" s="64"/>
      <c r="H1" s="615"/>
      <c r="I1" s="615"/>
      <c r="J1" s="616"/>
      <c r="K1" s="616"/>
      <c r="L1" s="616"/>
      <c r="M1" s="616"/>
      <c r="N1" s="64"/>
      <c r="O1" s="65"/>
      <c r="P1" s="64"/>
      <c r="Q1" s="65"/>
      <c r="R1" s="65"/>
      <c r="S1" s="65"/>
      <c r="T1" s="65"/>
      <c r="U1" s="64"/>
      <c r="V1" s="615" t="s">
        <v>108</v>
      </c>
      <c r="W1" s="615"/>
      <c r="X1" s="615"/>
      <c r="Y1" s="617" t="str">
        <f>Home!F4</f>
        <v>11 B</v>
      </c>
      <c r="Z1" s="617"/>
      <c r="AA1" s="617"/>
      <c r="AB1" s="64"/>
      <c r="AC1" s="615" t="s">
        <v>109</v>
      </c>
      <c r="AD1" s="615"/>
      <c r="AE1" s="616" t="str">
        <f>Home!F5</f>
        <v>2023-24</v>
      </c>
      <c r="AF1" s="616"/>
      <c r="AG1" s="616"/>
      <c r="AH1" s="616"/>
      <c r="AI1" s="64"/>
      <c r="AJ1" s="65"/>
      <c r="AK1" s="64"/>
      <c r="AL1" s="65"/>
      <c r="AM1" s="65"/>
      <c r="AN1" s="65"/>
      <c r="AO1" s="65"/>
      <c r="AP1" s="66">
        <v>42</v>
      </c>
      <c r="AQ1" s="66">
        <v>43</v>
      </c>
      <c r="AR1" s="66">
        <v>44</v>
      </c>
      <c r="AS1" s="66">
        <v>45</v>
      </c>
      <c r="AT1" s="66">
        <v>46</v>
      </c>
      <c r="AU1" s="66">
        <v>47</v>
      </c>
      <c r="AV1" s="66">
        <v>48</v>
      </c>
      <c r="AW1" s="66">
        <v>49</v>
      </c>
      <c r="AX1" s="66">
        <v>50</v>
      </c>
      <c r="AY1" s="66">
        <v>51</v>
      </c>
      <c r="AZ1" s="66">
        <v>52</v>
      </c>
    </row>
    <row r="2" spans="1:52" s="63" customFormat="1" x14ac:dyDescent="0.35">
      <c r="A2" s="602" t="str">
        <f>IF(Home!B10="","",Home!B10)</f>
        <v>HINDI CORE</v>
      </c>
      <c r="B2" s="603"/>
      <c r="C2" s="603"/>
      <c r="D2" s="603"/>
      <c r="E2" s="603"/>
      <c r="F2" s="603"/>
      <c r="G2" s="62"/>
      <c r="H2" s="602" t="str">
        <f>IF(A2="","",A2)</f>
        <v>HINDI CORE</v>
      </c>
      <c r="I2" s="603"/>
      <c r="J2" s="603"/>
      <c r="K2" s="603"/>
      <c r="L2" s="603"/>
      <c r="M2" s="603"/>
      <c r="N2" s="62"/>
      <c r="O2" s="602" t="str">
        <f>IF(H2="","",H2)</f>
        <v>HINDI CORE</v>
      </c>
      <c r="P2" s="603"/>
      <c r="Q2" s="603"/>
      <c r="R2" s="603"/>
      <c r="S2" s="603"/>
      <c r="T2" s="603"/>
      <c r="U2" s="62"/>
      <c r="V2" s="602" t="str">
        <f>IF(A2="","",A2)</f>
        <v>HINDI CORE</v>
      </c>
      <c r="W2" s="603"/>
      <c r="X2" s="603"/>
      <c r="Y2" s="603"/>
      <c r="Z2" s="603"/>
      <c r="AA2" s="603"/>
      <c r="AB2" s="62"/>
      <c r="AC2" s="602" t="str">
        <f>IF(V2="","",V2)</f>
        <v>HINDI CORE</v>
      </c>
      <c r="AD2" s="603"/>
      <c r="AE2" s="603"/>
      <c r="AF2" s="603"/>
      <c r="AG2" s="603"/>
      <c r="AH2" s="603"/>
      <c r="AI2" s="62"/>
      <c r="AJ2" s="602" t="str">
        <f>IF(AC2="","",AC2)</f>
        <v>HINDI CORE</v>
      </c>
      <c r="AK2" s="603"/>
      <c r="AL2" s="603"/>
      <c r="AM2" s="603"/>
      <c r="AN2" s="603"/>
      <c r="AO2" s="603"/>
    </row>
    <row r="3" spans="1:52" ht="15.75" customHeight="1" x14ac:dyDescent="0.35">
      <c r="A3" s="604" t="s">
        <v>192</v>
      </c>
      <c r="B3" s="605"/>
      <c r="C3" s="605"/>
      <c r="D3" s="605"/>
      <c r="E3" s="605"/>
      <c r="F3" s="606"/>
      <c r="G3" s="4"/>
      <c r="H3" s="598" t="s">
        <v>188</v>
      </c>
      <c r="I3" s="599"/>
      <c r="J3" s="599"/>
      <c r="K3" s="599"/>
      <c r="L3" s="599"/>
      <c r="M3" s="600"/>
      <c r="N3" s="4"/>
      <c r="O3" s="607"/>
      <c r="P3" s="608"/>
      <c r="Q3" s="608"/>
      <c r="R3" s="608"/>
      <c r="S3" s="608"/>
      <c r="T3" s="608"/>
      <c r="U3" s="4"/>
      <c r="V3" s="604" t="s">
        <v>193</v>
      </c>
      <c r="W3" s="605"/>
      <c r="X3" s="605"/>
      <c r="Y3" s="605"/>
      <c r="Z3" s="605"/>
      <c r="AA3" s="606"/>
      <c r="AB3" s="4"/>
      <c r="AC3" s="598" t="s">
        <v>179</v>
      </c>
      <c r="AD3" s="599"/>
      <c r="AE3" s="599"/>
      <c r="AF3" s="599"/>
      <c r="AG3" s="599"/>
      <c r="AH3" s="600"/>
      <c r="AI3" s="4"/>
      <c r="AJ3" s="607" t="s">
        <v>194</v>
      </c>
      <c r="AK3" s="608"/>
      <c r="AL3" s="608"/>
      <c r="AM3" s="608"/>
      <c r="AN3" s="608"/>
      <c r="AO3" s="608"/>
    </row>
    <row r="4" spans="1:52" s="66" customFormat="1" ht="38.25" customHeight="1" x14ac:dyDescent="0.35">
      <c r="A4" s="609" t="s">
        <v>110</v>
      </c>
      <c r="B4" s="609" t="s">
        <v>1</v>
      </c>
      <c r="C4" s="610" t="s">
        <v>2</v>
      </c>
      <c r="D4" s="68" t="s">
        <v>3</v>
      </c>
      <c r="E4" s="68"/>
      <c r="F4" s="68" t="s">
        <v>4</v>
      </c>
      <c r="G4" s="67"/>
      <c r="H4" s="601" t="s">
        <v>0</v>
      </c>
      <c r="I4" s="601" t="s">
        <v>1</v>
      </c>
      <c r="J4" s="596" t="s">
        <v>2</v>
      </c>
      <c r="K4" s="73" t="s">
        <v>3</v>
      </c>
      <c r="L4" s="73"/>
      <c r="M4" s="73" t="s">
        <v>4</v>
      </c>
      <c r="N4" s="67"/>
      <c r="O4" s="612" t="s">
        <v>0</v>
      </c>
      <c r="P4" s="612" t="s">
        <v>1</v>
      </c>
      <c r="Q4" s="613" t="s">
        <v>2</v>
      </c>
      <c r="R4" s="74" t="s">
        <v>111</v>
      </c>
      <c r="S4" s="75"/>
      <c r="T4" s="76" t="s">
        <v>112</v>
      </c>
      <c r="U4" s="67"/>
      <c r="V4" s="610" t="s">
        <v>0</v>
      </c>
      <c r="W4" s="609" t="s">
        <v>1</v>
      </c>
      <c r="X4" s="610" t="s">
        <v>2</v>
      </c>
      <c r="Y4" s="68" t="s">
        <v>3</v>
      </c>
      <c r="Z4" s="68"/>
      <c r="AA4" s="68" t="s">
        <v>4</v>
      </c>
      <c r="AB4" s="67"/>
      <c r="AC4" s="601" t="s">
        <v>0</v>
      </c>
      <c r="AD4" s="601" t="s">
        <v>1</v>
      </c>
      <c r="AE4" s="596" t="s">
        <v>2</v>
      </c>
      <c r="AF4" s="73" t="s">
        <v>3</v>
      </c>
      <c r="AG4" s="73"/>
      <c r="AH4" s="73" t="s">
        <v>4</v>
      </c>
      <c r="AI4" s="67"/>
      <c r="AJ4" s="612" t="s">
        <v>0</v>
      </c>
      <c r="AK4" s="612" t="s">
        <v>1</v>
      </c>
      <c r="AL4" s="613" t="s">
        <v>2</v>
      </c>
      <c r="AM4" s="394" t="s">
        <v>3</v>
      </c>
      <c r="AN4" s="395"/>
      <c r="AO4" s="396" t="s">
        <v>180</v>
      </c>
      <c r="AP4" s="66" t="s">
        <v>176</v>
      </c>
      <c r="AQ4" s="66" t="s">
        <v>195</v>
      </c>
      <c r="AS4" s="66" t="s">
        <v>189</v>
      </c>
      <c r="AT4" s="66" t="s">
        <v>177</v>
      </c>
      <c r="AU4" s="66" t="s">
        <v>178</v>
      </c>
      <c r="AV4" s="66" t="s">
        <v>196</v>
      </c>
    </row>
    <row r="5" spans="1:52" x14ac:dyDescent="0.35">
      <c r="A5" s="609"/>
      <c r="B5" s="609"/>
      <c r="C5" s="611"/>
      <c r="D5" s="401">
        <f>Home!J11</f>
        <v>40</v>
      </c>
      <c r="E5" s="3">
        <v>100</v>
      </c>
      <c r="F5" s="2">
        <v>10</v>
      </c>
      <c r="G5" s="4"/>
      <c r="H5" s="601"/>
      <c r="I5" s="601"/>
      <c r="J5" s="597"/>
      <c r="K5" s="401">
        <f>Home!K11</f>
        <v>80</v>
      </c>
      <c r="L5" s="3">
        <v>100</v>
      </c>
      <c r="M5" s="2">
        <v>30</v>
      </c>
      <c r="N5" s="4"/>
      <c r="O5" s="612"/>
      <c r="P5" s="612"/>
      <c r="Q5" s="614"/>
      <c r="R5" s="2"/>
      <c r="S5" s="3">
        <v>100</v>
      </c>
      <c r="T5" s="2"/>
      <c r="U5" s="4"/>
      <c r="V5" s="611"/>
      <c r="W5" s="609"/>
      <c r="X5" s="611"/>
      <c r="Y5" s="401">
        <f>Home!L11</f>
        <v>40</v>
      </c>
      <c r="Z5" s="3">
        <v>100</v>
      </c>
      <c r="AA5" s="2">
        <v>10</v>
      </c>
      <c r="AB5" s="4"/>
      <c r="AC5" s="601"/>
      <c r="AD5" s="601"/>
      <c r="AE5" s="597"/>
      <c r="AF5" s="401">
        <f>Home!M11</f>
        <v>80</v>
      </c>
      <c r="AG5" s="3">
        <v>100</v>
      </c>
      <c r="AH5" s="2">
        <v>50</v>
      </c>
      <c r="AI5" s="4"/>
      <c r="AJ5" s="612"/>
      <c r="AK5" s="612"/>
      <c r="AL5" s="614"/>
      <c r="AM5" s="401">
        <f>Home!N11</f>
        <v>20</v>
      </c>
      <c r="AN5" s="3">
        <v>100</v>
      </c>
      <c r="AO5" s="2">
        <f>AM5</f>
        <v>20</v>
      </c>
      <c r="AP5" s="453">
        <f>F5</f>
        <v>10</v>
      </c>
      <c r="AQ5" s="453">
        <f>M5</f>
        <v>30</v>
      </c>
      <c r="AR5" s="453"/>
      <c r="AS5" s="453">
        <f>AA5</f>
        <v>10</v>
      </c>
      <c r="AT5" s="453">
        <f>AH5</f>
        <v>50</v>
      </c>
      <c r="AU5" s="453">
        <f>AO5</f>
        <v>20</v>
      </c>
      <c r="AV5" s="453">
        <f>IF(AND(AP5="",AQ5="",AS5="",AT5=""),"",SUM(AP5,AQ5,AS5,AT5))</f>
        <v>100</v>
      </c>
      <c r="AZ5" s="5" t="s">
        <v>382</v>
      </c>
    </row>
    <row r="6" spans="1:52" x14ac:dyDescent="0.35">
      <c r="A6" s="69">
        <f>IF('Student Profile'!A3="","",'Student Profile'!A3)</f>
        <v>1</v>
      </c>
      <c r="B6" s="70" t="str">
        <f>IF('Student Profile'!B3="","",'Student Profile'!B3)</f>
        <v>BHARAT SINGH CHHIMWAL</v>
      </c>
      <c r="C6" s="69">
        <f>IF('Student Profile'!C3="","",'Student Profile'!C3)</f>
        <v>4164</v>
      </c>
      <c r="D6" s="71">
        <v>15</v>
      </c>
      <c r="E6" s="72">
        <f>ROUND(D6/$D$5*$E$5,1)</f>
        <v>37.5</v>
      </c>
      <c r="F6" s="72">
        <f>IF(D6="","",ROUNDUP(D6/$D$5*$F$5,0))</f>
        <v>4</v>
      </c>
      <c r="G6" s="4"/>
      <c r="H6" s="84">
        <f>IF(A6="","",A6)</f>
        <v>1</v>
      </c>
      <c r="I6" s="80" t="str">
        <f>IF(B6="","",B6)</f>
        <v>BHARAT SINGH CHHIMWAL</v>
      </c>
      <c r="J6" s="80">
        <f>IF(C6="","",C6)</f>
        <v>4164</v>
      </c>
      <c r="K6" s="424">
        <v>42</v>
      </c>
      <c r="L6" s="82">
        <f>ROUND(K6/$AF$5*$AG$5,1)</f>
        <v>52.5</v>
      </c>
      <c r="M6" s="421">
        <f>IF(K6="","",ROUNDUP(K6/$K$5*$M$5,0))</f>
        <v>16</v>
      </c>
      <c r="N6" s="4"/>
      <c r="O6" s="83">
        <f>IF(A6="","",A6)</f>
        <v>1</v>
      </c>
      <c r="P6" s="77" t="str">
        <f>IF(B6="","",B6)</f>
        <v>BHARAT SINGH CHHIMWAL</v>
      </c>
      <c r="Q6" s="77">
        <f>IF(C6="","",C6)</f>
        <v>4164</v>
      </c>
      <c r="R6" s="78"/>
      <c r="S6" s="79" t="e">
        <f>IF(#REF!="","",ROUND(#REF!/#REF!*$AN$5,1))</f>
        <v>#REF!</v>
      </c>
      <c r="T6" s="79" t="str">
        <f>IF(R6="","",ROUNDUP(R6/$R$5*$T$5,1))</f>
        <v/>
      </c>
      <c r="U6" s="4"/>
      <c r="V6" s="69">
        <f>IF(A6="","",A6)</f>
        <v>1</v>
      </c>
      <c r="W6" s="70" t="str">
        <f>IF(B6="","",B6)</f>
        <v>BHARAT SINGH CHHIMWAL</v>
      </c>
      <c r="X6" s="70">
        <f>IF(C6="","",C6)</f>
        <v>4164</v>
      </c>
      <c r="Y6" s="71">
        <v>10</v>
      </c>
      <c r="Z6" s="72">
        <f>ROUND(Y6/$Y$5*$Z$5,1)</f>
        <v>25</v>
      </c>
      <c r="AA6" s="422">
        <f>IF(Y6="","",ROUNDUP(Y6/$Y$5*$AA$5,0))</f>
        <v>3</v>
      </c>
      <c r="AB6" s="4"/>
      <c r="AC6" s="84">
        <f>IF(A6="","",A6)</f>
        <v>1</v>
      </c>
      <c r="AD6" s="80" t="str">
        <f>IF(B6="","",B6)</f>
        <v>BHARAT SINGH CHHIMWAL</v>
      </c>
      <c r="AE6" s="80">
        <f>IF(C6="","",C6)</f>
        <v>4164</v>
      </c>
      <c r="AF6" s="81">
        <v>46</v>
      </c>
      <c r="AG6" s="82">
        <f>ROUND(AF6/$AF$5*$AG$5,1)</f>
        <v>57.5</v>
      </c>
      <c r="AH6" s="421">
        <f>IF(AF6="","",ROUNDUP(AF6/$AF$5*$AH$5,0))</f>
        <v>29</v>
      </c>
      <c r="AI6" s="4"/>
      <c r="AJ6" s="83">
        <f>IF(A6="","",A6)</f>
        <v>1</v>
      </c>
      <c r="AK6" s="77" t="str">
        <f>IF(B6="","",B6)</f>
        <v>BHARAT SINGH CHHIMWAL</v>
      </c>
      <c r="AL6" s="77">
        <f>IF(C6="","",C6)</f>
        <v>4164</v>
      </c>
      <c r="AM6" s="78">
        <v>18</v>
      </c>
      <c r="AN6" s="79" t="e">
        <f>IF(#REF!="","",ROUND(#REF!/#REF!*$AN$5,1))</f>
        <v>#REF!</v>
      </c>
      <c r="AO6" s="79">
        <f>IF(AM6="","",ROUNDUP(AM6/$AM$5*$AO$5,0))</f>
        <v>18</v>
      </c>
      <c r="AP6" s="5">
        <f>IF(D6="","",D6)</f>
        <v>15</v>
      </c>
      <c r="AQ6" s="5">
        <f>IF(K6="","",K6)</f>
        <v>42</v>
      </c>
      <c r="AR6" s="5" t="str">
        <f>IF(R6="","",R6)</f>
        <v/>
      </c>
      <c r="AS6" s="5">
        <f>IF(Y6="","",Y6)</f>
        <v>10</v>
      </c>
      <c r="AT6" s="5">
        <f>IF(AF6="","",AF6)</f>
        <v>46</v>
      </c>
      <c r="AU6" s="5">
        <f>IF(AM6="","",AM6)</f>
        <v>18</v>
      </c>
      <c r="AV6" s="5">
        <f>IF(AND(AP6="",AQ6="",AS6="",AT6=""),"",SUM(AP6,AQ6,AS6,AT6))</f>
        <v>113</v>
      </c>
      <c r="AW6" s="5">
        <v>208</v>
      </c>
      <c r="AX6" s="7">
        <v>46</v>
      </c>
      <c r="AY6" s="5">
        <f>SUM(AW6+AX6)</f>
        <v>254</v>
      </c>
      <c r="AZ6" s="7">
        <v>374</v>
      </c>
    </row>
    <row r="7" spans="1:52" x14ac:dyDescent="0.35">
      <c r="A7" s="69">
        <f>IF('Student Profile'!A4="","",'Student Profile'!A4)</f>
        <v>2</v>
      </c>
      <c r="B7" s="70" t="str">
        <f>IF('Student Profile'!B4="","",'Student Profile'!B4)</f>
        <v>BHASKAR SINGH NEGI</v>
      </c>
      <c r="C7" s="69">
        <f>IF('Student Profile'!C4="","",'Student Profile'!C4)</f>
        <v>4398</v>
      </c>
      <c r="D7" s="71">
        <v>20</v>
      </c>
      <c r="E7" s="72">
        <f t="shared" ref="E7:E65" si="0">ROUND(D7/$D$5*$E$5,1)</f>
        <v>50</v>
      </c>
      <c r="F7" s="72">
        <f t="shared" ref="F7:F70" si="1">IF(D7="","",ROUNDUP(D7/$D$5*$F$5,0))</f>
        <v>5</v>
      </c>
      <c r="G7" s="4"/>
      <c r="H7" s="84">
        <f t="shared" ref="H7:H65" si="2">IF(A7="","",A7)</f>
        <v>2</v>
      </c>
      <c r="I7" s="80" t="str">
        <f t="shared" ref="I7:I65" si="3">IF(B7="","",B7)</f>
        <v>BHASKAR SINGH NEGI</v>
      </c>
      <c r="J7" s="80">
        <f t="shared" ref="J7:J65" si="4">IF(C7="","",C7)</f>
        <v>4398</v>
      </c>
      <c r="K7" s="424">
        <v>52</v>
      </c>
      <c r="L7" s="82">
        <f t="shared" ref="L7:L65" si="5">ROUND(K7/$AF$5*$AG$5,1)</f>
        <v>65</v>
      </c>
      <c r="M7" s="421">
        <f t="shared" ref="M7:M70" si="6">IF(K7="","",ROUNDUP(K7/$K$5*$M$5,0))</f>
        <v>20</v>
      </c>
      <c r="N7" s="4"/>
      <c r="O7" s="83">
        <f t="shared" ref="O7:O65" si="7">IF(A7="","",A7)</f>
        <v>2</v>
      </c>
      <c r="P7" s="77" t="str">
        <f t="shared" ref="P7:P65" si="8">IF(B7="","",B7)</f>
        <v>BHASKAR SINGH NEGI</v>
      </c>
      <c r="Q7" s="77">
        <f t="shared" ref="Q7:Q65" si="9">IF(C7="","",C7)</f>
        <v>4398</v>
      </c>
      <c r="R7" s="78"/>
      <c r="S7" s="79" t="e">
        <f>IF(#REF!="","",ROUND(#REF!/#REF!*$AN$5,1))</f>
        <v>#REF!</v>
      </c>
      <c r="T7" s="79" t="str">
        <f t="shared" ref="T7:T65" si="10">IF(R7="","",ROUNDUP(R7/$R$5*$T$5,1))</f>
        <v/>
      </c>
      <c r="U7" s="4"/>
      <c r="V7" s="69">
        <f t="shared" ref="V7:V65" si="11">IF(A7="","",A7)</f>
        <v>2</v>
      </c>
      <c r="W7" s="70" t="str">
        <f t="shared" ref="W7:W65" si="12">IF(B7="","",B7)</f>
        <v>BHASKAR SINGH NEGI</v>
      </c>
      <c r="X7" s="70">
        <f t="shared" ref="X7:X65" si="13">IF(C7="","",C7)</f>
        <v>4398</v>
      </c>
      <c r="Y7" s="71">
        <v>16</v>
      </c>
      <c r="Z7" s="72">
        <f t="shared" ref="Z7:Z65" si="14">ROUND(Y7/$Y$5*$Z$5,1)</f>
        <v>40</v>
      </c>
      <c r="AA7" s="422">
        <f t="shared" ref="AA7:AA70" si="15">IF(Y7="","",ROUNDUP(Y7/$Y$5*$AA$5,0))</f>
        <v>4</v>
      </c>
      <c r="AB7" s="4"/>
      <c r="AC7" s="84">
        <f t="shared" ref="AC7:AC65" si="16">IF(A7="","",A7)</f>
        <v>2</v>
      </c>
      <c r="AD7" s="80" t="str">
        <f t="shared" ref="AD7:AD65" si="17">IF(B7="","",B7)</f>
        <v>BHASKAR SINGH NEGI</v>
      </c>
      <c r="AE7" s="80">
        <f t="shared" ref="AE7:AE65" si="18">IF(C7="","",C7)</f>
        <v>4398</v>
      </c>
      <c r="AF7" s="81">
        <v>63</v>
      </c>
      <c r="AG7" s="82">
        <f t="shared" ref="AG7:AG65" si="19">ROUND(AF7/$AF$5*$AG$5,1)</f>
        <v>78.8</v>
      </c>
      <c r="AH7" s="421">
        <f t="shared" ref="AH7:AH70" si="20">IF(AF7="","",ROUNDUP(AF7/$AF$5*$AH$5,0))</f>
        <v>40</v>
      </c>
      <c r="AI7" s="4"/>
      <c r="AJ7" s="83">
        <f t="shared" ref="AJ7:AJ65" si="21">IF(A7="","",A7)</f>
        <v>2</v>
      </c>
      <c r="AK7" s="77" t="str">
        <f t="shared" ref="AK7:AK65" si="22">IF(B7="","",B7)</f>
        <v>BHASKAR SINGH NEGI</v>
      </c>
      <c r="AL7" s="77">
        <f t="shared" ref="AL7:AL65" si="23">IF(C7="","",C7)</f>
        <v>4398</v>
      </c>
      <c r="AM7" s="78">
        <v>18</v>
      </c>
      <c r="AN7" s="79" t="e">
        <f>IF(#REF!="","",ROUND(#REF!/#REF!*$AN$5,1))</f>
        <v>#REF!</v>
      </c>
      <c r="AO7" s="79">
        <f t="shared" ref="AO7:AO70" si="24">IF(AM7="","",ROUNDUP(AM7/$AM$5*$AO$5,0))</f>
        <v>18</v>
      </c>
      <c r="AP7" s="5">
        <f t="shared" ref="AP7:AP65" si="25">IF(D7="","",D7)</f>
        <v>20</v>
      </c>
      <c r="AQ7" s="5">
        <f t="shared" ref="AQ7:AQ65" si="26">IF(K7="","",K7)</f>
        <v>52</v>
      </c>
      <c r="AR7" s="5" t="str">
        <f t="shared" ref="AR7:AR65" si="27">IF(R7="","",R7)</f>
        <v/>
      </c>
      <c r="AS7" s="5">
        <f t="shared" ref="AS7:AS65" si="28">IF(Y7="","",Y7)</f>
        <v>16</v>
      </c>
      <c r="AT7" s="5">
        <f t="shared" ref="AT7:AT65" si="29">IF(AF7="","",AF7)</f>
        <v>63</v>
      </c>
      <c r="AU7" s="5">
        <f t="shared" ref="AU7:AU65" si="30">IF(AM7="","",AM7)</f>
        <v>18</v>
      </c>
      <c r="AV7" s="5">
        <f t="shared" ref="AV7:AV70" si="31">IF(AND(AP7="",AQ7="",AS7="",AT7=""),"",SUM(AP7,AQ7,AS7,AT7))</f>
        <v>151</v>
      </c>
      <c r="AW7" s="5">
        <v>270</v>
      </c>
      <c r="AX7" s="7">
        <v>46</v>
      </c>
      <c r="AY7" s="5">
        <f t="shared" ref="AY7:AY28" si="32">SUM(AW7+AX7)</f>
        <v>316</v>
      </c>
      <c r="AZ7" s="7">
        <v>374</v>
      </c>
    </row>
    <row r="8" spans="1:52" x14ac:dyDescent="0.35">
      <c r="A8" s="69">
        <f>IF('Student Profile'!A5="","",'Student Profile'!A5)</f>
        <v>3</v>
      </c>
      <c r="B8" s="70" t="str">
        <f>IF('Student Profile'!B5="","",'Student Profile'!B5)</f>
        <v>BHUPENDRA SINGH JEENA</v>
      </c>
      <c r="C8" s="69">
        <f>IF('Student Profile'!C5="","",'Student Profile'!C5)</f>
        <v>4362</v>
      </c>
      <c r="D8" s="71">
        <v>13</v>
      </c>
      <c r="E8" s="72">
        <f t="shared" si="0"/>
        <v>32.5</v>
      </c>
      <c r="F8" s="72">
        <f t="shared" si="1"/>
        <v>4</v>
      </c>
      <c r="G8" s="4"/>
      <c r="H8" s="84">
        <f t="shared" si="2"/>
        <v>3</v>
      </c>
      <c r="I8" s="80" t="str">
        <f t="shared" si="3"/>
        <v>BHUPENDRA SINGH JEENA</v>
      </c>
      <c r="J8" s="80">
        <f t="shared" si="4"/>
        <v>4362</v>
      </c>
      <c r="K8" s="424">
        <v>43</v>
      </c>
      <c r="L8" s="82">
        <f t="shared" si="5"/>
        <v>53.8</v>
      </c>
      <c r="M8" s="421">
        <f t="shared" si="6"/>
        <v>17</v>
      </c>
      <c r="N8" s="4"/>
      <c r="O8" s="83">
        <f t="shared" si="7"/>
        <v>3</v>
      </c>
      <c r="P8" s="77" t="str">
        <f t="shared" si="8"/>
        <v>BHUPENDRA SINGH JEENA</v>
      </c>
      <c r="Q8" s="77">
        <f t="shared" si="9"/>
        <v>4362</v>
      </c>
      <c r="R8" s="78"/>
      <c r="S8" s="79" t="e">
        <f>IF(#REF!="","",ROUND(#REF!/#REF!*$AN$5,1))</f>
        <v>#REF!</v>
      </c>
      <c r="T8" s="79" t="str">
        <f t="shared" si="10"/>
        <v/>
      </c>
      <c r="U8" s="4"/>
      <c r="V8" s="69">
        <f t="shared" si="11"/>
        <v>3</v>
      </c>
      <c r="W8" s="70" t="str">
        <f t="shared" si="12"/>
        <v>BHUPENDRA SINGH JEENA</v>
      </c>
      <c r="X8" s="70">
        <f t="shared" si="13"/>
        <v>4362</v>
      </c>
      <c r="Y8" s="71">
        <v>10</v>
      </c>
      <c r="Z8" s="72">
        <f t="shared" si="14"/>
        <v>25</v>
      </c>
      <c r="AA8" s="422">
        <f t="shared" si="15"/>
        <v>3</v>
      </c>
      <c r="AB8" s="4"/>
      <c r="AC8" s="84">
        <f t="shared" si="16"/>
        <v>3</v>
      </c>
      <c r="AD8" s="80" t="str">
        <f t="shared" si="17"/>
        <v>BHUPENDRA SINGH JEENA</v>
      </c>
      <c r="AE8" s="80">
        <f t="shared" si="18"/>
        <v>4362</v>
      </c>
      <c r="AF8" s="81">
        <v>48</v>
      </c>
      <c r="AG8" s="82">
        <f t="shared" si="19"/>
        <v>60</v>
      </c>
      <c r="AH8" s="421">
        <f t="shared" si="20"/>
        <v>30</v>
      </c>
      <c r="AI8" s="4"/>
      <c r="AJ8" s="83">
        <f t="shared" si="21"/>
        <v>3</v>
      </c>
      <c r="AK8" s="77" t="str">
        <f t="shared" si="22"/>
        <v>BHUPENDRA SINGH JEENA</v>
      </c>
      <c r="AL8" s="77">
        <f t="shared" si="23"/>
        <v>4362</v>
      </c>
      <c r="AM8" s="78">
        <v>16</v>
      </c>
      <c r="AN8" s="79" t="e">
        <f>IF(#REF!="","",ROUND(#REF!/#REF!*$AN$5,1))</f>
        <v>#REF!</v>
      </c>
      <c r="AO8" s="79">
        <f t="shared" si="24"/>
        <v>16</v>
      </c>
      <c r="AP8" s="5">
        <f t="shared" si="25"/>
        <v>13</v>
      </c>
      <c r="AQ8" s="5">
        <f t="shared" si="26"/>
        <v>43</v>
      </c>
      <c r="AR8" s="5" t="str">
        <f t="shared" si="27"/>
        <v/>
      </c>
      <c r="AS8" s="5">
        <f t="shared" si="28"/>
        <v>10</v>
      </c>
      <c r="AT8" s="5">
        <f t="shared" si="29"/>
        <v>48</v>
      </c>
      <c r="AU8" s="5">
        <f t="shared" si="30"/>
        <v>16</v>
      </c>
      <c r="AV8" s="5">
        <f t="shared" si="31"/>
        <v>114</v>
      </c>
      <c r="AW8" s="5">
        <v>196</v>
      </c>
      <c r="AX8" s="7">
        <v>46</v>
      </c>
      <c r="AY8" s="5">
        <f t="shared" si="32"/>
        <v>242</v>
      </c>
      <c r="AZ8" s="7">
        <v>374</v>
      </c>
    </row>
    <row r="9" spans="1:52" x14ac:dyDescent="0.35">
      <c r="A9" s="69">
        <f>IF('Student Profile'!A6="","",'Student Profile'!A6)</f>
        <v>4</v>
      </c>
      <c r="B9" s="70" t="str">
        <f>IF('Student Profile'!B6="","",'Student Profile'!B6)</f>
        <v>GAURAV SUYAL</v>
      </c>
      <c r="C9" s="69">
        <f>IF('Student Profile'!C6="","",'Student Profile'!C6)</f>
        <v>4165</v>
      </c>
      <c r="D9" s="71">
        <v>20</v>
      </c>
      <c r="E9" s="72">
        <f t="shared" si="0"/>
        <v>50</v>
      </c>
      <c r="F9" s="72">
        <f t="shared" si="1"/>
        <v>5</v>
      </c>
      <c r="G9" s="4"/>
      <c r="H9" s="84">
        <f t="shared" si="2"/>
        <v>4</v>
      </c>
      <c r="I9" s="80" t="str">
        <f t="shared" si="3"/>
        <v>GAURAV SUYAL</v>
      </c>
      <c r="J9" s="80">
        <f t="shared" si="4"/>
        <v>4165</v>
      </c>
      <c r="K9" s="424">
        <v>48</v>
      </c>
      <c r="L9" s="82">
        <f t="shared" si="5"/>
        <v>60</v>
      </c>
      <c r="M9" s="421">
        <f t="shared" si="6"/>
        <v>18</v>
      </c>
      <c r="N9" s="4"/>
      <c r="O9" s="83">
        <f t="shared" si="7"/>
        <v>4</v>
      </c>
      <c r="P9" s="77" t="str">
        <f t="shared" si="8"/>
        <v>GAURAV SUYAL</v>
      </c>
      <c r="Q9" s="77">
        <f t="shared" si="9"/>
        <v>4165</v>
      </c>
      <c r="R9" s="78"/>
      <c r="S9" s="79" t="e">
        <f>IF(#REF!="","",ROUND(#REF!/#REF!*$AN$5,1))</f>
        <v>#REF!</v>
      </c>
      <c r="T9" s="79" t="str">
        <f t="shared" si="10"/>
        <v/>
      </c>
      <c r="U9" s="4"/>
      <c r="V9" s="69">
        <f t="shared" si="11"/>
        <v>4</v>
      </c>
      <c r="W9" s="70" t="str">
        <f t="shared" si="12"/>
        <v>GAURAV SUYAL</v>
      </c>
      <c r="X9" s="70">
        <f t="shared" si="13"/>
        <v>4165</v>
      </c>
      <c r="Y9" s="71">
        <v>14</v>
      </c>
      <c r="Z9" s="72">
        <f t="shared" si="14"/>
        <v>35</v>
      </c>
      <c r="AA9" s="422">
        <f t="shared" si="15"/>
        <v>4</v>
      </c>
      <c r="AB9" s="4"/>
      <c r="AC9" s="84">
        <f t="shared" si="16"/>
        <v>4</v>
      </c>
      <c r="AD9" s="80" t="str">
        <f t="shared" si="17"/>
        <v>GAURAV SUYAL</v>
      </c>
      <c r="AE9" s="80">
        <f t="shared" si="18"/>
        <v>4165</v>
      </c>
      <c r="AF9" s="81">
        <v>47</v>
      </c>
      <c r="AG9" s="82">
        <f t="shared" si="19"/>
        <v>58.8</v>
      </c>
      <c r="AH9" s="421">
        <f t="shared" si="20"/>
        <v>30</v>
      </c>
      <c r="AI9" s="4"/>
      <c r="AJ9" s="83">
        <f t="shared" si="21"/>
        <v>4</v>
      </c>
      <c r="AK9" s="77" t="str">
        <f t="shared" si="22"/>
        <v>GAURAV SUYAL</v>
      </c>
      <c r="AL9" s="77">
        <f t="shared" si="23"/>
        <v>4165</v>
      </c>
      <c r="AM9" s="78">
        <v>15</v>
      </c>
      <c r="AN9" s="79" t="e">
        <f>IF(#REF!="","",ROUND(#REF!/#REF!*$AN$5,1))</f>
        <v>#REF!</v>
      </c>
      <c r="AO9" s="79">
        <f t="shared" si="24"/>
        <v>15</v>
      </c>
      <c r="AP9" s="5">
        <f t="shared" si="25"/>
        <v>20</v>
      </c>
      <c r="AQ9" s="5">
        <f t="shared" si="26"/>
        <v>48</v>
      </c>
      <c r="AR9" s="5" t="str">
        <f t="shared" si="27"/>
        <v/>
      </c>
      <c r="AS9" s="5">
        <f t="shared" si="28"/>
        <v>14</v>
      </c>
      <c r="AT9" s="5">
        <f t="shared" si="29"/>
        <v>47</v>
      </c>
      <c r="AU9" s="5">
        <f t="shared" si="30"/>
        <v>15</v>
      </c>
      <c r="AV9" s="5">
        <f t="shared" si="31"/>
        <v>129</v>
      </c>
      <c r="AW9" s="5">
        <v>264</v>
      </c>
      <c r="AX9" s="7">
        <v>46</v>
      </c>
      <c r="AY9" s="5">
        <f t="shared" si="32"/>
        <v>310</v>
      </c>
      <c r="AZ9" s="7">
        <v>374</v>
      </c>
    </row>
    <row r="10" spans="1:52" x14ac:dyDescent="0.35">
      <c r="A10" s="69">
        <f>IF('Student Profile'!A7="","",'Student Profile'!A7)</f>
        <v>5</v>
      </c>
      <c r="B10" s="70" t="str">
        <f>IF('Student Profile'!B7="","",'Student Profile'!B7)</f>
        <v>KAMAL KISHOR JOSHI</v>
      </c>
      <c r="C10" s="69">
        <f>IF('Student Profile'!C7="","",'Student Profile'!C7)</f>
        <v>4364</v>
      </c>
      <c r="D10" s="71">
        <v>26</v>
      </c>
      <c r="E10" s="72">
        <f t="shared" si="0"/>
        <v>65</v>
      </c>
      <c r="F10" s="72">
        <f t="shared" si="1"/>
        <v>7</v>
      </c>
      <c r="G10" s="4"/>
      <c r="H10" s="84">
        <f t="shared" si="2"/>
        <v>5</v>
      </c>
      <c r="I10" s="80" t="str">
        <f t="shared" si="3"/>
        <v>KAMAL KISHOR JOSHI</v>
      </c>
      <c r="J10" s="80">
        <f t="shared" si="4"/>
        <v>4364</v>
      </c>
      <c r="K10" s="424">
        <v>67</v>
      </c>
      <c r="L10" s="82">
        <f t="shared" si="5"/>
        <v>83.8</v>
      </c>
      <c r="M10" s="421">
        <f t="shared" si="6"/>
        <v>26</v>
      </c>
      <c r="N10" s="4"/>
      <c r="O10" s="83">
        <f t="shared" si="7"/>
        <v>5</v>
      </c>
      <c r="P10" s="77" t="str">
        <f t="shared" si="8"/>
        <v>KAMAL KISHOR JOSHI</v>
      </c>
      <c r="Q10" s="77">
        <f t="shared" si="9"/>
        <v>4364</v>
      </c>
      <c r="R10" s="78"/>
      <c r="S10" s="79" t="e">
        <f>IF(#REF!="","",ROUND(#REF!/#REF!*$AN$5,1))</f>
        <v>#REF!</v>
      </c>
      <c r="T10" s="79" t="str">
        <f t="shared" si="10"/>
        <v/>
      </c>
      <c r="U10" s="4"/>
      <c r="V10" s="69">
        <f t="shared" si="11"/>
        <v>5</v>
      </c>
      <c r="W10" s="70" t="str">
        <f t="shared" si="12"/>
        <v>KAMAL KISHOR JOSHI</v>
      </c>
      <c r="X10" s="70">
        <f t="shared" si="13"/>
        <v>4364</v>
      </c>
      <c r="Y10" s="71">
        <v>26</v>
      </c>
      <c r="Z10" s="72">
        <f t="shared" si="14"/>
        <v>65</v>
      </c>
      <c r="AA10" s="422">
        <f t="shared" si="15"/>
        <v>7</v>
      </c>
      <c r="AB10" s="4"/>
      <c r="AC10" s="84">
        <f t="shared" si="16"/>
        <v>5</v>
      </c>
      <c r="AD10" s="80" t="str">
        <f t="shared" si="17"/>
        <v>KAMAL KISHOR JOSHI</v>
      </c>
      <c r="AE10" s="80">
        <f t="shared" si="18"/>
        <v>4364</v>
      </c>
      <c r="AF10" s="81">
        <v>65</v>
      </c>
      <c r="AG10" s="82">
        <f t="shared" si="19"/>
        <v>81.3</v>
      </c>
      <c r="AH10" s="421">
        <f t="shared" si="20"/>
        <v>41</v>
      </c>
      <c r="AI10" s="4"/>
      <c r="AJ10" s="83">
        <f t="shared" si="21"/>
        <v>5</v>
      </c>
      <c r="AK10" s="77" t="str">
        <f t="shared" si="22"/>
        <v>KAMAL KISHOR JOSHI</v>
      </c>
      <c r="AL10" s="77">
        <f t="shared" si="23"/>
        <v>4364</v>
      </c>
      <c r="AM10" s="78">
        <v>20</v>
      </c>
      <c r="AN10" s="79" t="e">
        <f>IF(#REF!="","",ROUND(#REF!/#REF!*$AN$5,1))</f>
        <v>#REF!</v>
      </c>
      <c r="AO10" s="79">
        <f t="shared" si="24"/>
        <v>20</v>
      </c>
      <c r="AP10" s="5">
        <f t="shared" si="25"/>
        <v>26</v>
      </c>
      <c r="AQ10" s="5">
        <f t="shared" si="26"/>
        <v>67</v>
      </c>
      <c r="AR10" s="5" t="str">
        <f t="shared" si="27"/>
        <v/>
      </c>
      <c r="AS10" s="5">
        <f t="shared" si="28"/>
        <v>26</v>
      </c>
      <c r="AT10" s="5">
        <f t="shared" si="29"/>
        <v>65</v>
      </c>
      <c r="AU10" s="5">
        <f t="shared" si="30"/>
        <v>20</v>
      </c>
      <c r="AV10" s="5">
        <f t="shared" si="31"/>
        <v>184</v>
      </c>
      <c r="AW10" s="5">
        <v>270</v>
      </c>
      <c r="AX10" s="7">
        <v>46</v>
      </c>
      <c r="AY10" s="5">
        <f t="shared" si="32"/>
        <v>316</v>
      </c>
      <c r="AZ10" s="7">
        <v>374</v>
      </c>
    </row>
    <row r="11" spans="1:52" x14ac:dyDescent="0.35">
      <c r="A11" s="69">
        <f>IF('Student Profile'!A8="","",'Student Profile'!A8)</f>
        <v>6</v>
      </c>
      <c r="B11" s="70" t="str">
        <f>IF('Student Profile'!B8="","",'Student Profile'!B8)</f>
        <v>KARAN SINGH RAWAT</v>
      </c>
      <c r="C11" s="69">
        <f>IF('Student Profile'!C8="","",'Student Profile'!C8)</f>
        <v>4367</v>
      </c>
      <c r="D11" s="71">
        <v>18</v>
      </c>
      <c r="E11" s="72">
        <f t="shared" si="0"/>
        <v>45</v>
      </c>
      <c r="F11" s="72">
        <f t="shared" si="1"/>
        <v>5</v>
      </c>
      <c r="G11" s="4"/>
      <c r="H11" s="84">
        <f t="shared" si="2"/>
        <v>6</v>
      </c>
      <c r="I11" s="80" t="str">
        <f t="shared" si="3"/>
        <v>KARAN SINGH RAWAT</v>
      </c>
      <c r="J11" s="80">
        <f t="shared" si="4"/>
        <v>4367</v>
      </c>
      <c r="K11" s="424">
        <v>43</v>
      </c>
      <c r="L11" s="82">
        <f t="shared" si="5"/>
        <v>53.8</v>
      </c>
      <c r="M11" s="421">
        <f t="shared" si="6"/>
        <v>17</v>
      </c>
      <c r="N11" s="4"/>
      <c r="O11" s="83">
        <f t="shared" si="7"/>
        <v>6</v>
      </c>
      <c r="P11" s="77" t="str">
        <f t="shared" si="8"/>
        <v>KARAN SINGH RAWAT</v>
      </c>
      <c r="Q11" s="77">
        <f t="shared" si="9"/>
        <v>4367</v>
      </c>
      <c r="R11" s="78"/>
      <c r="S11" s="79" t="e">
        <f>IF(#REF!="","",ROUND(#REF!/#REF!*$AN$5,1))</f>
        <v>#REF!</v>
      </c>
      <c r="T11" s="79" t="str">
        <f t="shared" si="10"/>
        <v/>
      </c>
      <c r="U11" s="4"/>
      <c r="V11" s="69">
        <f t="shared" si="11"/>
        <v>6</v>
      </c>
      <c r="W11" s="70" t="str">
        <f t="shared" si="12"/>
        <v>KARAN SINGH RAWAT</v>
      </c>
      <c r="X11" s="70">
        <f t="shared" si="13"/>
        <v>4367</v>
      </c>
      <c r="Y11" s="71">
        <v>9</v>
      </c>
      <c r="Z11" s="72">
        <f t="shared" si="14"/>
        <v>22.5</v>
      </c>
      <c r="AA11" s="422">
        <f t="shared" si="15"/>
        <v>3</v>
      </c>
      <c r="AB11" s="4"/>
      <c r="AC11" s="84">
        <f t="shared" si="16"/>
        <v>6</v>
      </c>
      <c r="AD11" s="80" t="str">
        <f t="shared" si="17"/>
        <v>KARAN SINGH RAWAT</v>
      </c>
      <c r="AE11" s="80">
        <f t="shared" si="18"/>
        <v>4367</v>
      </c>
      <c r="AF11" s="81">
        <v>53</v>
      </c>
      <c r="AG11" s="82">
        <f t="shared" si="19"/>
        <v>66.3</v>
      </c>
      <c r="AH11" s="421">
        <f t="shared" si="20"/>
        <v>34</v>
      </c>
      <c r="AI11" s="4"/>
      <c r="AJ11" s="83">
        <f t="shared" si="21"/>
        <v>6</v>
      </c>
      <c r="AK11" s="77" t="str">
        <f t="shared" si="22"/>
        <v>KARAN SINGH RAWAT</v>
      </c>
      <c r="AL11" s="77">
        <f t="shared" si="23"/>
        <v>4367</v>
      </c>
      <c r="AM11" s="78">
        <v>15</v>
      </c>
      <c r="AN11" s="79" t="e">
        <f>IF(#REF!="","",ROUND(#REF!/#REF!*$AN$5,1))</f>
        <v>#REF!</v>
      </c>
      <c r="AO11" s="79">
        <f t="shared" si="24"/>
        <v>15</v>
      </c>
      <c r="AP11" s="5">
        <f t="shared" si="25"/>
        <v>18</v>
      </c>
      <c r="AQ11" s="5">
        <f t="shared" si="26"/>
        <v>43</v>
      </c>
      <c r="AR11" s="5" t="str">
        <f t="shared" si="27"/>
        <v/>
      </c>
      <c r="AS11" s="5">
        <f t="shared" si="28"/>
        <v>9</v>
      </c>
      <c r="AT11" s="5">
        <f t="shared" si="29"/>
        <v>53</v>
      </c>
      <c r="AU11" s="5">
        <f t="shared" si="30"/>
        <v>15</v>
      </c>
      <c r="AV11" s="5">
        <f t="shared" si="31"/>
        <v>123</v>
      </c>
      <c r="AW11" s="5">
        <v>190</v>
      </c>
      <c r="AX11" s="7">
        <v>46</v>
      </c>
      <c r="AY11" s="5">
        <f t="shared" si="32"/>
        <v>236</v>
      </c>
      <c r="AZ11" s="7">
        <v>374</v>
      </c>
    </row>
    <row r="12" spans="1:52" x14ac:dyDescent="0.35">
      <c r="A12" s="69">
        <f>IF('Student Profile'!A9="","",'Student Profile'!A9)</f>
        <v>7</v>
      </c>
      <c r="B12" s="70" t="str">
        <f>IF('Student Profile'!B9="","",'Student Profile'!B9)</f>
        <v>KARAN SUYAL</v>
      </c>
      <c r="C12" s="69">
        <f>IF('Student Profile'!C9="","",'Student Profile'!C9)</f>
        <v>4346</v>
      </c>
      <c r="D12" s="71">
        <v>30</v>
      </c>
      <c r="E12" s="72">
        <f t="shared" si="0"/>
        <v>75</v>
      </c>
      <c r="F12" s="72">
        <f t="shared" si="1"/>
        <v>8</v>
      </c>
      <c r="G12" s="4"/>
      <c r="H12" s="84">
        <f t="shared" si="2"/>
        <v>7</v>
      </c>
      <c r="I12" s="80" t="str">
        <f t="shared" si="3"/>
        <v>KARAN SUYAL</v>
      </c>
      <c r="J12" s="80">
        <f t="shared" si="4"/>
        <v>4346</v>
      </c>
      <c r="K12" s="424">
        <v>68</v>
      </c>
      <c r="L12" s="82">
        <f t="shared" si="5"/>
        <v>85</v>
      </c>
      <c r="M12" s="421">
        <f t="shared" si="6"/>
        <v>26</v>
      </c>
      <c r="N12" s="4"/>
      <c r="O12" s="83">
        <f t="shared" si="7"/>
        <v>7</v>
      </c>
      <c r="P12" s="77" t="str">
        <f t="shared" si="8"/>
        <v>KARAN SUYAL</v>
      </c>
      <c r="Q12" s="77">
        <f t="shared" si="9"/>
        <v>4346</v>
      </c>
      <c r="R12" s="78"/>
      <c r="S12" s="79" t="e">
        <f>IF(#REF!="","",ROUND(#REF!/#REF!*$AN$5,1))</f>
        <v>#REF!</v>
      </c>
      <c r="T12" s="79" t="str">
        <f t="shared" si="10"/>
        <v/>
      </c>
      <c r="U12" s="4"/>
      <c r="V12" s="69">
        <f t="shared" si="11"/>
        <v>7</v>
      </c>
      <c r="W12" s="70" t="str">
        <f t="shared" si="12"/>
        <v>KARAN SUYAL</v>
      </c>
      <c r="X12" s="70">
        <f t="shared" si="13"/>
        <v>4346</v>
      </c>
      <c r="Y12" s="71">
        <v>34</v>
      </c>
      <c r="Z12" s="72">
        <f t="shared" si="14"/>
        <v>85</v>
      </c>
      <c r="AA12" s="422">
        <f t="shared" si="15"/>
        <v>9</v>
      </c>
      <c r="AB12" s="4"/>
      <c r="AC12" s="84">
        <f t="shared" si="16"/>
        <v>7</v>
      </c>
      <c r="AD12" s="80" t="str">
        <f t="shared" si="17"/>
        <v>KARAN SUYAL</v>
      </c>
      <c r="AE12" s="80">
        <f t="shared" si="18"/>
        <v>4346</v>
      </c>
      <c r="AF12" s="81">
        <v>72</v>
      </c>
      <c r="AG12" s="82">
        <f t="shared" si="19"/>
        <v>90</v>
      </c>
      <c r="AH12" s="421">
        <f t="shared" si="20"/>
        <v>45</v>
      </c>
      <c r="AI12" s="4"/>
      <c r="AJ12" s="83">
        <f t="shared" si="21"/>
        <v>7</v>
      </c>
      <c r="AK12" s="77" t="str">
        <f t="shared" si="22"/>
        <v>KARAN SUYAL</v>
      </c>
      <c r="AL12" s="77">
        <f t="shared" si="23"/>
        <v>4346</v>
      </c>
      <c r="AM12" s="78">
        <v>20</v>
      </c>
      <c r="AN12" s="79" t="e">
        <f>IF(#REF!="","",ROUND(#REF!/#REF!*$AN$5,1))</f>
        <v>#REF!</v>
      </c>
      <c r="AO12" s="79">
        <f t="shared" si="24"/>
        <v>20</v>
      </c>
      <c r="AP12" s="5">
        <f t="shared" si="25"/>
        <v>30</v>
      </c>
      <c r="AQ12" s="5">
        <f t="shared" si="26"/>
        <v>68</v>
      </c>
      <c r="AR12" s="5" t="str">
        <f t="shared" si="27"/>
        <v/>
      </c>
      <c r="AS12" s="5">
        <f t="shared" si="28"/>
        <v>34</v>
      </c>
      <c r="AT12" s="5">
        <f t="shared" si="29"/>
        <v>72</v>
      </c>
      <c r="AU12" s="5">
        <f t="shared" si="30"/>
        <v>20</v>
      </c>
      <c r="AV12" s="5">
        <f t="shared" si="31"/>
        <v>204</v>
      </c>
      <c r="AW12" s="5">
        <v>292</v>
      </c>
      <c r="AX12" s="7">
        <v>46</v>
      </c>
      <c r="AY12" s="5">
        <f t="shared" si="32"/>
        <v>338</v>
      </c>
      <c r="AZ12" s="7">
        <v>374</v>
      </c>
    </row>
    <row r="13" spans="1:52" x14ac:dyDescent="0.35">
      <c r="A13" s="69">
        <f>IF('Student Profile'!A10="","",'Student Profile'!A10)</f>
        <v>8</v>
      </c>
      <c r="B13" s="70" t="str">
        <f>IF('Student Profile'!B10="","",'Student Profile'!B10)</f>
        <v>KHEEM SINGH CHHIMWAL</v>
      </c>
      <c r="C13" s="69">
        <f>IF('Student Profile'!C10="","",'Student Profile'!C10)</f>
        <v>4162</v>
      </c>
      <c r="D13" s="71">
        <v>30</v>
      </c>
      <c r="E13" s="72">
        <f t="shared" si="0"/>
        <v>75</v>
      </c>
      <c r="F13" s="72">
        <f t="shared" si="1"/>
        <v>8</v>
      </c>
      <c r="G13" s="4"/>
      <c r="H13" s="84">
        <f t="shared" si="2"/>
        <v>8</v>
      </c>
      <c r="I13" s="80" t="str">
        <f t="shared" si="3"/>
        <v>KHEEM SINGH CHHIMWAL</v>
      </c>
      <c r="J13" s="80">
        <f t="shared" si="4"/>
        <v>4162</v>
      </c>
      <c r="K13" s="424">
        <v>54</v>
      </c>
      <c r="L13" s="82">
        <f t="shared" si="5"/>
        <v>67.5</v>
      </c>
      <c r="M13" s="421">
        <f t="shared" si="6"/>
        <v>21</v>
      </c>
      <c r="N13" s="4"/>
      <c r="O13" s="83">
        <f t="shared" si="7"/>
        <v>8</v>
      </c>
      <c r="P13" s="77" t="str">
        <f t="shared" si="8"/>
        <v>KHEEM SINGH CHHIMWAL</v>
      </c>
      <c r="Q13" s="77">
        <f t="shared" si="9"/>
        <v>4162</v>
      </c>
      <c r="R13" s="78"/>
      <c r="S13" s="79" t="e">
        <f>IF(#REF!="","",ROUND(#REF!/#REF!*$AN$5,1))</f>
        <v>#REF!</v>
      </c>
      <c r="T13" s="79" t="str">
        <f t="shared" si="10"/>
        <v/>
      </c>
      <c r="U13" s="4"/>
      <c r="V13" s="69">
        <f t="shared" si="11"/>
        <v>8</v>
      </c>
      <c r="W13" s="70" t="str">
        <f t="shared" si="12"/>
        <v>KHEEM SINGH CHHIMWAL</v>
      </c>
      <c r="X13" s="70">
        <f t="shared" si="13"/>
        <v>4162</v>
      </c>
      <c r="Y13" s="71">
        <v>24</v>
      </c>
      <c r="Z13" s="72">
        <f t="shared" si="14"/>
        <v>60</v>
      </c>
      <c r="AA13" s="422">
        <f t="shared" si="15"/>
        <v>6</v>
      </c>
      <c r="AB13" s="4"/>
      <c r="AC13" s="84">
        <f t="shared" si="16"/>
        <v>8</v>
      </c>
      <c r="AD13" s="80" t="str">
        <f t="shared" si="17"/>
        <v>KHEEM SINGH CHHIMWAL</v>
      </c>
      <c r="AE13" s="80">
        <f t="shared" si="18"/>
        <v>4162</v>
      </c>
      <c r="AF13" s="81">
        <v>53</v>
      </c>
      <c r="AG13" s="82">
        <f t="shared" si="19"/>
        <v>66.3</v>
      </c>
      <c r="AH13" s="421">
        <f t="shared" si="20"/>
        <v>34</v>
      </c>
      <c r="AI13" s="4"/>
      <c r="AJ13" s="83">
        <f t="shared" si="21"/>
        <v>8</v>
      </c>
      <c r="AK13" s="77" t="str">
        <f t="shared" si="22"/>
        <v>KHEEM SINGH CHHIMWAL</v>
      </c>
      <c r="AL13" s="77">
        <f t="shared" si="23"/>
        <v>4162</v>
      </c>
      <c r="AM13" s="78">
        <v>20</v>
      </c>
      <c r="AN13" s="79" t="e">
        <f>IF(#REF!="","",ROUND(#REF!/#REF!*$AN$5,1))</f>
        <v>#REF!</v>
      </c>
      <c r="AO13" s="79">
        <f t="shared" si="24"/>
        <v>20</v>
      </c>
      <c r="AP13" s="5">
        <f t="shared" si="25"/>
        <v>30</v>
      </c>
      <c r="AQ13" s="5">
        <f t="shared" si="26"/>
        <v>54</v>
      </c>
      <c r="AR13" s="5" t="str">
        <f t="shared" si="27"/>
        <v/>
      </c>
      <c r="AS13" s="5">
        <f t="shared" si="28"/>
        <v>24</v>
      </c>
      <c r="AT13" s="5">
        <f t="shared" si="29"/>
        <v>53</v>
      </c>
      <c r="AU13" s="5">
        <f t="shared" si="30"/>
        <v>20</v>
      </c>
      <c r="AV13" s="5">
        <f t="shared" si="31"/>
        <v>161</v>
      </c>
      <c r="AW13" s="5">
        <v>270</v>
      </c>
      <c r="AX13" s="7">
        <v>46</v>
      </c>
      <c r="AY13" s="5">
        <f t="shared" si="32"/>
        <v>316</v>
      </c>
      <c r="AZ13" s="7">
        <v>374</v>
      </c>
    </row>
    <row r="14" spans="1:52" x14ac:dyDescent="0.35">
      <c r="A14" s="69">
        <f>IF('Student Profile'!A11="","",'Student Profile'!A11)</f>
        <v>9</v>
      </c>
      <c r="B14" s="70" t="str">
        <f>IF('Student Profile'!B11="","",'Student Profile'!B11)</f>
        <v>MANISH NEGI</v>
      </c>
      <c r="C14" s="69">
        <f>IF('Student Profile'!C11="","",'Student Profile'!C11)</f>
        <v>4393</v>
      </c>
      <c r="D14" s="71">
        <v>13</v>
      </c>
      <c r="E14" s="72">
        <f t="shared" si="0"/>
        <v>32.5</v>
      </c>
      <c r="F14" s="72">
        <f t="shared" si="1"/>
        <v>4</v>
      </c>
      <c r="G14" s="4"/>
      <c r="H14" s="84">
        <f t="shared" si="2"/>
        <v>9</v>
      </c>
      <c r="I14" s="80" t="str">
        <f t="shared" si="3"/>
        <v>MANISH NEGI</v>
      </c>
      <c r="J14" s="80">
        <f t="shared" si="4"/>
        <v>4393</v>
      </c>
      <c r="K14" s="424">
        <v>36</v>
      </c>
      <c r="L14" s="82">
        <f t="shared" si="5"/>
        <v>45</v>
      </c>
      <c r="M14" s="421">
        <f t="shared" si="6"/>
        <v>14</v>
      </c>
      <c r="N14" s="4"/>
      <c r="O14" s="83">
        <f t="shared" si="7"/>
        <v>9</v>
      </c>
      <c r="P14" s="77" t="str">
        <f t="shared" si="8"/>
        <v>MANISH NEGI</v>
      </c>
      <c r="Q14" s="77">
        <f t="shared" si="9"/>
        <v>4393</v>
      </c>
      <c r="R14" s="78"/>
      <c r="S14" s="79" t="e">
        <f>IF(#REF!="","",ROUND(#REF!/#REF!*$AN$5,1))</f>
        <v>#REF!</v>
      </c>
      <c r="T14" s="79" t="str">
        <f t="shared" si="10"/>
        <v/>
      </c>
      <c r="U14" s="4"/>
      <c r="V14" s="69">
        <f t="shared" si="11"/>
        <v>9</v>
      </c>
      <c r="W14" s="70" t="str">
        <f t="shared" si="12"/>
        <v>MANISH NEGI</v>
      </c>
      <c r="X14" s="70">
        <f t="shared" si="13"/>
        <v>4393</v>
      </c>
      <c r="Y14" s="71">
        <v>14</v>
      </c>
      <c r="Z14" s="72">
        <f t="shared" si="14"/>
        <v>35</v>
      </c>
      <c r="AA14" s="422">
        <f t="shared" si="15"/>
        <v>4</v>
      </c>
      <c r="AB14" s="4"/>
      <c r="AC14" s="84">
        <f t="shared" si="16"/>
        <v>9</v>
      </c>
      <c r="AD14" s="80" t="str">
        <f t="shared" si="17"/>
        <v>MANISH NEGI</v>
      </c>
      <c r="AE14" s="80">
        <f t="shared" si="18"/>
        <v>4393</v>
      </c>
      <c r="AF14" s="81">
        <v>49</v>
      </c>
      <c r="AG14" s="82">
        <f t="shared" si="19"/>
        <v>61.3</v>
      </c>
      <c r="AH14" s="421">
        <f t="shared" si="20"/>
        <v>31</v>
      </c>
      <c r="AI14" s="4"/>
      <c r="AJ14" s="83">
        <f t="shared" si="21"/>
        <v>9</v>
      </c>
      <c r="AK14" s="77" t="str">
        <f t="shared" si="22"/>
        <v>MANISH NEGI</v>
      </c>
      <c r="AL14" s="77">
        <f t="shared" si="23"/>
        <v>4393</v>
      </c>
      <c r="AM14" s="78">
        <v>15</v>
      </c>
      <c r="AN14" s="79" t="e">
        <f>IF(#REF!="","",ROUND(#REF!/#REF!*$AN$5,1))</f>
        <v>#REF!</v>
      </c>
      <c r="AO14" s="79">
        <f t="shared" si="24"/>
        <v>15</v>
      </c>
      <c r="AP14" s="5">
        <f t="shared" si="25"/>
        <v>13</v>
      </c>
      <c r="AQ14" s="5">
        <f t="shared" si="26"/>
        <v>36</v>
      </c>
      <c r="AR14" s="5" t="str">
        <f t="shared" si="27"/>
        <v/>
      </c>
      <c r="AS14" s="5">
        <f t="shared" si="28"/>
        <v>14</v>
      </c>
      <c r="AT14" s="5">
        <f t="shared" si="29"/>
        <v>49</v>
      </c>
      <c r="AU14" s="5">
        <f t="shared" si="30"/>
        <v>15</v>
      </c>
      <c r="AV14" s="5">
        <f t="shared" si="31"/>
        <v>112</v>
      </c>
      <c r="AW14" s="5">
        <v>222</v>
      </c>
      <c r="AX14" s="7">
        <v>46</v>
      </c>
      <c r="AY14" s="5">
        <f t="shared" si="32"/>
        <v>268</v>
      </c>
      <c r="AZ14" s="7">
        <v>374</v>
      </c>
    </row>
    <row r="15" spans="1:52" x14ac:dyDescent="0.35">
      <c r="A15" s="69">
        <f>IF('Student Profile'!A12="","",'Student Profile'!A12)</f>
        <v>10</v>
      </c>
      <c r="B15" s="70" t="str">
        <f>IF('Student Profile'!B12="","",'Student Profile'!B12)</f>
        <v>MOHIT JOSHI</v>
      </c>
      <c r="C15" s="69">
        <f>IF('Student Profile'!C12="","",'Student Profile'!C12)</f>
        <v>4394</v>
      </c>
      <c r="D15" s="71">
        <v>26</v>
      </c>
      <c r="E15" s="72">
        <f t="shared" si="0"/>
        <v>65</v>
      </c>
      <c r="F15" s="72">
        <f t="shared" si="1"/>
        <v>7</v>
      </c>
      <c r="G15" s="4"/>
      <c r="H15" s="84">
        <f t="shared" si="2"/>
        <v>10</v>
      </c>
      <c r="I15" s="80" t="str">
        <f t="shared" si="3"/>
        <v>MOHIT JOSHI</v>
      </c>
      <c r="J15" s="80">
        <f t="shared" si="4"/>
        <v>4394</v>
      </c>
      <c r="K15" s="424">
        <v>42</v>
      </c>
      <c r="L15" s="82">
        <f t="shared" si="5"/>
        <v>52.5</v>
      </c>
      <c r="M15" s="421">
        <f t="shared" si="6"/>
        <v>16</v>
      </c>
      <c r="N15" s="4"/>
      <c r="O15" s="83">
        <f t="shared" si="7"/>
        <v>10</v>
      </c>
      <c r="P15" s="77" t="str">
        <f t="shared" si="8"/>
        <v>MOHIT JOSHI</v>
      </c>
      <c r="Q15" s="77">
        <f t="shared" si="9"/>
        <v>4394</v>
      </c>
      <c r="R15" s="78"/>
      <c r="S15" s="79" t="e">
        <f>IF(#REF!="","",ROUND(#REF!/#REF!*$AN$5,1))</f>
        <v>#REF!</v>
      </c>
      <c r="T15" s="79" t="str">
        <f t="shared" si="10"/>
        <v/>
      </c>
      <c r="U15" s="4"/>
      <c r="V15" s="69">
        <f t="shared" si="11"/>
        <v>10</v>
      </c>
      <c r="W15" s="70" t="str">
        <f t="shared" si="12"/>
        <v>MOHIT JOSHI</v>
      </c>
      <c r="X15" s="70">
        <f t="shared" si="13"/>
        <v>4394</v>
      </c>
      <c r="Y15" s="71">
        <v>21</v>
      </c>
      <c r="Z15" s="72">
        <f t="shared" si="14"/>
        <v>52.5</v>
      </c>
      <c r="AA15" s="422">
        <f t="shared" si="15"/>
        <v>6</v>
      </c>
      <c r="AB15" s="4"/>
      <c r="AC15" s="84">
        <f t="shared" si="16"/>
        <v>10</v>
      </c>
      <c r="AD15" s="80" t="str">
        <f t="shared" si="17"/>
        <v>MOHIT JOSHI</v>
      </c>
      <c r="AE15" s="80">
        <f t="shared" si="18"/>
        <v>4394</v>
      </c>
      <c r="AF15" s="81">
        <v>52</v>
      </c>
      <c r="AG15" s="82">
        <f t="shared" si="19"/>
        <v>65</v>
      </c>
      <c r="AH15" s="421">
        <f t="shared" si="20"/>
        <v>33</v>
      </c>
      <c r="AI15" s="4"/>
      <c r="AJ15" s="83">
        <f t="shared" si="21"/>
        <v>10</v>
      </c>
      <c r="AK15" s="77" t="str">
        <f t="shared" si="22"/>
        <v>MOHIT JOSHI</v>
      </c>
      <c r="AL15" s="77">
        <f t="shared" si="23"/>
        <v>4394</v>
      </c>
      <c r="AM15" s="78">
        <v>16</v>
      </c>
      <c r="AN15" s="79" t="e">
        <f>IF(#REF!="","",ROUND(#REF!/#REF!*$AN$5,1))</f>
        <v>#REF!</v>
      </c>
      <c r="AO15" s="79">
        <f t="shared" si="24"/>
        <v>16</v>
      </c>
      <c r="AP15" s="5">
        <f t="shared" si="25"/>
        <v>26</v>
      </c>
      <c r="AQ15" s="5">
        <f t="shared" si="26"/>
        <v>42</v>
      </c>
      <c r="AR15" s="5" t="str">
        <f t="shared" si="27"/>
        <v/>
      </c>
      <c r="AS15" s="5">
        <f t="shared" si="28"/>
        <v>21</v>
      </c>
      <c r="AT15" s="5">
        <f t="shared" si="29"/>
        <v>52</v>
      </c>
      <c r="AU15" s="5">
        <f t="shared" si="30"/>
        <v>16</v>
      </c>
      <c r="AV15" s="5">
        <f t="shared" si="31"/>
        <v>141</v>
      </c>
      <c r="AW15" s="5">
        <v>262</v>
      </c>
      <c r="AX15" s="7">
        <v>46</v>
      </c>
      <c r="AY15" s="5">
        <f t="shared" si="32"/>
        <v>308</v>
      </c>
      <c r="AZ15" s="7">
        <v>374</v>
      </c>
    </row>
    <row r="16" spans="1:52" x14ac:dyDescent="0.35">
      <c r="A16" s="69">
        <f>IF('Student Profile'!A13="","",'Student Profile'!A13)</f>
        <v>11</v>
      </c>
      <c r="B16" s="70" t="str">
        <f>IF('Student Profile'!B13="","",'Student Profile'!B13)</f>
        <v>RITESH JOSHI</v>
      </c>
      <c r="C16" s="69">
        <f>IF('Student Profile'!C13="","",'Student Profile'!C13)</f>
        <v>4163</v>
      </c>
      <c r="D16" s="71">
        <v>21</v>
      </c>
      <c r="E16" s="72">
        <f t="shared" si="0"/>
        <v>52.5</v>
      </c>
      <c r="F16" s="72">
        <f t="shared" si="1"/>
        <v>6</v>
      </c>
      <c r="G16" s="4"/>
      <c r="H16" s="84">
        <f t="shared" si="2"/>
        <v>11</v>
      </c>
      <c r="I16" s="80" t="str">
        <f t="shared" si="3"/>
        <v>RITESH JOSHI</v>
      </c>
      <c r="J16" s="80">
        <f t="shared" si="4"/>
        <v>4163</v>
      </c>
      <c r="K16" s="424">
        <v>45</v>
      </c>
      <c r="L16" s="82">
        <f t="shared" si="5"/>
        <v>56.3</v>
      </c>
      <c r="M16" s="421">
        <f t="shared" si="6"/>
        <v>17</v>
      </c>
      <c r="N16" s="4"/>
      <c r="O16" s="83">
        <f t="shared" si="7"/>
        <v>11</v>
      </c>
      <c r="P16" s="77" t="str">
        <f t="shared" si="8"/>
        <v>RITESH JOSHI</v>
      </c>
      <c r="Q16" s="77">
        <f t="shared" si="9"/>
        <v>4163</v>
      </c>
      <c r="R16" s="78"/>
      <c r="S16" s="79" t="e">
        <f>IF(#REF!="","",ROUND(#REF!/#REF!*$AN$5,1))</f>
        <v>#REF!</v>
      </c>
      <c r="T16" s="79" t="str">
        <f t="shared" si="10"/>
        <v/>
      </c>
      <c r="U16" s="4"/>
      <c r="V16" s="69">
        <f t="shared" si="11"/>
        <v>11</v>
      </c>
      <c r="W16" s="70" t="str">
        <f t="shared" si="12"/>
        <v>RITESH JOSHI</v>
      </c>
      <c r="X16" s="70">
        <f t="shared" si="13"/>
        <v>4163</v>
      </c>
      <c r="Y16" s="71">
        <v>14</v>
      </c>
      <c r="Z16" s="72">
        <f t="shared" si="14"/>
        <v>35</v>
      </c>
      <c r="AA16" s="422">
        <f t="shared" si="15"/>
        <v>4</v>
      </c>
      <c r="AB16" s="4"/>
      <c r="AC16" s="84">
        <f t="shared" si="16"/>
        <v>11</v>
      </c>
      <c r="AD16" s="80" t="str">
        <f t="shared" si="17"/>
        <v>RITESH JOSHI</v>
      </c>
      <c r="AE16" s="80">
        <f t="shared" si="18"/>
        <v>4163</v>
      </c>
      <c r="AF16" s="81">
        <v>58</v>
      </c>
      <c r="AG16" s="82">
        <f t="shared" si="19"/>
        <v>72.5</v>
      </c>
      <c r="AH16" s="421">
        <f t="shared" si="20"/>
        <v>37</v>
      </c>
      <c r="AI16" s="4"/>
      <c r="AJ16" s="83">
        <f t="shared" si="21"/>
        <v>11</v>
      </c>
      <c r="AK16" s="77" t="str">
        <f t="shared" si="22"/>
        <v>RITESH JOSHI</v>
      </c>
      <c r="AL16" s="77">
        <f t="shared" si="23"/>
        <v>4163</v>
      </c>
      <c r="AM16" s="78">
        <v>16</v>
      </c>
      <c r="AN16" s="79" t="e">
        <f>IF(#REF!="","",ROUND(#REF!/#REF!*$AN$5,1))</f>
        <v>#REF!</v>
      </c>
      <c r="AO16" s="79">
        <f t="shared" si="24"/>
        <v>16</v>
      </c>
      <c r="AP16" s="5">
        <f t="shared" si="25"/>
        <v>21</v>
      </c>
      <c r="AQ16" s="5">
        <f t="shared" si="26"/>
        <v>45</v>
      </c>
      <c r="AR16" s="5" t="str">
        <f t="shared" si="27"/>
        <v/>
      </c>
      <c r="AS16" s="5">
        <f t="shared" si="28"/>
        <v>14</v>
      </c>
      <c r="AT16" s="5">
        <f t="shared" si="29"/>
        <v>58</v>
      </c>
      <c r="AU16" s="5">
        <f t="shared" si="30"/>
        <v>16</v>
      </c>
      <c r="AV16" s="5">
        <f t="shared" si="31"/>
        <v>138</v>
      </c>
      <c r="AW16" s="5">
        <v>266</v>
      </c>
      <c r="AX16" s="7">
        <v>46</v>
      </c>
      <c r="AY16" s="5">
        <f t="shared" si="32"/>
        <v>312</v>
      </c>
      <c r="AZ16" s="7">
        <v>374</v>
      </c>
    </row>
    <row r="17" spans="1:52" x14ac:dyDescent="0.35">
      <c r="A17" s="69">
        <f>IF('Student Profile'!A14="","",'Student Profile'!A14)</f>
        <v>12</v>
      </c>
      <c r="B17" s="70" t="str">
        <f>IF('Student Profile'!B14="","",'Student Profile'!B14)</f>
        <v>SAGAR SINGH PARGAI</v>
      </c>
      <c r="C17" s="69">
        <f>IF('Student Profile'!C14="","",'Student Profile'!C14)</f>
        <v>4416</v>
      </c>
      <c r="D17" s="71">
        <v>33</v>
      </c>
      <c r="E17" s="72">
        <f t="shared" si="0"/>
        <v>82.5</v>
      </c>
      <c r="F17" s="72">
        <f t="shared" si="1"/>
        <v>9</v>
      </c>
      <c r="G17" s="4"/>
      <c r="H17" s="84">
        <f t="shared" si="2"/>
        <v>12</v>
      </c>
      <c r="I17" s="80" t="str">
        <f t="shared" si="3"/>
        <v>SAGAR SINGH PARGAI</v>
      </c>
      <c r="J17" s="80">
        <f t="shared" si="4"/>
        <v>4416</v>
      </c>
      <c r="K17" s="424">
        <v>58</v>
      </c>
      <c r="L17" s="82">
        <f t="shared" si="5"/>
        <v>72.5</v>
      </c>
      <c r="M17" s="421">
        <f t="shared" si="6"/>
        <v>22</v>
      </c>
      <c r="N17" s="4"/>
      <c r="O17" s="83">
        <f t="shared" si="7"/>
        <v>12</v>
      </c>
      <c r="P17" s="77" t="str">
        <f t="shared" si="8"/>
        <v>SAGAR SINGH PARGAI</v>
      </c>
      <c r="Q17" s="77">
        <f t="shared" si="9"/>
        <v>4416</v>
      </c>
      <c r="R17" s="78"/>
      <c r="S17" s="79" t="e">
        <f>IF(#REF!="","",ROUND(#REF!/#REF!*$AN$5,1))</f>
        <v>#REF!</v>
      </c>
      <c r="T17" s="79" t="str">
        <f t="shared" si="10"/>
        <v/>
      </c>
      <c r="U17" s="4"/>
      <c r="V17" s="69">
        <f t="shared" si="11"/>
        <v>12</v>
      </c>
      <c r="W17" s="70" t="str">
        <f t="shared" si="12"/>
        <v>SAGAR SINGH PARGAI</v>
      </c>
      <c r="X17" s="70">
        <f t="shared" si="13"/>
        <v>4416</v>
      </c>
      <c r="Y17" s="71">
        <v>24</v>
      </c>
      <c r="Z17" s="72">
        <f t="shared" si="14"/>
        <v>60</v>
      </c>
      <c r="AA17" s="422">
        <f t="shared" si="15"/>
        <v>6</v>
      </c>
      <c r="AB17" s="4"/>
      <c r="AC17" s="84">
        <f t="shared" si="16"/>
        <v>12</v>
      </c>
      <c r="AD17" s="80" t="str">
        <f t="shared" si="17"/>
        <v>SAGAR SINGH PARGAI</v>
      </c>
      <c r="AE17" s="80">
        <f t="shared" si="18"/>
        <v>4416</v>
      </c>
      <c r="AF17" s="81">
        <v>66</v>
      </c>
      <c r="AG17" s="82">
        <f t="shared" si="19"/>
        <v>82.5</v>
      </c>
      <c r="AH17" s="421">
        <f t="shared" si="20"/>
        <v>42</v>
      </c>
      <c r="AI17" s="4"/>
      <c r="AJ17" s="83">
        <f t="shared" si="21"/>
        <v>12</v>
      </c>
      <c r="AK17" s="77" t="str">
        <f t="shared" si="22"/>
        <v>SAGAR SINGH PARGAI</v>
      </c>
      <c r="AL17" s="77">
        <f t="shared" si="23"/>
        <v>4416</v>
      </c>
      <c r="AM17" s="78">
        <v>20</v>
      </c>
      <c r="AN17" s="79" t="e">
        <f>IF(#REF!="","",ROUND(#REF!/#REF!*$AN$5,1))</f>
        <v>#REF!</v>
      </c>
      <c r="AO17" s="79">
        <f t="shared" si="24"/>
        <v>20</v>
      </c>
      <c r="AP17" s="5">
        <f t="shared" si="25"/>
        <v>33</v>
      </c>
      <c r="AQ17" s="5">
        <f t="shared" si="26"/>
        <v>58</v>
      </c>
      <c r="AR17" s="5" t="str">
        <f t="shared" si="27"/>
        <v/>
      </c>
      <c r="AS17" s="5">
        <f t="shared" si="28"/>
        <v>24</v>
      </c>
      <c r="AT17" s="5">
        <f t="shared" si="29"/>
        <v>66</v>
      </c>
      <c r="AU17" s="5">
        <f t="shared" si="30"/>
        <v>20</v>
      </c>
      <c r="AV17" s="5">
        <f t="shared" si="31"/>
        <v>181</v>
      </c>
      <c r="AW17" s="5">
        <v>276</v>
      </c>
      <c r="AX17" s="7">
        <v>46</v>
      </c>
      <c r="AY17" s="5">
        <f t="shared" si="32"/>
        <v>322</v>
      </c>
      <c r="AZ17" s="7">
        <v>374</v>
      </c>
    </row>
    <row r="18" spans="1:52" x14ac:dyDescent="0.35">
      <c r="A18" s="69">
        <f>IF('Student Profile'!A15="","",'Student Profile'!A15)</f>
        <v>13</v>
      </c>
      <c r="B18" s="70" t="str">
        <f>IF('Student Profile'!B15="","",'Student Profile'!B15)</f>
        <v>SUMIT DANI</v>
      </c>
      <c r="C18" s="69">
        <f>IF('Student Profile'!C15="","",'Student Profile'!C15)</f>
        <v>4257</v>
      </c>
      <c r="D18" s="71">
        <v>25</v>
      </c>
      <c r="E18" s="72">
        <f t="shared" si="0"/>
        <v>62.5</v>
      </c>
      <c r="F18" s="72">
        <f t="shared" si="1"/>
        <v>7</v>
      </c>
      <c r="G18" s="4"/>
      <c r="H18" s="84">
        <f t="shared" si="2"/>
        <v>13</v>
      </c>
      <c r="I18" s="80" t="str">
        <f t="shared" si="3"/>
        <v>SUMIT DANI</v>
      </c>
      <c r="J18" s="80">
        <f t="shared" si="4"/>
        <v>4257</v>
      </c>
      <c r="K18" s="424">
        <v>42</v>
      </c>
      <c r="L18" s="82">
        <f t="shared" si="5"/>
        <v>52.5</v>
      </c>
      <c r="M18" s="421">
        <f t="shared" si="6"/>
        <v>16</v>
      </c>
      <c r="N18" s="4"/>
      <c r="O18" s="83">
        <f t="shared" si="7"/>
        <v>13</v>
      </c>
      <c r="P18" s="77" t="str">
        <f t="shared" si="8"/>
        <v>SUMIT DANI</v>
      </c>
      <c r="Q18" s="77">
        <f t="shared" si="9"/>
        <v>4257</v>
      </c>
      <c r="R18" s="78"/>
      <c r="S18" s="79" t="e">
        <f>IF(#REF!="","",ROUND(#REF!/#REF!*$AN$5,1))</f>
        <v>#REF!</v>
      </c>
      <c r="T18" s="79" t="str">
        <f t="shared" si="10"/>
        <v/>
      </c>
      <c r="U18" s="4"/>
      <c r="V18" s="69">
        <f t="shared" si="11"/>
        <v>13</v>
      </c>
      <c r="W18" s="70" t="str">
        <f t="shared" si="12"/>
        <v>SUMIT DANI</v>
      </c>
      <c r="X18" s="70">
        <f t="shared" si="13"/>
        <v>4257</v>
      </c>
      <c r="Y18" s="71">
        <v>24</v>
      </c>
      <c r="Z18" s="72">
        <f t="shared" si="14"/>
        <v>60</v>
      </c>
      <c r="AA18" s="422">
        <f t="shared" si="15"/>
        <v>6</v>
      </c>
      <c r="AB18" s="4"/>
      <c r="AC18" s="84">
        <f t="shared" si="16"/>
        <v>13</v>
      </c>
      <c r="AD18" s="80" t="str">
        <f t="shared" si="17"/>
        <v>SUMIT DANI</v>
      </c>
      <c r="AE18" s="80">
        <f t="shared" si="18"/>
        <v>4257</v>
      </c>
      <c r="AF18" s="81">
        <v>62</v>
      </c>
      <c r="AG18" s="82">
        <f t="shared" si="19"/>
        <v>77.5</v>
      </c>
      <c r="AH18" s="421">
        <f t="shared" si="20"/>
        <v>39</v>
      </c>
      <c r="AI18" s="4"/>
      <c r="AJ18" s="83">
        <f t="shared" si="21"/>
        <v>13</v>
      </c>
      <c r="AK18" s="77" t="str">
        <f t="shared" si="22"/>
        <v>SUMIT DANI</v>
      </c>
      <c r="AL18" s="77">
        <f t="shared" si="23"/>
        <v>4257</v>
      </c>
      <c r="AM18" s="78">
        <v>20</v>
      </c>
      <c r="AN18" s="79" t="e">
        <f>IF(#REF!="","",ROUND(#REF!/#REF!*$AN$5,1))</f>
        <v>#REF!</v>
      </c>
      <c r="AO18" s="79">
        <f t="shared" si="24"/>
        <v>20</v>
      </c>
      <c r="AP18" s="5">
        <f t="shared" si="25"/>
        <v>25</v>
      </c>
      <c r="AQ18" s="5">
        <f t="shared" si="26"/>
        <v>42</v>
      </c>
      <c r="AR18" s="5" t="str">
        <f t="shared" si="27"/>
        <v/>
      </c>
      <c r="AS18" s="5">
        <f t="shared" si="28"/>
        <v>24</v>
      </c>
      <c r="AT18" s="5">
        <f t="shared" si="29"/>
        <v>62</v>
      </c>
      <c r="AU18" s="5">
        <f t="shared" si="30"/>
        <v>20</v>
      </c>
      <c r="AV18" s="5">
        <f t="shared" si="31"/>
        <v>153</v>
      </c>
      <c r="AW18" s="5">
        <v>264</v>
      </c>
      <c r="AX18" s="7">
        <v>46</v>
      </c>
      <c r="AY18" s="5">
        <f t="shared" si="32"/>
        <v>310</v>
      </c>
      <c r="AZ18" s="7">
        <v>374</v>
      </c>
    </row>
    <row r="19" spans="1:52" x14ac:dyDescent="0.35">
      <c r="A19" s="69">
        <f>IF('Student Profile'!A16="","",'Student Profile'!A16)</f>
        <v>14</v>
      </c>
      <c r="B19" s="70" t="str">
        <f>IF('Student Profile'!B16="","",'Student Profile'!B16)</f>
        <v>VIVEK DANI</v>
      </c>
      <c r="C19" s="69">
        <f>IF('Student Profile'!C16="","",'Student Profile'!C16)</f>
        <v>4363</v>
      </c>
      <c r="D19" s="71">
        <v>25</v>
      </c>
      <c r="E19" s="72">
        <f t="shared" si="0"/>
        <v>62.5</v>
      </c>
      <c r="F19" s="72">
        <f t="shared" si="1"/>
        <v>7</v>
      </c>
      <c r="G19" s="4"/>
      <c r="H19" s="84">
        <f t="shared" si="2"/>
        <v>14</v>
      </c>
      <c r="I19" s="80" t="str">
        <f t="shared" si="3"/>
        <v>VIVEK DANI</v>
      </c>
      <c r="J19" s="80">
        <f t="shared" si="4"/>
        <v>4363</v>
      </c>
      <c r="K19" s="424">
        <v>52</v>
      </c>
      <c r="L19" s="82">
        <f t="shared" si="5"/>
        <v>65</v>
      </c>
      <c r="M19" s="421">
        <f t="shared" si="6"/>
        <v>20</v>
      </c>
      <c r="N19" s="4"/>
      <c r="O19" s="83">
        <f t="shared" si="7"/>
        <v>14</v>
      </c>
      <c r="P19" s="77" t="str">
        <f t="shared" si="8"/>
        <v>VIVEK DANI</v>
      </c>
      <c r="Q19" s="77">
        <f t="shared" si="9"/>
        <v>4363</v>
      </c>
      <c r="R19" s="78"/>
      <c r="S19" s="79" t="e">
        <f>IF(#REF!="","",ROUND(#REF!/#REF!*$AN$5,1))</f>
        <v>#REF!</v>
      </c>
      <c r="T19" s="79" t="str">
        <f t="shared" si="10"/>
        <v/>
      </c>
      <c r="U19" s="4"/>
      <c r="V19" s="69">
        <f t="shared" si="11"/>
        <v>14</v>
      </c>
      <c r="W19" s="70" t="str">
        <f t="shared" si="12"/>
        <v>VIVEK DANI</v>
      </c>
      <c r="X19" s="70">
        <f t="shared" si="13"/>
        <v>4363</v>
      </c>
      <c r="Y19" s="71">
        <v>9</v>
      </c>
      <c r="Z19" s="72">
        <f t="shared" si="14"/>
        <v>22.5</v>
      </c>
      <c r="AA19" s="422">
        <f t="shared" si="15"/>
        <v>3</v>
      </c>
      <c r="AB19" s="4"/>
      <c r="AC19" s="84">
        <f t="shared" si="16"/>
        <v>14</v>
      </c>
      <c r="AD19" s="80" t="str">
        <f t="shared" si="17"/>
        <v>VIVEK DANI</v>
      </c>
      <c r="AE19" s="80">
        <f t="shared" si="18"/>
        <v>4363</v>
      </c>
      <c r="AF19" s="81">
        <v>50</v>
      </c>
      <c r="AG19" s="82">
        <f t="shared" si="19"/>
        <v>62.5</v>
      </c>
      <c r="AH19" s="421">
        <f t="shared" si="20"/>
        <v>32</v>
      </c>
      <c r="AI19" s="4"/>
      <c r="AJ19" s="83">
        <f t="shared" si="21"/>
        <v>14</v>
      </c>
      <c r="AK19" s="77" t="str">
        <f t="shared" si="22"/>
        <v>VIVEK DANI</v>
      </c>
      <c r="AL19" s="77">
        <f t="shared" si="23"/>
        <v>4363</v>
      </c>
      <c r="AM19" s="78">
        <v>16</v>
      </c>
      <c r="AN19" s="79" t="e">
        <f>IF(#REF!="","",ROUND(#REF!/#REF!*$AN$5,1))</f>
        <v>#REF!</v>
      </c>
      <c r="AO19" s="79">
        <f t="shared" si="24"/>
        <v>16</v>
      </c>
      <c r="AP19" s="5">
        <f t="shared" si="25"/>
        <v>25</v>
      </c>
      <c r="AQ19" s="5">
        <f t="shared" si="26"/>
        <v>52</v>
      </c>
      <c r="AR19" s="5" t="str">
        <f t="shared" si="27"/>
        <v/>
      </c>
      <c r="AS19" s="5">
        <f t="shared" si="28"/>
        <v>9</v>
      </c>
      <c r="AT19" s="5">
        <f t="shared" si="29"/>
        <v>50</v>
      </c>
      <c r="AU19" s="5">
        <f t="shared" si="30"/>
        <v>16</v>
      </c>
      <c r="AV19" s="5">
        <f t="shared" si="31"/>
        <v>136</v>
      </c>
      <c r="AW19" s="5">
        <v>246</v>
      </c>
      <c r="AX19" s="7">
        <v>46</v>
      </c>
      <c r="AY19" s="5">
        <f t="shared" si="32"/>
        <v>292</v>
      </c>
      <c r="AZ19" s="7">
        <v>374</v>
      </c>
    </row>
    <row r="20" spans="1:52" x14ac:dyDescent="0.35">
      <c r="A20" s="69">
        <f>IF('Student Profile'!A17="","",'Student Profile'!A17)</f>
        <v>15</v>
      </c>
      <c r="B20" s="70" t="str">
        <f>IF('Student Profile'!B17="","",'Student Profile'!B17)</f>
        <v>BABITA JEENA</v>
      </c>
      <c r="C20" s="69">
        <f>IF('Student Profile'!C17="","",'Student Profile'!C17)</f>
        <v>4591</v>
      </c>
      <c r="D20" s="71">
        <v>20</v>
      </c>
      <c r="E20" s="72">
        <f t="shared" si="0"/>
        <v>50</v>
      </c>
      <c r="F20" s="72">
        <f t="shared" si="1"/>
        <v>5</v>
      </c>
      <c r="G20" s="4"/>
      <c r="H20" s="84">
        <f t="shared" si="2"/>
        <v>15</v>
      </c>
      <c r="I20" s="80" t="str">
        <f t="shared" si="3"/>
        <v>BABITA JEENA</v>
      </c>
      <c r="J20" s="80">
        <f t="shared" si="4"/>
        <v>4591</v>
      </c>
      <c r="K20" s="424">
        <v>36</v>
      </c>
      <c r="L20" s="82">
        <f t="shared" si="5"/>
        <v>45</v>
      </c>
      <c r="M20" s="421">
        <f t="shared" si="6"/>
        <v>14</v>
      </c>
      <c r="N20" s="4"/>
      <c r="O20" s="83">
        <f t="shared" si="7"/>
        <v>15</v>
      </c>
      <c r="P20" s="77" t="str">
        <f t="shared" si="8"/>
        <v>BABITA JEENA</v>
      </c>
      <c r="Q20" s="77">
        <f t="shared" si="9"/>
        <v>4591</v>
      </c>
      <c r="R20" s="78"/>
      <c r="S20" s="79" t="e">
        <f>IF(#REF!="","",ROUND(#REF!/#REF!*$AN$5,1))</f>
        <v>#REF!</v>
      </c>
      <c r="T20" s="79" t="str">
        <f t="shared" si="10"/>
        <v/>
      </c>
      <c r="U20" s="4"/>
      <c r="V20" s="69">
        <f t="shared" si="11"/>
        <v>15</v>
      </c>
      <c r="W20" s="70" t="str">
        <f t="shared" si="12"/>
        <v>BABITA JEENA</v>
      </c>
      <c r="X20" s="70">
        <f t="shared" si="13"/>
        <v>4591</v>
      </c>
      <c r="Y20" s="71">
        <v>5</v>
      </c>
      <c r="Z20" s="72">
        <f t="shared" si="14"/>
        <v>12.5</v>
      </c>
      <c r="AA20" s="422">
        <f t="shared" si="15"/>
        <v>2</v>
      </c>
      <c r="AB20" s="4"/>
      <c r="AC20" s="84">
        <f t="shared" si="16"/>
        <v>15</v>
      </c>
      <c r="AD20" s="80" t="str">
        <f t="shared" si="17"/>
        <v>BABITA JEENA</v>
      </c>
      <c r="AE20" s="80">
        <f t="shared" si="18"/>
        <v>4591</v>
      </c>
      <c r="AF20" s="81">
        <v>38</v>
      </c>
      <c r="AG20" s="82">
        <f t="shared" si="19"/>
        <v>47.5</v>
      </c>
      <c r="AH20" s="421">
        <f t="shared" si="20"/>
        <v>24</v>
      </c>
      <c r="AI20" s="4"/>
      <c r="AJ20" s="83">
        <f t="shared" si="21"/>
        <v>15</v>
      </c>
      <c r="AK20" s="77" t="str">
        <f t="shared" si="22"/>
        <v>BABITA JEENA</v>
      </c>
      <c r="AL20" s="77">
        <f t="shared" si="23"/>
        <v>4591</v>
      </c>
      <c r="AM20" s="78">
        <v>15</v>
      </c>
      <c r="AN20" s="79" t="e">
        <f>IF(#REF!="","",ROUND(#REF!/#REF!*$AN$5,1))</f>
        <v>#REF!</v>
      </c>
      <c r="AO20" s="79">
        <f t="shared" si="24"/>
        <v>15</v>
      </c>
      <c r="AP20" s="5">
        <f t="shared" si="25"/>
        <v>20</v>
      </c>
      <c r="AQ20" s="5">
        <f t="shared" si="26"/>
        <v>36</v>
      </c>
      <c r="AR20" s="5" t="str">
        <f t="shared" si="27"/>
        <v/>
      </c>
      <c r="AS20" s="5">
        <f t="shared" si="28"/>
        <v>5</v>
      </c>
      <c r="AT20" s="5">
        <f t="shared" si="29"/>
        <v>38</v>
      </c>
      <c r="AU20" s="5">
        <f t="shared" si="30"/>
        <v>15</v>
      </c>
      <c r="AV20" s="5">
        <f t="shared" si="31"/>
        <v>99</v>
      </c>
      <c r="AW20" s="5">
        <v>258</v>
      </c>
      <c r="AX20" s="7">
        <v>46</v>
      </c>
      <c r="AY20" s="5">
        <f t="shared" si="32"/>
        <v>304</v>
      </c>
      <c r="AZ20" s="7">
        <v>374</v>
      </c>
    </row>
    <row r="21" spans="1:52" x14ac:dyDescent="0.35">
      <c r="A21" s="69">
        <f>IF('Student Profile'!A18="","",'Student Profile'!A18)</f>
        <v>16</v>
      </c>
      <c r="B21" s="70" t="str">
        <f>IF('Student Profile'!B18="","",'Student Profile'!B18)</f>
        <v>BABITA RAUTELA</v>
      </c>
      <c r="C21" s="69">
        <f>IF('Student Profile'!C18="","",'Student Profile'!C18)</f>
        <v>4373</v>
      </c>
      <c r="D21" s="71">
        <v>18</v>
      </c>
      <c r="E21" s="72">
        <f t="shared" si="0"/>
        <v>45</v>
      </c>
      <c r="F21" s="72">
        <f t="shared" si="1"/>
        <v>5</v>
      </c>
      <c r="G21" s="4"/>
      <c r="H21" s="84">
        <f t="shared" si="2"/>
        <v>16</v>
      </c>
      <c r="I21" s="80" t="str">
        <f t="shared" si="3"/>
        <v>BABITA RAUTELA</v>
      </c>
      <c r="J21" s="80">
        <f t="shared" si="4"/>
        <v>4373</v>
      </c>
      <c r="K21" s="424">
        <v>35</v>
      </c>
      <c r="L21" s="82">
        <f t="shared" si="5"/>
        <v>43.8</v>
      </c>
      <c r="M21" s="421">
        <f t="shared" si="6"/>
        <v>14</v>
      </c>
      <c r="N21" s="4"/>
      <c r="O21" s="83">
        <f t="shared" si="7"/>
        <v>16</v>
      </c>
      <c r="P21" s="77" t="str">
        <f t="shared" si="8"/>
        <v>BABITA RAUTELA</v>
      </c>
      <c r="Q21" s="77">
        <f t="shared" si="9"/>
        <v>4373</v>
      </c>
      <c r="R21" s="78"/>
      <c r="S21" s="79" t="e">
        <f>IF(#REF!="","",ROUND(#REF!/#REF!*$AN$5,1))</f>
        <v>#REF!</v>
      </c>
      <c r="T21" s="79" t="str">
        <f t="shared" si="10"/>
        <v/>
      </c>
      <c r="U21" s="4"/>
      <c r="V21" s="69">
        <f t="shared" si="11"/>
        <v>16</v>
      </c>
      <c r="W21" s="70" t="str">
        <f t="shared" si="12"/>
        <v>BABITA RAUTELA</v>
      </c>
      <c r="X21" s="70">
        <f t="shared" si="13"/>
        <v>4373</v>
      </c>
      <c r="Y21" s="71">
        <v>17</v>
      </c>
      <c r="Z21" s="72">
        <f t="shared" si="14"/>
        <v>42.5</v>
      </c>
      <c r="AA21" s="422">
        <f t="shared" si="15"/>
        <v>5</v>
      </c>
      <c r="AB21" s="4"/>
      <c r="AC21" s="84">
        <f t="shared" si="16"/>
        <v>16</v>
      </c>
      <c r="AD21" s="80" t="str">
        <f t="shared" si="17"/>
        <v>BABITA RAUTELA</v>
      </c>
      <c r="AE21" s="80">
        <f t="shared" si="18"/>
        <v>4373</v>
      </c>
      <c r="AF21" s="81">
        <v>40</v>
      </c>
      <c r="AG21" s="82">
        <f t="shared" si="19"/>
        <v>50</v>
      </c>
      <c r="AH21" s="421">
        <f t="shared" si="20"/>
        <v>25</v>
      </c>
      <c r="AI21" s="4"/>
      <c r="AJ21" s="83">
        <f t="shared" si="21"/>
        <v>16</v>
      </c>
      <c r="AK21" s="77" t="str">
        <f t="shared" si="22"/>
        <v>BABITA RAUTELA</v>
      </c>
      <c r="AL21" s="77">
        <f t="shared" si="23"/>
        <v>4373</v>
      </c>
      <c r="AM21" s="78">
        <v>17</v>
      </c>
      <c r="AN21" s="79" t="e">
        <f>IF(#REF!="","",ROUND(#REF!/#REF!*$AN$5,1))</f>
        <v>#REF!</v>
      </c>
      <c r="AO21" s="79">
        <f t="shared" si="24"/>
        <v>17</v>
      </c>
      <c r="AP21" s="5">
        <f t="shared" si="25"/>
        <v>18</v>
      </c>
      <c r="AQ21" s="5">
        <f t="shared" si="26"/>
        <v>35</v>
      </c>
      <c r="AR21" s="5" t="str">
        <f t="shared" si="27"/>
        <v/>
      </c>
      <c r="AS21" s="5">
        <f t="shared" si="28"/>
        <v>17</v>
      </c>
      <c r="AT21" s="5">
        <f t="shared" si="29"/>
        <v>40</v>
      </c>
      <c r="AU21" s="5">
        <f t="shared" si="30"/>
        <v>17</v>
      </c>
      <c r="AV21" s="5">
        <f t="shared" si="31"/>
        <v>110</v>
      </c>
      <c r="AW21" s="5">
        <v>210</v>
      </c>
      <c r="AX21" s="7">
        <v>46</v>
      </c>
      <c r="AY21" s="5">
        <f t="shared" si="32"/>
        <v>256</v>
      </c>
      <c r="AZ21" s="7">
        <v>374</v>
      </c>
    </row>
    <row r="22" spans="1:52" x14ac:dyDescent="0.35">
      <c r="A22" s="69">
        <f>IF('Student Profile'!A19="","",'Student Profile'!A19)</f>
        <v>17</v>
      </c>
      <c r="B22" s="70" t="str">
        <f>IF('Student Profile'!B19="","",'Student Profile'!B19)</f>
        <v>BEENA SUYAL</v>
      </c>
      <c r="C22" s="69">
        <f>IF('Student Profile'!C19="","",'Student Profile'!C19)</f>
        <v>4166</v>
      </c>
      <c r="D22" s="71">
        <v>20</v>
      </c>
      <c r="E22" s="72">
        <f t="shared" si="0"/>
        <v>50</v>
      </c>
      <c r="F22" s="72">
        <f t="shared" si="1"/>
        <v>5</v>
      </c>
      <c r="G22" s="4"/>
      <c r="H22" s="84">
        <f t="shared" si="2"/>
        <v>17</v>
      </c>
      <c r="I22" s="80" t="str">
        <f t="shared" si="3"/>
        <v>BEENA SUYAL</v>
      </c>
      <c r="J22" s="80">
        <f t="shared" si="4"/>
        <v>4166</v>
      </c>
      <c r="K22" s="424">
        <v>31</v>
      </c>
      <c r="L22" s="82">
        <f t="shared" si="5"/>
        <v>38.799999999999997</v>
      </c>
      <c r="M22" s="421">
        <f t="shared" si="6"/>
        <v>12</v>
      </c>
      <c r="N22" s="4"/>
      <c r="O22" s="83">
        <f t="shared" si="7"/>
        <v>17</v>
      </c>
      <c r="P22" s="77" t="str">
        <f t="shared" si="8"/>
        <v>BEENA SUYAL</v>
      </c>
      <c r="Q22" s="77">
        <f t="shared" si="9"/>
        <v>4166</v>
      </c>
      <c r="R22" s="78"/>
      <c r="S22" s="79" t="e">
        <f>IF(#REF!="","",ROUND(#REF!/#REF!*$AN$5,1))</f>
        <v>#REF!</v>
      </c>
      <c r="T22" s="79" t="str">
        <f t="shared" si="10"/>
        <v/>
      </c>
      <c r="U22" s="4"/>
      <c r="V22" s="69">
        <f t="shared" si="11"/>
        <v>17</v>
      </c>
      <c r="W22" s="70" t="str">
        <f t="shared" si="12"/>
        <v>BEENA SUYAL</v>
      </c>
      <c r="X22" s="70">
        <f t="shared" si="13"/>
        <v>4166</v>
      </c>
      <c r="Y22" s="71">
        <v>3</v>
      </c>
      <c r="Z22" s="72">
        <f t="shared" si="14"/>
        <v>7.5</v>
      </c>
      <c r="AA22" s="422">
        <f t="shared" si="15"/>
        <v>1</v>
      </c>
      <c r="AB22" s="4"/>
      <c r="AC22" s="84">
        <f t="shared" si="16"/>
        <v>17</v>
      </c>
      <c r="AD22" s="80" t="str">
        <f t="shared" si="17"/>
        <v>BEENA SUYAL</v>
      </c>
      <c r="AE22" s="80">
        <f t="shared" si="18"/>
        <v>4166</v>
      </c>
      <c r="AF22" s="81">
        <v>37</v>
      </c>
      <c r="AG22" s="82">
        <f t="shared" si="19"/>
        <v>46.3</v>
      </c>
      <c r="AH22" s="421">
        <f t="shared" si="20"/>
        <v>24</v>
      </c>
      <c r="AI22" s="4"/>
      <c r="AJ22" s="83">
        <f t="shared" si="21"/>
        <v>17</v>
      </c>
      <c r="AK22" s="77" t="str">
        <f t="shared" si="22"/>
        <v>BEENA SUYAL</v>
      </c>
      <c r="AL22" s="77">
        <f t="shared" si="23"/>
        <v>4166</v>
      </c>
      <c r="AM22" s="78">
        <v>15</v>
      </c>
      <c r="AN22" s="79" t="e">
        <f>IF(#REF!="","",ROUND(#REF!/#REF!*$AN$5,1))</f>
        <v>#REF!</v>
      </c>
      <c r="AO22" s="79">
        <f t="shared" si="24"/>
        <v>15</v>
      </c>
      <c r="AP22" s="5">
        <f t="shared" si="25"/>
        <v>20</v>
      </c>
      <c r="AQ22" s="5">
        <f t="shared" si="26"/>
        <v>31</v>
      </c>
      <c r="AR22" s="5" t="str">
        <f t="shared" si="27"/>
        <v/>
      </c>
      <c r="AS22" s="5">
        <f t="shared" si="28"/>
        <v>3</v>
      </c>
      <c r="AT22" s="5">
        <f t="shared" si="29"/>
        <v>37</v>
      </c>
      <c r="AU22" s="5">
        <f t="shared" si="30"/>
        <v>15</v>
      </c>
      <c r="AV22" s="5">
        <f t="shared" si="31"/>
        <v>91</v>
      </c>
      <c r="AW22" s="5">
        <v>262</v>
      </c>
      <c r="AX22" s="7">
        <v>46</v>
      </c>
      <c r="AY22" s="5">
        <f t="shared" si="32"/>
        <v>308</v>
      </c>
      <c r="AZ22" s="7">
        <v>374</v>
      </c>
    </row>
    <row r="23" spans="1:52" x14ac:dyDescent="0.35">
      <c r="A23" s="69">
        <f>IF('Student Profile'!A20="","",'Student Profile'!A20)</f>
        <v>18</v>
      </c>
      <c r="B23" s="70" t="str">
        <f>IF('Student Profile'!B20="","",'Student Profile'!B20)</f>
        <v>HARSHITA NEGI</v>
      </c>
      <c r="C23" s="69">
        <f>IF('Student Profile'!C20="","",'Student Profile'!C20)</f>
        <v>4372</v>
      </c>
      <c r="D23" s="71">
        <v>21</v>
      </c>
      <c r="E23" s="72">
        <f t="shared" si="0"/>
        <v>52.5</v>
      </c>
      <c r="F23" s="72">
        <f t="shared" si="1"/>
        <v>6</v>
      </c>
      <c r="G23" s="4"/>
      <c r="H23" s="84">
        <f t="shared" si="2"/>
        <v>18</v>
      </c>
      <c r="I23" s="80" t="str">
        <f t="shared" si="3"/>
        <v>HARSHITA NEGI</v>
      </c>
      <c r="J23" s="80">
        <f t="shared" si="4"/>
        <v>4372</v>
      </c>
      <c r="K23" s="424">
        <v>47</v>
      </c>
      <c r="L23" s="82">
        <f t="shared" si="5"/>
        <v>58.8</v>
      </c>
      <c r="M23" s="421">
        <f t="shared" si="6"/>
        <v>18</v>
      </c>
      <c r="N23" s="4"/>
      <c r="O23" s="83">
        <f t="shared" si="7"/>
        <v>18</v>
      </c>
      <c r="P23" s="77" t="str">
        <f t="shared" si="8"/>
        <v>HARSHITA NEGI</v>
      </c>
      <c r="Q23" s="77">
        <f t="shared" si="9"/>
        <v>4372</v>
      </c>
      <c r="R23" s="78"/>
      <c r="S23" s="79" t="e">
        <f>IF(#REF!="","",ROUND(#REF!/#REF!*$AN$5,1))</f>
        <v>#REF!</v>
      </c>
      <c r="T23" s="79" t="str">
        <f t="shared" si="10"/>
        <v/>
      </c>
      <c r="U23" s="4"/>
      <c r="V23" s="69">
        <f t="shared" si="11"/>
        <v>18</v>
      </c>
      <c r="W23" s="70" t="str">
        <f t="shared" si="12"/>
        <v>HARSHITA NEGI</v>
      </c>
      <c r="X23" s="70">
        <f t="shared" si="13"/>
        <v>4372</v>
      </c>
      <c r="Y23" s="71">
        <v>19</v>
      </c>
      <c r="Z23" s="72">
        <f t="shared" si="14"/>
        <v>47.5</v>
      </c>
      <c r="AA23" s="422">
        <f t="shared" si="15"/>
        <v>5</v>
      </c>
      <c r="AB23" s="4"/>
      <c r="AC23" s="84">
        <f t="shared" si="16"/>
        <v>18</v>
      </c>
      <c r="AD23" s="80" t="str">
        <f t="shared" si="17"/>
        <v>HARSHITA NEGI</v>
      </c>
      <c r="AE23" s="80">
        <f t="shared" si="18"/>
        <v>4372</v>
      </c>
      <c r="AF23" s="81">
        <v>55</v>
      </c>
      <c r="AG23" s="82">
        <f t="shared" si="19"/>
        <v>68.8</v>
      </c>
      <c r="AH23" s="421">
        <f t="shared" si="20"/>
        <v>35</v>
      </c>
      <c r="AI23" s="4"/>
      <c r="AJ23" s="83">
        <f t="shared" si="21"/>
        <v>18</v>
      </c>
      <c r="AK23" s="77" t="str">
        <f t="shared" si="22"/>
        <v>HARSHITA NEGI</v>
      </c>
      <c r="AL23" s="77">
        <f t="shared" si="23"/>
        <v>4372</v>
      </c>
      <c r="AM23" s="78">
        <v>19</v>
      </c>
      <c r="AN23" s="79" t="e">
        <f>IF(#REF!="","",ROUND(#REF!/#REF!*$AN$5,1))</f>
        <v>#REF!</v>
      </c>
      <c r="AO23" s="79">
        <f t="shared" si="24"/>
        <v>19</v>
      </c>
      <c r="AP23" s="5">
        <f t="shared" si="25"/>
        <v>21</v>
      </c>
      <c r="AQ23" s="5">
        <f t="shared" si="26"/>
        <v>47</v>
      </c>
      <c r="AR23" s="5" t="str">
        <f t="shared" si="27"/>
        <v/>
      </c>
      <c r="AS23" s="5">
        <f t="shared" si="28"/>
        <v>19</v>
      </c>
      <c r="AT23" s="5">
        <f t="shared" si="29"/>
        <v>55</v>
      </c>
      <c r="AU23" s="5">
        <f t="shared" si="30"/>
        <v>19</v>
      </c>
      <c r="AV23" s="5">
        <f t="shared" si="31"/>
        <v>142</v>
      </c>
      <c r="AW23" s="5">
        <v>270</v>
      </c>
      <c r="AX23" s="7">
        <v>46</v>
      </c>
      <c r="AY23" s="5">
        <f t="shared" si="32"/>
        <v>316</v>
      </c>
      <c r="AZ23" s="7">
        <v>374</v>
      </c>
    </row>
    <row r="24" spans="1:52" x14ac:dyDescent="0.35">
      <c r="A24" s="69">
        <f>IF('Student Profile'!A21="","",'Student Profile'!A21)</f>
        <v>19</v>
      </c>
      <c r="B24" s="70" t="str">
        <f>IF('Student Profile'!B21="","",'Student Profile'!B21)</f>
        <v>MEENA BISHT</v>
      </c>
      <c r="C24" s="69">
        <f>IF('Student Profile'!C21="","",'Student Profile'!C21)</f>
        <v>4203</v>
      </c>
      <c r="D24" s="71">
        <v>31</v>
      </c>
      <c r="E24" s="72">
        <f t="shared" si="0"/>
        <v>77.5</v>
      </c>
      <c r="F24" s="72">
        <f t="shared" si="1"/>
        <v>8</v>
      </c>
      <c r="G24" s="4"/>
      <c r="H24" s="84">
        <f t="shared" si="2"/>
        <v>19</v>
      </c>
      <c r="I24" s="80" t="str">
        <f t="shared" si="3"/>
        <v>MEENA BISHT</v>
      </c>
      <c r="J24" s="80">
        <f t="shared" si="4"/>
        <v>4203</v>
      </c>
      <c r="K24" s="424">
        <v>57</v>
      </c>
      <c r="L24" s="82">
        <f t="shared" si="5"/>
        <v>71.3</v>
      </c>
      <c r="M24" s="421">
        <f t="shared" si="6"/>
        <v>22</v>
      </c>
      <c r="N24" s="4"/>
      <c r="O24" s="83">
        <f t="shared" si="7"/>
        <v>19</v>
      </c>
      <c r="P24" s="77" t="str">
        <f t="shared" si="8"/>
        <v>MEENA BISHT</v>
      </c>
      <c r="Q24" s="77">
        <f t="shared" si="9"/>
        <v>4203</v>
      </c>
      <c r="R24" s="78"/>
      <c r="S24" s="79" t="e">
        <f>IF(#REF!="","",ROUND(#REF!/#REF!*$AN$5,1))</f>
        <v>#REF!</v>
      </c>
      <c r="T24" s="79" t="str">
        <f t="shared" si="10"/>
        <v/>
      </c>
      <c r="U24" s="4"/>
      <c r="V24" s="69">
        <f t="shared" si="11"/>
        <v>19</v>
      </c>
      <c r="W24" s="70" t="str">
        <f t="shared" si="12"/>
        <v>MEENA BISHT</v>
      </c>
      <c r="X24" s="70">
        <f t="shared" si="13"/>
        <v>4203</v>
      </c>
      <c r="Y24" s="71">
        <v>25</v>
      </c>
      <c r="Z24" s="72">
        <f t="shared" si="14"/>
        <v>62.5</v>
      </c>
      <c r="AA24" s="422">
        <f t="shared" si="15"/>
        <v>7</v>
      </c>
      <c r="AB24" s="4"/>
      <c r="AC24" s="84">
        <f t="shared" si="16"/>
        <v>19</v>
      </c>
      <c r="AD24" s="80" t="str">
        <f t="shared" si="17"/>
        <v>MEENA BISHT</v>
      </c>
      <c r="AE24" s="80">
        <f t="shared" si="18"/>
        <v>4203</v>
      </c>
      <c r="AF24" s="81">
        <v>64</v>
      </c>
      <c r="AG24" s="82">
        <f t="shared" si="19"/>
        <v>80</v>
      </c>
      <c r="AH24" s="421">
        <f t="shared" si="20"/>
        <v>40</v>
      </c>
      <c r="AI24" s="4"/>
      <c r="AJ24" s="83">
        <f t="shared" si="21"/>
        <v>19</v>
      </c>
      <c r="AK24" s="77" t="str">
        <f t="shared" si="22"/>
        <v>MEENA BISHT</v>
      </c>
      <c r="AL24" s="77">
        <f t="shared" si="23"/>
        <v>4203</v>
      </c>
      <c r="AM24" s="78">
        <v>20</v>
      </c>
      <c r="AN24" s="79" t="e">
        <f>IF(#REF!="","",ROUND(#REF!/#REF!*$AN$5,1))</f>
        <v>#REF!</v>
      </c>
      <c r="AO24" s="79">
        <f t="shared" si="24"/>
        <v>20</v>
      </c>
      <c r="AP24" s="5">
        <f t="shared" si="25"/>
        <v>31</v>
      </c>
      <c r="AQ24" s="5">
        <f t="shared" si="26"/>
        <v>57</v>
      </c>
      <c r="AR24" s="5" t="str">
        <f t="shared" si="27"/>
        <v/>
      </c>
      <c r="AS24" s="5">
        <f t="shared" si="28"/>
        <v>25</v>
      </c>
      <c r="AT24" s="5">
        <f t="shared" si="29"/>
        <v>64</v>
      </c>
      <c r="AU24" s="5">
        <f t="shared" si="30"/>
        <v>20</v>
      </c>
      <c r="AV24" s="5">
        <f t="shared" si="31"/>
        <v>177</v>
      </c>
      <c r="AW24" s="5">
        <v>256</v>
      </c>
      <c r="AX24" s="7">
        <v>46</v>
      </c>
      <c r="AY24" s="5">
        <f t="shared" si="32"/>
        <v>302</v>
      </c>
      <c r="AZ24" s="7">
        <v>374</v>
      </c>
    </row>
    <row r="25" spans="1:52" x14ac:dyDescent="0.35">
      <c r="A25" s="69">
        <f>IF('Student Profile'!A22="","",'Student Profile'!A22)</f>
        <v>20</v>
      </c>
      <c r="B25" s="70" t="str">
        <f>IF('Student Profile'!B22="","",'Student Profile'!B22)</f>
        <v>NIYATI SUYAL</v>
      </c>
      <c r="C25" s="69">
        <f>IF('Student Profile'!C22="","",'Student Profile'!C22)</f>
        <v>4389</v>
      </c>
      <c r="D25" s="71">
        <v>26</v>
      </c>
      <c r="E25" s="72">
        <f t="shared" si="0"/>
        <v>65</v>
      </c>
      <c r="F25" s="72">
        <f t="shared" si="1"/>
        <v>7</v>
      </c>
      <c r="G25" s="4"/>
      <c r="H25" s="84">
        <f t="shared" si="2"/>
        <v>20</v>
      </c>
      <c r="I25" s="80" t="str">
        <f t="shared" si="3"/>
        <v>NIYATI SUYAL</v>
      </c>
      <c r="J25" s="80">
        <f t="shared" si="4"/>
        <v>4389</v>
      </c>
      <c r="K25" s="424">
        <v>62</v>
      </c>
      <c r="L25" s="82">
        <f t="shared" si="5"/>
        <v>77.5</v>
      </c>
      <c r="M25" s="421">
        <f t="shared" si="6"/>
        <v>24</v>
      </c>
      <c r="N25" s="4"/>
      <c r="O25" s="83">
        <f t="shared" si="7"/>
        <v>20</v>
      </c>
      <c r="P25" s="77" t="str">
        <f t="shared" si="8"/>
        <v>NIYATI SUYAL</v>
      </c>
      <c r="Q25" s="77">
        <f t="shared" si="9"/>
        <v>4389</v>
      </c>
      <c r="R25" s="78"/>
      <c r="S25" s="79" t="e">
        <f>IF(#REF!="","",ROUND(#REF!/#REF!*$AN$5,1))</f>
        <v>#REF!</v>
      </c>
      <c r="T25" s="79" t="str">
        <f t="shared" si="10"/>
        <v/>
      </c>
      <c r="U25" s="4"/>
      <c r="V25" s="69">
        <f t="shared" si="11"/>
        <v>20</v>
      </c>
      <c r="W25" s="70" t="str">
        <f t="shared" si="12"/>
        <v>NIYATI SUYAL</v>
      </c>
      <c r="X25" s="70">
        <f t="shared" si="13"/>
        <v>4389</v>
      </c>
      <c r="Y25" s="71">
        <v>36</v>
      </c>
      <c r="Z25" s="72">
        <f t="shared" si="14"/>
        <v>90</v>
      </c>
      <c r="AA25" s="422">
        <f t="shared" si="15"/>
        <v>9</v>
      </c>
      <c r="AB25" s="4"/>
      <c r="AC25" s="84">
        <f t="shared" si="16"/>
        <v>20</v>
      </c>
      <c r="AD25" s="80" t="str">
        <f t="shared" si="17"/>
        <v>NIYATI SUYAL</v>
      </c>
      <c r="AE25" s="80">
        <f t="shared" si="18"/>
        <v>4389</v>
      </c>
      <c r="AF25" s="81">
        <v>67</v>
      </c>
      <c r="AG25" s="82">
        <f t="shared" si="19"/>
        <v>83.8</v>
      </c>
      <c r="AH25" s="421">
        <f t="shared" si="20"/>
        <v>42</v>
      </c>
      <c r="AI25" s="4"/>
      <c r="AJ25" s="83">
        <f t="shared" si="21"/>
        <v>20</v>
      </c>
      <c r="AK25" s="77" t="str">
        <f t="shared" si="22"/>
        <v>NIYATI SUYAL</v>
      </c>
      <c r="AL25" s="77">
        <f t="shared" si="23"/>
        <v>4389</v>
      </c>
      <c r="AM25" s="78">
        <v>20</v>
      </c>
      <c r="AN25" s="79" t="e">
        <f>IF(#REF!="","",ROUND(#REF!/#REF!*$AN$5,1))</f>
        <v>#REF!</v>
      </c>
      <c r="AO25" s="79">
        <f t="shared" si="24"/>
        <v>20</v>
      </c>
      <c r="AP25" s="5">
        <f t="shared" si="25"/>
        <v>26</v>
      </c>
      <c r="AQ25" s="5">
        <f t="shared" si="26"/>
        <v>62</v>
      </c>
      <c r="AR25" s="5" t="str">
        <f t="shared" si="27"/>
        <v/>
      </c>
      <c r="AS25" s="5">
        <f t="shared" si="28"/>
        <v>36</v>
      </c>
      <c r="AT25" s="5">
        <f t="shared" si="29"/>
        <v>67</v>
      </c>
      <c r="AU25" s="5">
        <f t="shared" si="30"/>
        <v>20</v>
      </c>
      <c r="AV25" s="5">
        <f t="shared" si="31"/>
        <v>191</v>
      </c>
      <c r="AW25" s="5">
        <v>244</v>
      </c>
      <c r="AX25" s="7">
        <v>46</v>
      </c>
      <c r="AY25" s="5">
        <f t="shared" si="32"/>
        <v>290</v>
      </c>
      <c r="AZ25" s="7">
        <v>374</v>
      </c>
    </row>
    <row r="26" spans="1:52" x14ac:dyDescent="0.35">
      <c r="A26" s="69">
        <f>IF('Student Profile'!A23="","",'Student Profile'!A23)</f>
        <v>21</v>
      </c>
      <c r="B26" s="70" t="str">
        <f>IF('Student Profile'!B23="","",'Student Profile'!B23)</f>
        <v>TANU PRIYA</v>
      </c>
      <c r="C26" s="69">
        <f>IF('Student Profile'!C23="","",'Student Profile'!C23)</f>
        <v>4323</v>
      </c>
      <c r="D26" s="71">
        <v>30</v>
      </c>
      <c r="E26" s="72">
        <f t="shared" si="0"/>
        <v>75</v>
      </c>
      <c r="F26" s="72">
        <f t="shared" si="1"/>
        <v>8</v>
      </c>
      <c r="G26" s="4"/>
      <c r="H26" s="84">
        <f t="shared" si="2"/>
        <v>21</v>
      </c>
      <c r="I26" s="80" t="str">
        <f t="shared" si="3"/>
        <v>TANU PRIYA</v>
      </c>
      <c r="J26" s="80">
        <f t="shared" si="4"/>
        <v>4323</v>
      </c>
      <c r="K26" s="424">
        <v>43</v>
      </c>
      <c r="L26" s="82">
        <f t="shared" si="5"/>
        <v>53.8</v>
      </c>
      <c r="M26" s="421">
        <f t="shared" si="6"/>
        <v>17</v>
      </c>
      <c r="N26" s="4"/>
      <c r="O26" s="83">
        <f t="shared" si="7"/>
        <v>21</v>
      </c>
      <c r="P26" s="77" t="str">
        <f t="shared" si="8"/>
        <v>TANU PRIYA</v>
      </c>
      <c r="Q26" s="77">
        <f t="shared" si="9"/>
        <v>4323</v>
      </c>
      <c r="R26" s="78"/>
      <c r="S26" s="79" t="e">
        <f>IF(#REF!="","",ROUND(#REF!/#REF!*$AN$5,1))</f>
        <v>#REF!</v>
      </c>
      <c r="T26" s="79" t="str">
        <f t="shared" si="10"/>
        <v/>
      </c>
      <c r="U26" s="4"/>
      <c r="V26" s="69">
        <f t="shared" si="11"/>
        <v>21</v>
      </c>
      <c r="W26" s="70" t="str">
        <f t="shared" si="12"/>
        <v>TANU PRIYA</v>
      </c>
      <c r="X26" s="70">
        <f t="shared" si="13"/>
        <v>4323</v>
      </c>
      <c r="Y26" s="71">
        <v>24</v>
      </c>
      <c r="Z26" s="72">
        <f t="shared" si="14"/>
        <v>60</v>
      </c>
      <c r="AA26" s="422">
        <f t="shared" si="15"/>
        <v>6</v>
      </c>
      <c r="AB26" s="4"/>
      <c r="AC26" s="84">
        <f t="shared" si="16"/>
        <v>21</v>
      </c>
      <c r="AD26" s="80" t="str">
        <f t="shared" si="17"/>
        <v>TANU PRIYA</v>
      </c>
      <c r="AE26" s="80">
        <f t="shared" si="18"/>
        <v>4323</v>
      </c>
      <c r="AF26" s="81">
        <v>63</v>
      </c>
      <c r="AG26" s="82">
        <f t="shared" si="19"/>
        <v>78.8</v>
      </c>
      <c r="AH26" s="421">
        <f t="shared" si="20"/>
        <v>40</v>
      </c>
      <c r="AI26" s="4"/>
      <c r="AJ26" s="83">
        <f t="shared" si="21"/>
        <v>21</v>
      </c>
      <c r="AK26" s="77" t="str">
        <f t="shared" si="22"/>
        <v>TANU PRIYA</v>
      </c>
      <c r="AL26" s="77">
        <f t="shared" si="23"/>
        <v>4323</v>
      </c>
      <c r="AM26" s="78">
        <v>20</v>
      </c>
      <c r="AN26" s="79" t="e">
        <f>IF(#REF!="","",ROUND(#REF!/#REF!*$AN$5,1))</f>
        <v>#REF!</v>
      </c>
      <c r="AO26" s="79">
        <f t="shared" si="24"/>
        <v>20</v>
      </c>
      <c r="AP26" s="5">
        <f t="shared" si="25"/>
        <v>30</v>
      </c>
      <c r="AQ26" s="5">
        <f t="shared" si="26"/>
        <v>43</v>
      </c>
      <c r="AR26" s="5" t="str">
        <f t="shared" si="27"/>
        <v/>
      </c>
      <c r="AS26" s="5">
        <f t="shared" si="28"/>
        <v>24</v>
      </c>
      <c r="AT26" s="5">
        <f t="shared" si="29"/>
        <v>63</v>
      </c>
      <c r="AU26" s="5">
        <f t="shared" si="30"/>
        <v>20</v>
      </c>
      <c r="AV26" s="5">
        <f t="shared" si="31"/>
        <v>160</v>
      </c>
      <c r="AW26" s="5">
        <v>256</v>
      </c>
      <c r="AX26" s="7">
        <v>46</v>
      </c>
      <c r="AY26" s="5">
        <f t="shared" si="32"/>
        <v>302</v>
      </c>
      <c r="AZ26" s="7">
        <v>374</v>
      </c>
    </row>
    <row r="27" spans="1:52" x14ac:dyDescent="0.35">
      <c r="A27" s="69">
        <f>IF('Student Profile'!A24="","",'Student Profile'!A24)</f>
        <v>22</v>
      </c>
      <c r="B27" s="70" t="str">
        <f>IF('Student Profile'!B24="","",'Student Profile'!B24)</f>
        <v>TANUJA NEGI</v>
      </c>
      <c r="C27" s="69">
        <f>IF('Student Profile'!C24="","",'Student Profile'!C24)</f>
        <v>4585</v>
      </c>
      <c r="D27" s="71">
        <v>37</v>
      </c>
      <c r="E27" s="72">
        <f t="shared" si="0"/>
        <v>92.5</v>
      </c>
      <c r="F27" s="72">
        <f t="shared" si="1"/>
        <v>10</v>
      </c>
      <c r="G27" s="4"/>
      <c r="H27" s="84">
        <f t="shared" si="2"/>
        <v>22</v>
      </c>
      <c r="I27" s="80" t="str">
        <f t="shared" si="3"/>
        <v>TANUJA NEGI</v>
      </c>
      <c r="J27" s="80">
        <f t="shared" si="4"/>
        <v>4585</v>
      </c>
      <c r="K27" s="424">
        <v>70</v>
      </c>
      <c r="L27" s="82">
        <f t="shared" si="5"/>
        <v>87.5</v>
      </c>
      <c r="M27" s="421">
        <f t="shared" si="6"/>
        <v>27</v>
      </c>
      <c r="N27" s="4"/>
      <c r="O27" s="83">
        <f t="shared" si="7"/>
        <v>22</v>
      </c>
      <c r="P27" s="77" t="str">
        <f t="shared" si="8"/>
        <v>TANUJA NEGI</v>
      </c>
      <c r="Q27" s="77">
        <f t="shared" si="9"/>
        <v>4585</v>
      </c>
      <c r="R27" s="78"/>
      <c r="S27" s="79" t="e">
        <f>IF(#REF!="","",ROUND(#REF!/#REF!*$AN$5,1))</f>
        <v>#REF!</v>
      </c>
      <c r="T27" s="79" t="str">
        <f t="shared" si="10"/>
        <v/>
      </c>
      <c r="U27" s="4"/>
      <c r="V27" s="69">
        <f t="shared" si="11"/>
        <v>22</v>
      </c>
      <c r="W27" s="70" t="str">
        <f t="shared" si="12"/>
        <v>TANUJA NEGI</v>
      </c>
      <c r="X27" s="70">
        <f t="shared" si="13"/>
        <v>4585</v>
      </c>
      <c r="Y27" s="71">
        <v>34</v>
      </c>
      <c r="Z27" s="72">
        <f t="shared" si="14"/>
        <v>85</v>
      </c>
      <c r="AA27" s="422">
        <f t="shared" si="15"/>
        <v>9</v>
      </c>
      <c r="AB27" s="4"/>
      <c r="AC27" s="84">
        <f t="shared" si="16"/>
        <v>22</v>
      </c>
      <c r="AD27" s="80" t="str">
        <f t="shared" si="17"/>
        <v>TANUJA NEGI</v>
      </c>
      <c r="AE27" s="80">
        <f t="shared" si="18"/>
        <v>4585</v>
      </c>
      <c r="AF27" s="81">
        <v>75</v>
      </c>
      <c r="AG27" s="82">
        <f t="shared" si="19"/>
        <v>93.8</v>
      </c>
      <c r="AH27" s="421">
        <f t="shared" si="20"/>
        <v>47</v>
      </c>
      <c r="AI27" s="4"/>
      <c r="AJ27" s="83">
        <f t="shared" si="21"/>
        <v>22</v>
      </c>
      <c r="AK27" s="77" t="str">
        <f t="shared" si="22"/>
        <v>TANUJA NEGI</v>
      </c>
      <c r="AL27" s="77">
        <f t="shared" si="23"/>
        <v>4585</v>
      </c>
      <c r="AM27" s="78">
        <v>20</v>
      </c>
      <c r="AN27" s="79" t="e">
        <f>IF(#REF!="","",ROUND(#REF!/#REF!*$AN$5,1))</f>
        <v>#REF!</v>
      </c>
      <c r="AO27" s="79">
        <f t="shared" si="24"/>
        <v>20</v>
      </c>
      <c r="AP27" s="5">
        <f t="shared" si="25"/>
        <v>37</v>
      </c>
      <c r="AQ27" s="5">
        <f t="shared" si="26"/>
        <v>70</v>
      </c>
      <c r="AR27" s="5" t="str">
        <f t="shared" si="27"/>
        <v/>
      </c>
      <c r="AS27" s="5">
        <f t="shared" si="28"/>
        <v>34</v>
      </c>
      <c r="AT27" s="5">
        <f t="shared" si="29"/>
        <v>75</v>
      </c>
      <c r="AU27" s="5">
        <f t="shared" si="30"/>
        <v>20</v>
      </c>
      <c r="AV27" s="5">
        <f t="shared" si="31"/>
        <v>216</v>
      </c>
      <c r="AW27" s="5">
        <v>206</v>
      </c>
      <c r="AX27" s="7">
        <v>46</v>
      </c>
      <c r="AY27" s="5">
        <f t="shared" si="32"/>
        <v>252</v>
      </c>
      <c r="AZ27" s="7">
        <v>374</v>
      </c>
    </row>
    <row r="28" spans="1:52" x14ac:dyDescent="0.35">
      <c r="A28" s="69">
        <f>IF('Student Profile'!A25="","",'Student Profile'!A25)</f>
        <v>23</v>
      </c>
      <c r="B28" s="70" t="str">
        <f>IF('Student Profile'!B25="","",'Student Profile'!B25)</f>
        <v>TANUJA NEGI</v>
      </c>
      <c r="C28" s="69">
        <f>IF('Student Profile'!C25="","",'Student Profile'!C25)</f>
        <v>4378</v>
      </c>
      <c r="D28" s="71">
        <v>21</v>
      </c>
      <c r="E28" s="72">
        <f t="shared" si="0"/>
        <v>52.5</v>
      </c>
      <c r="F28" s="72">
        <f t="shared" si="1"/>
        <v>6</v>
      </c>
      <c r="G28" s="4"/>
      <c r="H28" s="84">
        <f t="shared" si="2"/>
        <v>23</v>
      </c>
      <c r="I28" s="80" t="str">
        <f t="shared" si="3"/>
        <v>TANUJA NEGI</v>
      </c>
      <c r="J28" s="80">
        <f t="shared" si="4"/>
        <v>4378</v>
      </c>
      <c r="K28" s="424">
        <v>56</v>
      </c>
      <c r="L28" s="82">
        <f t="shared" si="5"/>
        <v>70</v>
      </c>
      <c r="M28" s="421">
        <f t="shared" si="6"/>
        <v>21</v>
      </c>
      <c r="N28" s="4"/>
      <c r="O28" s="83">
        <f t="shared" si="7"/>
        <v>23</v>
      </c>
      <c r="P28" s="77" t="str">
        <f t="shared" si="8"/>
        <v>TANUJA NEGI</v>
      </c>
      <c r="Q28" s="77">
        <f t="shared" si="9"/>
        <v>4378</v>
      </c>
      <c r="R28" s="78"/>
      <c r="S28" s="79" t="e">
        <f>IF(#REF!="","",ROUND(#REF!/#REF!*$AN$5,1))</f>
        <v>#REF!</v>
      </c>
      <c r="T28" s="79" t="str">
        <f t="shared" si="10"/>
        <v/>
      </c>
      <c r="U28" s="4"/>
      <c r="V28" s="69">
        <f t="shared" si="11"/>
        <v>23</v>
      </c>
      <c r="W28" s="70" t="str">
        <f t="shared" si="12"/>
        <v>TANUJA NEGI</v>
      </c>
      <c r="X28" s="70">
        <f t="shared" si="13"/>
        <v>4378</v>
      </c>
      <c r="Y28" s="71">
        <v>11</v>
      </c>
      <c r="Z28" s="72">
        <f t="shared" si="14"/>
        <v>27.5</v>
      </c>
      <c r="AA28" s="422">
        <f t="shared" si="15"/>
        <v>3</v>
      </c>
      <c r="AB28" s="4"/>
      <c r="AC28" s="84">
        <f t="shared" si="16"/>
        <v>23</v>
      </c>
      <c r="AD28" s="80" t="str">
        <f t="shared" si="17"/>
        <v>TANUJA NEGI</v>
      </c>
      <c r="AE28" s="80">
        <f t="shared" si="18"/>
        <v>4378</v>
      </c>
      <c r="AF28" s="81">
        <v>42</v>
      </c>
      <c r="AG28" s="82">
        <f t="shared" si="19"/>
        <v>52.5</v>
      </c>
      <c r="AH28" s="421">
        <f t="shared" si="20"/>
        <v>27</v>
      </c>
      <c r="AI28" s="4"/>
      <c r="AJ28" s="83">
        <f t="shared" si="21"/>
        <v>23</v>
      </c>
      <c r="AK28" s="77" t="str">
        <f t="shared" si="22"/>
        <v>TANUJA NEGI</v>
      </c>
      <c r="AL28" s="77">
        <f t="shared" si="23"/>
        <v>4378</v>
      </c>
      <c r="AM28" s="78">
        <v>17</v>
      </c>
      <c r="AN28" s="79" t="e">
        <f>IF(#REF!="","",ROUND(#REF!/#REF!*$AN$5,1))</f>
        <v>#REF!</v>
      </c>
      <c r="AO28" s="79">
        <f t="shared" si="24"/>
        <v>17</v>
      </c>
      <c r="AP28" s="5">
        <f t="shared" si="25"/>
        <v>21</v>
      </c>
      <c r="AQ28" s="5">
        <f t="shared" si="26"/>
        <v>56</v>
      </c>
      <c r="AR28" s="5" t="str">
        <f t="shared" si="27"/>
        <v/>
      </c>
      <c r="AS28" s="5">
        <f t="shared" si="28"/>
        <v>11</v>
      </c>
      <c r="AT28" s="5">
        <f t="shared" si="29"/>
        <v>42</v>
      </c>
      <c r="AU28" s="5">
        <f t="shared" si="30"/>
        <v>17</v>
      </c>
      <c r="AV28" s="5">
        <f t="shared" si="31"/>
        <v>130</v>
      </c>
      <c r="AW28" s="5">
        <v>228</v>
      </c>
      <c r="AX28" s="7">
        <v>46</v>
      </c>
      <c r="AY28" s="5">
        <f t="shared" si="32"/>
        <v>274</v>
      </c>
      <c r="AZ28" s="7">
        <v>374</v>
      </c>
    </row>
    <row r="29" spans="1:52" x14ac:dyDescent="0.35">
      <c r="A29" s="69">
        <f>IF('Student Profile'!A26="","",'Student Profile'!A26)</f>
        <v>24</v>
      </c>
      <c r="B29" s="70" t="str">
        <f>IF('Student Profile'!B26="","",'Student Profile'!B26)</f>
        <v/>
      </c>
      <c r="C29" s="69" t="str">
        <f>IF('Student Profile'!C26="","",'Student Profile'!C26)</f>
        <v/>
      </c>
      <c r="D29" s="71"/>
      <c r="E29" s="72">
        <f t="shared" si="0"/>
        <v>0</v>
      </c>
      <c r="F29" s="72" t="str">
        <f t="shared" si="1"/>
        <v/>
      </c>
      <c r="G29" s="4"/>
      <c r="H29" s="84">
        <f t="shared" si="2"/>
        <v>24</v>
      </c>
      <c r="I29" s="80" t="str">
        <f t="shared" si="3"/>
        <v/>
      </c>
      <c r="J29" s="80" t="str">
        <f t="shared" si="4"/>
        <v/>
      </c>
      <c r="K29" s="424"/>
      <c r="L29" s="82">
        <f t="shared" si="5"/>
        <v>0</v>
      </c>
      <c r="M29" s="421" t="str">
        <f t="shared" si="6"/>
        <v/>
      </c>
      <c r="N29" s="4"/>
      <c r="O29" s="83">
        <f t="shared" si="7"/>
        <v>24</v>
      </c>
      <c r="P29" s="77" t="str">
        <f t="shared" si="8"/>
        <v/>
      </c>
      <c r="Q29" s="77" t="str">
        <f t="shared" si="9"/>
        <v/>
      </c>
      <c r="R29" s="78"/>
      <c r="S29" s="79" t="e">
        <f>IF(#REF!="","",ROUND(#REF!/#REF!*$AN$5,1))</f>
        <v>#REF!</v>
      </c>
      <c r="T29" s="79" t="str">
        <f t="shared" si="10"/>
        <v/>
      </c>
      <c r="U29" s="4"/>
      <c r="V29" s="69">
        <f t="shared" si="11"/>
        <v>24</v>
      </c>
      <c r="W29" s="70" t="str">
        <f t="shared" si="12"/>
        <v/>
      </c>
      <c r="X29" s="70" t="str">
        <f t="shared" si="13"/>
        <v/>
      </c>
      <c r="Y29" s="71"/>
      <c r="Z29" s="72">
        <f t="shared" si="14"/>
        <v>0</v>
      </c>
      <c r="AA29" s="422" t="str">
        <f t="shared" si="15"/>
        <v/>
      </c>
      <c r="AB29" s="4"/>
      <c r="AC29" s="84">
        <f t="shared" si="16"/>
        <v>24</v>
      </c>
      <c r="AD29" s="80" t="str">
        <f t="shared" si="17"/>
        <v/>
      </c>
      <c r="AE29" s="80" t="str">
        <f t="shared" si="18"/>
        <v/>
      </c>
      <c r="AF29" s="81"/>
      <c r="AG29" s="82">
        <f t="shared" si="19"/>
        <v>0</v>
      </c>
      <c r="AH29" s="421" t="str">
        <f t="shared" si="20"/>
        <v/>
      </c>
      <c r="AI29" s="4"/>
      <c r="AJ29" s="83">
        <f t="shared" si="21"/>
        <v>24</v>
      </c>
      <c r="AK29" s="77" t="str">
        <f t="shared" si="22"/>
        <v/>
      </c>
      <c r="AL29" s="77" t="str">
        <f t="shared" si="23"/>
        <v/>
      </c>
      <c r="AM29" s="78"/>
      <c r="AN29" s="79" t="e">
        <f>IF(#REF!="","",ROUND(#REF!/#REF!*$AN$5,1))</f>
        <v>#REF!</v>
      </c>
      <c r="AO29" s="79" t="str">
        <f t="shared" si="24"/>
        <v/>
      </c>
      <c r="AP29" s="5" t="str">
        <f t="shared" si="25"/>
        <v/>
      </c>
      <c r="AQ29" s="5" t="str">
        <f t="shared" si="26"/>
        <v/>
      </c>
      <c r="AR29" s="5" t="str">
        <f t="shared" si="27"/>
        <v/>
      </c>
      <c r="AS29" s="5" t="str">
        <f t="shared" si="28"/>
        <v/>
      </c>
      <c r="AT29" s="5" t="str">
        <f t="shared" si="29"/>
        <v/>
      </c>
      <c r="AU29" s="5" t="str">
        <f t="shared" si="30"/>
        <v/>
      </c>
      <c r="AV29" s="5" t="str">
        <f t="shared" si="31"/>
        <v/>
      </c>
    </row>
    <row r="30" spans="1:52" x14ac:dyDescent="0.35">
      <c r="A30" s="69">
        <f>IF('Student Profile'!A27="","",'Student Profile'!A27)</f>
        <v>25</v>
      </c>
      <c r="B30" s="70" t="str">
        <f>IF('Student Profile'!B27="","",'Student Profile'!B27)</f>
        <v/>
      </c>
      <c r="C30" s="69" t="str">
        <f>IF('Student Profile'!C27="","",'Student Profile'!C27)</f>
        <v/>
      </c>
      <c r="D30" s="71"/>
      <c r="E30" s="72">
        <f t="shared" si="0"/>
        <v>0</v>
      </c>
      <c r="F30" s="72" t="str">
        <f t="shared" si="1"/>
        <v/>
      </c>
      <c r="G30" s="4"/>
      <c r="H30" s="84">
        <f t="shared" si="2"/>
        <v>25</v>
      </c>
      <c r="I30" s="80" t="str">
        <f t="shared" si="3"/>
        <v/>
      </c>
      <c r="J30" s="80" t="str">
        <f t="shared" si="4"/>
        <v/>
      </c>
      <c r="K30" s="424"/>
      <c r="L30" s="82">
        <f t="shared" si="5"/>
        <v>0</v>
      </c>
      <c r="M30" s="421" t="str">
        <f t="shared" si="6"/>
        <v/>
      </c>
      <c r="N30" s="4"/>
      <c r="O30" s="83">
        <f t="shared" si="7"/>
        <v>25</v>
      </c>
      <c r="P30" s="77" t="str">
        <f t="shared" si="8"/>
        <v/>
      </c>
      <c r="Q30" s="77" t="str">
        <f t="shared" si="9"/>
        <v/>
      </c>
      <c r="R30" s="78"/>
      <c r="S30" s="79" t="e">
        <f>IF(#REF!="","",ROUND(#REF!/#REF!*$AN$5,1))</f>
        <v>#REF!</v>
      </c>
      <c r="T30" s="79" t="str">
        <f t="shared" si="10"/>
        <v/>
      </c>
      <c r="U30" s="4"/>
      <c r="V30" s="69">
        <f t="shared" si="11"/>
        <v>25</v>
      </c>
      <c r="W30" s="70" t="str">
        <f t="shared" si="12"/>
        <v/>
      </c>
      <c r="X30" s="70" t="str">
        <f t="shared" si="13"/>
        <v/>
      </c>
      <c r="Y30" s="71"/>
      <c r="Z30" s="72">
        <f t="shared" si="14"/>
        <v>0</v>
      </c>
      <c r="AA30" s="422" t="str">
        <f t="shared" si="15"/>
        <v/>
      </c>
      <c r="AB30" s="4"/>
      <c r="AC30" s="84">
        <f t="shared" si="16"/>
        <v>25</v>
      </c>
      <c r="AD30" s="80" t="str">
        <f t="shared" si="17"/>
        <v/>
      </c>
      <c r="AE30" s="80" t="str">
        <f t="shared" si="18"/>
        <v/>
      </c>
      <c r="AF30" s="81"/>
      <c r="AG30" s="82">
        <f t="shared" si="19"/>
        <v>0</v>
      </c>
      <c r="AH30" s="421" t="str">
        <f t="shared" si="20"/>
        <v/>
      </c>
      <c r="AI30" s="4"/>
      <c r="AJ30" s="83">
        <f t="shared" si="21"/>
        <v>25</v>
      </c>
      <c r="AK30" s="77" t="str">
        <f t="shared" si="22"/>
        <v/>
      </c>
      <c r="AL30" s="77" t="str">
        <f t="shared" si="23"/>
        <v/>
      </c>
      <c r="AM30" s="78"/>
      <c r="AN30" s="79" t="e">
        <f>IF(#REF!="","",ROUND(#REF!/#REF!*$AN$5,1))</f>
        <v>#REF!</v>
      </c>
      <c r="AO30" s="79" t="str">
        <f t="shared" si="24"/>
        <v/>
      </c>
      <c r="AP30" s="5" t="str">
        <f t="shared" si="25"/>
        <v/>
      </c>
      <c r="AQ30" s="5" t="str">
        <f t="shared" si="26"/>
        <v/>
      </c>
      <c r="AR30" s="5" t="str">
        <f t="shared" si="27"/>
        <v/>
      </c>
      <c r="AS30" s="5" t="str">
        <f t="shared" si="28"/>
        <v/>
      </c>
      <c r="AT30" s="5" t="str">
        <f t="shared" si="29"/>
        <v/>
      </c>
      <c r="AU30" s="5" t="str">
        <f t="shared" si="30"/>
        <v/>
      </c>
      <c r="AV30" s="5" t="str">
        <f t="shared" si="31"/>
        <v/>
      </c>
    </row>
    <row r="31" spans="1:52" x14ac:dyDescent="0.35">
      <c r="A31" s="69">
        <f>IF('Student Profile'!A28="","",'Student Profile'!A28)</f>
        <v>26</v>
      </c>
      <c r="B31" s="70" t="str">
        <f>IF('Student Profile'!B28="","",'Student Profile'!B28)</f>
        <v/>
      </c>
      <c r="C31" s="69" t="str">
        <f>IF('Student Profile'!C28="","",'Student Profile'!C28)</f>
        <v/>
      </c>
      <c r="D31" s="71"/>
      <c r="E31" s="72">
        <f t="shared" si="0"/>
        <v>0</v>
      </c>
      <c r="F31" s="72" t="str">
        <f t="shared" si="1"/>
        <v/>
      </c>
      <c r="G31" s="4"/>
      <c r="H31" s="84">
        <f t="shared" si="2"/>
        <v>26</v>
      </c>
      <c r="I31" s="80" t="str">
        <f t="shared" si="3"/>
        <v/>
      </c>
      <c r="J31" s="80" t="str">
        <f t="shared" si="4"/>
        <v/>
      </c>
      <c r="K31" s="424"/>
      <c r="L31" s="82">
        <f t="shared" si="5"/>
        <v>0</v>
      </c>
      <c r="M31" s="421" t="str">
        <f t="shared" si="6"/>
        <v/>
      </c>
      <c r="N31" s="4"/>
      <c r="O31" s="83">
        <f t="shared" si="7"/>
        <v>26</v>
      </c>
      <c r="P31" s="77" t="str">
        <f t="shared" si="8"/>
        <v/>
      </c>
      <c r="Q31" s="77" t="str">
        <f t="shared" si="9"/>
        <v/>
      </c>
      <c r="R31" s="78"/>
      <c r="S31" s="79" t="e">
        <f>IF(#REF!="","",ROUND(#REF!/#REF!*$AN$5,1))</f>
        <v>#REF!</v>
      </c>
      <c r="T31" s="79" t="str">
        <f t="shared" si="10"/>
        <v/>
      </c>
      <c r="U31" s="4"/>
      <c r="V31" s="69">
        <f t="shared" si="11"/>
        <v>26</v>
      </c>
      <c r="W31" s="70" t="str">
        <f t="shared" si="12"/>
        <v/>
      </c>
      <c r="X31" s="70" t="str">
        <f t="shared" si="13"/>
        <v/>
      </c>
      <c r="Y31" s="71"/>
      <c r="Z31" s="72">
        <f t="shared" si="14"/>
        <v>0</v>
      </c>
      <c r="AA31" s="422" t="str">
        <f t="shared" si="15"/>
        <v/>
      </c>
      <c r="AB31" s="4"/>
      <c r="AC31" s="84">
        <f t="shared" si="16"/>
        <v>26</v>
      </c>
      <c r="AD31" s="80" t="str">
        <f t="shared" si="17"/>
        <v/>
      </c>
      <c r="AE31" s="80" t="str">
        <f t="shared" si="18"/>
        <v/>
      </c>
      <c r="AF31" s="81"/>
      <c r="AG31" s="82">
        <f t="shared" si="19"/>
        <v>0</v>
      </c>
      <c r="AH31" s="421" t="str">
        <f t="shared" si="20"/>
        <v/>
      </c>
      <c r="AI31" s="4"/>
      <c r="AJ31" s="83">
        <f t="shared" si="21"/>
        <v>26</v>
      </c>
      <c r="AK31" s="77" t="str">
        <f t="shared" si="22"/>
        <v/>
      </c>
      <c r="AL31" s="77" t="str">
        <f t="shared" si="23"/>
        <v/>
      </c>
      <c r="AM31" s="78"/>
      <c r="AN31" s="79" t="e">
        <f>IF(#REF!="","",ROUND(#REF!/#REF!*$AN$5,1))</f>
        <v>#REF!</v>
      </c>
      <c r="AO31" s="79" t="str">
        <f t="shared" si="24"/>
        <v/>
      </c>
      <c r="AP31" s="5" t="str">
        <f t="shared" si="25"/>
        <v/>
      </c>
      <c r="AQ31" s="5" t="str">
        <f t="shared" si="26"/>
        <v/>
      </c>
      <c r="AR31" s="5" t="str">
        <f t="shared" si="27"/>
        <v/>
      </c>
      <c r="AS31" s="5" t="str">
        <f t="shared" si="28"/>
        <v/>
      </c>
      <c r="AT31" s="5" t="str">
        <f t="shared" si="29"/>
        <v/>
      </c>
      <c r="AU31" s="5" t="str">
        <f t="shared" si="30"/>
        <v/>
      </c>
      <c r="AV31" s="5" t="str">
        <f t="shared" si="31"/>
        <v/>
      </c>
    </row>
    <row r="32" spans="1:52" x14ac:dyDescent="0.35">
      <c r="A32" s="69">
        <f>IF('Student Profile'!A29="","",'Student Profile'!A29)</f>
        <v>27</v>
      </c>
      <c r="B32" s="70" t="str">
        <f>IF('Student Profile'!B29="","",'Student Profile'!B29)</f>
        <v/>
      </c>
      <c r="C32" s="69" t="str">
        <f>IF('Student Profile'!C29="","",'Student Profile'!C29)</f>
        <v/>
      </c>
      <c r="D32" s="71"/>
      <c r="E32" s="72">
        <f t="shared" si="0"/>
        <v>0</v>
      </c>
      <c r="F32" s="72" t="str">
        <f t="shared" si="1"/>
        <v/>
      </c>
      <c r="G32" s="4"/>
      <c r="H32" s="84">
        <f t="shared" si="2"/>
        <v>27</v>
      </c>
      <c r="I32" s="80" t="str">
        <f t="shared" si="3"/>
        <v/>
      </c>
      <c r="J32" s="80" t="str">
        <f t="shared" si="4"/>
        <v/>
      </c>
      <c r="K32" s="424"/>
      <c r="L32" s="82">
        <f t="shared" si="5"/>
        <v>0</v>
      </c>
      <c r="M32" s="421" t="str">
        <f t="shared" si="6"/>
        <v/>
      </c>
      <c r="N32" s="4"/>
      <c r="O32" s="83">
        <f t="shared" si="7"/>
        <v>27</v>
      </c>
      <c r="P32" s="77" t="str">
        <f t="shared" si="8"/>
        <v/>
      </c>
      <c r="Q32" s="77" t="str">
        <f t="shared" si="9"/>
        <v/>
      </c>
      <c r="R32" s="78"/>
      <c r="S32" s="79" t="e">
        <f>IF(#REF!="","",ROUND(#REF!/#REF!*$AN$5,1))</f>
        <v>#REF!</v>
      </c>
      <c r="T32" s="79" t="str">
        <f t="shared" si="10"/>
        <v/>
      </c>
      <c r="U32" s="4"/>
      <c r="V32" s="69">
        <f t="shared" si="11"/>
        <v>27</v>
      </c>
      <c r="W32" s="70" t="str">
        <f t="shared" si="12"/>
        <v/>
      </c>
      <c r="X32" s="70" t="str">
        <f t="shared" si="13"/>
        <v/>
      </c>
      <c r="Y32" s="71"/>
      <c r="Z32" s="72">
        <f t="shared" si="14"/>
        <v>0</v>
      </c>
      <c r="AA32" s="422" t="str">
        <f t="shared" si="15"/>
        <v/>
      </c>
      <c r="AB32" s="4"/>
      <c r="AC32" s="84">
        <f t="shared" si="16"/>
        <v>27</v>
      </c>
      <c r="AD32" s="80" t="str">
        <f t="shared" si="17"/>
        <v/>
      </c>
      <c r="AE32" s="80" t="str">
        <f t="shared" si="18"/>
        <v/>
      </c>
      <c r="AF32" s="81"/>
      <c r="AG32" s="82">
        <f t="shared" si="19"/>
        <v>0</v>
      </c>
      <c r="AH32" s="421" t="str">
        <f t="shared" si="20"/>
        <v/>
      </c>
      <c r="AI32" s="4"/>
      <c r="AJ32" s="83">
        <f t="shared" si="21"/>
        <v>27</v>
      </c>
      <c r="AK32" s="77" t="str">
        <f t="shared" si="22"/>
        <v/>
      </c>
      <c r="AL32" s="77" t="str">
        <f t="shared" si="23"/>
        <v/>
      </c>
      <c r="AM32" s="78"/>
      <c r="AN32" s="79" t="e">
        <f>IF(#REF!="","",ROUND(#REF!/#REF!*$AN$5,1))</f>
        <v>#REF!</v>
      </c>
      <c r="AO32" s="79" t="str">
        <f t="shared" si="24"/>
        <v/>
      </c>
      <c r="AP32" s="5" t="str">
        <f t="shared" si="25"/>
        <v/>
      </c>
      <c r="AQ32" s="5" t="str">
        <f t="shared" si="26"/>
        <v/>
      </c>
      <c r="AR32" s="5" t="str">
        <f t="shared" si="27"/>
        <v/>
      </c>
      <c r="AS32" s="5" t="str">
        <f t="shared" si="28"/>
        <v/>
      </c>
      <c r="AT32" s="5" t="str">
        <f t="shared" si="29"/>
        <v/>
      </c>
      <c r="AU32" s="5" t="str">
        <f t="shared" si="30"/>
        <v/>
      </c>
      <c r="AV32" s="5" t="str">
        <f t="shared" si="31"/>
        <v/>
      </c>
    </row>
    <row r="33" spans="1:48" x14ac:dyDescent="0.35">
      <c r="A33" s="69">
        <f>IF('Student Profile'!A30="","",'Student Profile'!A30)</f>
        <v>28</v>
      </c>
      <c r="B33" s="70" t="str">
        <f>IF('Student Profile'!B30="","",'Student Profile'!B30)</f>
        <v/>
      </c>
      <c r="C33" s="69" t="str">
        <f>IF('Student Profile'!C30="","",'Student Profile'!C30)</f>
        <v/>
      </c>
      <c r="D33" s="71"/>
      <c r="E33" s="72">
        <f t="shared" si="0"/>
        <v>0</v>
      </c>
      <c r="F33" s="72" t="str">
        <f t="shared" si="1"/>
        <v/>
      </c>
      <c r="G33" s="4"/>
      <c r="H33" s="84">
        <f t="shared" si="2"/>
        <v>28</v>
      </c>
      <c r="I33" s="80" t="str">
        <f t="shared" si="3"/>
        <v/>
      </c>
      <c r="J33" s="80" t="str">
        <f t="shared" si="4"/>
        <v/>
      </c>
      <c r="K33" s="424"/>
      <c r="L33" s="82">
        <f t="shared" si="5"/>
        <v>0</v>
      </c>
      <c r="M33" s="421" t="str">
        <f t="shared" si="6"/>
        <v/>
      </c>
      <c r="N33" s="4"/>
      <c r="O33" s="83">
        <f t="shared" si="7"/>
        <v>28</v>
      </c>
      <c r="P33" s="77" t="str">
        <f t="shared" si="8"/>
        <v/>
      </c>
      <c r="Q33" s="77" t="str">
        <f t="shared" si="9"/>
        <v/>
      </c>
      <c r="R33" s="78"/>
      <c r="S33" s="79" t="e">
        <f>IF(#REF!="","",ROUND(#REF!/#REF!*$AN$5,1))</f>
        <v>#REF!</v>
      </c>
      <c r="T33" s="79" t="str">
        <f t="shared" si="10"/>
        <v/>
      </c>
      <c r="U33" s="4"/>
      <c r="V33" s="69">
        <f t="shared" si="11"/>
        <v>28</v>
      </c>
      <c r="W33" s="70" t="str">
        <f t="shared" si="12"/>
        <v/>
      </c>
      <c r="X33" s="70" t="str">
        <f t="shared" si="13"/>
        <v/>
      </c>
      <c r="Y33" s="71"/>
      <c r="Z33" s="72">
        <f t="shared" si="14"/>
        <v>0</v>
      </c>
      <c r="AA33" s="422" t="str">
        <f t="shared" si="15"/>
        <v/>
      </c>
      <c r="AB33" s="4"/>
      <c r="AC33" s="84">
        <f t="shared" si="16"/>
        <v>28</v>
      </c>
      <c r="AD33" s="80" t="str">
        <f t="shared" si="17"/>
        <v/>
      </c>
      <c r="AE33" s="80" t="str">
        <f t="shared" si="18"/>
        <v/>
      </c>
      <c r="AF33" s="81"/>
      <c r="AG33" s="82">
        <f t="shared" si="19"/>
        <v>0</v>
      </c>
      <c r="AH33" s="421" t="str">
        <f t="shared" si="20"/>
        <v/>
      </c>
      <c r="AI33" s="4"/>
      <c r="AJ33" s="83">
        <f t="shared" si="21"/>
        <v>28</v>
      </c>
      <c r="AK33" s="77" t="str">
        <f t="shared" si="22"/>
        <v/>
      </c>
      <c r="AL33" s="77" t="str">
        <f t="shared" si="23"/>
        <v/>
      </c>
      <c r="AM33" s="78"/>
      <c r="AN33" s="79" t="e">
        <f>IF(#REF!="","",ROUND(#REF!/#REF!*$AN$5,1))</f>
        <v>#REF!</v>
      </c>
      <c r="AO33" s="79" t="str">
        <f t="shared" si="24"/>
        <v/>
      </c>
      <c r="AP33" s="5" t="str">
        <f t="shared" si="25"/>
        <v/>
      </c>
      <c r="AQ33" s="5" t="str">
        <f t="shared" si="26"/>
        <v/>
      </c>
      <c r="AR33" s="5" t="str">
        <f t="shared" si="27"/>
        <v/>
      </c>
      <c r="AS33" s="5" t="str">
        <f t="shared" si="28"/>
        <v/>
      </c>
      <c r="AT33" s="5" t="str">
        <f t="shared" si="29"/>
        <v/>
      </c>
      <c r="AU33" s="5" t="str">
        <f t="shared" si="30"/>
        <v/>
      </c>
      <c r="AV33" s="5" t="str">
        <f t="shared" si="31"/>
        <v/>
      </c>
    </row>
    <row r="34" spans="1:48" x14ac:dyDescent="0.35">
      <c r="A34" s="69">
        <f>IF('Student Profile'!A31="","",'Student Profile'!A31)</f>
        <v>29</v>
      </c>
      <c r="B34" s="70" t="str">
        <f>IF('Student Profile'!B31="","",'Student Profile'!B31)</f>
        <v/>
      </c>
      <c r="C34" s="69" t="str">
        <f>IF('Student Profile'!C31="","",'Student Profile'!C31)</f>
        <v/>
      </c>
      <c r="D34" s="71"/>
      <c r="E34" s="72">
        <f t="shared" si="0"/>
        <v>0</v>
      </c>
      <c r="F34" s="72" t="str">
        <f t="shared" si="1"/>
        <v/>
      </c>
      <c r="G34" s="4"/>
      <c r="H34" s="84">
        <f t="shared" si="2"/>
        <v>29</v>
      </c>
      <c r="I34" s="80" t="str">
        <f t="shared" si="3"/>
        <v/>
      </c>
      <c r="J34" s="80" t="str">
        <f t="shared" si="4"/>
        <v/>
      </c>
      <c r="K34" s="424"/>
      <c r="L34" s="82">
        <f t="shared" si="5"/>
        <v>0</v>
      </c>
      <c r="M34" s="421" t="str">
        <f t="shared" si="6"/>
        <v/>
      </c>
      <c r="N34" s="4"/>
      <c r="O34" s="83">
        <f t="shared" si="7"/>
        <v>29</v>
      </c>
      <c r="P34" s="77" t="str">
        <f t="shared" si="8"/>
        <v/>
      </c>
      <c r="Q34" s="77" t="str">
        <f t="shared" si="9"/>
        <v/>
      </c>
      <c r="R34" s="78"/>
      <c r="S34" s="79" t="e">
        <f>IF(#REF!="","",ROUND(#REF!/#REF!*$AN$5,1))</f>
        <v>#REF!</v>
      </c>
      <c r="T34" s="79" t="str">
        <f t="shared" si="10"/>
        <v/>
      </c>
      <c r="U34" s="4"/>
      <c r="V34" s="69">
        <f t="shared" si="11"/>
        <v>29</v>
      </c>
      <c r="W34" s="70" t="str">
        <f t="shared" si="12"/>
        <v/>
      </c>
      <c r="X34" s="70" t="str">
        <f t="shared" si="13"/>
        <v/>
      </c>
      <c r="Y34" s="71"/>
      <c r="Z34" s="72">
        <f t="shared" si="14"/>
        <v>0</v>
      </c>
      <c r="AA34" s="422" t="str">
        <f t="shared" si="15"/>
        <v/>
      </c>
      <c r="AB34" s="4"/>
      <c r="AC34" s="84">
        <f t="shared" si="16"/>
        <v>29</v>
      </c>
      <c r="AD34" s="80" t="str">
        <f t="shared" si="17"/>
        <v/>
      </c>
      <c r="AE34" s="80" t="str">
        <f t="shared" si="18"/>
        <v/>
      </c>
      <c r="AF34" s="81"/>
      <c r="AG34" s="82">
        <f t="shared" si="19"/>
        <v>0</v>
      </c>
      <c r="AH34" s="421" t="str">
        <f t="shared" si="20"/>
        <v/>
      </c>
      <c r="AI34" s="4"/>
      <c r="AJ34" s="83">
        <f t="shared" si="21"/>
        <v>29</v>
      </c>
      <c r="AK34" s="77" t="str">
        <f t="shared" si="22"/>
        <v/>
      </c>
      <c r="AL34" s="77" t="str">
        <f t="shared" si="23"/>
        <v/>
      </c>
      <c r="AM34" s="78"/>
      <c r="AN34" s="79" t="e">
        <f>IF(#REF!="","",ROUND(#REF!/#REF!*$AN$5,1))</f>
        <v>#REF!</v>
      </c>
      <c r="AO34" s="79" t="str">
        <f t="shared" si="24"/>
        <v/>
      </c>
      <c r="AP34" s="5" t="str">
        <f t="shared" si="25"/>
        <v/>
      </c>
      <c r="AQ34" s="5" t="str">
        <f t="shared" si="26"/>
        <v/>
      </c>
      <c r="AR34" s="5" t="str">
        <f t="shared" si="27"/>
        <v/>
      </c>
      <c r="AS34" s="5" t="str">
        <f t="shared" si="28"/>
        <v/>
      </c>
      <c r="AT34" s="5" t="str">
        <f t="shared" si="29"/>
        <v/>
      </c>
      <c r="AU34" s="5" t="str">
        <f t="shared" si="30"/>
        <v/>
      </c>
      <c r="AV34" s="5" t="str">
        <f t="shared" si="31"/>
        <v/>
      </c>
    </row>
    <row r="35" spans="1:48" x14ac:dyDescent="0.35">
      <c r="A35" s="69">
        <f>IF('Student Profile'!A32="","",'Student Profile'!A32)</f>
        <v>30</v>
      </c>
      <c r="B35" s="70" t="str">
        <f>IF('Student Profile'!B32="","",'Student Profile'!B32)</f>
        <v/>
      </c>
      <c r="C35" s="69" t="str">
        <f>IF('Student Profile'!C32="","",'Student Profile'!C32)</f>
        <v/>
      </c>
      <c r="D35" s="71"/>
      <c r="E35" s="72">
        <f t="shared" si="0"/>
        <v>0</v>
      </c>
      <c r="F35" s="72" t="str">
        <f t="shared" si="1"/>
        <v/>
      </c>
      <c r="G35" s="4"/>
      <c r="H35" s="84">
        <f t="shared" si="2"/>
        <v>30</v>
      </c>
      <c r="I35" s="80" t="str">
        <f t="shared" si="3"/>
        <v/>
      </c>
      <c r="J35" s="80" t="str">
        <f t="shared" si="4"/>
        <v/>
      </c>
      <c r="K35" s="424"/>
      <c r="L35" s="82">
        <f t="shared" si="5"/>
        <v>0</v>
      </c>
      <c r="M35" s="421" t="str">
        <f t="shared" si="6"/>
        <v/>
      </c>
      <c r="N35" s="4"/>
      <c r="O35" s="83">
        <f t="shared" si="7"/>
        <v>30</v>
      </c>
      <c r="P35" s="77" t="str">
        <f t="shared" si="8"/>
        <v/>
      </c>
      <c r="Q35" s="77" t="str">
        <f t="shared" si="9"/>
        <v/>
      </c>
      <c r="R35" s="78"/>
      <c r="S35" s="79" t="e">
        <f>IF(#REF!="","",ROUND(#REF!/#REF!*$AN$5,1))</f>
        <v>#REF!</v>
      </c>
      <c r="T35" s="79" t="str">
        <f t="shared" si="10"/>
        <v/>
      </c>
      <c r="U35" s="4"/>
      <c r="V35" s="69">
        <f t="shared" si="11"/>
        <v>30</v>
      </c>
      <c r="W35" s="70" t="str">
        <f t="shared" si="12"/>
        <v/>
      </c>
      <c r="X35" s="70" t="str">
        <f t="shared" si="13"/>
        <v/>
      </c>
      <c r="Y35" s="71"/>
      <c r="Z35" s="72">
        <f t="shared" si="14"/>
        <v>0</v>
      </c>
      <c r="AA35" s="422" t="str">
        <f t="shared" si="15"/>
        <v/>
      </c>
      <c r="AB35" s="4"/>
      <c r="AC35" s="84">
        <f t="shared" si="16"/>
        <v>30</v>
      </c>
      <c r="AD35" s="80" t="str">
        <f t="shared" si="17"/>
        <v/>
      </c>
      <c r="AE35" s="80" t="str">
        <f t="shared" si="18"/>
        <v/>
      </c>
      <c r="AF35" s="81"/>
      <c r="AG35" s="82">
        <f t="shared" si="19"/>
        <v>0</v>
      </c>
      <c r="AH35" s="421" t="str">
        <f t="shared" si="20"/>
        <v/>
      </c>
      <c r="AI35" s="4"/>
      <c r="AJ35" s="83">
        <f t="shared" si="21"/>
        <v>30</v>
      </c>
      <c r="AK35" s="77" t="str">
        <f t="shared" si="22"/>
        <v/>
      </c>
      <c r="AL35" s="77" t="str">
        <f t="shared" si="23"/>
        <v/>
      </c>
      <c r="AM35" s="78"/>
      <c r="AN35" s="79" t="e">
        <f>IF(#REF!="","",ROUND(#REF!/#REF!*$AN$5,1))</f>
        <v>#REF!</v>
      </c>
      <c r="AO35" s="79" t="str">
        <f t="shared" si="24"/>
        <v/>
      </c>
      <c r="AP35" s="5" t="str">
        <f t="shared" si="25"/>
        <v/>
      </c>
      <c r="AQ35" s="5" t="str">
        <f t="shared" si="26"/>
        <v/>
      </c>
      <c r="AR35" s="5" t="str">
        <f t="shared" si="27"/>
        <v/>
      </c>
      <c r="AS35" s="5" t="str">
        <f t="shared" si="28"/>
        <v/>
      </c>
      <c r="AT35" s="5" t="str">
        <f t="shared" si="29"/>
        <v/>
      </c>
      <c r="AU35" s="5" t="str">
        <f t="shared" si="30"/>
        <v/>
      </c>
      <c r="AV35" s="5" t="str">
        <f t="shared" si="31"/>
        <v/>
      </c>
    </row>
    <row r="36" spans="1:48" x14ac:dyDescent="0.35">
      <c r="A36" s="69">
        <f>IF('Student Profile'!A33="","",'Student Profile'!A33)</f>
        <v>31</v>
      </c>
      <c r="B36" s="70" t="str">
        <f>IF('Student Profile'!B33="","",'Student Profile'!B33)</f>
        <v/>
      </c>
      <c r="C36" s="69" t="str">
        <f>IF('Student Profile'!C33="","",'Student Profile'!C33)</f>
        <v/>
      </c>
      <c r="D36" s="71"/>
      <c r="E36" s="72">
        <f t="shared" si="0"/>
        <v>0</v>
      </c>
      <c r="F36" s="72" t="str">
        <f t="shared" si="1"/>
        <v/>
      </c>
      <c r="G36" s="4"/>
      <c r="H36" s="84">
        <f t="shared" si="2"/>
        <v>31</v>
      </c>
      <c r="I36" s="80" t="str">
        <f t="shared" si="3"/>
        <v/>
      </c>
      <c r="J36" s="80" t="str">
        <f t="shared" si="4"/>
        <v/>
      </c>
      <c r="K36" s="424"/>
      <c r="L36" s="82">
        <f t="shared" si="5"/>
        <v>0</v>
      </c>
      <c r="M36" s="421" t="str">
        <f t="shared" si="6"/>
        <v/>
      </c>
      <c r="N36" s="4"/>
      <c r="O36" s="83">
        <f t="shared" si="7"/>
        <v>31</v>
      </c>
      <c r="P36" s="77" t="str">
        <f t="shared" si="8"/>
        <v/>
      </c>
      <c r="Q36" s="77" t="str">
        <f t="shared" si="9"/>
        <v/>
      </c>
      <c r="R36" s="78"/>
      <c r="S36" s="79" t="e">
        <f>IF(#REF!="","",ROUND(#REF!/#REF!*$AN$5,1))</f>
        <v>#REF!</v>
      </c>
      <c r="T36" s="79" t="str">
        <f t="shared" si="10"/>
        <v/>
      </c>
      <c r="U36" s="4"/>
      <c r="V36" s="69">
        <f t="shared" si="11"/>
        <v>31</v>
      </c>
      <c r="W36" s="70" t="str">
        <f t="shared" si="12"/>
        <v/>
      </c>
      <c r="X36" s="70" t="str">
        <f t="shared" si="13"/>
        <v/>
      </c>
      <c r="Y36" s="71"/>
      <c r="Z36" s="72">
        <f t="shared" si="14"/>
        <v>0</v>
      </c>
      <c r="AA36" s="422" t="str">
        <f t="shared" si="15"/>
        <v/>
      </c>
      <c r="AB36" s="4"/>
      <c r="AC36" s="84">
        <f t="shared" si="16"/>
        <v>31</v>
      </c>
      <c r="AD36" s="80" t="str">
        <f t="shared" si="17"/>
        <v/>
      </c>
      <c r="AE36" s="80" t="str">
        <f t="shared" si="18"/>
        <v/>
      </c>
      <c r="AF36" s="81"/>
      <c r="AG36" s="82">
        <f t="shared" si="19"/>
        <v>0</v>
      </c>
      <c r="AH36" s="421" t="str">
        <f t="shared" si="20"/>
        <v/>
      </c>
      <c r="AI36" s="4"/>
      <c r="AJ36" s="83">
        <f t="shared" si="21"/>
        <v>31</v>
      </c>
      <c r="AK36" s="77" t="str">
        <f t="shared" si="22"/>
        <v/>
      </c>
      <c r="AL36" s="77" t="str">
        <f t="shared" si="23"/>
        <v/>
      </c>
      <c r="AM36" s="78"/>
      <c r="AN36" s="79" t="e">
        <f>IF(#REF!="","",ROUND(#REF!/#REF!*$AN$5,1))</f>
        <v>#REF!</v>
      </c>
      <c r="AO36" s="79" t="str">
        <f t="shared" si="24"/>
        <v/>
      </c>
      <c r="AP36" s="5" t="str">
        <f t="shared" si="25"/>
        <v/>
      </c>
      <c r="AQ36" s="5" t="str">
        <f t="shared" si="26"/>
        <v/>
      </c>
      <c r="AR36" s="5" t="str">
        <f t="shared" si="27"/>
        <v/>
      </c>
      <c r="AS36" s="5" t="str">
        <f t="shared" si="28"/>
        <v/>
      </c>
      <c r="AT36" s="5" t="str">
        <f t="shared" si="29"/>
        <v/>
      </c>
      <c r="AU36" s="5" t="str">
        <f t="shared" si="30"/>
        <v/>
      </c>
      <c r="AV36" s="5" t="str">
        <f t="shared" si="31"/>
        <v/>
      </c>
    </row>
    <row r="37" spans="1:48" x14ac:dyDescent="0.35">
      <c r="A37" s="69">
        <f>IF('Student Profile'!A34="","",'Student Profile'!A34)</f>
        <v>32</v>
      </c>
      <c r="B37" s="70" t="str">
        <f>IF('Student Profile'!B34="","",'Student Profile'!B34)</f>
        <v/>
      </c>
      <c r="C37" s="69" t="str">
        <f>IF('Student Profile'!C34="","",'Student Profile'!C34)</f>
        <v/>
      </c>
      <c r="D37" s="71"/>
      <c r="E37" s="72">
        <f t="shared" si="0"/>
        <v>0</v>
      </c>
      <c r="F37" s="72" t="str">
        <f t="shared" si="1"/>
        <v/>
      </c>
      <c r="G37" s="4"/>
      <c r="H37" s="84">
        <f t="shared" si="2"/>
        <v>32</v>
      </c>
      <c r="I37" s="80" t="str">
        <f t="shared" si="3"/>
        <v/>
      </c>
      <c r="J37" s="80" t="str">
        <f t="shared" si="4"/>
        <v/>
      </c>
      <c r="K37" s="81"/>
      <c r="L37" s="82">
        <f t="shared" si="5"/>
        <v>0</v>
      </c>
      <c r="M37" s="421" t="str">
        <f t="shared" si="6"/>
        <v/>
      </c>
      <c r="N37" s="4"/>
      <c r="O37" s="83">
        <f t="shared" si="7"/>
        <v>32</v>
      </c>
      <c r="P37" s="77" t="str">
        <f t="shared" si="8"/>
        <v/>
      </c>
      <c r="Q37" s="77" t="str">
        <f t="shared" si="9"/>
        <v/>
      </c>
      <c r="R37" s="78"/>
      <c r="S37" s="79" t="e">
        <f>IF(#REF!="","",ROUND(#REF!/#REF!*$AN$5,1))</f>
        <v>#REF!</v>
      </c>
      <c r="T37" s="79" t="str">
        <f t="shared" si="10"/>
        <v/>
      </c>
      <c r="U37" s="4"/>
      <c r="V37" s="69">
        <f t="shared" si="11"/>
        <v>32</v>
      </c>
      <c r="W37" s="70" t="str">
        <f t="shared" si="12"/>
        <v/>
      </c>
      <c r="X37" s="70" t="str">
        <f t="shared" si="13"/>
        <v/>
      </c>
      <c r="Y37" s="71"/>
      <c r="Z37" s="72">
        <f t="shared" si="14"/>
        <v>0</v>
      </c>
      <c r="AA37" s="422" t="str">
        <f t="shared" si="15"/>
        <v/>
      </c>
      <c r="AB37" s="4"/>
      <c r="AC37" s="84">
        <f t="shared" si="16"/>
        <v>32</v>
      </c>
      <c r="AD37" s="80" t="str">
        <f t="shared" si="17"/>
        <v/>
      </c>
      <c r="AE37" s="80" t="str">
        <f t="shared" si="18"/>
        <v/>
      </c>
      <c r="AF37" s="81"/>
      <c r="AG37" s="82">
        <f t="shared" si="19"/>
        <v>0</v>
      </c>
      <c r="AH37" s="421" t="str">
        <f t="shared" si="20"/>
        <v/>
      </c>
      <c r="AI37" s="4"/>
      <c r="AJ37" s="83">
        <f t="shared" si="21"/>
        <v>32</v>
      </c>
      <c r="AK37" s="77" t="str">
        <f t="shared" si="22"/>
        <v/>
      </c>
      <c r="AL37" s="77" t="str">
        <f t="shared" si="23"/>
        <v/>
      </c>
      <c r="AM37" s="78"/>
      <c r="AN37" s="79" t="e">
        <f>IF(#REF!="","",ROUND(#REF!/#REF!*$AN$5,1))</f>
        <v>#REF!</v>
      </c>
      <c r="AO37" s="79" t="str">
        <f t="shared" si="24"/>
        <v/>
      </c>
      <c r="AP37" s="5" t="str">
        <f t="shared" si="25"/>
        <v/>
      </c>
      <c r="AQ37" s="5" t="str">
        <f t="shared" si="26"/>
        <v/>
      </c>
      <c r="AR37" s="5" t="str">
        <f t="shared" si="27"/>
        <v/>
      </c>
      <c r="AS37" s="5" t="str">
        <f t="shared" si="28"/>
        <v/>
      </c>
      <c r="AT37" s="5" t="str">
        <f t="shared" si="29"/>
        <v/>
      </c>
      <c r="AU37" s="5" t="str">
        <f t="shared" si="30"/>
        <v/>
      </c>
      <c r="AV37" s="5" t="str">
        <f t="shared" si="31"/>
        <v/>
      </c>
    </row>
    <row r="38" spans="1:48" x14ac:dyDescent="0.35">
      <c r="A38" s="69">
        <f>IF('Student Profile'!A35="","",'Student Profile'!A35)</f>
        <v>33</v>
      </c>
      <c r="B38" s="70" t="str">
        <f>IF('Student Profile'!B35="","",'Student Profile'!B35)</f>
        <v/>
      </c>
      <c r="C38" s="69" t="str">
        <f>IF('Student Profile'!C35="","",'Student Profile'!C35)</f>
        <v/>
      </c>
      <c r="D38" s="71"/>
      <c r="E38" s="72">
        <f t="shared" si="0"/>
        <v>0</v>
      </c>
      <c r="F38" s="72" t="str">
        <f t="shared" si="1"/>
        <v/>
      </c>
      <c r="G38" s="4"/>
      <c r="H38" s="84">
        <f t="shared" si="2"/>
        <v>33</v>
      </c>
      <c r="I38" s="80" t="str">
        <f t="shared" si="3"/>
        <v/>
      </c>
      <c r="J38" s="80" t="str">
        <f t="shared" si="4"/>
        <v/>
      </c>
      <c r="K38" s="81"/>
      <c r="L38" s="82">
        <f t="shared" si="5"/>
        <v>0</v>
      </c>
      <c r="M38" s="421" t="str">
        <f t="shared" si="6"/>
        <v/>
      </c>
      <c r="N38" s="4"/>
      <c r="O38" s="83">
        <f t="shared" si="7"/>
        <v>33</v>
      </c>
      <c r="P38" s="77" t="str">
        <f t="shared" si="8"/>
        <v/>
      </c>
      <c r="Q38" s="77" t="str">
        <f t="shared" si="9"/>
        <v/>
      </c>
      <c r="R38" s="78"/>
      <c r="S38" s="79" t="e">
        <f>IF(#REF!="","",ROUND(#REF!/#REF!*$AN$5,1))</f>
        <v>#REF!</v>
      </c>
      <c r="T38" s="79" t="str">
        <f t="shared" si="10"/>
        <v/>
      </c>
      <c r="U38" s="4"/>
      <c r="V38" s="69">
        <f t="shared" si="11"/>
        <v>33</v>
      </c>
      <c r="W38" s="70" t="str">
        <f t="shared" si="12"/>
        <v/>
      </c>
      <c r="X38" s="70" t="str">
        <f t="shared" si="13"/>
        <v/>
      </c>
      <c r="Y38" s="71"/>
      <c r="Z38" s="72">
        <f t="shared" si="14"/>
        <v>0</v>
      </c>
      <c r="AA38" s="422" t="str">
        <f t="shared" si="15"/>
        <v/>
      </c>
      <c r="AB38" s="4"/>
      <c r="AC38" s="84">
        <f t="shared" si="16"/>
        <v>33</v>
      </c>
      <c r="AD38" s="80" t="str">
        <f t="shared" si="17"/>
        <v/>
      </c>
      <c r="AE38" s="80" t="str">
        <f t="shared" si="18"/>
        <v/>
      </c>
      <c r="AF38" s="81"/>
      <c r="AG38" s="82">
        <f t="shared" si="19"/>
        <v>0</v>
      </c>
      <c r="AH38" s="421" t="str">
        <f t="shared" si="20"/>
        <v/>
      </c>
      <c r="AI38" s="4"/>
      <c r="AJ38" s="83">
        <f t="shared" si="21"/>
        <v>33</v>
      </c>
      <c r="AK38" s="77" t="str">
        <f t="shared" si="22"/>
        <v/>
      </c>
      <c r="AL38" s="77" t="str">
        <f t="shared" si="23"/>
        <v/>
      </c>
      <c r="AM38" s="78"/>
      <c r="AN38" s="79" t="e">
        <f>IF(#REF!="","",ROUND(#REF!/#REF!*$AN$5,1))</f>
        <v>#REF!</v>
      </c>
      <c r="AO38" s="79" t="str">
        <f t="shared" si="24"/>
        <v/>
      </c>
      <c r="AP38" s="5" t="str">
        <f t="shared" si="25"/>
        <v/>
      </c>
      <c r="AQ38" s="5" t="str">
        <f t="shared" si="26"/>
        <v/>
      </c>
      <c r="AR38" s="5" t="str">
        <f t="shared" si="27"/>
        <v/>
      </c>
      <c r="AS38" s="5" t="str">
        <f t="shared" si="28"/>
        <v/>
      </c>
      <c r="AT38" s="5" t="str">
        <f t="shared" si="29"/>
        <v/>
      </c>
      <c r="AU38" s="5" t="str">
        <f t="shared" si="30"/>
        <v/>
      </c>
      <c r="AV38" s="5" t="str">
        <f t="shared" si="31"/>
        <v/>
      </c>
    </row>
    <row r="39" spans="1:48" x14ac:dyDescent="0.35">
      <c r="A39" s="69">
        <f>IF('Student Profile'!A36="","",'Student Profile'!A36)</f>
        <v>34</v>
      </c>
      <c r="B39" s="70" t="str">
        <f>IF('Student Profile'!B36="","",'Student Profile'!B36)</f>
        <v/>
      </c>
      <c r="C39" s="69" t="str">
        <f>IF('Student Profile'!C36="","",'Student Profile'!C36)</f>
        <v/>
      </c>
      <c r="D39" s="71"/>
      <c r="E39" s="72">
        <f t="shared" si="0"/>
        <v>0</v>
      </c>
      <c r="F39" s="72" t="str">
        <f t="shared" si="1"/>
        <v/>
      </c>
      <c r="G39" s="4"/>
      <c r="H39" s="84">
        <f t="shared" si="2"/>
        <v>34</v>
      </c>
      <c r="I39" s="80" t="str">
        <f t="shared" si="3"/>
        <v/>
      </c>
      <c r="J39" s="80" t="str">
        <f t="shared" si="4"/>
        <v/>
      </c>
      <c r="K39" s="81"/>
      <c r="L39" s="82">
        <f t="shared" si="5"/>
        <v>0</v>
      </c>
      <c r="M39" s="421" t="str">
        <f t="shared" si="6"/>
        <v/>
      </c>
      <c r="N39" s="4"/>
      <c r="O39" s="83">
        <f t="shared" si="7"/>
        <v>34</v>
      </c>
      <c r="P39" s="77" t="str">
        <f t="shared" si="8"/>
        <v/>
      </c>
      <c r="Q39" s="77" t="str">
        <f t="shared" si="9"/>
        <v/>
      </c>
      <c r="R39" s="78"/>
      <c r="S39" s="79" t="e">
        <f>IF(#REF!="","",ROUND(#REF!/#REF!*$AN$5,1))</f>
        <v>#REF!</v>
      </c>
      <c r="T39" s="79" t="str">
        <f t="shared" si="10"/>
        <v/>
      </c>
      <c r="U39" s="4"/>
      <c r="V39" s="69">
        <f t="shared" si="11"/>
        <v>34</v>
      </c>
      <c r="W39" s="70" t="str">
        <f t="shared" si="12"/>
        <v/>
      </c>
      <c r="X39" s="70" t="str">
        <f t="shared" si="13"/>
        <v/>
      </c>
      <c r="Y39" s="71"/>
      <c r="Z39" s="72">
        <f t="shared" si="14"/>
        <v>0</v>
      </c>
      <c r="AA39" s="422" t="str">
        <f t="shared" si="15"/>
        <v/>
      </c>
      <c r="AB39" s="4"/>
      <c r="AC39" s="84">
        <f t="shared" si="16"/>
        <v>34</v>
      </c>
      <c r="AD39" s="80" t="str">
        <f t="shared" si="17"/>
        <v/>
      </c>
      <c r="AE39" s="80" t="str">
        <f t="shared" si="18"/>
        <v/>
      </c>
      <c r="AF39" s="81"/>
      <c r="AG39" s="82">
        <f t="shared" si="19"/>
        <v>0</v>
      </c>
      <c r="AH39" s="421" t="str">
        <f t="shared" si="20"/>
        <v/>
      </c>
      <c r="AI39" s="4"/>
      <c r="AJ39" s="83">
        <f t="shared" si="21"/>
        <v>34</v>
      </c>
      <c r="AK39" s="77" t="str">
        <f t="shared" si="22"/>
        <v/>
      </c>
      <c r="AL39" s="77" t="str">
        <f t="shared" si="23"/>
        <v/>
      </c>
      <c r="AM39" s="78"/>
      <c r="AN39" s="79" t="e">
        <f>IF(#REF!="","",ROUND(#REF!/#REF!*$AN$5,1))</f>
        <v>#REF!</v>
      </c>
      <c r="AO39" s="79" t="str">
        <f t="shared" si="24"/>
        <v/>
      </c>
      <c r="AP39" s="5" t="str">
        <f t="shared" si="25"/>
        <v/>
      </c>
      <c r="AQ39" s="5" t="str">
        <f t="shared" si="26"/>
        <v/>
      </c>
      <c r="AR39" s="5" t="str">
        <f t="shared" si="27"/>
        <v/>
      </c>
      <c r="AS39" s="5" t="str">
        <f t="shared" si="28"/>
        <v/>
      </c>
      <c r="AT39" s="5" t="str">
        <f t="shared" si="29"/>
        <v/>
      </c>
      <c r="AU39" s="5" t="str">
        <f t="shared" si="30"/>
        <v/>
      </c>
      <c r="AV39" s="5" t="str">
        <f t="shared" si="31"/>
        <v/>
      </c>
    </row>
    <row r="40" spans="1:48" x14ac:dyDescent="0.35">
      <c r="A40" s="69">
        <f>IF('Student Profile'!A37="","",'Student Profile'!A37)</f>
        <v>35</v>
      </c>
      <c r="B40" s="70" t="str">
        <f>IF('Student Profile'!B37="","",'Student Profile'!B37)</f>
        <v/>
      </c>
      <c r="C40" s="69" t="str">
        <f>IF('Student Profile'!C37="","",'Student Profile'!C37)</f>
        <v/>
      </c>
      <c r="D40" s="71"/>
      <c r="E40" s="72">
        <f t="shared" si="0"/>
        <v>0</v>
      </c>
      <c r="F40" s="72" t="str">
        <f t="shared" si="1"/>
        <v/>
      </c>
      <c r="G40" s="4"/>
      <c r="H40" s="84">
        <f t="shared" si="2"/>
        <v>35</v>
      </c>
      <c r="I40" s="80" t="str">
        <f t="shared" si="3"/>
        <v/>
      </c>
      <c r="J40" s="80" t="str">
        <f t="shared" si="4"/>
        <v/>
      </c>
      <c r="K40" s="81"/>
      <c r="L40" s="82">
        <f t="shared" si="5"/>
        <v>0</v>
      </c>
      <c r="M40" s="421" t="str">
        <f t="shared" si="6"/>
        <v/>
      </c>
      <c r="N40" s="4"/>
      <c r="O40" s="83">
        <f t="shared" si="7"/>
        <v>35</v>
      </c>
      <c r="P40" s="77" t="str">
        <f t="shared" si="8"/>
        <v/>
      </c>
      <c r="Q40" s="77" t="str">
        <f t="shared" si="9"/>
        <v/>
      </c>
      <c r="R40" s="78"/>
      <c r="S40" s="79" t="e">
        <f>IF(#REF!="","",ROUND(#REF!/#REF!*$AN$5,1))</f>
        <v>#REF!</v>
      </c>
      <c r="T40" s="79" t="str">
        <f t="shared" si="10"/>
        <v/>
      </c>
      <c r="U40" s="4"/>
      <c r="V40" s="69">
        <f t="shared" si="11"/>
        <v>35</v>
      </c>
      <c r="W40" s="70" t="str">
        <f t="shared" si="12"/>
        <v/>
      </c>
      <c r="X40" s="70" t="str">
        <f t="shared" si="13"/>
        <v/>
      </c>
      <c r="Y40" s="71"/>
      <c r="Z40" s="72">
        <f t="shared" si="14"/>
        <v>0</v>
      </c>
      <c r="AA40" s="422" t="str">
        <f t="shared" si="15"/>
        <v/>
      </c>
      <c r="AB40" s="4"/>
      <c r="AC40" s="84">
        <f t="shared" si="16"/>
        <v>35</v>
      </c>
      <c r="AD40" s="80" t="str">
        <f t="shared" si="17"/>
        <v/>
      </c>
      <c r="AE40" s="80" t="str">
        <f t="shared" si="18"/>
        <v/>
      </c>
      <c r="AF40" s="81"/>
      <c r="AG40" s="82">
        <f t="shared" si="19"/>
        <v>0</v>
      </c>
      <c r="AH40" s="421" t="str">
        <f t="shared" si="20"/>
        <v/>
      </c>
      <c r="AI40" s="4"/>
      <c r="AJ40" s="83">
        <f t="shared" si="21"/>
        <v>35</v>
      </c>
      <c r="AK40" s="77" t="str">
        <f t="shared" si="22"/>
        <v/>
      </c>
      <c r="AL40" s="77" t="str">
        <f t="shared" si="23"/>
        <v/>
      </c>
      <c r="AM40" s="78"/>
      <c r="AN40" s="79" t="e">
        <f>IF(#REF!="","",ROUND(#REF!/#REF!*$AN$5,1))</f>
        <v>#REF!</v>
      </c>
      <c r="AO40" s="79" t="str">
        <f t="shared" si="24"/>
        <v/>
      </c>
      <c r="AP40" s="5" t="str">
        <f t="shared" si="25"/>
        <v/>
      </c>
      <c r="AQ40" s="5" t="str">
        <f t="shared" si="26"/>
        <v/>
      </c>
      <c r="AR40" s="5" t="str">
        <f t="shared" si="27"/>
        <v/>
      </c>
      <c r="AS40" s="5" t="str">
        <f t="shared" si="28"/>
        <v/>
      </c>
      <c r="AT40" s="5" t="str">
        <f t="shared" si="29"/>
        <v/>
      </c>
      <c r="AU40" s="5" t="str">
        <f t="shared" si="30"/>
        <v/>
      </c>
      <c r="AV40" s="5" t="str">
        <f t="shared" si="31"/>
        <v/>
      </c>
    </row>
    <row r="41" spans="1:48" x14ac:dyDescent="0.35">
      <c r="A41" s="69">
        <f>IF('Student Profile'!A38="","",'Student Profile'!A38)</f>
        <v>36</v>
      </c>
      <c r="B41" s="70" t="str">
        <f>IF('Student Profile'!B38="","",'Student Profile'!B38)</f>
        <v/>
      </c>
      <c r="C41" s="69" t="str">
        <f>IF('Student Profile'!C38="","",'Student Profile'!C38)</f>
        <v/>
      </c>
      <c r="D41" s="71"/>
      <c r="E41" s="72">
        <f t="shared" si="0"/>
        <v>0</v>
      </c>
      <c r="F41" s="72" t="str">
        <f t="shared" si="1"/>
        <v/>
      </c>
      <c r="G41" s="4"/>
      <c r="H41" s="84">
        <f t="shared" si="2"/>
        <v>36</v>
      </c>
      <c r="I41" s="80" t="str">
        <f t="shared" si="3"/>
        <v/>
      </c>
      <c r="J41" s="80" t="str">
        <f t="shared" si="4"/>
        <v/>
      </c>
      <c r="K41" s="81"/>
      <c r="L41" s="82">
        <f t="shared" si="5"/>
        <v>0</v>
      </c>
      <c r="M41" s="421" t="str">
        <f t="shared" si="6"/>
        <v/>
      </c>
      <c r="N41" s="4"/>
      <c r="O41" s="83">
        <f t="shared" si="7"/>
        <v>36</v>
      </c>
      <c r="P41" s="77" t="str">
        <f t="shared" si="8"/>
        <v/>
      </c>
      <c r="Q41" s="77" t="str">
        <f t="shared" si="9"/>
        <v/>
      </c>
      <c r="R41" s="78"/>
      <c r="S41" s="79" t="e">
        <f>IF(#REF!="","",ROUND(#REF!/#REF!*$AN$5,1))</f>
        <v>#REF!</v>
      </c>
      <c r="T41" s="79" t="str">
        <f t="shared" si="10"/>
        <v/>
      </c>
      <c r="U41" s="4"/>
      <c r="V41" s="69">
        <f t="shared" si="11"/>
        <v>36</v>
      </c>
      <c r="W41" s="70" t="str">
        <f t="shared" si="12"/>
        <v/>
      </c>
      <c r="X41" s="70" t="str">
        <f t="shared" si="13"/>
        <v/>
      </c>
      <c r="Y41" s="71"/>
      <c r="Z41" s="72">
        <f t="shared" si="14"/>
        <v>0</v>
      </c>
      <c r="AA41" s="422" t="str">
        <f t="shared" si="15"/>
        <v/>
      </c>
      <c r="AB41" s="4"/>
      <c r="AC41" s="84">
        <f t="shared" si="16"/>
        <v>36</v>
      </c>
      <c r="AD41" s="80" t="str">
        <f t="shared" si="17"/>
        <v/>
      </c>
      <c r="AE41" s="80" t="str">
        <f t="shared" si="18"/>
        <v/>
      </c>
      <c r="AF41" s="81"/>
      <c r="AG41" s="82">
        <f t="shared" si="19"/>
        <v>0</v>
      </c>
      <c r="AH41" s="421" t="str">
        <f t="shared" si="20"/>
        <v/>
      </c>
      <c r="AI41" s="4"/>
      <c r="AJ41" s="83">
        <f t="shared" si="21"/>
        <v>36</v>
      </c>
      <c r="AK41" s="77" t="str">
        <f t="shared" si="22"/>
        <v/>
      </c>
      <c r="AL41" s="77" t="str">
        <f t="shared" si="23"/>
        <v/>
      </c>
      <c r="AM41" s="78"/>
      <c r="AN41" s="79" t="e">
        <f>IF(#REF!="","",ROUND(#REF!/#REF!*$AN$5,1))</f>
        <v>#REF!</v>
      </c>
      <c r="AO41" s="79" t="str">
        <f t="shared" si="24"/>
        <v/>
      </c>
      <c r="AP41" s="5" t="str">
        <f t="shared" si="25"/>
        <v/>
      </c>
      <c r="AQ41" s="5" t="str">
        <f t="shared" si="26"/>
        <v/>
      </c>
      <c r="AR41" s="5" t="str">
        <f t="shared" si="27"/>
        <v/>
      </c>
      <c r="AS41" s="5" t="str">
        <f t="shared" si="28"/>
        <v/>
      </c>
      <c r="AT41" s="5" t="str">
        <f t="shared" si="29"/>
        <v/>
      </c>
      <c r="AU41" s="5" t="str">
        <f t="shared" si="30"/>
        <v/>
      </c>
      <c r="AV41" s="5" t="str">
        <f t="shared" si="31"/>
        <v/>
      </c>
    </row>
    <row r="42" spans="1:48" x14ac:dyDescent="0.35">
      <c r="A42" s="69">
        <f>IF('Student Profile'!A39="","",'Student Profile'!A39)</f>
        <v>37</v>
      </c>
      <c r="B42" s="70" t="str">
        <f>IF('Student Profile'!B39="","",'Student Profile'!B39)</f>
        <v/>
      </c>
      <c r="C42" s="69" t="str">
        <f>IF('Student Profile'!C39="","",'Student Profile'!C39)</f>
        <v/>
      </c>
      <c r="D42" s="71"/>
      <c r="E42" s="72">
        <f t="shared" si="0"/>
        <v>0</v>
      </c>
      <c r="F42" s="72" t="str">
        <f t="shared" si="1"/>
        <v/>
      </c>
      <c r="G42" s="4"/>
      <c r="H42" s="84">
        <f t="shared" si="2"/>
        <v>37</v>
      </c>
      <c r="I42" s="80" t="str">
        <f t="shared" si="3"/>
        <v/>
      </c>
      <c r="J42" s="80" t="str">
        <f t="shared" si="4"/>
        <v/>
      </c>
      <c r="K42" s="81"/>
      <c r="L42" s="82">
        <f t="shared" si="5"/>
        <v>0</v>
      </c>
      <c r="M42" s="421" t="str">
        <f t="shared" si="6"/>
        <v/>
      </c>
      <c r="N42" s="4"/>
      <c r="O42" s="83">
        <f t="shared" si="7"/>
        <v>37</v>
      </c>
      <c r="P42" s="77" t="str">
        <f t="shared" si="8"/>
        <v/>
      </c>
      <c r="Q42" s="77" t="str">
        <f t="shared" si="9"/>
        <v/>
      </c>
      <c r="R42" s="78"/>
      <c r="S42" s="79" t="e">
        <f>IF(#REF!="","",ROUND(#REF!/#REF!*$AN$5,1))</f>
        <v>#REF!</v>
      </c>
      <c r="T42" s="79" t="str">
        <f t="shared" si="10"/>
        <v/>
      </c>
      <c r="U42" s="4"/>
      <c r="V42" s="69">
        <f t="shared" si="11"/>
        <v>37</v>
      </c>
      <c r="W42" s="70" t="str">
        <f t="shared" si="12"/>
        <v/>
      </c>
      <c r="X42" s="70" t="str">
        <f t="shared" si="13"/>
        <v/>
      </c>
      <c r="Y42" s="71"/>
      <c r="Z42" s="72">
        <f t="shared" si="14"/>
        <v>0</v>
      </c>
      <c r="AA42" s="422" t="str">
        <f t="shared" si="15"/>
        <v/>
      </c>
      <c r="AB42" s="4"/>
      <c r="AC42" s="84">
        <f t="shared" si="16"/>
        <v>37</v>
      </c>
      <c r="AD42" s="80" t="str">
        <f t="shared" si="17"/>
        <v/>
      </c>
      <c r="AE42" s="80" t="str">
        <f t="shared" si="18"/>
        <v/>
      </c>
      <c r="AF42" s="81"/>
      <c r="AG42" s="82">
        <f t="shared" si="19"/>
        <v>0</v>
      </c>
      <c r="AH42" s="421" t="str">
        <f t="shared" si="20"/>
        <v/>
      </c>
      <c r="AI42" s="4"/>
      <c r="AJ42" s="83">
        <f t="shared" si="21"/>
        <v>37</v>
      </c>
      <c r="AK42" s="77" t="str">
        <f t="shared" si="22"/>
        <v/>
      </c>
      <c r="AL42" s="77" t="str">
        <f t="shared" si="23"/>
        <v/>
      </c>
      <c r="AM42" s="78"/>
      <c r="AN42" s="79" t="e">
        <f>IF(#REF!="","",ROUND(#REF!/#REF!*$AN$5,1))</f>
        <v>#REF!</v>
      </c>
      <c r="AO42" s="79" t="str">
        <f t="shared" si="24"/>
        <v/>
      </c>
      <c r="AP42" s="5" t="str">
        <f t="shared" si="25"/>
        <v/>
      </c>
      <c r="AQ42" s="5" t="str">
        <f t="shared" si="26"/>
        <v/>
      </c>
      <c r="AR42" s="5" t="str">
        <f t="shared" si="27"/>
        <v/>
      </c>
      <c r="AS42" s="5" t="str">
        <f t="shared" si="28"/>
        <v/>
      </c>
      <c r="AT42" s="5" t="str">
        <f t="shared" si="29"/>
        <v/>
      </c>
      <c r="AU42" s="5" t="str">
        <f t="shared" si="30"/>
        <v/>
      </c>
      <c r="AV42" s="5" t="str">
        <f t="shared" si="31"/>
        <v/>
      </c>
    </row>
    <row r="43" spans="1:48" x14ac:dyDescent="0.35">
      <c r="A43" s="69">
        <f>IF('Student Profile'!A40="","",'Student Profile'!A40)</f>
        <v>38</v>
      </c>
      <c r="B43" s="70" t="str">
        <f>IF('Student Profile'!B40="","",'Student Profile'!B40)</f>
        <v/>
      </c>
      <c r="C43" s="69" t="str">
        <f>IF('Student Profile'!C40="","",'Student Profile'!C40)</f>
        <v/>
      </c>
      <c r="D43" s="71"/>
      <c r="E43" s="72">
        <f t="shared" si="0"/>
        <v>0</v>
      </c>
      <c r="F43" s="72" t="str">
        <f t="shared" si="1"/>
        <v/>
      </c>
      <c r="G43" s="4"/>
      <c r="H43" s="84">
        <f t="shared" si="2"/>
        <v>38</v>
      </c>
      <c r="I43" s="80" t="str">
        <f t="shared" si="3"/>
        <v/>
      </c>
      <c r="J43" s="80" t="str">
        <f t="shared" si="4"/>
        <v/>
      </c>
      <c r="K43" s="81"/>
      <c r="L43" s="82">
        <f t="shared" si="5"/>
        <v>0</v>
      </c>
      <c r="M43" s="421" t="str">
        <f t="shared" si="6"/>
        <v/>
      </c>
      <c r="N43" s="4"/>
      <c r="O43" s="83">
        <f t="shared" si="7"/>
        <v>38</v>
      </c>
      <c r="P43" s="77" t="str">
        <f t="shared" si="8"/>
        <v/>
      </c>
      <c r="Q43" s="77" t="str">
        <f t="shared" si="9"/>
        <v/>
      </c>
      <c r="R43" s="78"/>
      <c r="S43" s="79" t="e">
        <f>IF(#REF!="","",ROUND(#REF!/#REF!*$AN$5,1))</f>
        <v>#REF!</v>
      </c>
      <c r="T43" s="79" t="str">
        <f t="shared" si="10"/>
        <v/>
      </c>
      <c r="U43" s="4"/>
      <c r="V43" s="69">
        <f t="shared" si="11"/>
        <v>38</v>
      </c>
      <c r="W43" s="70" t="str">
        <f t="shared" si="12"/>
        <v/>
      </c>
      <c r="X43" s="70" t="str">
        <f t="shared" si="13"/>
        <v/>
      </c>
      <c r="Y43" s="71"/>
      <c r="Z43" s="72">
        <f t="shared" si="14"/>
        <v>0</v>
      </c>
      <c r="AA43" s="422" t="str">
        <f t="shared" si="15"/>
        <v/>
      </c>
      <c r="AB43" s="4"/>
      <c r="AC43" s="84">
        <f t="shared" si="16"/>
        <v>38</v>
      </c>
      <c r="AD43" s="80" t="str">
        <f t="shared" si="17"/>
        <v/>
      </c>
      <c r="AE43" s="80" t="str">
        <f t="shared" si="18"/>
        <v/>
      </c>
      <c r="AF43" s="81"/>
      <c r="AG43" s="82">
        <f t="shared" si="19"/>
        <v>0</v>
      </c>
      <c r="AH43" s="421" t="str">
        <f t="shared" si="20"/>
        <v/>
      </c>
      <c r="AI43" s="4"/>
      <c r="AJ43" s="83">
        <f t="shared" si="21"/>
        <v>38</v>
      </c>
      <c r="AK43" s="77" t="str">
        <f t="shared" si="22"/>
        <v/>
      </c>
      <c r="AL43" s="77" t="str">
        <f t="shared" si="23"/>
        <v/>
      </c>
      <c r="AM43" s="78"/>
      <c r="AN43" s="79" t="e">
        <f>IF(#REF!="","",ROUND(#REF!/#REF!*$AN$5,1))</f>
        <v>#REF!</v>
      </c>
      <c r="AO43" s="79" t="str">
        <f t="shared" si="24"/>
        <v/>
      </c>
      <c r="AP43" s="5" t="str">
        <f t="shared" si="25"/>
        <v/>
      </c>
      <c r="AQ43" s="5" t="str">
        <f t="shared" si="26"/>
        <v/>
      </c>
      <c r="AR43" s="5" t="str">
        <f t="shared" si="27"/>
        <v/>
      </c>
      <c r="AS43" s="5" t="str">
        <f t="shared" si="28"/>
        <v/>
      </c>
      <c r="AT43" s="5" t="str">
        <f t="shared" si="29"/>
        <v/>
      </c>
      <c r="AU43" s="5" t="str">
        <f t="shared" si="30"/>
        <v/>
      </c>
      <c r="AV43" s="5" t="str">
        <f t="shared" si="31"/>
        <v/>
      </c>
    </row>
    <row r="44" spans="1:48" x14ac:dyDescent="0.35">
      <c r="A44" s="69">
        <f>IF('Student Profile'!A41="","",'Student Profile'!A41)</f>
        <v>39</v>
      </c>
      <c r="B44" s="70" t="str">
        <f>IF('Student Profile'!B41="","",'Student Profile'!B41)</f>
        <v/>
      </c>
      <c r="C44" s="69" t="str">
        <f>IF('Student Profile'!C41="","",'Student Profile'!C41)</f>
        <v/>
      </c>
      <c r="D44" s="71"/>
      <c r="E44" s="72">
        <f t="shared" si="0"/>
        <v>0</v>
      </c>
      <c r="F44" s="72" t="str">
        <f t="shared" si="1"/>
        <v/>
      </c>
      <c r="G44" s="4"/>
      <c r="H44" s="84">
        <f t="shared" si="2"/>
        <v>39</v>
      </c>
      <c r="I44" s="80" t="str">
        <f t="shared" si="3"/>
        <v/>
      </c>
      <c r="J44" s="80" t="str">
        <f t="shared" si="4"/>
        <v/>
      </c>
      <c r="K44" s="81"/>
      <c r="L44" s="82">
        <f t="shared" si="5"/>
        <v>0</v>
      </c>
      <c r="M44" s="421" t="str">
        <f t="shared" si="6"/>
        <v/>
      </c>
      <c r="N44" s="4"/>
      <c r="O44" s="83">
        <f t="shared" si="7"/>
        <v>39</v>
      </c>
      <c r="P44" s="77" t="str">
        <f t="shared" si="8"/>
        <v/>
      </c>
      <c r="Q44" s="77" t="str">
        <f t="shared" si="9"/>
        <v/>
      </c>
      <c r="R44" s="78"/>
      <c r="S44" s="79" t="e">
        <f>IF(#REF!="","",ROUND(#REF!/#REF!*$AN$5,1))</f>
        <v>#REF!</v>
      </c>
      <c r="T44" s="79" t="str">
        <f t="shared" si="10"/>
        <v/>
      </c>
      <c r="U44" s="4"/>
      <c r="V44" s="69">
        <f t="shared" si="11"/>
        <v>39</v>
      </c>
      <c r="W44" s="70" t="str">
        <f t="shared" si="12"/>
        <v/>
      </c>
      <c r="X44" s="70" t="str">
        <f t="shared" si="13"/>
        <v/>
      </c>
      <c r="Y44" s="71"/>
      <c r="Z44" s="72">
        <f t="shared" si="14"/>
        <v>0</v>
      </c>
      <c r="AA44" s="422" t="str">
        <f t="shared" si="15"/>
        <v/>
      </c>
      <c r="AB44" s="4"/>
      <c r="AC44" s="84">
        <f t="shared" si="16"/>
        <v>39</v>
      </c>
      <c r="AD44" s="80" t="str">
        <f t="shared" si="17"/>
        <v/>
      </c>
      <c r="AE44" s="80" t="str">
        <f t="shared" si="18"/>
        <v/>
      </c>
      <c r="AF44" s="81"/>
      <c r="AG44" s="82">
        <f t="shared" si="19"/>
        <v>0</v>
      </c>
      <c r="AH44" s="421" t="str">
        <f t="shared" si="20"/>
        <v/>
      </c>
      <c r="AI44" s="4"/>
      <c r="AJ44" s="83">
        <f t="shared" si="21"/>
        <v>39</v>
      </c>
      <c r="AK44" s="77" t="str">
        <f t="shared" si="22"/>
        <v/>
      </c>
      <c r="AL44" s="77" t="str">
        <f t="shared" si="23"/>
        <v/>
      </c>
      <c r="AM44" s="78"/>
      <c r="AN44" s="79" t="e">
        <f>IF(#REF!="","",ROUND(#REF!/#REF!*$AN$5,1))</f>
        <v>#REF!</v>
      </c>
      <c r="AO44" s="79" t="str">
        <f t="shared" si="24"/>
        <v/>
      </c>
      <c r="AP44" s="5" t="str">
        <f t="shared" si="25"/>
        <v/>
      </c>
      <c r="AQ44" s="5" t="str">
        <f t="shared" si="26"/>
        <v/>
      </c>
      <c r="AR44" s="5" t="str">
        <f t="shared" si="27"/>
        <v/>
      </c>
      <c r="AS44" s="5" t="str">
        <f t="shared" si="28"/>
        <v/>
      </c>
      <c r="AT44" s="5" t="str">
        <f t="shared" si="29"/>
        <v/>
      </c>
      <c r="AU44" s="5" t="str">
        <f t="shared" si="30"/>
        <v/>
      </c>
      <c r="AV44" s="5" t="str">
        <f t="shared" si="31"/>
        <v/>
      </c>
    </row>
    <row r="45" spans="1:48" x14ac:dyDescent="0.35">
      <c r="A45" s="69">
        <f>IF('Student Profile'!A42="","",'Student Profile'!A42)</f>
        <v>40</v>
      </c>
      <c r="B45" s="70" t="str">
        <f>IF('Student Profile'!B42="","",'Student Profile'!B42)</f>
        <v/>
      </c>
      <c r="C45" s="69" t="str">
        <f>IF('Student Profile'!C42="","",'Student Profile'!C42)</f>
        <v/>
      </c>
      <c r="D45" s="71"/>
      <c r="E45" s="72">
        <f t="shared" si="0"/>
        <v>0</v>
      </c>
      <c r="F45" s="72" t="str">
        <f t="shared" si="1"/>
        <v/>
      </c>
      <c r="G45" s="4"/>
      <c r="H45" s="84">
        <f t="shared" si="2"/>
        <v>40</v>
      </c>
      <c r="I45" s="80" t="str">
        <f t="shared" si="3"/>
        <v/>
      </c>
      <c r="J45" s="80" t="str">
        <f t="shared" si="4"/>
        <v/>
      </c>
      <c r="K45" s="81"/>
      <c r="L45" s="82">
        <f t="shared" si="5"/>
        <v>0</v>
      </c>
      <c r="M45" s="421" t="str">
        <f t="shared" si="6"/>
        <v/>
      </c>
      <c r="N45" s="4"/>
      <c r="O45" s="83">
        <f t="shared" si="7"/>
        <v>40</v>
      </c>
      <c r="P45" s="77" t="str">
        <f t="shared" si="8"/>
        <v/>
      </c>
      <c r="Q45" s="77" t="str">
        <f t="shared" si="9"/>
        <v/>
      </c>
      <c r="R45" s="78"/>
      <c r="S45" s="79" t="e">
        <f>IF(#REF!="","",ROUND(#REF!/#REF!*$AN$5,1))</f>
        <v>#REF!</v>
      </c>
      <c r="T45" s="79" t="str">
        <f t="shared" si="10"/>
        <v/>
      </c>
      <c r="U45" s="4"/>
      <c r="V45" s="69">
        <f t="shared" si="11"/>
        <v>40</v>
      </c>
      <c r="W45" s="70" t="str">
        <f t="shared" si="12"/>
        <v/>
      </c>
      <c r="X45" s="70" t="str">
        <f t="shared" si="13"/>
        <v/>
      </c>
      <c r="Y45" s="71"/>
      <c r="Z45" s="72">
        <f t="shared" si="14"/>
        <v>0</v>
      </c>
      <c r="AA45" s="422" t="str">
        <f t="shared" si="15"/>
        <v/>
      </c>
      <c r="AB45" s="4"/>
      <c r="AC45" s="84">
        <f t="shared" si="16"/>
        <v>40</v>
      </c>
      <c r="AD45" s="80" t="str">
        <f t="shared" si="17"/>
        <v/>
      </c>
      <c r="AE45" s="80" t="str">
        <f t="shared" si="18"/>
        <v/>
      </c>
      <c r="AF45" s="81"/>
      <c r="AG45" s="82">
        <f t="shared" si="19"/>
        <v>0</v>
      </c>
      <c r="AH45" s="421" t="str">
        <f t="shared" si="20"/>
        <v/>
      </c>
      <c r="AI45" s="4"/>
      <c r="AJ45" s="83">
        <f t="shared" si="21"/>
        <v>40</v>
      </c>
      <c r="AK45" s="77" t="str">
        <f t="shared" si="22"/>
        <v/>
      </c>
      <c r="AL45" s="77" t="str">
        <f t="shared" si="23"/>
        <v/>
      </c>
      <c r="AM45" s="78"/>
      <c r="AN45" s="79" t="e">
        <f>IF(#REF!="","",ROUND(#REF!/#REF!*$AN$5,1))</f>
        <v>#REF!</v>
      </c>
      <c r="AO45" s="79" t="str">
        <f t="shared" si="24"/>
        <v/>
      </c>
      <c r="AP45" s="5" t="str">
        <f t="shared" si="25"/>
        <v/>
      </c>
      <c r="AQ45" s="5" t="str">
        <f t="shared" si="26"/>
        <v/>
      </c>
      <c r="AR45" s="5" t="str">
        <f t="shared" si="27"/>
        <v/>
      </c>
      <c r="AS45" s="5" t="str">
        <f t="shared" si="28"/>
        <v/>
      </c>
      <c r="AT45" s="5" t="str">
        <f t="shared" si="29"/>
        <v/>
      </c>
      <c r="AU45" s="5" t="str">
        <f t="shared" si="30"/>
        <v/>
      </c>
      <c r="AV45" s="5" t="str">
        <f t="shared" si="31"/>
        <v/>
      </c>
    </row>
    <row r="46" spans="1:48" x14ac:dyDescent="0.35">
      <c r="A46" s="69">
        <f>IF('Student Profile'!A43="","",'Student Profile'!A43)</f>
        <v>41</v>
      </c>
      <c r="B46" s="70" t="str">
        <f>IF('Student Profile'!B43="","",'Student Profile'!B43)</f>
        <v/>
      </c>
      <c r="C46" s="69" t="str">
        <f>IF('Student Profile'!C43="","",'Student Profile'!C43)</f>
        <v/>
      </c>
      <c r="D46" s="71"/>
      <c r="E46" s="72">
        <f t="shared" si="0"/>
        <v>0</v>
      </c>
      <c r="F46" s="72" t="str">
        <f t="shared" si="1"/>
        <v/>
      </c>
      <c r="G46" s="4"/>
      <c r="H46" s="84">
        <f t="shared" si="2"/>
        <v>41</v>
      </c>
      <c r="I46" s="80" t="str">
        <f t="shared" si="3"/>
        <v/>
      </c>
      <c r="J46" s="80" t="str">
        <f t="shared" si="4"/>
        <v/>
      </c>
      <c r="K46" s="81"/>
      <c r="L46" s="82">
        <f t="shared" si="5"/>
        <v>0</v>
      </c>
      <c r="M46" s="421" t="str">
        <f t="shared" si="6"/>
        <v/>
      </c>
      <c r="N46" s="4"/>
      <c r="O46" s="83">
        <f t="shared" si="7"/>
        <v>41</v>
      </c>
      <c r="P46" s="77" t="str">
        <f t="shared" si="8"/>
        <v/>
      </c>
      <c r="Q46" s="77" t="str">
        <f t="shared" si="9"/>
        <v/>
      </c>
      <c r="R46" s="78"/>
      <c r="S46" s="79" t="e">
        <f>IF(#REF!="","",ROUND(#REF!/#REF!*$AN$5,1))</f>
        <v>#REF!</v>
      </c>
      <c r="T46" s="79" t="str">
        <f t="shared" si="10"/>
        <v/>
      </c>
      <c r="U46" s="4"/>
      <c r="V46" s="69">
        <f t="shared" si="11"/>
        <v>41</v>
      </c>
      <c r="W46" s="70" t="str">
        <f t="shared" si="12"/>
        <v/>
      </c>
      <c r="X46" s="70" t="str">
        <f t="shared" si="13"/>
        <v/>
      </c>
      <c r="Y46" s="71"/>
      <c r="Z46" s="72">
        <f t="shared" si="14"/>
        <v>0</v>
      </c>
      <c r="AA46" s="422" t="str">
        <f t="shared" si="15"/>
        <v/>
      </c>
      <c r="AB46" s="4"/>
      <c r="AC46" s="84">
        <f t="shared" si="16"/>
        <v>41</v>
      </c>
      <c r="AD46" s="80" t="str">
        <f t="shared" si="17"/>
        <v/>
      </c>
      <c r="AE46" s="80" t="str">
        <f t="shared" si="18"/>
        <v/>
      </c>
      <c r="AF46" s="81"/>
      <c r="AG46" s="82">
        <f t="shared" si="19"/>
        <v>0</v>
      </c>
      <c r="AH46" s="421" t="str">
        <f t="shared" si="20"/>
        <v/>
      </c>
      <c r="AI46" s="4"/>
      <c r="AJ46" s="83">
        <f t="shared" si="21"/>
        <v>41</v>
      </c>
      <c r="AK46" s="77" t="str">
        <f t="shared" si="22"/>
        <v/>
      </c>
      <c r="AL46" s="77" t="str">
        <f t="shared" si="23"/>
        <v/>
      </c>
      <c r="AM46" s="78"/>
      <c r="AN46" s="79" t="e">
        <f>IF(#REF!="","",ROUND(#REF!/#REF!*$AN$5,1))</f>
        <v>#REF!</v>
      </c>
      <c r="AO46" s="79" t="str">
        <f t="shared" si="24"/>
        <v/>
      </c>
      <c r="AP46" s="5" t="str">
        <f t="shared" si="25"/>
        <v/>
      </c>
      <c r="AQ46" s="5" t="str">
        <f t="shared" si="26"/>
        <v/>
      </c>
      <c r="AR46" s="5" t="str">
        <f t="shared" si="27"/>
        <v/>
      </c>
      <c r="AS46" s="5" t="str">
        <f t="shared" si="28"/>
        <v/>
      </c>
      <c r="AT46" s="5" t="str">
        <f t="shared" si="29"/>
        <v/>
      </c>
      <c r="AU46" s="5" t="str">
        <f t="shared" si="30"/>
        <v/>
      </c>
      <c r="AV46" s="5" t="str">
        <f t="shared" si="31"/>
        <v/>
      </c>
    </row>
    <row r="47" spans="1:48" x14ac:dyDescent="0.35">
      <c r="A47" s="69">
        <f>IF('Student Profile'!A44="","",'Student Profile'!A44)</f>
        <v>42</v>
      </c>
      <c r="B47" s="70" t="str">
        <f>IF('Student Profile'!B44="","",'Student Profile'!B44)</f>
        <v/>
      </c>
      <c r="C47" s="69" t="str">
        <f>IF('Student Profile'!C44="","",'Student Profile'!C44)</f>
        <v/>
      </c>
      <c r="D47" s="71"/>
      <c r="E47" s="72">
        <f t="shared" si="0"/>
        <v>0</v>
      </c>
      <c r="F47" s="72" t="str">
        <f t="shared" si="1"/>
        <v/>
      </c>
      <c r="G47" s="4"/>
      <c r="H47" s="84">
        <f t="shared" si="2"/>
        <v>42</v>
      </c>
      <c r="I47" s="80" t="str">
        <f t="shared" si="3"/>
        <v/>
      </c>
      <c r="J47" s="80" t="str">
        <f t="shared" si="4"/>
        <v/>
      </c>
      <c r="K47" s="81"/>
      <c r="L47" s="82">
        <f t="shared" si="5"/>
        <v>0</v>
      </c>
      <c r="M47" s="421" t="str">
        <f t="shared" si="6"/>
        <v/>
      </c>
      <c r="N47" s="4"/>
      <c r="O47" s="83">
        <f t="shared" si="7"/>
        <v>42</v>
      </c>
      <c r="P47" s="77" t="str">
        <f t="shared" si="8"/>
        <v/>
      </c>
      <c r="Q47" s="77" t="str">
        <f t="shared" si="9"/>
        <v/>
      </c>
      <c r="R47" s="78"/>
      <c r="S47" s="79" t="e">
        <f>IF(#REF!="","",ROUND(#REF!/#REF!*$AN$5,1))</f>
        <v>#REF!</v>
      </c>
      <c r="T47" s="79" t="str">
        <f t="shared" si="10"/>
        <v/>
      </c>
      <c r="U47" s="4"/>
      <c r="V47" s="69">
        <f t="shared" si="11"/>
        <v>42</v>
      </c>
      <c r="W47" s="70" t="str">
        <f t="shared" si="12"/>
        <v/>
      </c>
      <c r="X47" s="70" t="str">
        <f t="shared" si="13"/>
        <v/>
      </c>
      <c r="Y47" s="71"/>
      <c r="Z47" s="72">
        <f t="shared" si="14"/>
        <v>0</v>
      </c>
      <c r="AA47" s="422" t="str">
        <f t="shared" si="15"/>
        <v/>
      </c>
      <c r="AB47" s="4"/>
      <c r="AC47" s="84">
        <f t="shared" si="16"/>
        <v>42</v>
      </c>
      <c r="AD47" s="80" t="str">
        <f t="shared" si="17"/>
        <v/>
      </c>
      <c r="AE47" s="80" t="str">
        <f t="shared" si="18"/>
        <v/>
      </c>
      <c r="AF47" s="81"/>
      <c r="AG47" s="82">
        <f t="shared" si="19"/>
        <v>0</v>
      </c>
      <c r="AH47" s="421" t="str">
        <f t="shared" si="20"/>
        <v/>
      </c>
      <c r="AI47" s="4"/>
      <c r="AJ47" s="83">
        <f t="shared" si="21"/>
        <v>42</v>
      </c>
      <c r="AK47" s="77" t="str">
        <f t="shared" si="22"/>
        <v/>
      </c>
      <c r="AL47" s="77" t="str">
        <f t="shared" si="23"/>
        <v/>
      </c>
      <c r="AM47" s="78"/>
      <c r="AN47" s="79" t="e">
        <f>IF(#REF!="","",ROUND(#REF!/#REF!*$AN$5,1))</f>
        <v>#REF!</v>
      </c>
      <c r="AO47" s="79" t="str">
        <f t="shared" si="24"/>
        <v/>
      </c>
      <c r="AP47" s="5" t="str">
        <f t="shared" si="25"/>
        <v/>
      </c>
      <c r="AQ47" s="5" t="str">
        <f t="shared" si="26"/>
        <v/>
      </c>
      <c r="AR47" s="5" t="str">
        <f t="shared" si="27"/>
        <v/>
      </c>
      <c r="AS47" s="5" t="str">
        <f t="shared" si="28"/>
        <v/>
      </c>
      <c r="AT47" s="5" t="str">
        <f t="shared" si="29"/>
        <v/>
      </c>
      <c r="AU47" s="5" t="str">
        <f t="shared" si="30"/>
        <v/>
      </c>
      <c r="AV47" s="5" t="str">
        <f t="shared" si="31"/>
        <v/>
      </c>
    </row>
    <row r="48" spans="1:48" x14ac:dyDescent="0.35">
      <c r="A48" s="69">
        <f>IF('Student Profile'!A45="","",'Student Profile'!A45)</f>
        <v>43</v>
      </c>
      <c r="B48" s="70" t="str">
        <f>IF('Student Profile'!B45="","",'Student Profile'!B45)</f>
        <v/>
      </c>
      <c r="C48" s="69" t="str">
        <f>IF('Student Profile'!C45="","",'Student Profile'!C45)</f>
        <v/>
      </c>
      <c r="D48" s="71"/>
      <c r="E48" s="72">
        <f t="shared" si="0"/>
        <v>0</v>
      </c>
      <c r="F48" s="72" t="str">
        <f t="shared" si="1"/>
        <v/>
      </c>
      <c r="G48" s="4"/>
      <c r="H48" s="84">
        <f t="shared" si="2"/>
        <v>43</v>
      </c>
      <c r="I48" s="80" t="str">
        <f t="shared" si="3"/>
        <v/>
      </c>
      <c r="J48" s="80" t="str">
        <f t="shared" si="4"/>
        <v/>
      </c>
      <c r="K48" s="81"/>
      <c r="L48" s="82">
        <f t="shared" si="5"/>
        <v>0</v>
      </c>
      <c r="M48" s="421" t="str">
        <f t="shared" si="6"/>
        <v/>
      </c>
      <c r="N48" s="4"/>
      <c r="O48" s="83">
        <f t="shared" si="7"/>
        <v>43</v>
      </c>
      <c r="P48" s="77" t="str">
        <f t="shared" si="8"/>
        <v/>
      </c>
      <c r="Q48" s="77" t="str">
        <f t="shared" si="9"/>
        <v/>
      </c>
      <c r="R48" s="78"/>
      <c r="S48" s="79" t="e">
        <f>IF(#REF!="","",ROUND(#REF!/#REF!*$AN$5,1))</f>
        <v>#REF!</v>
      </c>
      <c r="T48" s="79" t="str">
        <f t="shared" si="10"/>
        <v/>
      </c>
      <c r="U48" s="4"/>
      <c r="V48" s="69">
        <f t="shared" si="11"/>
        <v>43</v>
      </c>
      <c r="W48" s="70" t="str">
        <f t="shared" si="12"/>
        <v/>
      </c>
      <c r="X48" s="70" t="str">
        <f t="shared" si="13"/>
        <v/>
      </c>
      <c r="Y48" s="71"/>
      <c r="Z48" s="72">
        <f t="shared" si="14"/>
        <v>0</v>
      </c>
      <c r="AA48" s="422" t="str">
        <f t="shared" si="15"/>
        <v/>
      </c>
      <c r="AB48" s="4"/>
      <c r="AC48" s="84">
        <f t="shared" si="16"/>
        <v>43</v>
      </c>
      <c r="AD48" s="80" t="str">
        <f t="shared" si="17"/>
        <v/>
      </c>
      <c r="AE48" s="80" t="str">
        <f t="shared" si="18"/>
        <v/>
      </c>
      <c r="AF48" s="81"/>
      <c r="AG48" s="82">
        <f t="shared" si="19"/>
        <v>0</v>
      </c>
      <c r="AH48" s="421" t="str">
        <f t="shared" si="20"/>
        <v/>
      </c>
      <c r="AI48" s="4"/>
      <c r="AJ48" s="83">
        <f t="shared" si="21"/>
        <v>43</v>
      </c>
      <c r="AK48" s="77" t="str">
        <f t="shared" si="22"/>
        <v/>
      </c>
      <c r="AL48" s="77" t="str">
        <f t="shared" si="23"/>
        <v/>
      </c>
      <c r="AM48" s="78"/>
      <c r="AN48" s="79" t="e">
        <f>IF(#REF!="","",ROUND(#REF!/#REF!*$AN$5,1))</f>
        <v>#REF!</v>
      </c>
      <c r="AO48" s="79" t="str">
        <f t="shared" si="24"/>
        <v/>
      </c>
      <c r="AP48" s="5" t="str">
        <f t="shared" si="25"/>
        <v/>
      </c>
      <c r="AQ48" s="5" t="str">
        <f t="shared" si="26"/>
        <v/>
      </c>
      <c r="AR48" s="5" t="str">
        <f t="shared" si="27"/>
        <v/>
      </c>
      <c r="AS48" s="5" t="str">
        <f t="shared" si="28"/>
        <v/>
      </c>
      <c r="AT48" s="5" t="str">
        <f t="shared" si="29"/>
        <v/>
      </c>
      <c r="AU48" s="5" t="str">
        <f t="shared" si="30"/>
        <v/>
      </c>
      <c r="AV48" s="5" t="str">
        <f t="shared" si="31"/>
        <v/>
      </c>
    </row>
    <row r="49" spans="1:48" x14ac:dyDescent="0.35">
      <c r="A49" s="69">
        <f>IF('Student Profile'!A46="","",'Student Profile'!A46)</f>
        <v>44</v>
      </c>
      <c r="B49" s="70" t="str">
        <f>IF('Student Profile'!B46="","",'Student Profile'!B46)</f>
        <v/>
      </c>
      <c r="C49" s="69" t="str">
        <f>IF('Student Profile'!C46="","",'Student Profile'!C46)</f>
        <v/>
      </c>
      <c r="D49" s="71"/>
      <c r="E49" s="72">
        <f t="shared" si="0"/>
        <v>0</v>
      </c>
      <c r="F49" s="72" t="str">
        <f t="shared" si="1"/>
        <v/>
      </c>
      <c r="G49" s="4"/>
      <c r="H49" s="84">
        <f t="shared" si="2"/>
        <v>44</v>
      </c>
      <c r="I49" s="80" t="str">
        <f t="shared" si="3"/>
        <v/>
      </c>
      <c r="J49" s="80" t="str">
        <f t="shared" si="4"/>
        <v/>
      </c>
      <c r="K49" s="81"/>
      <c r="L49" s="82">
        <f t="shared" si="5"/>
        <v>0</v>
      </c>
      <c r="M49" s="421" t="str">
        <f t="shared" si="6"/>
        <v/>
      </c>
      <c r="N49" s="4"/>
      <c r="O49" s="83">
        <f t="shared" si="7"/>
        <v>44</v>
      </c>
      <c r="P49" s="77" t="str">
        <f t="shared" si="8"/>
        <v/>
      </c>
      <c r="Q49" s="77" t="str">
        <f t="shared" si="9"/>
        <v/>
      </c>
      <c r="R49" s="78"/>
      <c r="S49" s="79" t="e">
        <f>IF(#REF!="","",ROUND(#REF!/#REF!*$AN$5,1))</f>
        <v>#REF!</v>
      </c>
      <c r="T49" s="79" t="str">
        <f t="shared" si="10"/>
        <v/>
      </c>
      <c r="U49" s="4"/>
      <c r="V49" s="69">
        <f t="shared" si="11"/>
        <v>44</v>
      </c>
      <c r="W49" s="70" t="str">
        <f t="shared" si="12"/>
        <v/>
      </c>
      <c r="X49" s="70" t="str">
        <f t="shared" si="13"/>
        <v/>
      </c>
      <c r="Y49" s="71"/>
      <c r="Z49" s="72">
        <f t="shared" si="14"/>
        <v>0</v>
      </c>
      <c r="AA49" s="422" t="str">
        <f t="shared" si="15"/>
        <v/>
      </c>
      <c r="AB49" s="4"/>
      <c r="AC49" s="84">
        <f t="shared" si="16"/>
        <v>44</v>
      </c>
      <c r="AD49" s="80" t="str">
        <f t="shared" si="17"/>
        <v/>
      </c>
      <c r="AE49" s="80" t="str">
        <f t="shared" si="18"/>
        <v/>
      </c>
      <c r="AF49" s="81"/>
      <c r="AG49" s="82">
        <f t="shared" si="19"/>
        <v>0</v>
      </c>
      <c r="AH49" s="421" t="str">
        <f t="shared" si="20"/>
        <v/>
      </c>
      <c r="AI49" s="4"/>
      <c r="AJ49" s="83">
        <f t="shared" si="21"/>
        <v>44</v>
      </c>
      <c r="AK49" s="77" t="str">
        <f t="shared" si="22"/>
        <v/>
      </c>
      <c r="AL49" s="77" t="str">
        <f t="shared" si="23"/>
        <v/>
      </c>
      <c r="AM49" s="78"/>
      <c r="AN49" s="79" t="e">
        <f>IF(#REF!="","",ROUND(#REF!/#REF!*$AN$5,1))</f>
        <v>#REF!</v>
      </c>
      <c r="AO49" s="79" t="str">
        <f t="shared" si="24"/>
        <v/>
      </c>
      <c r="AP49" s="5" t="str">
        <f t="shared" si="25"/>
        <v/>
      </c>
      <c r="AQ49" s="5" t="str">
        <f t="shared" si="26"/>
        <v/>
      </c>
      <c r="AR49" s="5" t="str">
        <f t="shared" si="27"/>
        <v/>
      </c>
      <c r="AS49" s="5" t="str">
        <f t="shared" si="28"/>
        <v/>
      </c>
      <c r="AT49" s="5" t="str">
        <f t="shared" si="29"/>
        <v/>
      </c>
      <c r="AU49" s="5" t="str">
        <f t="shared" si="30"/>
        <v/>
      </c>
      <c r="AV49" s="5" t="str">
        <f t="shared" si="31"/>
        <v/>
      </c>
    </row>
    <row r="50" spans="1:48" x14ac:dyDescent="0.35">
      <c r="A50" s="69">
        <f>IF('Student Profile'!A47="","",'Student Profile'!A47)</f>
        <v>45</v>
      </c>
      <c r="B50" s="70" t="str">
        <f>IF('Student Profile'!B47="","",'Student Profile'!B47)</f>
        <v/>
      </c>
      <c r="C50" s="69" t="str">
        <f>IF('Student Profile'!C47="","",'Student Profile'!C47)</f>
        <v/>
      </c>
      <c r="D50" s="71"/>
      <c r="E50" s="72">
        <f t="shared" si="0"/>
        <v>0</v>
      </c>
      <c r="F50" s="72" t="str">
        <f t="shared" si="1"/>
        <v/>
      </c>
      <c r="G50" s="4"/>
      <c r="H50" s="84">
        <f t="shared" si="2"/>
        <v>45</v>
      </c>
      <c r="I50" s="80" t="str">
        <f t="shared" si="3"/>
        <v/>
      </c>
      <c r="J50" s="80" t="str">
        <f t="shared" si="4"/>
        <v/>
      </c>
      <c r="K50" s="81"/>
      <c r="L50" s="82">
        <f t="shared" si="5"/>
        <v>0</v>
      </c>
      <c r="M50" s="421" t="str">
        <f t="shared" si="6"/>
        <v/>
      </c>
      <c r="N50" s="4"/>
      <c r="O50" s="83">
        <f t="shared" si="7"/>
        <v>45</v>
      </c>
      <c r="P50" s="77" t="str">
        <f t="shared" si="8"/>
        <v/>
      </c>
      <c r="Q50" s="77" t="str">
        <f t="shared" si="9"/>
        <v/>
      </c>
      <c r="R50" s="78"/>
      <c r="S50" s="79" t="e">
        <f>IF(#REF!="","",ROUND(#REF!/#REF!*$AN$5,1))</f>
        <v>#REF!</v>
      </c>
      <c r="T50" s="79" t="str">
        <f t="shared" si="10"/>
        <v/>
      </c>
      <c r="U50" s="4"/>
      <c r="V50" s="69">
        <f t="shared" si="11"/>
        <v>45</v>
      </c>
      <c r="W50" s="70" t="str">
        <f t="shared" si="12"/>
        <v/>
      </c>
      <c r="X50" s="70" t="str">
        <f t="shared" si="13"/>
        <v/>
      </c>
      <c r="Y50" s="71"/>
      <c r="Z50" s="72">
        <f t="shared" si="14"/>
        <v>0</v>
      </c>
      <c r="AA50" s="422" t="str">
        <f t="shared" si="15"/>
        <v/>
      </c>
      <c r="AB50" s="4"/>
      <c r="AC50" s="84">
        <f t="shared" si="16"/>
        <v>45</v>
      </c>
      <c r="AD50" s="80" t="str">
        <f t="shared" si="17"/>
        <v/>
      </c>
      <c r="AE50" s="80" t="str">
        <f t="shared" si="18"/>
        <v/>
      </c>
      <c r="AF50" s="81"/>
      <c r="AG50" s="82">
        <f t="shared" si="19"/>
        <v>0</v>
      </c>
      <c r="AH50" s="421" t="str">
        <f t="shared" si="20"/>
        <v/>
      </c>
      <c r="AI50" s="4"/>
      <c r="AJ50" s="83">
        <f t="shared" si="21"/>
        <v>45</v>
      </c>
      <c r="AK50" s="77" t="str">
        <f t="shared" si="22"/>
        <v/>
      </c>
      <c r="AL50" s="77" t="str">
        <f t="shared" si="23"/>
        <v/>
      </c>
      <c r="AM50" s="78"/>
      <c r="AN50" s="79" t="e">
        <f>IF(#REF!="","",ROUND(#REF!/#REF!*$AN$5,1))</f>
        <v>#REF!</v>
      </c>
      <c r="AO50" s="79" t="str">
        <f t="shared" si="24"/>
        <v/>
      </c>
      <c r="AP50" s="5" t="str">
        <f t="shared" si="25"/>
        <v/>
      </c>
      <c r="AQ50" s="5" t="str">
        <f t="shared" si="26"/>
        <v/>
      </c>
      <c r="AR50" s="5" t="str">
        <f t="shared" si="27"/>
        <v/>
      </c>
      <c r="AS50" s="5" t="str">
        <f t="shared" si="28"/>
        <v/>
      </c>
      <c r="AT50" s="5" t="str">
        <f t="shared" si="29"/>
        <v/>
      </c>
      <c r="AU50" s="5" t="str">
        <f t="shared" si="30"/>
        <v/>
      </c>
      <c r="AV50" s="5" t="str">
        <f t="shared" si="31"/>
        <v/>
      </c>
    </row>
    <row r="51" spans="1:48" x14ac:dyDescent="0.35">
      <c r="A51" s="69">
        <f>IF('Student Profile'!A48="","",'Student Profile'!A48)</f>
        <v>46</v>
      </c>
      <c r="B51" s="70" t="str">
        <f>IF('Student Profile'!B48="","",'Student Profile'!B48)</f>
        <v/>
      </c>
      <c r="C51" s="69" t="str">
        <f>IF('Student Profile'!C48="","",'Student Profile'!C48)</f>
        <v/>
      </c>
      <c r="D51" s="71"/>
      <c r="E51" s="72">
        <f t="shared" si="0"/>
        <v>0</v>
      </c>
      <c r="F51" s="72" t="str">
        <f t="shared" si="1"/>
        <v/>
      </c>
      <c r="G51" s="4"/>
      <c r="H51" s="84">
        <f t="shared" si="2"/>
        <v>46</v>
      </c>
      <c r="I51" s="80" t="str">
        <f t="shared" si="3"/>
        <v/>
      </c>
      <c r="J51" s="80" t="str">
        <f t="shared" si="4"/>
        <v/>
      </c>
      <c r="K51" s="81"/>
      <c r="L51" s="82">
        <f t="shared" si="5"/>
        <v>0</v>
      </c>
      <c r="M51" s="421" t="str">
        <f t="shared" si="6"/>
        <v/>
      </c>
      <c r="N51" s="4"/>
      <c r="O51" s="83">
        <f t="shared" si="7"/>
        <v>46</v>
      </c>
      <c r="P51" s="77" t="str">
        <f t="shared" si="8"/>
        <v/>
      </c>
      <c r="Q51" s="77" t="str">
        <f t="shared" si="9"/>
        <v/>
      </c>
      <c r="R51" s="78"/>
      <c r="S51" s="79" t="e">
        <f>IF(#REF!="","",ROUND(#REF!/#REF!*$AN$5,1))</f>
        <v>#REF!</v>
      </c>
      <c r="T51" s="79" t="str">
        <f t="shared" si="10"/>
        <v/>
      </c>
      <c r="U51" s="4"/>
      <c r="V51" s="69">
        <f t="shared" si="11"/>
        <v>46</v>
      </c>
      <c r="W51" s="70" t="str">
        <f t="shared" si="12"/>
        <v/>
      </c>
      <c r="X51" s="70" t="str">
        <f t="shared" si="13"/>
        <v/>
      </c>
      <c r="Y51" s="71"/>
      <c r="Z51" s="72">
        <f t="shared" si="14"/>
        <v>0</v>
      </c>
      <c r="AA51" s="422" t="str">
        <f t="shared" si="15"/>
        <v/>
      </c>
      <c r="AB51" s="4"/>
      <c r="AC51" s="84">
        <f t="shared" si="16"/>
        <v>46</v>
      </c>
      <c r="AD51" s="80" t="str">
        <f t="shared" si="17"/>
        <v/>
      </c>
      <c r="AE51" s="80" t="str">
        <f t="shared" si="18"/>
        <v/>
      </c>
      <c r="AF51" s="81"/>
      <c r="AG51" s="82">
        <f t="shared" si="19"/>
        <v>0</v>
      </c>
      <c r="AH51" s="421" t="str">
        <f t="shared" si="20"/>
        <v/>
      </c>
      <c r="AI51" s="4"/>
      <c r="AJ51" s="83">
        <f t="shared" si="21"/>
        <v>46</v>
      </c>
      <c r="AK51" s="77" t="str">
        <f t="shared" si="22"/>
        <v/>
      </c>
      <c r="AL51" s="77" t="str">
        <f t="shared" si="23"/>
        <v/>
      </c>
      <c r="AM51" s="78"/>
      <c r="AN51" s="79" t="e">
        <f>IF(#REF!="","",ROUND(#REF!/#REF!*$AN$5,1))</f>
        <v>#REF!</v>
      </c>
      <c r="AO51" s="79" t="str">
        <f t="shared" si="24"/>
        <v/>
      </c>
      <c r="AP51" s="5" t="str">
        <f t="shared" si="25"/>
        <v/>
      </c>
      <c r="AQ51" s="5" t="str">
        <f t="shared" si="26"/>
        <v/>
      </c>
      <c r="AR51" s="5" t="str">
        <f t="shared" si="27"/>
        <v/>
      </c>
      <c r="AS51" s="5" t="str">
        <f t="shared" si="28"/>
        <v/>
      </c>
      <c r="AT51" s="5" t="str">
        <f t="shared" si="29"/>
        <v/>
      </c>
      <c r="AU51" s="5" t="str">
        <f t="shared" si="30"/>
        <v/>
      </c>
      <c r="AV51" s="5" t="str">
        <f t="shared" si="31"/>
        <v/>
      </c>
    </row>
    <row r="52" spans="1:48" x14ac:dyDescent="0.35">
      <c r="A52" s="69">
        <f>IF('Student Profile'!A49="","",'Student Profile'!A49)</f>
        <v>47</v>
      </c>
      <c r="B52" s="70" t="str">
        <f>IF('Student Profile'!B49="","",'Student Profile'!B49)</f>
        <v/>
      </c>
      <c r="C52" s="69" t="str">
        <f>IF('Student Profile'!C49="","",'Student Profile'!C49)</f>
        <v/>
      </c>
      <c r="D52" s="71"/>
      <c r="E52" s="72">
        <f t="shared" si="0"/>
        <v>0</v>
      </c>
      <c r="F52" s="72" t="str">
        <f t="shared" si="1"/>
        <v/>
      </c>
      <c r="G52" s="4"/>
      <c r="H52" s="84">
        <f t="shared" si="2"/>
        <v>47</v>
      </c>
      <c r="I52" s="80" t="str">
        <f t="shared" si="3"/>
        <v/>
      </c>
      <c r="J52" s="80" t="str">
        <f t="shared" si="4"/>
        <v/>
      </c>
      <c r="K52" s="81"/>
      <c r="L52" s="82">
        <f t="shared" si="5"/>
        <v>0</v>
      </c>
      <c r="M52" s="421" t="str">
        <f t="shared" si="6"/>
        <v/>
      </c>
      <c r="N52" s="4"/>
      <c r="O52" s="83">
        <f t="shared" si="7"/>
        <v>47</v>
      </c>
      <c r="P52" s="77" t="str">
        <f t="shared" si="8"/>
        <v/>
      </c>
      <c r="Q52" s="77" t="str">
        <f t="shared" si="9"/>
        <v/>
      </c>
      <c r="R52" s="78"/>
      <c r="S52" s="79" t="e">
        <f>IF(#REF!="","",ROUND(#REF!/#REF!*$AN$5,1))</f>
        <v>#REF!</v>
      </c>
      <c r="T52" s="79" t="str">
        <f t="shared" si="10"/>
        <v/>
      </c>
      <c r="U52" s="4"/>
      <c r="V52" s="69">
        <f t="shared" si="11"/>
        <v>47</v>
      </c>
      <c r="W52" s="70" t="str">
        <f t="shared" si="12"/>
        <v/>
      </c>
      <c r="X52" s="70" t="str">
        <f t="shared" si="13"/>
        <v/>
      </c>
      <c r="Y52" s="71"/>
      <c r="Z52" s="72">
        <f t="shared" si="14"/>
        <v>0</v>
      </c>
      <c r="AA52" s="422" t="str">
        <f t="shared" si="15"/>
        <v/>
      </c>
      <c r="AB52" s="4"/>
      <c r="AC52" s="84">
        <f t="shared" si="16"/>
        <v>47</v>
      </c>
      <c r="AD52" s="80" t="str">
        <f t="shared" si="17"/>
        <v/>
      </c>
      <c r="AE52" s="80" t="str">
        <f t="shared" si="18"/>
        <v/>
      </c>
      <c r="AF52" s="81"/>
      <c r="AG52" s="82">
        <f t="shared" si="19"/>
        <v>0</v>
      </c>
      <c r="AH52" s="421" t="str">
        <f t="shared" si="20"/>
        <v/>
      </c>
      <c r="AI52" s="4"/>
      <c r="AJ52" s="83">
        <f t="shared" si="21"/>
        <v>47</v>
      </c>
      <c r="AK52" s="77" t="str">
        <f t="shared" si="22"/>
        <v/>
      </c>
      <c r="AL52" s="77" t="str">
        <f t="shared" si="23"/>
        <v/>
      </c>
      <c r="AM52" s="78"/>
      <c r="AN52" s="79" t="e">
        <f>IF(#REF!="","",ROUND(#REF!/#REF!*$AN$5,1))</f>
        <v>#REF!</v>
      </c>
      <c r="AO52" s="79" t="str">
        <f t="shared" si="24"/>
        <v/>
      </c>
      <c r="AP52" s="5" t="str">
        <f t="shared" si="25"/>
        <v/>
      </c>
      <c r="AQ52" s="5" t="str">
        <f t="shared" si="26"/>
        <v/>
      </c>
      <c r="AR52" s="5" t="str">
        <f t="shared" si="27"/>
        <v/>
      </c>
      <c r="AS52" s="5" t="str">
        <f t="shared" si="28"/>
        <v/>
      </c>
      <c r="AT52" s="5" t="str">
        <f t="shared" si="29"/>
        <v/>
      </c>
      <c r="AU52" s="5" t="str">
        <f t="shared" si="30"/>
        <v/>
      </c>
      <c r="AV52" s="5" t="str">
        <f t="shared" si="31"/>
        <v/>
      </c>
    </row>
    <row r="53" spans="1:48" x14ac:dyDescent="0.35">
      <c r="A53" s="69">
        <f>IF('Student Profile'!A50="","",'Student Profile'!A50)</f>
        <v>48</v>
      </c>
      <c r="B53" s="70" t="str">
        <f>IF('Student Profile'!B50="","",'Student Profile'!B50)</f>
        <v/>
      </c>
      <c r="C53" s="69" t="str">
        <f>IF('Student Profile'!C50="","",'Student Profile'!C50)</f>
        <v/>
      </c>
      <c r="D53" s="71"/>
      <c r="E53" s="72">
        <f t="shared" si="0"/>
        <v>0</v>
      </c>
      <c r="F53" s="72" t="str">
        <f t="shared" si="1"/>
        <v/>
      </c>
      <c r="G53" s="4"/>
      <c r="H53" s="84">
        <f t="shared" si="2"/>
        <v>48</v>
      </c>
      <c r="I53" s="80" t="str">
        <f t="shared" si="3"/>
        <v/>
      </c>
      <c r="J53" s="80" t="str">
        <f t="shared" si="4"/>
        <v/>
      </c>
      <c r="K53" s="81"/>
      <c r="L53" s="82">
        <f t="shared" si="5"/>
        <v>0</v>
      </c>
      <c r="M53" s="421" t="str">
        <f t="shared" si="6"/>
        <v/>
      </c>
      <c r="N53" s="4"/>
      <c r="O53" s="83">
        <f t="shared" si="7"/>
        <v>48</v>
      </c>
      <c r="P53" s="77" t="str">
        <f t="shared" si="8"/>
        <v/>
      </c>
      <c r="Q53" s="77" t="str">
        <f t="shared" si="9"/>
        <v/>
      </c>
      <c r="R53" s="78"/>
      <c r="S53" s="79" t="e">
        <f>IF(#REF!="","",ROUND(#REF!/#REF!*$AN$5,1))</f>
        <v>#REF!</v>
      </c>
      <c r="T53" s="79" t="str">
        <f t="shared" si="10"/>
        <v/>
      </c>
      <c r="U53" s="4"/>
      <c r="V53" s="69">
        <f t="shared" si="11"/>
        <v>48</v>
      </c>
      <c r="W53" s="70" t="str">
        <f t="shared" si="12"/>
        <v/>
      </c>
      <c r="X53" s="70" t="str">
        <f t="shared" si="13"/>
        <v/>
      </c>
      <c r="Y53" s="71"/>
      <c r="Z53" s="72">
        <f t="shared" si="14"/>
        <v>0</v>
      </c>
      <c r="AA53" s="422" t="str">
        <f t="shared" si="15"/>
        <v/>
      </c>
      <c r="AB53" s="4"/>
      <c r="AC53" s="84">
        <f t="shared" si="16"/>
        <v>48</v>
      </c>
      <c r="AD53" s="80" t="str">
        <f t="shared" si="17"/>
        <v/>
      </c>
      <c r="AE53" s="80" t="str">
        <f t="shared" si="18"/>
        <v/>
      </c>
      <c r="AF53" s="81"/>
      <c r="AG53" s="82">
        <f t="shared" si="19"/>
        <v>0</v>
      </c>
      <c r="AH53" s="421" t="str">
        <f t="shared" si="20"/>
        <v/>
      </c>
      <c r="AI53" s="4"/>
      <c r="AJ53" s="83">
        <f t="shared" si="21"/>
        <v>48</v>
      </c>
      <c r="AK53" s="77" t="str">
        <f t="shared" si="22"/>
        <v/>
      </c>
      <c r="AL53" s="77" t="str">
        <f t="shared" si="23"/>
        <v/>
      </c>
      <c r="AM53" s="78"/>
      <c r="AN53" s="79" t="e">
        <f>IF(#REF!="","",ROUND(#REF!/#REF!*$AN$5,1))</f>
        <v>#REF!</v>
      </c>
      <c r="AO53" s="79" t="str">
        <f t="shared" si="24"/>
        <v/>
      </c>
      <c r="AP53" s="5" t="str">
        <f t="shared" si="25"/>
        <v/>
      </c>
      <c r="AQ53" s="5" t="str">
        <f t="shared" si="26"/>
        <v/>
      </c>
      <c r="AR53" s="5" t="str">
        <f t="shared" si="27"/>
        <v/>
      </c>
      <c r="AS53" s="5" t="str">
        <f t="shared" si="28"/>
        <v/>
      </c>
      <c r="AT53" s="5" t="str">
        <f t="shared" si="29"/>
        <v/>
      </c>
      <c r="AU53" s="5" t="str">
        <f t="shared" si="30"/>
        <v/>
      </c>
      <c r="AV53" s="5" t="str">
        <f t="shared" si="31"/>
        <v/>
      </c>
    </row>
    <row r="54" spans="1:48" x14ac:dyDescent="0.35">
      <c r="A54" s="69">
        <f>IF('Student Profile'!A51="","",'Student Profile'!A51)</f>
        <v>49</v>
      </c>
      <c r="B54" s="70" t="str">
        <f>IF('Student Profile'!B51="","",'Student Profile'!B51)</f>
        <v/>
      </c>
      <c r="C54" s="69" t="str">
        <f>IF('Student Profile'!C51="","",'Student Profile'!C51)</f>
        <v/>
      </c>
      <c r="D54" s="71"/>
      <c r="E54" s="72">
        <f t="shared" si="0"/>
        <v>0</v>
      </c>
      <c r="F54" s="72" t="str">
        <f t="shared" si="1"/>
        <v/>
      </c>
      <c r="G54" s="4"/>
      <c r="H54" s="84">
        <f t="shared" si="2"/>
        <v>49</v>
      </c>
      <c r="I54" s="80" t="str">
        <f t="shared" si="3"/>
        <v/>
      </c>
      <c r="J54" s="80" t="str">
        <f t="shared" si="4"/>
        <v/>
      </c>
      <c r="K54" s="81"/>
      <c r="L54" s="82">
        <f t="shared" si="5"/>
        <v>0</v>
      </c>
      <c r="M54" s="421" t="str">
        <f t="shared" si="6"/>
        <v/>
      </c>
      <c r="N54" s="4"/>
      <c r="O54" s="83">
        <f t="shared" si="7"/>
        <v>49</v>
      </c>
      <c r="P54" s="77" t="str">
        <f t="shared" si="8"/>
        <v/>
      </c>
      <c r="Q54" s="77" t="str">
        <f t="shared" si="9"/>
        <v/>
      </c>
      <c r="R54" s="78"/>
      <c r="S54" s="79" t="e">
        <f>IF(#REF!="","",ROUND(#REF!/#REF!*$AN$5,1))</f>
        <v>#REF!</v>
      </c>
      <c r="T54" s="79" t="str">
        <f t="shared" si="10"/>
        <v/>
      </c>
      <c r="U54" s="4"/>
      <c r="V54" s="69">
        <f t="shared" si="11"/>
        <v>49</v>
      </c>
      <c r="W54" s="70" t="str">
        <f t="shared" si="12"/>
        <v/>
      </c>
      <c r="X54" s="70" t="str">
        <f t="shared" si="13"/>
        <v/>
      </c>
      <c r="Y54" s="71"/>
      <c r="Z54" s="72">
        <f t="shared" si="14"/>
        <v>0</v>
      </c>
      <c r="AA54" s="422" t="str">
        <f t="shared" si="15"/>
        <v/>
      </c>
      <c r="AB54" s="4"/>
      <c r="AC54" s="84">
        <f t="shared" si="16"/>
        <v>49</v>
      </c>
      <c r="AD54" s="80" t="str">
        <f t="shared" si="17"/>
        <v/>
      </c>
      <c r="AE54" s="80" t="str">
        <f t="shared" si="18"/>
        <v/>
      </c>
      <c r="AF54" s="81"/>
      <c r="AG54" s="82">
        <f t="shared" si="19"/>
        <v>0</v>
      </c>
      <c r="AH54" s="421" t="str">
        <f t="shared" si="20"/>
        <v/>
      </c>
      <c r="AI54" s="4"/>
      <c r="AJ54" s="83">
        <f t="shared" si="21"/>
        <v>49</v>
      </c>
      <c r="AK54" s="77" t="str">
        <f t="shared" si="22"/>
        <v/>
      </c>
      <c r="AL54" s="77" t="str">
        <f t="shared" si="23"/>
        <v/>
      </c>
      <c r="AM54" s="78"/>
      <c r="AN54" s="79" t="e">
        <f>IF(#REF!="","",ROUND(#REF!/#REF!*$AN$5,1))</f>
        <v>#REF!</v>
      </c>
      <c r="AO54" s="79" t="str">
        <f t="shared" si="24"/>
        <v/>
      </c>
      <c r="AP54" s="5" t="str">
        <f t="shared" si="25"/>
        <v/>
      </c>
      <c r="AQ54" s="5" t="str">
        <f t="shared" si="26"/>
        <v/>
      </c>
      <c r="AR54" s="5" t="str">
        <f t="shared" si="27"/>
        <v/>
      </c>
      <c r="AS54" s="5" t="str">
        <f t="shared" si="28"/>
        <v/>
      </c>
      <c r="AT54" s="5" t="str">
        <f t="shared" si="29"/>
        <v/>
      </c>
      <c r="AU54" s="5" t="str">
        <f t="shared" si="30"/>
        <v/>
      </c>
      <c r="AV54" s="5" t="str">
        <f t="shared" si="31"/>
        <v/>
      </c>
    </row>
    <row r="55" spans="1:48" x14ac:dyDescent="0.35">
      <c r="A55" s="69">
        <f>IF('Student Profile'!A52="","",'Student Profile'!A52)</f>
        <v>50</v>
      </c>
      <c r="B55" s="70" t="str">
        <f>IF('Student Profile'!B52="","",'Student Profile'!B52)</f>
        <v/>
      </c>
      <c r="C55" s="69" t="str">
        <f>IF('Student Profile'!C52="","",'Student Profile'!C52)</f>
        <v/>
      </c>
      <c r="D55" s="71"/>
      <c r="E55" s="72">
        <f t="shared" si="0"/>
        <v>0</v>
      </c>
      <c r="F55" s="72" t="str">
        <f t="shared" si="1"/>
        <v/>
      </c>
      <c r="G55" s="4"/>
      <c r="H55" s="84">
        <f t="shared" si="2"/>
        <v>50</v>
      </c>
      <c r="I55" s="80" t="str">
        <f t="shared" si="3"/>
        <v/>
      </c>
      <c r="J55" s="80" t="str">
        <f t="shared" si="4"/>
        <v/>
      </c>
      <c r="K55" s="81"/>
      <c r="L55" s="82">
        <f t="shared" si="5"/>
        <v>0</v>
      </c>
      <c r="M55" s="421" t="str">
        <f t="shared" si="6"/>
        <v/>
      </c>
      <c r="N55" s="4"/>
      <c r="O55" s="83">
        <f t="shared" si="7"/>
        <v>50</v>
      </c>
      <c r="P55" s="77" t="str">
        <f t="shared" si="8"/>
        <v/>
      </c>
      <c r="Q55" s="77" t="str">
        <f t="shared" si="9"/>
        <v/>
      </c>
      <c r="R55" s="78"/>
      <c r="S55" s="79" t="e">
        <f>IF(#REF!="","",ROUND(#REF!/#REF!*$AN$5,1))</f>
        <v>#REF!</v>
      </c>
      <c r="T55" s="79" t="str">
        <f t="shared" si="10"/>
        <v/>
      </c>
      <c r="U55" s="4"/>
      <c r="V55" s="69">
        <f t="shared" si="11"/>
        <v>50</v>
      </c>
      <c r="W55" s="70" t="str">
        <f t="shared" si="12"/>
        <v/>
      </c>
      <c r="X55" s="70" t="str">
        <f t="shared" si="13"/>
        <v/>
      </c>
      <c r="Y55" s="71"/>
      <c r="Z55" s="72">
        <f t="shared" si="14"/>
        <v>0</v>
      </c>
      <c r="AA55" s="422" t="str">
        <f t="shared" si="15"/>
        <v/>
      </c>
      <c r="AB55" s="4"/>
      <c r="AC55" s="84">
        <f t="shared" si="16"/>
        <v>50</v>
      </c>
      <c r="AD55" s="80" t="str">
        <f t="shared" si="17"/>
        <v/>
      </c>
      <c r="AE55" s="80" t="str">
        <f t="shared" si="18"/>
        <v/>
      </c>
      <c r="AF55" s="81"/>
      <c r="AG55" s="82">
        <f t="shared" si="19"/>
        <v>0</v>
      </c>
      <c r="AH55" s="421" t="str">
        <f t="shared" si="20"/>
        <v/>
      </c>
      <c r="AI55" s="4"/>
      <c r="AJ55" s="83">
        <f t="shared" si="21"/>
        <v>50</v>
      </c>
      <c r="AK55" s="77" t="str">
        <f t="shared" si="22"/>
        <v/>
      </c>
      <c r="AL55" s="77" t="str">
        <f t="shared" si="23"/>
        <v/>
      </c>
      <c r="AM55" s="78"/>
      <c r="AN55" s="79" t="e">
        <f>IF(#REF!="","",ROUND(#REF!/#REF!*$AN$5,1))</f>
        <v>#REF!</v>
      </c>
      <c r="AO55" s="79" t="str">
        <f t="shared" si="24"/>
        <v/>
      </c>
      <c r="AP55" s="5" t="str">
        <f t="shared" si="25"/>
        <v/>
      </c>
      <c r="AQ55" s="5" t="str">
        <f t="shared" si="26"/>
        <v/>
      </c>
      <c r="AR55" s="5" t="str">
        <f t="shared" si="27"/>
        <v/>
      </c>
      <c r="AS55" s="5" t="str">
        <f t="shared" si="28"/>
        <v/>
      </c>
      <c r="AT55" s="5" t="str">
        <f t="shared" si="29"/>
        <v/>
      </c>
      <c r="AU55" s="5" t="str">
        <f t="shared" si="30"/>
        <v/>
      </c>
      <c r="AV55" s="5" t="str">
        <f t="shared" si="31"/>
        <v/>
      </c>
    </row>
    <row r="56" spans="1:48" x14ac:dyDescent="0.35">
      <c r="A56" s="69">
        <f>IF('Student Profile'!A53="","",'Student Profile'!A53)</f>
        <v>51</v>
      </c>
      <c r="B56" s="70" t="str">
        <f>IF('Student Profile'!B53="","",'Student Profile'!B53)</f>
        <v/>
      </c>
      <c r="C56" s="69" t="str">
        <f>IF('Student Profile'!C53="","",'Student Profile'!C53)</f>
        <v/>
      </c>
      <c r="D56" s="71"/>
      <c r="E56" s="72">
        <f t="shared" si="0"/>
        <v>0</v>
      </c>
      <c r="F56" s="72" t="str">
        <f t="shared" si="1"/>
        <v/>
      </c>
      <c r="G56" s="4"/>
      <c r="H56" s="84">
        <f t="shared" si="2"/>
        <v>51</v>
      </c>
      <c r="I56" s="80" t="str">
        <f t="shared" si="3"/>
        <v/>
      </c>
      <c r="J56" s="80" t="str">
        <f t="shared" si="4"/>
        <v/>
      </c>
      <c r="K56" s="81"/>
      <c r="L56" s="82">
        <f t="shared" si="5"/>
        <v>0</v>
      </c>
      <c r="M56" s="421" t="str">
        <f t="shared" si="6"/>
        <v/>
      </c>
      <c r="N56" s="4"/>
      <c r="O56" s="83">
        <f t="shared" si="7"/>
        <v>51</v>
      </c>
      <c r="P56" s="77" t="str">
        <f t="shared" si="8"/>
        <v/>
      </c>
      <c r="Q56" s="77" t="str">
        <f t="shared" si="9"/>
        <v/>
      </c>
      <c r="R56" s="78"/>
      <c r="S56" s="79" t="e">
        <f>IF(#REF!="","",ROUND(#REF!/#REF!*$AN$5,1))</f>
        <v>#REF!</v>
      </c>
      <c r="T56" s="79" t="str">
        <f t="shared" si="10"/>
        <v/>
      </c>
      <c r="U56" s="4"/>
      <c r="V56" s="69">
        <f t="shared" si="11"/>
        <v>51</v>
      </c>
      <c r="W56" s="70" t="str">
        <f t="shared" si="12"/>
        <v/>
      </c>
      <c r="X56" s="70" t="str">
        <f t="shared" si="13"/>
        <v/>
      </c>
      <c r="Y56" s="71"/>
      <c r="Z56" s="72">
        <f t="shared" si="14"/>
        <v>0</v>
      </c>
      <c r="AA56" s="422" t="str">
        <f t="shared" si="15"/>
        <v/>
      </c>
      <c r="AB56" s="4"/>
      <c r="AC56" s="84">
        <f t="shared" si="16"/>
        <v>51</v>
      </c>
      <c r="AD56" s="80" t="str">
        <f t="shared" si="17"/>
        <v/>
      </c>
      <c r="AE56" s="80" t="str">
        <f t="shared" si="18"/>
        <v/>
      </c>
      <c r="AF56" s="81"/>
      <c r="AG56" s="82">
        <f t="shared" si="19"/>
        <v>0</v>
      </c>
      <c r="AH56" s="421" t="str">
        <f t="shared" si="20"/>
        <v/>
      </c>
      <c r="AI56" s="4"/>
      <c r="AJ56" s="83">
        <f t="shared" si="21"/>
        <v>51</v>
      </c>
      <c r="AK56" s="77" t="str">
        <f t="shared" si="22"/>
        <v/>
      </c>
      <c r="AL56" s="77" t="str">
        <f t="shared" si="23"/>
        <v/>
      </c>
      <c r="AM56" s="78"/>
      <c r="AN56" s="79" t="e">
        <f>IF(#REF!="","",ROUND(#REF!/#REF!*$AN$5,1))</f>
        <v>#REF!</v>
      </c>
      <c r="AO56" s="79" t="str">
        <f t="shared" si="24"/>
        <v/>
      </c>
      <c r="AP56" s="5" t="str">
        <f t="shared" si="25"/>
        <v/>
      </c>
      <c r="AQ56" s="5" t="str">
        <f t="shared" si="26"/>
        <v/>
      </c>
      <c r="AR56" s="5" t="str">
        <f t="shared" si="27"/>
        <v/>
      </c>
      <c r="AS56" s="5" t="str">
        <f t="shared" si="28"/>
        <v/>
      </c>
      <c r="AT56" s="5" t="str">
        <f t="shared" si="29"/>
        <v/>
      </c>
      <c r="AU56" s="5" t="str">
        <f t="shared" si="30"/>
        <v/>
      </c>
      <c r="AV56" s="5" t="str">
        <f t="shared" si="31"/>
        <v/>
      </c>
    </row>
    <row r="57" spans="1:48" x14ac:dyDescent="0.35">
      <c r="A57" s="69">
        <f>IF('Student Profile'!A54="","",'Student Profile'!A54)</f>
        <v>52</v>
      </c>
      <c r="B57" s="70" t="str">
        <f>IF('Student Profile'!B54="","",'Student Profile'!B54)</f>
        <v/>
      </c>
      <c r="C57" s="69" t="str">
        <f>IF('Student Profile'!C54="","",'Student Profile'!C54)</f>
        <v/>
      </c>
      <c r="D57" s="71"/>
      <c r="E57" s="72">
        <f t="shared" si="0"/>
        <v>0</v>
      </c>
      <c r="F57" s="72" t="str">
        <f t="shared" si="1"/>
        <v/>
      </c>
      <c r="G57" s="4"/>
      <c r="H57" s="84">
        <f t="shared" si="2"/>
        <v>52</v>
      </c>
      <c r="I57" s="80" t="str">
        <f t="shared" si="3"/>
        <v/>
      </c>
      <c r="J57" s="80" t="str">
        <f t="shared" si="4"/>
        <v/>
      </c>
      <c r="K57" s="81"/>
      <c r="L57" s="82">
        <f t="shared" si="5"/>
        <v>0</v>
      </c>
      <c r="M57" s="421" t="str">
        <f t="shared" si="6"/>
        <v/>
      </c>
      <c r="N57" s="4"/>
      <c r="O57" s="83">
        <f t="shared" si="7"/>
        <v>52</v>
      </c>
      <c r="P57" s="77" t="str">
        <f t="shared" si="8"/>
        <v/>
      </c>
      <c r="Q57" s="77" t="str">
        <f t="shared" si="9"/>
        <v/>
      </c>
      <c r="R57" s="78"/>
      <c r="S57" s="79" t="e">
        <f>IF(#REF!="","",ROUND(#REF!/#REF!*$AN$5,1))</f>
        <v>#REF!</v>
      </c>
      <c r="T57" s="79" t="str">
        <f t="shared" si="10"/>
        <v/>
      </c>
      <c r="U57" s="4"/>
      <c r="V57" s="69">
        <f t="shared" si="11"/>
        <v>52</v>
      </c>
      <c r="W57" s="70" t="str">
        <f t="shared" si="12"/>
        <v/>
      </c>
      <c r="X57" s="70" t="str">
        <f t="shared" si="13"/>
        <v/>
      </c>
      <c r="Y57" s="71"/>
      <c r="Z57" s="72">
        <f t="shared" si="14"/>
        <v>0</v>
      </c>
      <c r="AA57" s="422" t="str">
        <f t="shared" si="15"/>
        <v/>
      </c>
      <c r="AB57" s="4"/>
      <c r="AC57" s="84">
        <f t="shared" si="16"/>
        <v>52</v>
      </c>
      <c r="AD57" s="80" t="str">
        <f t="shared" si="17"/>
        <v/>
      </c>
      <c r="AE57" s="80" t="str">
        <f t="shared" si="18"/>
        <v/>
      </c>
      <c r="AF57" s="81"/>
      <c r="AG57" s="82">
        <f t="shared" si="19"/>
        <v>0</v>
      </c>
      <c r="AH57" s="421" t="str">
        <f t="shared" si="20"/>
        <v/>
      </c>
      <c r="AI57" s="4"/>
      <c r="AJ57" s="83">
        <f t="shared" si="21"/>
        <v>52</v>
      </c>
      <c r="AK57" s="77" t="str">
        <f t="shared" si="22"/>
        <v/>
      </c>
      <c r="AL57" s="77" t="str">
        <f t="shared" si="23"/>
        <v/>
      </c>
      <c r="AM57" s="78"/>
      <c r="AN57" s="79" t="e">
        <f>IF(#REF!="","",ROUND(#REF!/#REF!*$AN$5,1))</f>
        <v>#REF!</v>
      </c>
      <c r="AO57" s="79" t="str">
        <f t="shared" si="24"/>
        <v/>
      </c>
      <c r="AP57" s="5" t="str">
        <f t="shared" si="25"/>
        <v/>
      </c>
      <c r="AQ57" s="5" t="str">
        <f t="shared" si="26"/>
        <v/>
      </c>
      <c r="AR57" s="5" t="str">
        <f t="shared" si="27"/>
        <v/>
      </c>
      <c r="AS57" s="5" t="str">
        <f t="shared" si="28"/>
        <v/>
      </c>
      <c r="AT57" s="5" t="str">
        <f t="shared" si="29"/>
        <v/>
      </c>
      <c r="AU57" s="5" t="str">
        <f t="shared" si="30"/>
        <v/>
      </c>
      <c r="AV57" s="5" t="str">
        <f t="shared" si="31"/>
        <v/>
      </c>
    </row>
    <row r="58" spans="1:48" x14ac:dyDescent="0.35">
      <c r="A58" s="69">
        <f>IF('Student Profile'!A55="","",'Student Profile'!A55)</f>
        <v>53</v>
      </c>
      <c r="B58" s="70" t="str">
        <f>IF('Student Profile'!B55="","",'Student Profile'!B55)</f>
        <v/>
      </c>
      <c r="C58" s="69" t="str">
        <f>IF('Student Profile'!C55="","",'Student Profile'!C55)</f>
        <v/>
      </c>
      <c r="D58" s="71"/>
      <c r="E58" s="72">
        <f t="shared" si="0"/>
        <v>0</v>
      </c>
      <c r="F58" s="72" t="str">
        <f t="shared" si="1"/>
        <v/>
      </c>
      <c r="G58" s="4"/>
      <c r="H58" s="84">
        <f t="shared" si="2"/>
        <v>53</v>
      </c>
      <c r="I58" s="80" t="str">
        <f t="shared" si="3"/>
        <v/>
      </c>
      <c r="J58" s="80" t="str">
        <f t="shared" si="4"/>
        <v/>
      </c>
      <c r="K58" s="81"/>
      <c r="L58" s="82">
        <f t="shared" si="5"/>
        <v>0</v>
      </c>
      <c r="M58" s="421" t="str">
        <f t="shared" si="6"/>
        <v/>
      </c>
      <c r="N58" s="4"/>
      <c r="O58" s="83">
        <f t="shared" si="7"/>
        <v>53</v>
      </c>
      <c r="P58" s="77" t="str">
        <f t="shared" si="8"/>
        <v/>
      </c>
      <c r="Q58" s="77" t="str">
        <f t="shared" si="9"/>
        <v/>
      </c>
      <c r="R58" s="78"/>
      <c r="S58" s="79" t="e">
        <f>IF(#REF!="","",ROUND(#REF!/#REF!*$AN$5,1))</f>
        <v>#REF!</v>
      </c>
      <c r="T58" s="79" t="str">
        <f t="shared" si="10"/>
        <v/>
      </c>
      <c r="U58" s="4"/>
      <c r="V58" s="69">
        <f t="shared" si="11"/>
        <v>53</v>
      </c>
      <c r="W58" s="70" t="str">
        <f t="shared" si="12"/>
        <v/>
      </c>
      <c r="X58" s="70" t="str">
        <f t="shared" si="13"/>
        <v/>
      </c>
      <c r="Y58" s="71"/>
      <c r="Z58" s="72">
        <f t="shared" si="14"/>
        <v>0</v>
      </c>
      <c r="AA58" s="422" t="str">
        <f t="shared" si="15"/>
        <v/>
      </c>
      <c r="AB58" s="4"/>
      <c r="AC58" s="84">
        <f t="shared" si="16"/>
        <v>53</v>
      </c>
      <c r="AD58" s="80" t="str">
        <f t="shared" si="17"/>
        <v/>
      </c>
      <c r="AE58" s="80" t="str">
        <f t="shared" si="18"/>
        <v/>
      </c>
      <c r="AF58" s="81"/>
      <c r="AG58" s="82">
        <f t="shared" si="19"/>
        <v>0</v>
      </c>
      <c r="AH58" s="421" t="str">
        <f t="shared" si="20"/>
        <v/>
      </c>
      <c r="AI58" s="4"/>
      <c r="AJ58" s="83">
        <f t="shared" si="21"/>
        <v>53</v>
      </c>
      <c r="AK58" s="77" t="str">
        <f t="shared" si="22"/>
        <v/>
      </c>
      <c r="AL58" s="77" t="str">
        <f t="shared" si="23"/>
        <v/>
      </c>
      <c r="AM58" s="78"/>
      <c r="AN58" s="79" t="e">
        <f>IF(#REF!="","",ROUND(#REF!/#REF!*$AN$5,1))</f>
        <v>#REF!</v>
      </c>
      <c r="AO58" s="79" t="str">
        <f t="shared" si="24"/>
        <v/>
      </c>
      <c r="AP58" s="5" t="str">
        <f t="shared" si="25"/>
        <v/>
      </c>
      <c r="AQ58" s="5" t="str">
        <f t="shared" si="26"/>
        <v/>
      </c>
      <c r="AR58" s="5" t="str">
        <f t="shared" si="27"/>
        <v/>
      </c>
      <c r="AS58" s="5" t="str">
        <f t="shared" si="28"/>
        <v/>
      </c>
      <c r="AT58" s="5" t="str">
        <f t="shared" si="29"/>
        <v/>
      </c>
      <c r="AU58" s="5" t="str">
        <f t="shared" si="30"/>
        <v/>
      </c>
      <c r="AV58" s="5" t="str">
        <f t="shared" si="31"/>
        <v/>
      </c>
    </row>
    <row r="59" spans="1:48" x14ac:dyDescent="0.35">
      <c r="A59" s="69">
        <f>IF('Student Profile'!A56="","",'Student Profile'!A56)</f>
        <v>54</v>
      </c>
      <c r="B59" s="70" t="str">
        <f>IF('Student Profile'!B56="","",'Student Profile'!B56)</f>
        <v/>
      </c>
      <c r="C59" s="69" t="str">
        <f>IF('Student Profile'!C56="","",'Student Profile'!C56)</f>
        <v/>
      </c>
      <c r="D59" s="71"/>
      <c r="E59" s="72">
        <f t="shared" si="0"/>
        <v>0</v>
      </c>
      <c r="F59" s="72" t="str">
        <f t="shared" si="1"/>
        <v/>
      </c>
      <c r="G59" s="4"/>
      <c r="H59" s="84">
        <f t="shared" si="2"/>
        <v>54</v>
      </c>
      <c r="I59" s="80" t="str">
        <f t="shared" si="3"/>
        <v/>
      </c>
      <c r="J59" s="80" t="str">
        <f t="shared" si="4"/>
        <v/>
      </c>
      <c r="K59" s="81"/>
      <c r="L59" s="82">
        <f t="shared" si="5"/>
        <v>0</v>
      </c>
      <c r="M59" s="421" t="str">
        <f t="shared" si="6"/>
        <v/>
      </c>
      <c r="N59" s="4"/>
      <c r="O59" s="83">
        <f t="shared" si="7"/>
        <v>54</v>
      </c>
      <c r="P59" s="77" t="str">
        <f t="shared" si="8"/>
        <v/>
      </c>
      <c r="Q59" s="77" t="str">
        <f t="shared" si="9"/>
        <v/>
      </c>
      <c r="R59" s="78"/>
      <c r="S59" s="79" t="e">
        <f>IF(#REF!="","",ROUND(#REF!/#REF!*$AN$5,1))</f>
        <v>#REF!</v>
      </c>
      <c r="T59" s="79" t="str">
        <f t="shared" si="10"/>
        <v/>
      </c>
      <c r="U59" s="4"/>
      <c r="V59" s="69">
        <f t="shared" si="11"/>
        <v>54</v>
      </c>
      <c r="W59" s="70" t="str">
        <f t="shared" si="12"/>
        <v/>
      </c>
      <c r="X59" s="70" t="str">
        <f t="shared" si="13"/>
        <v/>
      </c>
      <c r="Y59" s="71"/>
      <c r="Z59" s="72">
        <f t="shared" si="14"/>
        <v>0</v>
      </c>
      <c r="AA59" s="422" t="str">
        <f t="shared" si="15"/>
        <v/>
      </c>
      <c r="AB59" s="4"/>
      <c r="AC59" s="84">
        <f t="shared" si="16"/>
        <v>54</v>
      </c>
      <c r="AD59" s="80" t="str">
        <f t="shared" si="17"/>
        <v/>
      </c>
      <c r="AE59" s="80" t="str">
        <f t="shared" si="18"/>
        <v/>
      </c>
      <c r="AF59" s="81"/>
      <c r="AG59" s="82">
        <f t="shared" si="19"/>
        <v>0</v>
      </c>
      <c r="AH59" s="421" t="str">
        <f t="shared" si="20"/>
        <v/>
      </c>
      <c r="AI59" s="4"/>
      <c r="AJ59" s="83">
        <f t="shared" si="21"/>
        <v>54</v>
      </c>
      <c r="AK59" s="77" t="str">
        <f t="shared" si="22"/>
        <v/>
      </c>
      <c r="AL59" s="77" t="str">
        <f t="shared" si="23"/>
        <v/>
      </c>
      <c r="AM59" s="78"/>
      <c r="AN59" s="79" t="e">
        <f>IF(#REF!="","",ROUND(#REF!/#REF!*$AN$5,1))</f>
        <v>#REF!</v>
      </c>
      <c r="AO59" s="79" t="str">
        <f t="shared" si="24"/>
        <v/>
      </c>
      <c r="AP59" s="5" t="str">
        <f t="shared" si="25"/>
        <v/>
      </c>
      <c r="AQ59" s="5" t="str">
        <f t="shared" si="26"/>
        <v/>
      </c>
      <c r="AR59" s="5" t="str">
        <f t="shared" si="27"/>
        <v/>
      </c>
      <c r="AS59" s="5" t="str">
        <f t="shared" si="28"/>
        <v/>
      </c>
      <c r="AT59" s="5" t="str">
        <f t="shared" si="29"/>
        <v/>
      </c>
      <c r="AU59" s="5" t="str">
        <f t="shared" si="30"/>
        <v/>
      </c>
      <c r="AV59" s="5" t="str">
        <f t="shared" si="31"/>
        <v/>
      </c>
    </row>
    <row r="60" spans="1:48" x14ac:dyDescent="0.35">
      <c r="A60" s="69">
        <f>IF('Student Profile'!A57="","",'Student Profile'!A57)</f>
        <v>55</v>
      </c>
      <c r="B60" s="70" t="str">
        <f>IF('Student Profile'!B57="","",'Student Profile'!B57)</f>
        <v/>
      </c>
      <c r="C60" s="69" t="str">
        <f>IF('Student Profile'!C57="","",'Student Profile'!C57)</f>
        <v/>
      </c>
      <c r="D60" s="71"/>
      <c r="E60" s="72">
        <f t="shared" si="0"/>
        <v>0</v>
      </c>
      <c r="F60" s="72" t="str">
        <f t="shared" si="1"/>
        <v/>
      </c>
      <c r="G60" s="4"/>
      <c r="H60" s="84">
        <f t="shared" si="2"/>
        <v>55</v>
      </c>
      <c r="I60" s="80" t="str">
        <f t="shared" si="3"/>
        <v/>
      </c>
      <c r="J60" s="80" t="str">
        <f t="shared" si="4"/>
        <v/>
      </c>
      <c r="K60" s="81"/>
      <c r="L60" s="82">
        <f t="shared" si="5"/>
        <v>0</v>
      </c>
      <c r="M60" s="421" t="str">
        <f t="shared" si="6"/>
        <v/>
      </c>
      <c r="N60" s="4"/>
      <c r="O60" s="83">
        <f t="shared" si="7"/>
        <v>55</v>
      </c>
      <c r="P60" s="77" t="str">
        <f t="shared" si="8"/>
        <v/>
      </c>
      <c r="Q60" s="77" t="str">
        <f t="shared" si="9"/>
        <v/>
      </c>
      <c r="R60" s="78"/>
      <c r="S60" s="79" t="e">
        <f>IF(#REF!="","",ROUND(#REF!/#REF!*$AN$5,1))</f>
        <v>#REF!</v>
      </c>
      <c r="T60" s="79" t="str">
        <f t="shared" si="10"/>
        <v/>
      </c>
      <c r="U60" s="4"/>
      <c r="V60" s="69">
        <f t="shared" si="11"/>
        <v>55</v>
      </c>
      <c r="W60" s="70" t="str">
        <f t="shared" si="12"/>
        <v/>
      </c>
      <c r="X60" s="70" t="str">
        <f t="shared" si="13"/>
        <v/>
      </c>
      <c r="Y60" s="71"/>
      <c r="Z60" s="72">
        <f t="shared" si="14"/>
        <v>0</v>
      </c>
      <c r="AA60" s="422" t="str">
        <f t="shared" si="15"/>
        <v/>
      </c>
      <c r="AB60" s="4"/>
      <c r="AC60" s="84">
        <f t="shared" si="16"/>
        <v>55</v>
      </c>
      <c r="AD60" s="80" t="str">
        <f t="shared" si="17"/>
        <v/>
      </c>
      <c r="AE60" s="80" t="str">
        <f t="shared" si="18"/>
        <v/>
      </c>
      <c r="AF60" s="81"/>
      <c r="AG60" s="82">
        <f t="shared" si="19"/>
        <v>0</v>
      </c>
      <c r="AH60" s="421" t="str">
        <f t="shared" si="20"/>
        <v/>
      </c>
      <c r="AI60" s="4"/>
      <c r="AJ60" s="83">
        <f t="shared" si="21"/>
        <v>55</v>
      </c>
      <c r="AK60" s="77" t="str">
        <f t="shared" si="22"/>
        <v/>
      </c>
      <c r="AL60" s="77" t="str">
        <f t="shared" si="23"/>
        <v/>
      </c>
      <c r="AM60" s="78"/>
      <c r="AN60" s="79" t="e">
        <f>IF(#REF!="","",ROUND(#REF!/#REF!*$AN$5,1))</f>
        <v>#REF!</v>
      </c>
      <c r="AO60" s="79" t="str">
        <f t="shared" si="24"/>
        <v/>
      </c>
      <c r="AP60" s="5" t="str">
        <f t="shared" si="25"/>
        <v/>
      </c>
      <c r="AQ60" s="5" t="str">
        <f t="shared" si="26"/>
        <v/>
      </c>
      <c r="AR60" s="5" t="str">
        <f t="shared" si="27"/>
        <v/>
      </c>
      <c r="AS60" s="5" t="str">
        <f t="shared" si="28"/>
        <v/>
      </c>
      <c r="AT60" s="5" t="str">
        <f t="shared" si="29"/>
        <v/>
      </c>
      <c r="AU60" s="5" t="str">
        <f t="shared" si="30"/>
        <v/>
      </c>
      <c r="AV60" s="5" t="str">
        <f t="shared" si="31"/>
        <v/>
      </c>
    </row>
    <row r="61" spans="1:48" x14ac:dyDescent="0.35">
      <c r="A61" s="69">
        <f>IF('Student Profile'!A58="","",'Student Profile'!A58)</f>
        <v>56</v>
      </c>
      <c r="B61" s="70" t="str">
        <f>IF('Student Profile'!B58="","",'Student Profile'!B58)</f>
        <v/>
      </c>
      <c r="C61" s="69" t="str">
        <f>IF('Student Profile'!C58="","",'Student Profile'!C58)</f>
        <v/>
      </c>
      <c r="D61" s="71"/>
      <c r="E61" s="72">
        <f t="shared" si="0"/>
        <v>0</v>
      </c>
      <c r="F61" s="72" t="str">
        <f t="shared" si="1"/>
        <v/>
      </c>
      <c r="G61" s="4"/>
      <c r="H61" s="84">
        <f t="shared" si="2"/>
        <v>56</v>
      </c>
      <c r="I61" s="80" t="str">
        <f t="shared" si="3"/>
        <v/>
      </c>
      <c r="J61" s="80" t="str">
        <f t="shared" si="4"/>
        <v/>
      </c>
      <c r="K61" s="81"/>
      <c r="L61" s="82">
        <f t="shared" si="5"/>
        <v>0</v>
      </c>
      <c r="M61" s="421" t="str">
        <f t="shared" si="6"/>
        <v/>
      </c>
      <c r="N61" s="4"/>
      <c r="O61" s="83">
        <f t="shared" si="7"/>
        <v>56</v>
      </c>
      <c r="P61" s="77" t="str">
        <f t="shared" si="8"/>
        <v/>
      </c>
      <c r="Q61" s="77" t="str">
        <f t="shared" si="9"/>
        <v/>
      </c>
      <c r="R61" s="78"/>
      <c r="S61" s="79" t="e">
        <f>IF(#REF!="","",ROUND(#REF!/#REF!*$AN$5,1))</f>
        <v>#REF!</v>
      </c>
      <c r="T61" s="79" t="str">
        <f t="shared" si="10"/>
        <v/>
      </c>
      <c r="U61" s="4"/>
      <c r="V61" s="69">
        <f t="shared" si="11"/>
        <v>56</v>
      </c>
      <c r="W61" s="70" t="str">
        <f t="shared" si="12"/>
        <v/>
      </c>
      <c r="X61" s="70" t="str">
        <f t="shared" si="13"/>
        <v/>
      </c>
      <c r="Y61" s="71"/>
      <c r="Z61" s="72">
        <f t="shared" si="14"/>
        <v>0</v>
      </c>
      <c r="AA61" s="422" t="str">
        <f t="shared" si="15"/>
        <v/>
      </c>
      <c r="AB61" s="4"/>
      <c r="AC61" s="84">
        <f t="shared" si="16"/>
        <v>56</v>
      </c>
      <c r="AD61" s="80" t="str">
        <f t="shared" si="17"/>
        <v/>
      </c>
      <c r="AE61" s="80" t="str">
        <f t="shared" si="18"/>
        <v/>
      </c>
      <c r="AF61" s="81"/>
      <c r="AG61" s="82">
        <f t="shared" si="19"/>
        <v>0</v>
      </c>
      <c r="AH61" s="421" t="str">
        <f t="shared" si="20"/>
        <v/>
      </c>
      <c r="AI61" s="4"/>
      <c r="AJ61" s="83">
        <f t="shared" si="21"/>
        <v>56</v>
      </c>
      <c r="AK61" s="77" t="str">
        <f t="shared" si="22"/>
        <v/>
      </c>
      <c r="AL61" s="77" t="str">
        <f t="shared" si="23"/>
        <v/>
      </c>
      <c r="AM61" s="78"/>
      <c r="AN61" s="79" t="e">
        <f>IF(#REF!="","",ROUND(#REF!/#REF!*$AN$5,1))</f>
        <v>#REF!</v>
      </c>
      <c r="AO61" s="79" t="str">
        <f t="shared" si="24"/>
        <v/>
      </c>
      <c r="AP61" s="5" t="str">
        <f t="shared" si="25"/>
        <v/>
      </c>
      <c r="AQ61" s="5" t="str">
        <f t="shared" si="26"/>
        <v/>
      </c>
      <c r="AR61" s="5" t="str">
        <f t="shared" si="27"/>
        <v/>
      </c>
      <c r="AS61" s="5" t="str">
        <f t="shared" si="28"/>
        <v/>
      </c>
      <c r="AT61" s="5" t="str">
        <f t="shared" si="29"/>
        <v/>
      </c>
      <c r="AU61" s="5" t="str">
        <f t="shared" si="30"/>
        <v/>
      </c>
      <c r="AV61" s="5" t="str">
        <f t="shared" si="31"/>
        <v/>
      </c>
    </row>
    <row r="62" spans="1:48" x14ac:dyDescent="0.35">
      <c r="A62" s="69">
        <f>IF('Student Profile'!A59="","",'Student Profile'!A59)</f>
        <v>57</v>
      </c>
      <c r="B62" s="70" t="str">
        <f>IF('Student Profile'!B59="","",'Student Profile'!B59)</f>
        <v/>
      </c>
      <c r="C62" s="69" t="str">
        <f>IF('Student Profile'!C59="","",'Student Profile'!C59)</f>
        <v/>
      </c>
      <c r="D62" s="71"/>
      <c r="E62" s="72">
        <f t="shared" si="0"/>
        <v>0</v>
      </c>
      <c r="F62" s="72" t="str">
        <f t="shared" si="1"/>
        <v/>
      </c>
      <c r="G62" s="4"/>
      <c r="H62" s="84">
        <f t="shared" si="2"/>
        <v>57</v>
      </c>
      <c r="I62" s="80" t="str">
        <f t="shared" si="3"/>
        <v/>
      </c>
      <c r="J62" s="80" t="str">
        <f t="shared" si="4"/>
        <v/>
      </c>
      <c r="K62" s="81"/>
      <c r="L62" s="82">
        <f t="shared" si="5"/>
        <v>0</v>
      </c>
      <c r="M62" s="421" t="str">
        <f t="shared" si="6"/>
        <v/>
      </c>
      <c r="N62" s="4"/>
      <c r="O62" s="83">
        <f t="shared" si="7"/>
        <v>57</v>
      </c>
      <c r="P62" s="77" t="str">
        <f t="shared" si="8"/>
        <v/>
      </c>
      <c r="Q62" s="77" t="str">
        <f t="shared" si="9"/>
        <v/>
      </c>
      <c r="R62" s="78"/>
      <c r="S62" s="79" t="e">
        <f>IF(#REF!="","",ROUND(#REF!/#REF!*$AN$5,1))</f>
        <v>#REF!</v>
      </c>
      <c r="T62" s="79" t="str">
        <f t="shared" si="10"/>
        <v/>
      </c>
      <c r="U62" s="4"/>
      <c r="V62" s="69">
        <f t="shared" si="11"/>
        <v>57</v>
      </c>
      <c r="W62" s="70" t="str">
        <f t="shared" si="12"/>
        <v/>
      </c>
      <c r="X62" s="70" t="str">
        <f t="shared" si="13"/>
        <v/>
      </c>
      <c r="Y62" s="71"/>
      <c r="Z62" s="72">
        <f t="shared" si="14"/>
        <v>0</v>
      </c>
      <c r="AA62" s="422" t="str">
        <f t="shared" si="15"/>
        <v/>
      </c>
      <c r="AB62" s="4"/>
      <c r="AC62" s="84">
        <f t="shared" si="16"/>
        <v>57</v>
      </c>
      <c r="AD62" s="80" t="str">
        <f t="shared" si="17"/>
        <v/>
      </c>
      <c r="AE62" s="80" t="str">
        <f t="shared" si="18"/>
        <v/>
      </c>
      <c r="AF62" s="81"/>
      <c r="AG62" s="82">
        <f t="shared" si="19"/>
        <v>0</v>
      </c>
      <c r="AH62" s="421" t="str">
        <f t="shared" si="20"/>
        <v/>
      </c>
      <c r="AI62" s="4"/>
      <c r="AJ62" s="83">
        <f t="shared" si="21"/>
        <v>57</v>
      </c>
      <c r="AK62" s="77" t="str">
        <f t="shared" si="22"/>
        <v/>
      </c>
      <c r="AL62" s="77" t="str">
        <f t="shared" si="23"/>
        <v/>
      </c>
      <c r="AM62" s="78"/>
      <c r="AN62" s="79" t="e">
        <f>IF(#REF!="","",ROUND(#REF!/#REF!*$AN$5,1))</f>
        <v>#REF!</v>
      </c>
      <c r="AO62" s="79" t="str">
        <f t="shared" si="24"/>
        <v/>
      </c>
      <c r="AP62" s="5" t="str">
        <f t="shared" si="25"/>
        <v/>
      </c>
      <c r="AQ62" s="5" t="str">
        <f t="shared" si="26"/>
        <v/>
      </c>
      <c r="AR62" s="5" t="str">
        <f t="shared" si="27"/>
        <v/>
      </c>
      <c r="AS62" s="5" t="str">
        <f t="shared" si="28"/>
        <v/>
      </c>
      <c r="AT62" s="5" t="str">
        <f t="shared" si="29"/>
        <v/>
      </c>
      <c r="AU62" s="5" t="str">
        <f t="shared" si="30"/>
        <v/>
      </c>
      <c r="AV62" s="5" t="str">
        <f t="shared" si="31"/>
        <v/>
      </c>
    </row>
    <row r="63" spans="1:48" x14ac:dyDescent="0.35">
      <c r="A63" s="69">
        <f>IF('Student Profile'!A60="","",'Student Profile'!A60)</f>
        <v>58</v>
      </c>
      <c r="B63" s="70" t="str">
        <f>IF('Student Profile'!B60="","",'Student Profile'!B60)</f>
        <v/>
      </c>
      <c r="C63" s="69" t="str">
        <f>IF('Student Profile'!C60="","",'Student Profile'!C60)</f>
        <v/>
      </c>
      <c r="D63" s="71"/>
      <c r="E63" s="72">
        <f t="shared" si="0"/>
        <v>0</v>
      </c>
      <c r="F63" s="72" t="str">
        <f t="shared" si="1"/>
        <v/>
      </c>
      <c r="G63" s="4"/>
      <c r="H63" s="84">
        <f t="shared" si="2"/>
        <v>58</v>
      </c>
      <c r="I63" s="80" t="str">
        <f t="shared" si="3"/>
        <v/>
      </c>
      <c r="J63" s="80" t="str">
        <f t="shared" si="4"/>
        <v/>
      </c>
      <c r="K63" s="81"/>
      <c r="L63" s="82">
        <f t="shared" si="5"/>
        <v>0</v>
      </c>
      <c r="M63" s="421" t="str">
        <f t="shared" si="6"/>
        <v/>
      </c>
      <c r="N63" s="4"/>
      <c r="O63" s="83">
        <f t="shared" si="7"/>
        <v>58</v>
      </c>
      <c r="P63" s="77" t="str">
        <f t="shared" si="8"/>
        <v/>
      </c>
      <c r="Q63" s="77" t="str">
        <f t="shared" si="9"/>
        <v/>
      </c>
      <c r="R63" s="78"/>
      <c r="S63" s="79" t="e">
        <f>IF(#REF!="","",ROUND(#REF!/#REF!*$AN$5,1))</f>
        <v>#REF!</v>
      </c>
      <c r="T63" s="79" t="str">
        <f t="shared" si="10"/>
        <v/>
      </c>
      <c r="U63" s="4"/>
      <c r="V63" s="69">
        <f t="shared" si="11"/>
        <v>58</v>
      </c>
      <c r="W63" s="70" t="str">
        <f t="shared" si="12"/>
        <v/>
      </c>
      <c r="X63" s="70" t="str">
        <f t="shared" si="13"/>
        <v/>
      </c>
      <c r="Y63" s="71"/>
      <c r="Z63" s="72">
        <f t="shared" si="14"/>
        <v>0</v>
      </c>
      <c r="AA63" s="422" t="str">
        <f t="shared" si="15"/>
        <v/>
      </c>
      <c r="AB63" s="4"/>
      <c r="AC63" s="84">
        <f t="shared" si="16"/>
        <v>58</v>
      </c>
      <c r="AD63" s="80" t="str">
        <f t="shared" si="17"/>
        <v/>
      </c>
      <c r="AE63" s="80" t="str">
        <f t="shared" si="18"/>
        <v/>
      </c>
      <c r="AF63" s="81"/>
      <c r="AG63" s="82">
        <f t="shared" si="19"/>
        <v>0</v>
      </c>
      <c r="AH63" s="421" t="str">
        <f t="shared" si="20"/>
        <v/>
      </c>
      <c r="AI63" s="4"/>
      <c r="AJ63" s="83">
        <f t="shared" si="21"/>
        <v>58</v>
      </c>
      <c r="AK63" s="77" t="str">
        <f t="shared" si="22"/>
        <v/>
      </c>
      <c r="AL63" s="77" t="str">
        <f t="shared" si="23"/>
        <v/>
      </c>
      <c r="AM63" s="78"/>
      <c r="AN63" s="79" t="e">
        <f>IF(#REF!="","",ROUND(#REF!/#REF!*$AN$5,1))</f>
        <v>#REF!</v>
      </c>
      <c r="AO63" s="79" t="str">
        <f t="shared" si="24"/>
        <v/>
      </c>
      <c r="AP63" s="5" t="str">
        <f t="shared" si="25"/>
        <v/>
      </c>
      <c r="AQ63" s="5" t="str">
        <f t="shared" si="26"/>
        <v/>
      </c>
      <c r="AR63" s="5" t="str">
        <f t="shared" si="27"/>
        <v/>
      </c>
      <c r="AS63" s="5" t="str">
        <f t="shared" si="28"/>
        <v/>
      </c>
      <c r="AT63" s="5" t="str">
        <f t="shared" si="29"/>
        <v/>
      </c>
      <c r="AU63" s="5" t="str">
        <f t="shared" si="30"/>
        <v/>
      </c>
      <c r="AV63" s="5" t="str">
        <f t="shared" si="31"/>
        <v/>
      </c>
    </row>
    <row r="64" spans="1:48" x14ac:dyDescent="0.35">
      <c r="A64" s="69">
        <f>IF('Student Profile'!A61="","",'Student Profile'!A61)</f>
        <v>59</v>
      </c>
      <c r="B64" s="70" t="str">
        <f>IF('Student Profile'!B61="","",'Student Profile'!B61)</f>
        <v/>
      </c>
      <c r="C64" s="69" t="str">
        <f>IF('Student Profile'!C61="","",'Student Profile'!C61)</f>
        <v/>
      </c>
      <c r="D64" s="71"/>
      <c r="E64" s="72">
        <f t="shared" si="0"/>
        <v>0</v>
      </c>
      <c r="F64" s="72" t="str">
        <f t="shared" si="1"/>
        <v/>
      </c>
      <c r="G64" s="4"/>
      <c r="H64" s="84">
        <f t="shared" si="2"/>
        <v>59</v>
      </c>
      <c r="I64" s="80" t="str">
        <f t="shared" si="3"/>
        <v/>
      </c>
      <c r="J64" s="80" t="str">
        <f t="shared" si="4"/>
        <v/>
      </c>
      <c r="K64" s="81"/>
      <c r="L64" s="82">
        <f t="shared" si="5"/>
        <v>0</v>
      </c>
      <c r="M64" s="421" t="str">
        <f t="shared" si="6"/>
        <v/>
      </c>
      <c r="N64" s="4"/>
      <c r="O64" s="83">
        <f t="shared" si="7"/>
        <v>59</v>
      </c>
      <c r="P64" s="77" t="str">
        <f t="shared" si="8"/>
        <v/>
      </c>
      <c r="Q64" s="77" t="str">
        <f t="shared" si="9"/>
        <v/>
      </c>
      <c r="R64" s="78"/>
      <c r="S64" s="79" t="e">
        <f>IF(#REF!="","",ROUND(#REF!/#REF!*$AN$5,1))</f>
        <v>#REF!</v>
      </c>
      <c r="T64" s="79" t="str">
        <f t="shared" si="10"/>
        <v/>
      </c>
      <c r="U64" s="4"/>
      <c r="V64" s="69">
        <f t="shared" si="11"/>
        <v>59</v>
      </c>
      <c r="W64" s="70" t="str">
        <f t="shared" si="12"/>
        <v/>
      </c>
      <c r="X64" s="70" t="str">
        <f t="shared" si="13"/>
        <v/>
      </c>
      <c r="Y64" s="71"/>
      <c r="Z64" s="72">
        <f t="shared" si="14"/>
        <v>0</v>
      </c>
      <c r="AA64" s="422" t="str">
        <f t="shared" si="15"/>
        <v/>
      </c>
      <c r="AB64" s="4"/>
      <c r="AC64" s="84">
        <f t="shared" si="16"/>
        <v>59</v>
      </c>
      <c r="AD64" s="80" t="str">
        <f t="shared" si="17"/>
        <v/>
      </c>
      <c r="AE64" s="80" t="str">
        <f t="shared" si="18"/>
        <v/>
      </c>
      <c r="AF64" s="81"/>
      <c r="AG64" s="82">
        <f t="shared" si="19"/>
        <v>0</v>
      </c>
      <c r="AH64" s="421" t="str">
        <f t="shared" si="20"/>
        <v/>
      </c>
      <c r="AI64" s="4"/>
      <c r="AJ64" s="83">
        <f t="shared" si="21"/>
        <v>59</v>
      </c>
      <c r="AK64" s="77" t="str">
        <f t="shared" si="22"/>
        <v/>
      </c>
      <c r="AL64" s="77" t="str">
        <f t="shared" si="23"/>
        <v/>
      </c>
      <c r="AM64" s="78"/>
      <c r="AN64" s="79" t="e">
        <f>IF(#REF!="","",ROUND(#REF!/#REF!*$AN$5,1))</f>
        <v>#REF!</v>
      </c>
      <c r="AO64" s="79" t="str">
        <f t="shared" si="24"/>
        <v/>
      </c>
      <c r="AP64" s="5" t="str">
        <f t="shared" si="25"/>
        <v/>
      </c>
      <c r="AQ64" s="5" t="str">
        <f t="shared" si="26"/>
        <v/>
      </c>
      <c r="AR64" s="5" t="str">
        <f t="shared" si="27"/>
        <v/>
      </c>
      <c r="AS64" s="5" t="str">
        <f t="shared" si="28"/>
        <v/>
      </c>
      <c r="AT64" s="5" t="str">
        <f t="shared" si="29"/>
        <v/>
      </c>
      <c r="AU64" s="5" t="str">
        <f t="shared" si="30"/>
        <v/>
      </c>
      <c r="AV64" s="5" t="str">
        <f t="shared" si="31"/>
        <v/>
      </c>
    </row>
    <row r="65" spans="1:48" x14ac:dyDescent="0.35">
      <c r="A65" s="69">
        <f>IF('Student Profile'!A62="","",'Student Profile'!A62)</f>
        <v>60</v>
      </c>
      <c r="B65" s="70" t="str">
        <f>IF('Student Profile'!B62="","",'Student Profile'!B62)</f>
        <v/>
      </c>
      <c r="C65" s="69" t="str">
        <f>IF('Student Profile'!C62="","",'Student Profile'!C62)</f>
        <v/>
      </c>
      <c r="D65" s="71"/>
      <c r="E65" s="72">
        <f t="shared" si="0"/>
        <v>0</v>
      </c>
      <c r="F65" s="72" t="str">
        <f t="shared" si="1"/>
        <v/>
      </c>
      <c r="G65" s="4"/>
      <c r="H65" s="84">
        <f t="shared" si="2"/>
        <v>60</v>
      </c>
      <c r="I65" s="80" t="str">
        <f t="shared" si="3"/>
        <v/>
      </c>
      <c r="J65" s="80" t="str">
        <f t="shared" si="4"/>
        <v/>
      </c>
      <c r="K65" s="81"/>
      <c r="L65" s="82">
        <f t="shared" si="5"/>
        <v>0</v>
      </c>
      <c r="M65" s="421" t="str">
        <f t="shared" si="6"/>
        <v/>
      </c>
      <c r="N65" s="4"/>
      <c r="O65" s="83">
        <f t="shared" si="7"/>
        <v>60</v>
      </c>
      <c r="P65" s="77" t="str">
        <f t="shared" si="8"/>
        <v/>
      </c>
      <c r="Q65" s="77" t="str">
        <f t="shared" si="9"/>
        <v/>
      </c>
      <c r="R65" s="78"/>
      <c r="S65" s="79" t="e">
        <f>IF(#REF!="","",ROUND(#REF!/#REF!*$AN$5,1))</f>
        <v>#REF!</v>
      </c>
      <c r="T65" s="79" t="str">
        <f t="shared" si="10"/>
        <v/>
      </c>
      <c r="U65" s="4"/>
      <c r="V65" s="69">
        <f t="shared" si="11"/>
        <v>60</v>
      </c>
      <c r="W65" s="70" t="str">
        <f t="shared" si="12"/>
        <v/>
      </c>
      <c r="X65" s="70" t="str">
        <f t="shared" si="13"/>
        <v/>
      </c>
      <c r="Y65" s="71"/>
      <c r="Z65" s="72">
        <f t="shared" si="14"/>
        <v>0</v>
      </c>
      <c r="AA65" s="422" t="str">
        <f t="shared" si="15"/>
        <v/>
      </c>
      <c r="AB65" s="4"/>
      <c r="AC65" s="84">
        <f t="shared" si="16"/>
        <v>60</v>
      </c>
      <c r="AD65" s="80" t="str">
        <f t="shared" si="17"/>
        <v/>
      </c>
      <c r="AE65" s="80" t="str">
        <f t="shared" si="18"/>
        <v/>
      </c>
      <c r="AF65" s="81"/>
      <c r="AG65" s="82">
        <f t="shared" si="19"/>
        <v>0</v>
      </c>
      <c r="AH65" s="421" t="str">
        <f t="shared" si="20"/>
        <v/>
      </c>
      <c r="AI65" s="4"/>
      <c r="AJ65" s="83">
        <f t="shared" si="21"/>
        <v>60</v>
      </c>
      <c r="AK65" s="77" t="str">
        <f t="shared" si="22"/>
        <v/>
      </c>
      <c r="AL65" s="77" t="str">
        <f t="shared" si="23"/>
        <v/>
      </c>
      <c r="AM65" s="78"/>
      <c r="AN65" s="79" t="e">
        <f>IF(#REF!="","",ROUND(#REF!/#REF!*$AN$5,1))</f>
        <v>#REF!</v>
      </c>
      <c r="AO65" s="79" t="str">
        <f t="shared" si="24"/>
        <v/>
      </c>
      <c r="AP65" s="5" t="str">
        <f t="shared" si="25"/>
        <v/>
      </c>
      <c r="AQ65" s="5" t="str">
        <f t="shared" si="26"/>
        <v/>
      </c>
      <c r="AR65" s="5" t="str">
        <f t="shared" si="27"/>
        <v/>
      </c>
      <c r="AS65" s="5" t="str">
        <f t="shared" si="28"/>
        <v/>
      </c>
      <c r="AT65" s="5" t="str">
        <f t="shared" si="29"/>
        <v/>
      </c>
      <c r="AU65" s="5" t="str">
        <f t="shared" si="30"/>
        <v/>
      </c>
      <c r="AV65" s="5" t="str">
        <f t="shared" si="31"/>
        <v/>
      </c>
    </row>
    <row r="66" spans="1:48" x14ac:dyDescent="0.35">
      <c r="A66" s="69">
        <f>IF('Student Profile'!A63="","",'Student Profile'!A63)</f>
        <v>61</v>
      </c>
      <c r="B66" s="70" t="str">
        <f>IF('Student Profile'!B63="","",'Student Profile'!B63)</f>
        <v/>
      </c>
      <c r="C66" s="69" t="str">
        <f>IF('Student Profile'!C63="","",'Student Profile'!C63)</f>
        <v/>
      </c>
      <c r="D66" s="71"/>
      <c r="E66" s="72">
        <f t="shared" ref="E66:E105" si="33">ROUND(D66/$D$5*$E$5,1)</f>
        <v>0</v>
      </c>
      <c r="F66" s="72" t="str">
        <f t="shared" si="1"/>
        <v/>
      </c>
      <c r="G66" s="4"/>
      <c r="H66" s="84">
        <f t="shared" ref="H66:H105" si="34">IF(A66="","",A66)</f>
        <v>61</v>
      </c>
      <c r="I66" s="80" t="str">
        <f t="shared" ref="I66:I105" si="35">IF(B66="","",B66)</f>
        <v/>
      </c>
      <c r="J66" s="80" t="str">
        <f t="shared" ref="J66:J105" si="36">IF(C66="","",C66)</f>
        <v/>
      </c>
      <c r="K66" s="81"/>
      <c r="L66" s="82">
        <f t="shared" ref="L66:L105" si="37">ROUND(K66/$AF$5*$AG$5,1)</f>
        <v>0</v>
      </c>
      <c r="M66" s="421" t="str">
        <f t="shared" si="6"/>
        <v/>
      </c>
      <c r="N66" s="4"/>
      <c r="O66" s="83">
        <f t="shared" ref="O66:O105" si="38">IF(A66="","",A66)</f>
        <v>61</v>
      </c>
      <c r="P66" s="77" t="str">
        <f t="shared" ref="P66:P105" si="39">IF(B66="","",B66)</f>
        <v/>
      </c>
      <c r="Q66" s="77" t="str">
        <f t="shared" ref="Q66:Q105" si="40">IF(C66="","",C66)</f>
        <v/>
      </c>
      <c r="R66" s="78"/>
      <c r="S66" s="79" t="e">
        <f>IF(#REF!="","",ROUND(#REF!/#REF!*$AN$5,1))</f>
        <v>#REF!</v>
      </c>
      <c r="T66" s="79" t="str">
        <f t="shared" ref="T66:T105" si="41">IF(R66="","",ROUNDUP(R66/$R$5*$T$5,1))</f>
        <v/>
      </c>
      <c r="U66" s="4"/>
      <c r="V66" s="69">
        <f t="shared" ref="V66:V105" si="42">IF(A66="","",A66)</f>
        <v>61</v>
      </c>
      <c r="W66" s="70" t="str">
        <f t="shared" ref="W66:W105" si="43">IF(B66="","",B66)</f>
        <v/>
      </c>
      <c r="X66" s="70" t="str">
        <f t="shared" ref="X66:X105" si="44">IF(C66="","",C66)</f>
        <v/>
      </c>
      <c r="Y66" s="71"/>
      <c r="Z66" s="72">
        <f t="shared" ref="Z66:Z105" si="45">ROUND(Y66/$Y$5*$Z$5,1)</f>
        <v>0</v>
      </c>
      <c r="AA66" s="422" t="str">
        <f t="shared" si="15"/>
        <v/>
      </c>
      <c r="AB66" s="4"/>
      <c r="AC66" s="84">
        <f t="shared" ref="AC66:AC105" si="46">IF(A66="","",A66)</f>
        <v>61</v>
      </c>
      <c r="AD66" s="80" t="str">
        <f t="shared" ref="AD66:AD105" si="47">IF(B66="","",B66)</f>
        <v/>
      </c>
      <c r="AE66" s="80" t="str">
        <f t="shared" ref="AE66:AE105" si="48">IF(C66="","",C66)</f>
        <v/>
      </c>
      <c r="AF66" s="81"/>
      <c r="AG66" s="82">
        <f t="shared" ref="AG66:AG105" si="49">ROUND(AF66/$AF$5*$AG$5,1)</f>
        <v>0</v>
      </c>
      <c r="AH66" s="421" t="str">
        <f t="shared" si="20"/>
        <v/>
      </c>
      <c r="AI66" s="4"/>
      <c r="AJ66" s="83">
        <f t="shared" ref="AJ66:AJ105" si="50">IF(A66="","",A66)</f>
        <v>61</v>
      </c>
      <c r="AK66" s="77" t="str">
        <f t="shared" ref="AK66:AK105" si="51">IF(B66="","",B66)</f>
        <v/>
      </c>
      <c r="AL66" s="77" t="str">
        <f t="shared" ref="AL66:AL105" si="52">IF(C66="","",C66)</f>
        <v/>
      </c>
      <c r="AM66" s="78"/>
      <c r="AN66" s="79" t="e">
        <f>IF(#REF!="","",ROUND(#REF!/#REF!*$AN$5,1))</f>
        <v>#REF!</v>
      </c>
      <c r="AO66" s="79" t="str">
        <f t="shared" si="24"/>
        <v/>
      </c>
      <c r="AP66" s="5" t="str">
        <f t="shared" ref="AP66:AP105" si="53">IF(D66="","",D66)</f>
        <v/>
      </c>
      <c r="AQ66" s="5" t="str">
        <f t="shared" ref="AQ66:AQ105" si="54">IF(K66="","",K66)</f>
        <v/>
      </c>
      <c r="AR66" s="5" t="str">
        <f t="shared" ref="AR66:AR105" si="55">IF(R66="","",R66)</f>
        <v/>
      </c>
      <c r="AS66" s="5" t="str">
        <f t="shared" ref="AS66:AS105" si="56">IF(Y66="","",Y66)</f>
        <v/>
      </c>
      <c r="AT66" s="5" t="str">
        <f t="shared" ref="AT66:AT105" si="57">IF(AF66="","",AF66)</f>
        <v/>
      </c>
      <c r="AU66" s="5" t="str">
        <f t="shared" ref="AU66:AU105" si="58">IF(AM66="","",AM66)</f>
        <v/>
      </c>
      <c r="AV66" s="5" t="str">
        <f t="shared" si="31"/>
        <v/>
      </c>
    </row>
    <row r="67" spans="1:48" x14ac:dyDescent="0.35">
      <c r="A67" s="69">
        <f>IF('Student Profile'!A64="","",'Student Profile'!A64)</f>
        <v>62</v>
      </c>
      <c r="B67" s="70" t="str">
        <f>IF('Student Profile'!B64="","",'Student Profile'!B64)</f>
        <v/>
      </c>
      <c r="C67" s="69" t="str">
        <f>IF('Student Profile'!C64="","",'Student Profile'!C64)</f>
        <v/>
      </c>
      <c r="D67" s="71"/>
      <c r="E67" s="72">
        <f t="shared" si="33"/>
        <v>0</v>
      </c>
      <c r="F67" s="72" t="str">
        <f t="shared" si="1"/>
        <v/>
      </c>
      <c r="G67" s="4"/>
      <c r="H67" s="84">
        <f t="shared" si="34"/>
        <v>62</v>
      </c>
      <c r="I67" s="80" t="str">
        <f t="shared" si="35"/>
        <v/>
      </c>
      <c r="J67" s="80" t="str">
        <f t="shared" si="36"/>
        <v/>
      </c>
      <c r="K67" s="81"/>
      <c r="L67" s="82">
        <f t="shared" si="37"/>
        <v>0</v>
      </c>
      <c r="M67" s="421" t="str">
        <f t="shared" si="6"/>
        <v/>
      </c>
      <c r="N67" s="4"/>
      <c r="O67" s="83">
        <f t="shared" si="38"/>
        <v>62</v>
      </c>
      <c r="P67" s="77" t="str">
        <f t="shared" si="39"/>
        <v/>
      </c>
      <c r="Q67" s="77" t="str">
        <f t="shared" si="40"/>
        <v/>
      </c>
      <c r="R67" s="78"/>
      <c r="S67" s="79" t="e">
        <f>IF(#REF!="","",ROUND(#REF!/#REF!*$AN$5,1))</f>
        <v>#REF!</v>
      </c>
      <c r="T67" s="79" t="str">
        <f t="shared" si="41"/>
        <v/>
      </c>
      <c r="U67" s="4"/>
      <c r="V67" s="69">
        <f t="shared" si="42"/>
        <v>62</v>
      </c>
      <c r="W67" s="70" t="str">
        <f t="shared" si="43"/>
        <v/>
      </c>
      <c r="X67" s="70" t="str">
        <f t="shared" si="44"/>
        <v/>
      </c>
      <c r="Y67" s="71"/>
      <c r="Z67" s="72">
        <f t="shared" si="45"/>
        <v>0</v>
      </c>
      <c r="AA67" s="422" t="str">
        <f t="shared" si="15"/>
        <v/>
      </c>
      <c r="AB67" s="4"/>
      <c r="AC67" s="84">
        <f t="shared" si="46"/>
        <v>62</v>
      </c>
      <c r="AD67" s="80" t="str">
        <f t="shared" si="47"/>
        <v/>
      </c>
      <c r="AE67" s="80" t="str">
        <f t="shared" si="48"/>
        <v/>
      </c>
      <c r="AF67" s="81"/>
      <c r="AG67" s="82">
        <f t="shared" si="49"/>
        <v>0</v>
      </c>
      <c r="AH67" s="421" t="str">
        <f t="shared" si="20"/>
        <v/>
      </c>
      <c r="AI67" s="4"/>
      <c r="AJ67" s="83">
        <f t="shared" si="50"/>
        <v>62</v>
      </c>
      <c r="AK67" s="77" t="str">
        <f t="shared" si="51"/>
        <v/>
      </c>
      <c r="AL67" s="77" t="str">
        <f t="shared" si="52"/>
        <v/>
      </c>
      <c r="AM67" s="78"/>
      <c r="AN67" s="79" t="e">
        <f>IF(#REF!="","",ROUND(#REF!/#REF!*$AN$5,1))</f>
        <v>#REF!</v>
      </c>
      <c r="AO67" s="79" t="str">
        <f t="shared" si="24"/>
        <v/>
      </c>
      <c r="AP67" s="5" t="str">
        <f t="shared" si="53"/>
        <v/>
      </c>
      <c r="AQ67" s="5" t="str">
        <f t="shared" si="54"/>
        <v/>
      </c>
      <c r="AR67" s="5" t="str">
        <f t="shared" si="55"/>
        <v/>
      </c>
      <c r="AS67" s="5" t="str">
        <f t="shared" si="56"/>
        <v/>
      </c>
      <c r="AT67" s="5" t="str">
        <f t="shared" si="57"/>
        <v/>
      </c>
      <c r="AU67" s="5" t="str">
        <f t="shared" si="58"/>
        <v/>
      </c>
      <c r="AV67" s="5" t="str">
        <f t="shared" si="31"/>
        <v/>
      </c>
    </row>
    <row r="68" spans="1:48" x14ac:dyDescent="0.35">
      <c r="A68" s="69">
        <f>IF('Student Profile'!A65="","",'Student Profile'!A65)</f>
        <v>63</v>
      </c>
      <c r="B68" s="70" t="str">
        <f>IF('Student Profile'!B65="","",'Student Profile'!B65)</f>
        <v/>
      </c>
      <c r="C68" s="69" t="str">
        <f>IF('Student Profile'!C65="","",'Student Profile'!C65)</f>
        <v/>
      </c>
      <c r="D68" s="71"/>
      <c r="E68" s="72">
        <f t="shared" si="33"/>
        <v>0</v>
      </c>
      <c r="F68" s="72" t="str">
        <f t="shared" si="1"/>
        <v/>
      </c>
      <c r="G68" s="4"/>
      <c r="H68" s="84">
        <f t="shared" si="34"/>
        <v>63</v>
      </c>
      <c r="I68" s="80" t="str">
        <f t="shared" si="35"/>
        <v/>
      </c>
      <c r="J68" s="80" t="str">
        <f t="shared" si="36"/>
        <v/>
      </c>
      <c r="K68" s="81"/>
      <c r="L68" s="82">
        <f t="shared" si="37"/>
        <v>0</v>
      </c>
      <c r="M68" s="421" t="str">
        <f t="shared" si="6"/>
        <v/>
      </c>
      <c r="N68" s="4"/>
      <c r="O68" s="83">
        <f t="shared" si="38"/>
        <v>63</v>
      </c>
      <c r="P68" s="77" t="str">
        <f t="shared" si="39"/>
        <v/>
      </c>
      <c r="Q68" s="77" t="str">
        <f t="shared" si="40"/>
        <v/>
      </c>
      <c r="R68" s="78"/>
      <c r="S68" s="79" t="e">
        <f>IF(#REF!="","",ROUND(#REF!/#REF!*$AN$5,1))</f>
        <v>#REF!</v>
      </c>
      <c r="T68" s="79" t="str">
        <f t="shared" si="41"/>
        <v/>
      </c>
      <c r="U68" s="4"/>
      <c r="V68" s="69">
        <f t="shared" si="42"/>
        <v>63</v>
      </c>
      <c r="W68" s="70" t="str">
        <f t="shared" si="43"/>
        <v/>
      </c>
      <c r="X68" s="70" t="str">
        <f t="shared" si="44"/>
        <v/>
      </c>
      <c r="Y68" s="71"/>
      <c r="Z68" s="72">
        <f t="shared" si="45"/>
        <v>0</v>
      </c>
      <c r="AA68" s="422" t="str">
        <f t="shared" si="15"/>
        <v/>
      </c>
      <c r="AB68" s="4"/>
      <c r="AC68" s="84">
        <f t="shared" si="46"/>
        <v>63</v>
      </c>
      <c r="AD68" s="80" t="str">
        <f t="shared" si="47"/>
        <v/>
      </c>
      <c r="AE68" s="80" t="str">
        <f t="shared" si="48"/>
        <v/>
      </c>
      <c r="AF68" s="81"/>
      <c r="AG68" s="82">
        <f t="shared" si="49"/>
        <v>0</v>
      </c>
      <c r="AH68" s="421" t="str">
        <f t="shared" si="20"/>
        <v/>
      </c>
      <c r="AI68" s="4"/>
      <c r="AJ68" s="83">
        <f t="shared" si="50"/>
        <v>63</v>
      </c>
      <c r="AK68" s="77" t="str">
        <f t="shared" si="51"/>
        <v/>
      </c>
      <c r="AL68" s="77" t="str">
        <f t="shared" si="52"/>
        <v/>
      </c>
      <c r="AM68" s="78"/>
      <c r="AN68" s="79" t="e">
        <f>IF(#REF!="","",ROUND(#REF!/#REF!*$AN$5,1))</f>
        <v>#REF!</v>
      </c>
      <c r="AO68" s="79" t="str">
        <f t="shared" si="24"/>
        <v/>
      </c>
      <c r="AP68" s="5" t="str">
        <f t="shared" si="53"/>
        <v/>
      </c>
      <c r="AQ68" s="5" t="str">
        <f t="shared" si="54"/>
        <v/>
      </c>
      <c r="AR68" s="5" t="str">
        <f t="shared" si="55"/>
        <v/>
      </c>
      <c r="AS68" s="5" t="str">
        <f t="shared" si="56"/>
        <v/>
      </c>
      <c r="AT68" s="5" t="str">
        <f t="shared" si="57"/>
        <v/>
      </c>
      <c r="AU68" s="5" t="str">
        <f t="shared" si="58"/>
        <v/>
      </c>
      <c r="AV68" s="5" t="str">
        <f t="shared" si="31"/>
        <v/>
      </c>
    </row>
    <row r="69" spans="1:48" x14ac:dyDescent="0.35">
      <c r="A69" s="69">
        <f>IF('Student Profile'!A66="","",'Student Profile'!A66)</f>
        <v>64</v>
      </c>
      <c r="B69" s="70" t="str">
        <f>IF('Student Profile'!B66="","",'Student Profile'!B66)</f>
        <v/>
      </c>
      <c r="C69" s="69" t="str">
        <f>IF('Student Profile'!C66="","",'Student Profile'!C66)</f>
        <v/>
      </c>
      <c r="D69" s="71"/>
      <c r="E69" s="72">
        <f t="shared" si="33"/>
        <v>0</v>
      </c>
      <c r="F69" s="72" t="str">
        <f t="shared" si="1"/>
        <v/>
      </c>
      <c r="G69" s="4"/>
      <c r="H69" s="84">
        <f t="shared" si="34"/>
        <v>64</v>
      </c>
      <c r="I69" s="80" t="str">
        <f t="shared" si="35"/>
        <v/>
      </c>
      <c r="J69" s="80" t="str">
        <f t="shared" si="36"/>
        <v/>
      </c>
      <c r="K69" s="81"/>
      <c r="L69" s="82">
        <f t="shared" si="37"/>
        <v>0</v>
      </c>
      <c r="M69" s="421" t="str">
        <f t="shared" si="6"/>
        <v/>
      </c>
      <c r="N69" s="4"/>
      <c r="O69" s="83">
        <f t="shared" si="38"/>
        <v>64</v>
      </c>
      <c r="P69" s="77" t="str">
        <f t="shared" si="39"/>
        <v/>
      </c>
      <c r="Q69" s="77" t="str">
        <f t="shared" si="40"/>
        <v/>
      </c>
      <c r="R69" s="78"/>
      <c r="S69" s="79" t="e">
        <f>IF(#REF!="","",ROUND(#REF!/#REF!*$AN$5,1))</f>
        <v>#REF!</v>
      </c>
      <c r="T69" s="79" t="str">
        <f t="shared" si="41"/>
        <v/>
      </c>
      <c r="U69" s="4"/>
      <c r="V69" s="69">
        <f t="shared" si="42"/>
        <v>64</v>
      </c>
      <c r="W69" s="70" t="str">
        <f t="shared" si="43"/>
        <v/>
      </c>
      <c r="X69" s="70" t="str">
        <f t="shared" si="44"/>
        <v/>
      </c>
      <c r="Y69" s="71"/>
      <c r="Z69" s="72">
        <f t="shared" si="45"/>
        <v>0</v>
      </c>
      <c r="AA69" s="422" t="str">
        <f t="shared" si="15"/>
        <v/>
      </c>
      <c r="AB69" s="4"/>
      <c r="AC69" s="84">
        <f t="shared" si="46"/>
        <v>64</v>
      </c>
      <c r="AD69" s="80" t="str">
        <f t="shared" si="47"/>
        <v/>
      </c>
      <c r="AE69" s="80" t="str">
        <f t="shared" si="48"/>
        <v/>
      </c>
      <c r="AF69" s="81"/>
      <c r="AG69" s="82">
        <f t="shared" si="49"/>
        <v>0</v>
      </c>
      <c r="AH69" s="421" t="str">
        <f t="shared" si="20"/>
        <v/>
      </c>
      <c r="AI69" s="4"/>
      <c r="AJ69" s="83">
        <f t="shared" si="50"/>
        <v>64</v>
      </c>
      <c r="AK69" s="77" t="str">
        <f t="shared" si="51"/>
        <v/>
      </c>
      <c r="AL69" s="77" t="str">
        <f t="shared" si="52"/>
        <v/>
      </c>
      <c r="AM69" s="78"/>
      <c r="AN69" s="79" t="e">
        <f>IF(#REF!="","",ROUND(#REF!/#REF!*$AN$5,1))</f>
        <v>#REF!</v>
      </c>
      <c r="AO69" s="79" t="str">
        <f t="shared" si="24"/>
        <v/>
      </c>
      <c r="AP69" s="5" t="str">
        <f t="shared" si="53"/>
        <v/>
      </c>
      <c r="AQ69" s="5" t="str">
        <f t="shared" si="54"/>
        <v/>
      </c>
      <c r="AR69" s="5" t="str">
        <f t="shared" si="55"/>
        <v/>
      </c>
      <c r="AS69" s="5" t="str">
        <f t="shared" si="56"/>
        <v/>
      </c>
      <c r="AT69" s="5" t="str">
        <f t="shared" si="57"/>
        <v/>
      </c>
      <c r="AU69" s="5" t="str">
        <f t="shared" si="58"/>
        <v/>
      </c>
      <c r="AV69" s="5" t="str">
        <f t="shared" si="31"/>
        <v/>
      </c>
    </row>
    <row r="70" spans="1:48" x14ac:dyDescent="0.35">
      <c r="A70" s="69">
        <f>IF('Student Profile'!A67="","",'Student Profile'!A67)</f>
        <v>65</v>
      </c>
      <c r="B70" s="70" t="str">
        <f>IF('Student Profile'!B67="","",'Student Profile'!B67)</f>
        <v/>
      </c>
      <c r="C70" s="69" t="str">
        <f>IF('Student Profile'!C67="","",'Student Profile'!C67)</f>
        <v/>
      </c>
      <c r="D70" s="71"/>
      <c r="E70" s="72">
        <f t="shared" si="33"/>
        <v>0</v>
      </c>
      <c r="F70" s="72" t="str">
        <f t="shared" si="1"/>
        <v/>
      </c>
      <c r="G70" s="4"/>
      <c r="H70" s="84">
        <f t="shared" si="34"/>
        <v>65</v>
      </c>
      <c r="I70" s="80" t="str">
        <f t="shared" si="35"/>
        <v/>
      </c>
      <c r="J70" s="80" t="str">
        <f t="shared" si="36"/>
        <v/>
      </c>
      <c r="K70" s="81"/>
      <c r="L70" s="82">
        <f t="shared" si="37"/>
        <v>0</v>
      </c>
      <c r="M70" s="421" t="str">
        <f t="shared" si="6"/>
        <v/>
      </c>
      <c r="N70" s="4"/>
      <c r="O70" s="83">
        <f t="shared" si="38"/>
        <v>65</v>
      </c>
      <c r="P70" s="77" t="str">
        <f t="shared" si="39"/>
        <v/>
      </c>
      <c r="Q70" s="77" t="str">
        <f t="shared" si="40"/>
        <v/>
      </c>
      <c r="R70" s="78"/>
      <c r="S70" s="79" t="e">
        <f>IF(#REF!="","",ROUND(#REF!/#REF!*$AN$5,1))</f>
        <v>#REF!</v>
      </c>
      <c r="T70" s="79" t="str">
        <f t="shared" si="41"/>
        <v/>
      </c>
      <c r="U70" s="4"/>
      <c r="V70" s="69">
        <f t="shared" si="42"/>
        <v>65</v>
      </c>
      <c r="W70" s="70" t="str">
        <f t="shared" si="43"/>
        <v/>
      </c>
      <c r="X70" s="70" t="str">
        <f t="shared" si="44"/>
        <v/>
      </c>
      <c r="Y70" s="71"/>
      <c r="Z70" s="72">
        <f t="shared" si="45"/>
        <v>0</v>
      </c>
      <c r="AA70" s="422" t="str">
        <f t="shared" si="15"/>
        <v/>
      </c>
      <c r="AB70" s="4"/>
      <c r="AC70" s="84">
        <f t="shared" si="46"/>
        <v>65</v>
      </c>
      <c r="AD70" s="80" t="str">
        <f t="shared" si="47"/>
        <v/>
      </c>
      <c r="AE70" s="80" t="str">
        <f t="shared" si="48"/>
        <v/>
      </c>
      <c r="AF70" s="81"/>
      <c r="AG70" s="82">
        <f t="shared" si="49"/>
        <v>0</v>
      </c>
      <c r="AH70" s="421" t="str">
        <f t="shared" si="20"/>
        <v/>
      </c>
      <c r="AI70" s="4"/>
      <c r="AJ70" s="83">
        <f t="shared" si="50"/>
        <v>65</v>
      </c>
      <c r="AK70" s="77" t="str">
        <f t="shared" si="51"/>
        <v/>
      </c>
      <c r="AL70" s="77" t="str">
        <f t="shared" si="52"/>
        <v/>
      </c>
      <c r="AM70" s="78"/>
      <c r="AN70" s="79" t="e">
        <f>IF(#REF!="","",ROUND(#REF!/#REF!*$AN$5,1))</f>
        <v>#REF!</v>
      </c>
      <c r="AO70" s="79" t="str">
        <f t="shared" si="24"/>
        <v/>
      </c>
      <c r="AP70" s="5" t="str">
        <f t="shared" si="53"/>
        <v/>
      </c>
      <c r="AQ70" s="5" t="str">
        <f t="shared" si="54"/>
        <v/>
      </c>
      <c r="AR70" s="5" t="str">
        <f t="shared" si="55"/>
        <v/>
      </c>
      <c r="AS70" s="5" t="str">
        <f t="shared" si="56"/>
        <v/>
      </c>
      <c r="AT70" s="5" t="str">
        <f t="shared" si="57"/>
        <v/>
      </c>
      <c r="AU70" s="5" t="str">
        <f t="shared" si="58"/>
        <v/>
      </c>
      <c r="AV70" s="5" t="str">
        <f t="shared" si="31"/>
        <v/>
      </c>
    </row>
    <row r="71" spans="1:48" x14ac:dyDescent="0.35">
      <c r="A71" s="69">
        <f>IF('Student Profile'!A68="","",'Student Profile'!A68)</f>
        <v>66</v>
      </c>
      <c r="B71" s="70" t="str">
        <f>IF('Student Profile'!B68="","",'Student Profile'!B68)</f>
        <v/>
      </c>
      <c r="C71" s="69" t="str">
        <f>IF('Student Profile'!C68="","",'Student Profile'!C68)</f>
        <v/>
      </c>
      <c r="D71" s="71"/>
      <c r="E71" s="72">
        <f t="shared" si="33"/>
        <v>0</v>
      </c>
      <c r="F71" s="72" t="str">
        <f t="shared" ref="F71:F105" si="59">IF(D71="","",ROUNDUP(D71/$D$5*$F$5,0))</f>
        <v/>
      </c>
      <c r="G71" s="4"/>
      <c r="H71" s="84">
        <f t="shared" si="34"/>
        <v>66</v>
      </c>
      <c r="I71" s="80" t="str">
        <f t="shared" si="35"/>
        <v/>
      </c>
      <c r="J71" s="80" t="str">
        <f t="shared" si="36"/>
        <v/>
      </c>
      <c r="K71" s="81"/>
      <c r="L71" s="82">
        <f t="shared" si="37"/>
        <v>0</v>
      </c>
      <c r="M71" s="421" t="str">
        <f t="shared" ref="M71:M105" si="60">IF(K71="","",ROUNDUP(K71/$K$5*$M$5,0))</f>
        <v/>
      </c>
      <c r="N71" s="4"/>
      <c r="O71" s="83">
        <f t="shared" si="38"/>
        <v>66</v>
      </c>
      <c r="P71" s="77" t="str">
        <f t="shared" si="39"/>
        <v/>
      </c>
      <c r="Q71" s="77" t="str">
        <f t="shared" si="40"/>
        <v/>
      </c>
      <c r="R71" s="78"/>
      <c r="S71" s="79" t="e">
        <f>IF(#REF!="","",ROUND(#REF!/#REF!*$AN$5,1))</f>
        <v>#REF!</v>
      </c>
      <c r="T71" s="79" t="str">
        <f t="shared" si="41"/>
        <v/>
      </c>
      <c r="U71" s="4"/>
      <c r="V71" s="69">
        <f t="shared" si="42"/>
        <v>66</v>
      </c>
      <c r="W71" s="70" t="str">
        <f t="shared" si="43"/>
        <v/>
      </c>
      <c r="X71" s="70" t="str">
        <f t="shared" si="44"/>
        <v/>
      </c>
      <c r="Y71" s="71"/>
      <c r="Z71" s="72">
        <f t="shared" si="45"/>
        <v>0</v>
      </c>
      <c r="AA71" s="422" t="str">
        <f t="shared" ref="AA71:AA105" si="61">IF(Y71="","",ROUNDUP(Y71/$Y$5*$AA$5,0))</f>
        <v/>
      </c>
      <c r="AB71" s="4"/>
      <c r="AC71" s="84">
        <f t="shared" si="46"/>
        <v>66</v>
      </c>
      <c r="AD71" s="80" t="str">
        <f t="shared" si="47"/>
        <v/>
      </c>
      <c r="AE71" s="80" t="str">
        <f t="shared" si="48"/>
        <v/>
      </c>
      <c r="AF71" s="81"/>
      <c r="AG71" s="82">
        <f t="shared" si="49"/>
        <v>0</v>
      </c>
      <c r="AH71" s="421" t="str">
        <f t="shared" ref="AH71:AH105" si="62">IF(AF71="","",ROUNDUP(AF71/$AF$5*$AH$5,0))</f>
        <v/>
      </c>
      <c r="AI71" s="4"/>
      <c r="AJ71" s="83">
        <f t="shared" si="50"/>
        <v>66</v>
      </c>
      <c r="AK71" s="77" t="str">
        <f t="shared" si="51"/>
        <v/>
      </c>
      <c r="AL71" s="77" t="str">
        <f t="shared" si="52"/>
        <v/>
      </c>
      <c r="AM71" s="78"/>
      <c r="AN71" s="79" t="e">
        <f>IF(#REF!="","",ROUND(#REF!/#REF!*$AN$5,1))</f>
        <v>#REF!</v>
      </c>
      <c r="AO71" s="79" t="str">
        <f t="shared" ref="AO71:AO105" si="63">IF(AM71="","",ROUNDUP(AM71/$AM$5*$AO$5,0))</f>
        <v/>
      </c>
      <c r="AP71" s="5" t="str">
        <f t="shared" si="53"/>
        <v/>
      </c>
      <c r="AQ71" s="5" t="str">
        <f t="shared" si="54"/>
        <v/>
      </c>
      <c r="AR71" s="5" t="str">
        <f t="shared" si="55"/>
        <v/>
      </c>
      <c r="AS71" s="5" t="str">
        <f t="shared" si="56"/>
        <v/>
      </c>
      <c r="AT71" s="5" t="str">
        <f t="shared" si="57"/>
        <v/>
      </c>
      <c r="AU71" s="5" t="str">
        <f t="shared" si="58"/>
        <v/>
      </c>
      <c r="AV71" s="5" t="str">
        <f t="shared" ref="AV71:AV105" si="64">IF(AND(AP71="",AQ71="",AS71="",AT71=""),"",SUM(AP71,AQ71,AS71,AT71))</f>
        <v/>
      </c>
    </row>
    <row r="72" spans="1:48" x14ac:dyDescent="0.35">
      <c r="A72" s="69">
        <f>IF('Student Profile'!A69="","",'Student Profile'!A69)</f>
        <v>67</v>
      </c>
      <c r="B72" s="70" t="str">
        <f>IF('Student Profile'!B69="","",'Student Profile'!B69)</f>
        <v/>
      </c>
      <c r="C72" s="69" t="str">
        <f>IF('Student Profile'!C69="","",'Student Profile'!C69)</f>
        <v/>
      </c>
      <c r="D72" s="71"/>
      <c r="E72" s="72">
        <f t="shared" si="33"/>
        <v>0</v>
      </c>
      <c r="F72" s="72" t="str">
        <f t="shared" si="59"/>
        <v/>
      </c>
      <c r="G72" s="4"/>
      <c r="H72" s="84">
        <f t="shared" si="34"/>
        <v>67</v>
      </c>
      <c r="I72" s="80" t="str">
        <f t="shared" si="35"/>
        <v/>
      </c>
      <c r="J72" s="80" t="str">
        <f t="shared" si="36"/>
        <v/>
      </c>
      <c r="K72" s="81"/>
      <c r="L72" s="82">
        <f t="shared" si="37"/>
        <v>0</v>
      </c>
      <c r="M72" s="421" t="str">
        <f t="shared" si="60"/>
        <v/>
      </c>
      <c r="N72" s="4"/>
      <c r="O72" s="83">
        <f t="shared" si="38"/>
        <v>67</v>
      </c>
      <c r="P72" s="77" t="str">
        <f t="shared" si="39"/>
        <v/>
      </c>
      <c r="Q72" s="77" t="str">
        <f t="shared" si="40"/>
        <v/>
      </c>
      <c r="R72" s="78"/>
      <c r="S72" s="79" t="e">
        <f>IF(#REF!="","",ROUND(#REF!/#REF!*$AN$5,1))</f>
        <v>#REF!</v>
      </c>
      <c r="T72" s="79" t="str">
        <f t="shared" si="41"/>
        <v/>
      </c>
      <c r="U72" s="4"/>
      <c r="V72" s="69">
        <f t="shared" si="42"/>
        <v>67</v>
      </c>
      <c r="W72" s="70" t="str">
        <f t="shared" si="43"/>
        <v/>
      </c>
      <c r="X72" s="70" t="str">
        <f t="shared" si="44"/>
        <v/>
      </c>
      <c r="Y72" s="71"/>
      <c r="Z72" s="72">
        <f t="shared" si="45"/>
        <v>0</v>
      </c>
      <c r="AA72" s="422" t="str">
        <f t="shared" si="61"/>
        <v/>
      </c>
      <c r="AB72" s="4"/>
      <c r="AC72" s="84">
        <f t="shared" si="46"/>
        <v>67</v>
      </c>
      <c r="AD72" s="80" t="str">
        <f t="shared" si="47"/>
        <v/>
      </c>
      <c r="AE72" s="80" t="str">
        <f t="shared" si="48"/>
        <v/>
      </c>
      <c r="AF72" s="81"/>
      <c r="AG72" s="82">
        <f t="shared" si="49"/>
        <v>0</v>
      </c>
      <c r="AH72" s="421" t="str">
        <f t="shared" si="62"/>
        <v/>
      </c>
      <c r="AI72" s="4"/>
      <c r="AJ72" s="83">
        <f t="shared" si="50"/>
        <v>67</v>
      </c>
      <c r="AK72" s="77" t="str">
        <f t="shared" si="51"/>
        <v/>
      </c>
      <c r="AL72" s="77" t="str">
        <f t="shared" si="52"/>
        <v/>
      </c>
      <c r="AM72" s="78"/>
      <c r="AN72" s="79" t="e">
        <f>IF(#REF!="","",ROUND(#REF!/#REF!*$AN$5,1))</f>
        <v>#REF!</v>
      </c>
      <c r="AO72" s="79" t="str">
        <f t="shared" si="63"/>
        <v/>
      </c>
      <c r="AP72" s="5" t="str">
        <f t="shared" si="53"/>
        <v/>
      </c>
      <c r="AQ72" s="5" t="str">
        <f t="shared" si="54"/>
        <v/>
      </c>
      <c r="AR72" s="5" t="str">
        <f t="shared" si="55"/>
        <v/>
      </c>
      <c r="AS72" s="5" t="str">
        <f t="shared" si="56"/>
        <v/>
      </c>
      <c r="AT72" s="5" t="str">
        <f t="shared" si="57"/>
        <v/>
      </c>
      <c r="AU72" s="5" t="str">
        <f t="shared" si="58"/>
        <v/>
      </c>
      <c r="AV72" s="5" t="str">
        <f t="shared" si="64"/>
        <v/>
      </c>
    </row>
    <row r="73" spans="1:48" x14ac:dyDescent="0.35">
      <c r="A73" s="69">
        <f>IF('Student Profile'!A70="","",'Student Profile'!A70)</f>
        <v>68</v>
      </c>
      <c r="B73" s="70" t="str">
        <f>IF('Student Profile'!B70="","",'Student Profile'!B70)</f>
        <v/>
      </c>
      <c r="C73" s="69" t="str">
        <f>IF('Student Profile'!C70="","",'Student Profile'!C70)</f>
        <v/>
      </c>
      <c r="D73" s="71"/>
      <c r="E73" s="72">
        <f t="shared" si="33"/>
        <v>0</v>
      </c>
      <c r="F73" s="72" t="str">
        <f t="shared" si="59"/>
        <v/>
      </c>
      <c r="G73" s="4"/>
      <c r="H73" s="84">
        <f t="shared" si="34"/>
        <v>68</v>
      </c>
      <c r="I73" s="80" t="str">
        <f t="shared" si="35"/>
        <v/>
      </c>
      <c r="J73" s="80" t="str">
        <f t="shared" si="36"/>
        <v/>
      </c>
      <c r="K73" s="81"/>
      <c r="L73" s="82">
        <f t="shared" si="37"/>
        <v>0</v>
      </c>
      <c r="M73" s="421" t="str">
        <f t="shared" si="60"/>
        <v/>
      </c>
      <c r="N73" s="4"/>
      <c r="O73" s="83">
        <f t="shared" si="38"/>
        <v>68</v>
      </c>
      <c r="P73" s="77" t="str">
        <f t="shared" si="39"/>
        <v/>
      </c>
      <c r="Q73" s="77" t="str">
        <f t="shared" si="40"/>
        <v/>
      </c>
      <c r="R73" s="78"/>
      <c r="S73" s="79" t="e">
        <f>IF(#REF!="","",ROUND(#REF!/#REF!*$AN$5,1))</f>
        <v>#REF!</v>
      </c>
      <c r="T73" s="79" t="str">
        <f t="shared" si="41"/>
        <v/>
      </c>
      <c r="U73" s="4"/>
      <c r="V73" s="69">
        <f t="shared" si="42"/>
        <v>68</v>
      </c>
      <c r="W73" s="70" t="str">
        <f t="shared" si="43"/>
        <v/>
      </c>
      <c r="X73" s="70" t="str">
        <f t="shared" si="44"/>
        <v/>
      </c>
      <c r="Y73" s="71"/>
      <c r="Z73" s="72">
        <f t="shared" si="45"/>
        <v>0</v>
      </c>
      <c r="AA73" s="422" t="str">
        <f t="shared" si="61"/>
        <v/>
      </c>
      <c r="AB73" s="4"/>
      <c r="AC73" s="84">
        <f t="shared" si="46"/>
        <v>68</v>
      </c>
      <c r="AD73" s="80" t="str">
        <f t="shared" si="47"/>
        <v/>
      </c>
      <c r="AE73" s="80" t="str">
        <f t="shared" si="48"/>
        <v/>
      </c>
      <c r="AF73" s="81"/>
      <c r="AG73" s="82">
        <f t="shared" si="49"/>
        <v>0</v>
      </c>
      <c r="AH73" s="421" t="str">
        <f t="shared" si="62"/>
        <v/>
      </c>
      <c r="AI73" s="4"/>
      <c r="AJ73" s="83">
        <f t="shared" si="50"/>
        <v>68</v>
      </c>
      <c r="AK73" s="77" t="str">
        <f t="shared" si="51"/>
        <v/>
      </c>
      <c r="AL73" s="77" t="str">
        <f t="shared" si="52"/>
        <v/>
      </c>
      <c r="AM73" s="78"/>
      <c r="AN73" s="79" t="e">
        <f>IF(#REF!="","",ROUND(#REF!/#REF!*$AN$5,1))</f>
        <v>#REF!</v>
      </c>
      <c r="AO73" s="79" t="str">
        <f t="shared" si="63"/>
        <v/>
      </c>
      <c r="AP73" s="5" t="str">
        <f t="shared" si="53"/>
        <v/>
      </c>
      <c r="AQ73" s="5" t="str">
        <f t="shared" si="54"/>
        <v/>
      </c>
      <c r="AR73" s="5" t="str">
        <f t="shared" si="55"/>
        <v/>
      </c>
      <c r="AS73" s="5" t="str">
        <f t="shared" si="56"/>
        <v/>
      </c>
      <c r="AT73" s="5" t="str">
        <f t="shared" si="57"/>
        <v/>
      </c>
      <c r="AU73" s="5" t="str">
        <f t="shared" si="58"/>
        <v/>
      </c>
      <c r="AV73" s="5" t="str">
        <f t="shared" si="64"/>
        <v/>
      </c>
    </row>
    <row r="74" spans="1:48" x14ac:dyDescent="0.35">
      <c r="A74" s="69">
        <f>IF('Student Profile'!A71="","",'Student Profile'!A71)</f>
        <v>69</v>
      </c>
      <c r="B74" s="70" t="str">
        <f>IF('Student Profile'!B71="","",'Student Profile'!B71)</f>
        <v/>
      </c>
      <c r="C74" s="69" t="str">
        <f>IF('Student Profile'!C71="","",'Student Profile'!C71)</f>
        <v/>
      </c>
      <c r="D74" s="71"/>
      <c r="E74" s="72">
        <f t="shared" si="33"/>
        <v>0</v>
      </c>
      <c r="F74" s="72" t="str">
        <f t="shared" si="59"/>
        <v/>
      </c>
      <c r="G74" s="4"/>
      <c r="H74" s="84">
        <f t="shared" si="34"/>
        <v>69</v>
      </c>
      <c r="I74" s="80" t="str">
        <f t="shared" si="35"/>
        <v/>
      </c>
      <c r="J74" s="80" t="str">
        <f t="shared" si="36"/>
        <v/>
      </c>
      <c r="K74" s="81"/>
      <c r="L74" s="82">
        <f t="shared" si="37"/>
        <v>0</v>
      </c>
      <c r="M74" s="421" t="str">
        <f t="shared" si="60"/>
        <v/>
      </c>
      <c r="N74" s="4"/>
      <c r="O74" s="83">
        <f t="shared" si="38"/>
        <v>69</v>
      </c>
      <c r="P74" s="77" t="str">
        <f t="shared" si="39"/>
        <v/>
      </c>
      <c r="Q74" s="77" t="str">
        <f t="shared" si="40"/>
        <v/>
      </c>
      <c r="R74" s="78"/>
      <c r="S74" s="79" t="e">
        <f>IF(#REF!="","",ROUND(#REF!/#REF!*$AN$5,1))</f>
        <v>#REF!</v>
      </c>
      <c r="T74" s="79" t="str">
        <f t="shared" si="41"/>
        <v/>
      </c>
      <c r="U74" s="4"/>
      <c r="V74" s="69">
        <f t="shared" si="42"/>
        <v>69</v>
      </c>
      <c r="W74" s="70" t="str">
        <f t="shared" si="43"/>
        <v/>
      </c>
      <c r="X74" s="70" t="str">
        <f t="shared" si="44"/>
        <v/>
      </c>
      <c r="Y74" s="71"/>
      <c r="Z74" s="72">
        <f t="shared" si="45"/>
        <v>0</v>
      </c>
      <c r="AA74" s="422" t="str">
        <f t="shared" si="61"/>
        <v/>
      </c>
      <c r="AB74" s="4"/>
      <c r="AC74" s="84">
        <f t="shared" si="46"/>
        <v>69</v>
      </c>
      <c r="AD74" s="80" t="str">
        <f t="shared" si="47"/>
        <v/>
      </c>
      <c r="AE74" s="80" t="str">
        <f t="shared" si="48"/>
        <v/>
      </c>
      <c r="AF74" s="81"/>
      <c r="AG74" s="82">
        <f t="shared" si="49"/>
        <v>0</v>
      </c>
      <c r="AH74" s="421" t="str">
        <f t="shared" si="62"/>
        <v/>
      </c>
      <c r="AI74" s="4"/>
      <c r="AJ74" s="83">
        <f t="shared" si="50"/>
        <v>69</v>
      </c>
      <c r="AK74" s="77" t="str">
        <f t="shared" si="51"/>
        <v/>
      </c>
      <c r="AL74" s="77" t="str">
        <f t="shared" si="52"/>
        <v/>
      </c>
      <c r="AM74" s="78"/>
      <c r="AN74" s="79" t="e">
        <f>IF(#REF!="","",ROUND(#REF!/#REF!*$AN$5,1))</f>
        <v>#REF!</v>
      </c>
      <c r="AO74" s="79" t="str">
        <f t="shared" si="63"/>
        <v/>
      </c>
      <c r="AP74" s="5" t="str">
        <f t="shared" si="53"/>
        <v/>
      </c>
      <c r="AQ74" s="5" t="str">
        <f t="shared" si="54"/>
        <v/>
      </c>
      <c r="AR74" s="5" t="str">
        <f t="shared" si="55"/>
        <v/>
      </c>
      <c r="AS74" s="5" t="str">
        <f t="shared" si="56"/>
        <v/>
      </c>
      <c r="AT74" s="5" t="str">
        <f t="shared" si="57"/>
        <v/>
      </c>
      <c r="AU74" s="5" t="str">
        <f t="shared" si="58"/>
        <v/>
      </c>
      <c r="AV74" s="5" t="str">
        <f t="shared" si="64"/>
        <v/>
      </c>
    </row>
    <row r="75" spans="1:48" x14ac:dyDescent="0.35">
      <c r="A75" s="69">
        <f>IF('Student Profile'!A72="","",'Student Profile'!A72)</f>
        <v>70</v>
      </c>
      <c r="B75" s="70" t="str">
        <f>IF('Student Profile'!B72="","",'Student Profile'!B72)</f>
        <v/>
      </c>
      <c r="C75" s="69" t="str">
        <f>IF('Student Profile'!C72="","",'Student Profile'!C72)</f>
        <v/>
      </c>
      <c r="D75" s="71"/>
      <c r="E75" s="72">
        <f t="shared" si="33"/>
        <v>0</v>
      </c>
      <c r="F75" s="72" t="str">
        <f t="shared" si="59"/>
        <v/>
      </c>
      <c r="G75" s="4"/>
      <c r="H75" s="84">
        <f t="shared" si="34"/>
        <v>70</v>
      </c>
      <c r="I75" s="80" t="str">
        <f t="shared" si="35"/>
        <v/>
      </c>
      <c r="J75" s="80" t="str">
        <f t="shared" si="36"/>
        <v/>
      </c>
      <c r="K75" s="81"/>
      <c r="L75" s="82">
        <f t="shared" si="37"/>
        <v>0</v>
      </c>
      <c r="M75" s="421" t="str">
        <f t="shared" si="60"/>
        <v/>
      </c>
      <c r="N75" s="4"/>
      <c r="O75" s="83">
        <f t="shared" si="38"/>
        <v>70</v>
      </c>
      <c r="P75" s="77" t="str">
        <f t="shared" si="39"/>
        <v/>
      </c>
      <c r="Q75" s="77" t="str">
        <f t="shared" si="40"/>
        <v/>
      </c>
      <c r="R75" s="78"/>
      <c r="S75" s="79" t="e">
        <f>IF(#REF!="","",ROUND(#REF!/#REF!*$AN$5,1))</f>
        <v>#REF!</v>
      </c>
      <c r="T75" s="79" t="str">
        <f t="shared" si="41"/>
        <v/>
      </c>
      <c r="U75" s="4"/>
      <c r="V75" s="69">
        <f t="shared" si="42"/>
        <v>70</v>
      </c>
      <c r="W75" s="70" t="str">
        <f t="shared" si="43"/>
        <v/>
      </c>
      <c r="X75" s="70" t="str">
        <f t="shared" si="44"/>
        <v/>
      </c>
      <c r="Y75" s="71"/>
      <c r="Z75" s="72">
        <f t="shared" si="45"/>
        <v>0</v>
      </c>
      <c r="AA75" s="422" t="str">
        <f t="shared" si="61"/>
        <v/>
      </c>
      <c r="AB75" s="4"/>
      <c r="AC75" s="84">
        <f t="shared" si="46"/>
        <v>70</v>
      </c>
      <c r="AD75" s="80" t="str">
        <f t="shared" si="47"/>
        <v/>
      </c>
      <c r="AE75" s="80" t="str">
        <f t="shared" si="48"/>
        <v/>
      </c>
      <c r="AF75" s="81"/>
      <c r="AG75" s="82">
        <f t="shared" si="49"/>
        <v>0</v>
      </c>
      <c r="AH75" s="421" t="str">
        <f t="shared" si="62"/>
        <v/>
      </c>
      <c r="AI75" s="4"/>
      <c r="AJ75" s="83">
        <f t="shared" si="50"/>
        <v>70</v>
      </c>
      <c r="AK75" s="77" t="str">
        <f t="shared" si="51"/>
        <v/>
      </c>
      <c r="AL75" s="77" t="str">
        <f t="shared" si="52"/>
        <v/>
      </c>
      <c r="AM75" s="78"/>
      <c r="AN75" s="79" t="e">
        <f>IF(#REF!="","",ROUND(#REF!/#REF!*$AN$5,1))</f>
        <v>#REF!</v>
      </c>
      <c r="AO75" s="79" t="str">
        <f t="shared" si="63"/>
        <v/>
      </c>
      <c r="AP75" s="5" t="str">
        <f t="shared" si="53"/>
        <v/>
      </c>
      <c r="AQ75" s="5" t="str">
        <f t="shared" si="54"/>
        <v/>
      </c>
      <c r="AR75" s="5" t="str">
        <f t="shared" si="55"/>
        <v/>
      </c>
      <c r="AS75" s="5" t="str">
        <f t="shared" si="56"/>
        <v/>
      </c>
      <c r="AT75" s="5" t="str">
        <f t="shared" si="57"/>
        <v/>
      </c>
      <c r="AU75" s="5" t="str">
        <f t="shared" si="58"/>
        <v/>
      </c>
      <c r="AV75" s="5" t="str">
        <f t="shared" si="64"/>
        <v/>
      </c>
    </row>
    <row r="76" spans="1:48" x14ac:dyDescent="0.35">
      <c r="A76" s="69">
        <f>IF('Student Profile'!A73="","",'Student Profile'!A73)</f>
        <v>71</v>
      </c>
      <c r="B76" s="70" t="str">
        <f>IF('Student Profile'!B73="","",'Student Profile'!B73)</f>
        <v/>
      </c>
      <c r="C76" s="69" t="str">
        <f>IF('Student Profile'!C73="","",'Student Profile'!C73)</f>
        <v/>
      </c>
      <c r="D76" s="71"/>
      <c r="E76" s="72">
        <f t="shared" si="33"/>
        <v>0</v>
      </c>
      <c r="F76" s="72" t="str">
        <f t="shared" si="59"/>
        <v/>
      </c>
      <c r="G76" s="4"/>
      <c r="H76" s="84">
        <f t="shared" si="34"/>
        <v>71</v>
      </c>
      <c r="I76" s="80" t="str">
        <f t="shared" si="35"/>
        <v/>
      </c>
      <c r="J76" s="80" t="str">
        <f t="shared" si="36"/>
        <v/>
      </c>
      <c r="K76" s="81"/>
      <c r="L76" s="82">
        <f t="shared" si="37"/>
        <v>0</v>
      </c>
      <c r="M76" s="421" t="str">
        <f t="shared" si="60"/>
        <v/>
      </c>
      <c r="N76" s="4"/>
      <c r="O76" s="83">
        <f t="shared" si="38"/>
        <v>71</v>
      </c>
      <c r="P76" s="77" t="str">
        <f t="shared" si="39"/>
        <v/>
      </c>
      <c r="Q76" s="77" t="str">
        <f t="shared" si="40"/>
        <v/>
      </c>
      <c r="R76" s="78"/>
      <c r="S76" s="79" t="e">
        <f>IF(#REF!="","",ROUND(#REF!/#REF!*$AN$5,1))</f>
        <v>#REF!</v>
      </c>
      <c r="T76" s="79" t="str">
        <f t="shared" si="41"/>
        <v/>
      </c>
      <c r="U76" s="4"/>
      <c r="V76" s="69">
        <f t="shared" si="42"/>
        <v>71</v>
      </c>
      <c r="W76" s="70" t="str">
        <f t="shared" si="43"/>
        <v/>
      </c>
      <c r="X76" s="70" t="str">
        <f t="shared" si="44"/>
        <v/>
      </c>
      <c r="Y76" s="71"/>
      <c r="Z76" s="72">
        <f t="shared" si="45"/>
        <v>0</v>
      </c>
      <c r="AA76" s="422" t="str">
        <f t="shared" si="61"/>
        <v/>
      </c>
      <c r="AB76" s="4"/>
      <c r="AC76" s="84">
        <f t="shared" si="46"/>
        <v>71</v>
      </c>
      <c r="AD76" s="80" t="str">
        <f t="shared" si="47"/>
        <v/>
      </c>
      <c r="AE76" s="80" t="str">
        <f t="shared" si="48"/>
        <v/>
      </c>
      <c r="AF76" s="81"/>
      <c r="AG76" s="82">
        <f t="shared" si="49"/>
        <v>0</v>
      </c>
      <c r="AH76" s="421" t="str">
        <f t="shared" si="62"/>
        <v/>
      </c>
      <c r="AI76" s="4"/>
      <c r="AJ76" s="83">
        <f t="shared" si="50"/>
        <v>71</v>
      </c>
      <c r="AK76" s="77" t="str">
        <f t="shared" si="51"/>
        <v/>
      </c>
      <c r="AL76" s="77" t="str">
        <f t="shared" si="52"/>
        <v/>
      </c>
      <c r="AM76" s="78"/>
      <c r="AN76" s="79" t="e">
        <f>IF(#REF!="","",ROUND(#REF!/#REF!*$AN$5,1))</f>
        <v>#REF!</v>
      </c>
      <c r="AO76" s="79" t="str">
        <f t="shared" si="63"/>
        <v/>
      </c>
      <c r="AP76" s="5" t="str">
        <f t="shared" si="53"/>
        <v/>
      </c>
      <c r="AQ76" s="5" t="str">
        <f t="shared" si="54"/>
        <v/>
      </c>
      <c r="AR76" s="5" t="str">
        <f t="shared" si="55"/>
        <v/>
      </c>
      <c r="AS76" s="5" t="str">
        <f t="shared" si="56"/>
        <v/>
      </c>
      <c r="AT76" s="5" t="str">
        <f t="shared" si="57"/>
        <v/>
      </c>
      <c r="AU76" s="5" t="str">
        <f t="shared" si="58"/>
        <v/>
      </c>
      <c r="AV76" s="5" t="str">
        <f t="shared" si="64"/>
        <v/>
      </c>
    </row>
    <row r="77" spans="1:48" x14ac:dyDescent="0.35">
      <c r="A77" s="69">
        <f>IF('Student Profile'!A74="","",'Student Profile'!A74)</f>
        <v>72</v>
      </c>
      <c r="B77" s="70" t="str">
        <f>IF('Student Profile'!B74="","",'Student Profile'!B74)</f>
        <v/>
      </c>
      <c r="C77" s="69" t="str">
        <f>IF('Student Profile'!C74="","",'Student Profile'!C74)</f>
        <v/>
      </c>
      <c r="D77" s="71"/>
      <c r="E77" s="72">
        <f t="shared" si="33"/>
        <v>0</v>
      </c>
      <c r="F77" s="72" t="str">
        <f t="shared" si="59"/>
        <v/>
      </c>
      <c r="G77" s="4"/>
      <c r="H77" s="84">
        <f t="shared" si="34"/>
        <v>72</v>
      </c>
      <c r="I77" s="80" t="str">
        <f t="shared" si="35"/>
        <v/>
      </c>
      <c r="J77" s="80" t="str">
        <f t="shared" si="36"/>
        <v/>
      </c>
      <c r="K77" s="81"/>
      <c r="L77" s="82">
        <f t="shared" si="37"/>
        <v>0</v>
      </c>
      <c r="M77" s="421" t="str">
        <f t="shared" si="60"/>
        <v/>
      </c>
      <c r="N77" s="4"/>
      <c r="O77" s="83">
        <f t="shared" si="38"/>
        <v>72</v>
      </c>
      <c r="P77" s="77" t="str">
        <f t="shared" si="39"/>
        <v/>
      </c>
      <c r="Q77" s="77" t="str">
        <f t="shared" si="40"/>
        <v/>
      </c>
      <c r="R77" s="78"/>
      <c r="S77" s="79" t="e">
        <f>IF(#REF!="","",ROUND(#REF!/#REF!*$AN$5,1))</f>
        <v>#REF!</v>
      </c>
      <c r="T77" s="79" t="str">
        <f t="shared" si="41"/>
        <v/>
      </c>
      <c r="U77" s="4"/>
      <c r="V77" s="69">
        <f t="shared" si="42"/>
        <v>72</v>
      </c>
      <c r="W77" s="70" t="str">
        <f t="shared" si="43"/>
        <v/>
      </c>
      <c r="X77" s="70" t="str">
        <f t="shared" si="44"/>
        <v/>
      </c>
      <c r="Y77" s="71"/>
      <c r="Z77" s="72">
        <f t="shared" si="45"/>
        <v>0</v>
      </c>
      <c r="AA77" s="422" t="str">
        <f t="shared" si="61"/>
        <v/>
      </c>
      <c r="AB77" s="4"/>
      <c r="AC77" s="84">
        <f t="shared" si="46"/>
        <v>72</v>
      </c>
      <c r="AD77" s="80" t="str">
        <f t="shared" si="47"/>
        <v/>
      </c>
      <c r="AE77" s="80" t="str">
        <f t="shared" si="48"/>
        <v/>
      </c>
      <c r="AF77" s="81"/>
      <c r="AG77" s="82">
        <f t="shared" si="49"/>
        <v>0</v>
      </c>
      <c r="AH77" s="421" t="str">
        <f t="shared" si="62"/>
        <v/>
      </c>
      <c r="AI77" s="4"/>
      <c r="AJ77" s="83">
        <f t="shared" si="50"/>
        <v>72</v>
      </c>
      <c r="AK77" s="77" t="str">
        <f t="shared" si="51"/>
        <v/>
      </c>
      <c r="AL77" s="77" t="str">
        <f t="shared" si="52"/>
        <v/>
      </c>
      <c r="AM77" s="78"/>
      <c r="AN77" s="79" t="e">
        <f>IF(#REF!="","",ROUND(#REF!/#REF!*$AN$5,1))</f>
        <v>#REF!</v>
      </c>
      <c r="AO77" s="79" t="str">
        <f t="shared" si="63"/>
        <v/>
      </c>
      <c r="AP77" s="5" t="str">
        <f t="shared" si="53"/>
        <v/>
      </c>
      <c r="AQ77" s="5" t="str">
        <f t="shared" si="54"/>
        <v/>
      </c>
      <c r="AR77" s="5" t="str">
        <f t="shared" si="55"/>
        <v/>
      </c>
      <c r="AS77" s="5" t="str">
        <f t="shared" si="56"/>
        <v/>
      </c>
      <c r="AT77" s="5" t="str">
        <f t="shared" si="57"/>
        <v/>
      </c>
      <c r="AU77" s="5" t="str">
        <f t="shared" si="58"/>
        <v/>
      </c>
      <c r="AV77" s="5" t="str">
        <f t="shared" si="64"/>
        <v/>
      </c>
    </row>
    <row r="78" spans="1:48" x14ac:dyDescent="0.35">
      <c r="A78" s="69">
        <f>IF('Student Profile'!A75="","",'Student Profile'!A75)</f>
        <v>73</v>
      </c>
      <c r="B78" s="70" t="str">
        <f>IF('Student Profile'!B75="","",'Student Profile'!B75)</f>
        <v/>
      </c>
      <c r="C78" s="69" t="str">
        <f>IF('Student Profile'!C75="","",'Student Profile'!C75)</f>
        <v/>
      </c>
      <c r="D78" s="71"/>
      <c r="E78" s="72">
        <f t="shared" si="33"/>
        <v>0</v>
      </c>
      <c r="F78" s="72" t="str">
        <f t="shared" si="59"/>
        <v/>
      </c>
      <c r="G78" s="4"/>
      <c r="H78" s="84">
        <f t="shared" si="34"/>
        <v>73</v>
      </c>
      <c r="I78" s="80" t="str">
        <f t="shared" si="35"/>
        <v/>
      </c>
      <c r="J78" s="80" t="str">
        <f t="shared" si="36"/>
        <v/>
      </c>
      <c r="K78" s="81"/>
      <c r="L78" s="82">
        <f t="shared" si="37"/>
        <v>0</v>
      </c>
      <c r="M78" s="421" t="str">
        <f t="shared" si="60"/>
        <v/>
      </c>
      <c r="N78" s="4"/>
      <c r="O78" s="83">
        <f t="shared" si="38"/>
        <v>73</v>
      </c>
      <c r="P78" s="77" t="str">
        <f t="shared" si="39"/>
        <v/>
      </c>
      <c r="Q78" s="77" t="str">
        <f t="shared" si="40"/>
        <v/>
      </c>
      <c r="R78" s="78"/>
      <c r="S78" s="79" t="e">
        <f>IF(#REF!="","",ROUND(#REF!/#REF!*$AN$5,1))</f>
        <v>#REF!</v>
      </c>
      <c r="T78" s="79" t="str">
        <f t="shared" si="41"/>
        <v/>
      </c>
      <c r="U78" s="4"/>
      <c r="V78" s="69">
        <f t="shared" si="42"/>
        <v>73</v>
      </c>
      <c r="W78" s="70" t="str">
        <f t="shared" si="43"/>
        <v/>
      </c>
      <c r="X78" s="70" t="str">
        <f t="shared" si="44"/>
        <v/>
      </c>
      <c r="Y78" s="71"/>
      <c r="Z78" s="72">
        <f t="shared" si="45"/>
        <v>0</v>
      </c>
      <c r="AA78" s="422" t="str">
        <f t="shared" si="61"/>
        <v/>
      </c>
      <c r="AB78" s="4"/>
      <c r="AC78" s="84">
        <f t="shared" si="46"/>
        <v>73</v>
      </c>
      <c r="AD78" s="80" t="str">
        <f t="shared" si="47"/>
        <v/>
      </c>
      <c r="AE78" s="80" t="str">
        <f t="shared" si="48"/>
        <v/>
      </c>
      <c r="AF78" s="81"/>
      <c r="AG78" s="82">
        <f t="shared" si="49"/>
        <v>0</v>
      </c>
      <c r="AH78" s="421" t="str">
        <f t="shared" si="62"/>
        <v/>
      </c>
      <c r="AI78" s="4"/>
      <c r="AJ78" s="83">
        <f t="shared" si="50"/>
        <v>73</v>
      </c>
      <c r="AK78" s="77" t="str">
        <f t="shared" si="51"/>
        <v/>
      </c>
      <c r="AL78" s="77" t="str">
        <f t="shared" si="52"/>
        <v/>
      </c>
      <c r="AM78" s="78"/>
      <c r="AN78" s="79" t="e">
        <f>IF(#REF!="","",ROUND(#REF!/#REF!*$AN$5,1))</f>
        <v>#REF!</v>
      </c>
      <c r="AO78" s="79" t="str">
        <f t="shared" si="63"/>
        <v/>
      </c>
      <c r="AP78" s="5" t="str">
        <f t="shared" si="53"/>
        <v/>
      </c>
      <c r="AQ78" s="5" t="str">
        <f t="shared" si="54"/>
        <v/>
      </c>
      <c r="AR78" s="5" t="str">
        <f t="shared" si="55"/>
        <v/>
      </c>
      <c r="AS78" s="5" t="str">
        <f t="shared" si="56"/>
        <v/>
      </c>
      <c r="AT78" s="5" t="str">
        <f t="shared" si="57"/>
        <v/>
      </c>
      <c r="AU78" s="5" t="str">
        <f t="shared" si="58"/>
        <v/>
      </c>
      <c r="AV78" s="5" t="str">
        <f t="shared" si="64"/>
        <v/>
      </c>
    </row>
    <row r="79" spans="1:48" x14ac:dyDescent="0.35">
      <c r="A79" s="69">
        <f>IF('Student Profile'!A76="","",'Student Profile'!A76)</f>
        <v>74</v>
      </c>
      <c r="B79" s="70" t="str">
        <f>IF('Student Profile'!B76="","",'Student Profile'!B76)</f>
        <v/>
      </c>
      <c r="C79" s="69" t="str">
        <f>IF('Student Profile'!C76="","",'Student Profile'!C76)</f>
        <v/>
      </c>
      <c r="D79" s="71"/>
      <c r="E79" s="72">
        <f t="shared" si="33"/>
        <v>0</v>
      </c>
      <c r="F79" s="72" t="str">
        <f t="shared" si="59"/>
        <v/>
      </c>
      <c r="G79" s="4"/>
      <c r="H79" s="84">
        <f t="shared" si="34"/>
        <v>74</v>
      </c>
      <c r="I79" s="80" t="str">
        <f t="shared" si="35"/>
        <v/>
      </c>
      <c r="J79" s="80" t="str">
        <f t="shared" si="36"/>
        <v/>
      </c>
      <c r="K79" s="81"/>
      <c r="L79" s="82">
        <f t="shared" si="37"/>
        <v>0</v>
      </c>
      <c r="M79" s="421" t="str">
        <f t="shared" si="60"/>
        <v/>
      </c>
      <c r="N79" s="4"/>
      <c r="O79" s="83">
        <f t="shared" si="38"/>
        <v>74</v>
      </c>
      <c r="P79" s="77" t="str">
        <f t="shared" si="39"/>
        <v/>
      </c>
      <c r="Q79" s="77" t="str">
        <f t="shared" si="40"/>
        <v/>
      </c>
      <c r="R79" s="78"/>
      <c r="S79" s="79" t="e">
        <f>IF(#REF!="","",ROUND(#REF!/#REF!*$AN$5,1))</f>
        <v>#REF!</v>
      </c>
      <c r="T79" s="79" t="str">
        <f t="shared" si="41"/>
        <v/>
      </c>
      <c r="U79" s="4"/>
      <c r="V79" s="69">
        <f t="shared" si="42"/>
        <v>74</v>
      </c>
      <c r="W79" s="70" t="str">
        <f t="shared" si="43"/>
        <v/>
      </c>
      <c r="X79" s="70" t="str">
        <f t="shared" si="44"/>
        <v/>
      </c>
      <c r="Y79" s="71"/>
      <c r="Z79" s="72">
        <f t="shared" si="45"/>
        <v>0</v>
      </c>
      <c r="AA79" s="422" t="str">
        <f t="shared" si="61"/>
        <v/>
      </c>
      <c r="AB79" s="4"/>
      <c r="AC79" s="84">
        <f t="shared" si="46"/>
        <v>74</v>
      </c>
      <c r="AD79" s="80" t="str">
        <f t="shared" si="47"/>
        <v/>
      </c>
      <c r="AE79" s="80" t="str">
        <f t="shared" si="48"/>
        <v/>
      </c>
      <c r="AF79" s="81"/>
      <c r="AG79" s="82">
        <f t="shared" si="49"/>
        <v>0</v>
      </c>
      <c r="AH79" s="421" t="str">
        <f t="shared" si="62"/>
        <v/>
      </c>
      <c r="AI79" s="4"/>
      <c r="AJ79" s="83">
        <f t="shared" si="50"/>
        <v>74</v>
      </c>
      <c r="AK79" s="77" t="str">
        <f t="shared" si="51"/>
        <v/>
      </c>
      <c r="AL79" s="77" t="str">
        <f t="shared" si="52"/>
        <v/>
      </c>
      <c r="AM79" s="78"/>
      <c r="AN79" s="79" t="e">
        <f>IF(#REF!="","",ROUND(#REF!/#REF!*$AN$5,1))</f>
        <v>#REF!</v>
      </c>
      <c r="AO79" s="79" t="str">
        <f t="shared" si="63"/>
        <v/>
      </c>
      <c r="AP79" s="5" t="str">
        <f t="shared" si="53"/>
        <v/>
      </c>
      <c r="AQ79" s="5" t="str">
        <f t="shared" si="54"/>
        <v/>
      </c>
      <c r="AR79" s="5" t="str">
        <f t="shared" si="55"/>
        <v/>
      </c>
      <c r="AS79" s="5" t="str">
        <f t="shared" si="56"/>
        <v/>
      </c>
      <c r="AT79" s="5" t="str">
        <f t="shared" si="57"/>
        <v/>
      </c>
      <c r="AU79" s="5" t="str">
        <f t="shared" si="58"/>
        <v/>
      </c>
      <c r="AV79" s="5" t="str">
        <f t="shared" si="64"/>
        <v/>
      </c>
    </row>
    <row r="80" spans="1:48" x14ac:dyDescent="0.35">
      <c r="A80" s="69">
        <f>IF('Student Profile'!A77="","",'Student Profile'!A77)</f>
        <v>75</v>
      </c>
      <c r="B80" s="70" t="str">
        <f>IF('Student Profile'!B77="","",'Student Profile'!B77)</f>
        <v/>
      </c>
      <c r="C80" s="69" t="str">
        <f>IF('Student Profile'!C77="","",'Student Profile'!C77)</f>
        <v/>
      </c>
      <c r="D80" s="71"/>
      <c r="E80" s="72">
        <f t="shared" si="33"/>
        <v>0</v>
      </c>
      <c r="F80" s="72" t="str">
        <f t="shared" si="59"/>
        <v/>
      </c>
      <c r="G80" s="4"/>
      <c r="H80" s="84">
        <f t="shared" si="34"/>
        <v>75</v>
      </c>
      <c r="I80" s="80" t="str">
        <f t="shared" si="35"/>
        <v/>
      </c>
      <c r="J80" s="80" t="str">
        <f t="shared" si="36"/>
        <v/>
      </c>
      <c r="K80" s="81"/>
      <c r="L80" s="82">
        <f t="shared" si="37"/>
        <v>0</v>
      </c>
      <c r="M80" s="421" t="str">
        <f t="shared" si="60"/>
        <v/>
      </c>
      <c r="N80" s="4"/>
      <c r="O80" s="83">
        <f t="shared" si="38"/>
        <v>75</v>
      </c>
      <c r="P80" s="77" t="str">
        <f t="shared" si="39"/>
        <v/>
      </c>
      <c r="Q80" s="77" t="str">
        <f t="shared" si="40"/>
        <v/>
      </c>
      <c r="R80" s="78"/>
      <c r="S80" s="79" t="e">
        <f>IF(#REF!="","",ROUND(#REF!/#REF!*$AN$5,1))</f>
        <v>#REF!</v>
      </c>
      <c r="T80" s="79" t="str">
        <f t="shared" si="41"/>
        <v/>
      </c>
      <c r="U80" s="4"/>
      <c r="V80" s="69">
        <f t="shared" si="42"/>
        <v>75</v>
      </c>
      <c r="W80" s="70" t="str">
        <f t="shared" si="43"/>
        <v/>
      </c>
      <c r="X80" s="70" t="str">
        <f t="shared" si="44"/>
        <v/>
      </c>
      <c r="Y80" s="71"/>
      <c r="Z80" s="72">
        <f t="shared" si="45"/>
        <v>0</v>
      </c>
      <c r="AA80" s="422" t="str">
        <f t="shared" si="61"/>
        <v/>
      </c>
      <c r="AB80" s="4"/>
      <c r="AC80" s="84">
        <f t="shared" si="46"/>
        <v>75</v>
      </c>
      <c r="AD80" s="80" t="str">
        <f t="shared" si="47"/>
        <v/>
      </c>
      <c r="AE80" s="80" t="str">
        <f t="shared" si="48"/>
        <v/>
      </c>
      <c r="AF80" s="81"/>
      <c r="AG80" s="82">
        <f t="shared" si="49"/>
        <v>0</v>
      </c>
      <c r="AH80" s="421" t="str">
        <f t="shared" si="62"/>
        <v/>
      </c>
      <c r="AI80" s="4"/>
      <c r="AJ80" s="83">
        <f t="shared" si="50"/>
        <v>75</v>
      </c>
      <c r="AK80" s="77" t="str">
        <f t="shared" si="51"/>
        <v/>
      </c>
      <c r="AL80" s="77" t="str">
        <f t="shared" si="52"/>
        <v/>
      </c>
      <c r="AM80" s="78"/>
      <c r="AN80" s="79" t="e">
        <f>IF(#REF!="","",ROUND(#REF!/#REF!*$AN$5,1))</f>
        <v>#REF!</v>
      </c>
      <c r="AO80" s="79" t="str">
        <f t="shared" si="63"/>
        <v/>
      </c>
      <c r="AP80" s="5" t="str">
        <f t="shared" si="53"/>
        <v/>
      </c>
      <c r="AQ80" s="5" t="str">
        <f t="shared" si="54"/>
        <v/>
      </c>
      <c r="AR80" s="5" t="str">
        <f t="shared" si="55"/>
        <v/>
      </c>
      <c r="AS80" s="5" t="str">
        <f t="shared" si="56"/>
        <v/>
      </c>
      <c r="AT80" s="5" t="str">
        <f t="shared" si="57"/>
        <v/>
      </c>
      <c r="AU80" s="5" t="str">
        <f t="shared" si="58"/>
        <v/>
      </c>
      <c r="AV80" s="5" t="str">
        <f t="shared" si="64"/>
        <v/>
      </c>
    </row>
    <row r="81" spans="1:48" x14ac:dyDescent="0.35">
      <c r="A81" s="69">
        <f>IF('Student Profile'!A78="","",'Student Profile'!A78)</f>
        <v>76</v>
      </c>
      <c r="B81" s="70" t="str">
        <f>IF('Student Profile'!B78="","",'Student Profile'!B78)</f>
        <v/>
      </c>
      <c r="C81" s="69" t="str">
        <f>IF('Student Profile'!C78="","",'Student Profile'!C78)</f>
        <v/>
      </c>
      <c r="D81" s="71"/>
      <c r="E81" s="72">
        <f t="shared" si="33"/>
        <v>0</v>
      </c>
      <c r="F81" s="72" t="str">
        <f t="shared" si="59"/>
        <v/>
      </c>
      <c r="G81" s="4"/>
      <c r="H81" s="84">
        <f t="shared" si="34"/>
        <v>76</v>
      </c>
      <c r="I81" s="80" t="str">
        <f t="shared" si="35"/>
        <v/>
      </c>
      <c r="J81" s="80" t="str">
        <f t="shared" si="36"/>
        <v/>
      </c>
      <c r="K81" s="81"/>
      <c r="L81" s="82">
        <f t="shared" si="37"/>
        <v>0</v>
      </c>
      <c r="M81" s="421" t="str">
        <f t="shared" si="60"/>
        <v/>
      </c>
      <c r="N81" s="4"/>
      <c r="O81" s="83">
        <f t="shared" si="38"/>
        <v>76</v>
      </c>
      <c r="P81" s="77" t="str">
        <f t="shared" si="39"/>
        <v/>
      </c>
      <c r="Q81" s="77" t="str">
        <f t="shared" si="40"/>
        <v/>
      </c>
      <c r="R81" s="78"/>
      <c r="S81" s="79" t="e">
        <f>IF(#REF!="","",ROUND(#REF!/#REF!*$AN$5,1))</f>
        <v>#REF!</v>
      </c>
      <c r="T81" s="79" t="str">
        <f t="shared" si="41"/>
        <v/>
      </c>
      <c r="U81" s="4"/>
      <c r="V81" s="69">
        <f t="shared" si="42"/>
        <v>76</v>
      </c>
      <c r="W81" s="70" t="str">
        <f t="shared" si="43"/>
        <v/>
      </c>
      <c r="X81" s="70" t="str">
        <f t="shared" si="44"/>
        <v/>
      </c>
      <c r="Y81" s="71"/>
      <c r="Z81" s="72">
        <f t="shared" si="45"/>
        <v>0</v>
      </c>
      <c r="AA81" s="422" t="str">
        <f t="shared" si="61"/>
        <v/>
      </c>
      <c r="AB81" s="4"/>
      <c r="AC81" s="84">
        <f t="shared" si="46"/>
        <v>76</v>
      </c>
      <c r="AD81" s="80" t="str">
        <f t="shared" si="47"/>
        <v/>
      </c>
      <c r="AE81" s="80" t="str">
        <f t="shared" si="48"/>
        <v/>
      </c>
      <c r="AF81" s="81"/>
      <c r="AG81" s="82">
        <f t="shared" si="49"/>
        <v>0</v>
      </c>
      <c r="AH81" s="421" t="str">
        <f t="shared" si="62"/>
        <v/>
      </c>
      <c r="AI81" s="4"/>
      <c r="AJ81" s="83">
        <f t="shared" si="50"/>
        <v>76</v>
      </c>
      <c r="AK81" s="77" t="str">
        <f t="shared" si="51"/>
        <v/>
      </c>
      <c r="AL81" s="77" t="str">
        <f t="shared" si="52"/>
        <v/>
      </c>
      <c r="AM81" s="78"/>
      <c r="AN81" s="79" t="e">
        <f>IF(#REF!="","",ROUND(#REF!/#REF!*$AN$5,1))</f>
        <v>#REF!</v>
      </c>
      <c r="AO81" s="79" t="str">
        <f t="shared" si="63"/>
        <v/>
      </c>
      <c r="AP81" s="5" t="str">
        <f t="shared" si="53"/>
        <v/>
      </c>
      <c r="AQ81" s="5" t="str">
        <f t="shared" si="54"/>
        <v/>
      </c>
      <c r="AR81" s="5" t="str">
        <f t="shared" si="55"/>
        <v/>
      </c>
      <c r="AS81" s="5" t="str">
        <f t="shared" si="56"/>
        <v/>
      </c>
      <c r="AT81" s="5" t="str">
        <f t="shared" si="57"/>
        <v/>
      </c>
      <c r="AU81" s="5" t="str">
        <f t="shared" si="58"/>
        <v/>
      </c>
      <c r="AV81" s="5" t="str">
        <f t="shared" si="64"/>
        <v/>
      </c>
    </row>
    <row r="82" spans="1:48" x14ac:dyDescent="0.35">
      <c r="A82" s="69">
        <f>IF('Student Profile'!A79="","",'Student Profile'!A79)</f>
        <v>77</v>
      </c>
      <c r="B82" s="70" t="str">
        <f>IF('Student Profile'!B79="","",'Student Profile'!B79)</f>
        <v/>
      </c>
      <c r="C82" s="69" t="str">
        <f>IF('Student Profile'!C79="","",'Student Profile'!C79)</f>
        <v/>
      </c>
      <c r="D82" s="71"/>
      <c r="E82" s="72">
        <f t="shared" si="33"/>
        <v>0</v>
      </c>
      <c r="F82" s="72" t="str">
        <f t="shared" si="59"/>
        <v/>
      </c>
      <c r="G82" s="4"/>
      <c r="H82" s="84">
        <f t="shared" si="34"/>
        <v>77</v>
      </c>
      <c r="I82" s="80" t="str">
        <f t="shared" si="35"/>
        <v/>
      </c>
      <c r="J82" s="80" t="str">
        <f t="shared" si="36"/>
        <v/>
      </c>
      <c r="K82" s="81"/>
      <c r="L82" s="82">
        <f t="shared" si="37"/>
        <v>0</v>
      </c>
      <c r="M82" s="421" t="str">
        <f t="shared" si="60"/>
        <v/>
      </c>
      <c r="N82" s="4"/>
      <c r="O82" s="83">
        <f t="shared" si="38"/>
        <v>77</v>
      </c>
      <c r="P82" s="77" t="str">
        <f t="shared" si="39"/>
        <v/>
      </c>
      <c r="Q82" s="77" t="str">
        <f t="shared" si="40"/>
        <v/>
      </c>
      <c r="R82" s="78"/>
      <c r="S82" s="79" t="e">
        <f>IF(#REF!="","",ROUND(#REF!/#REF!*$AN$5,1))</f>
        <v>#REF!</v>
      </c>
      <c r="T82" s="79" t="str">
        <f t="shared" si="41"/>
        <v/>
      </c>
      <c r="U82" s="4"/>
      <c r="V82" s="69">
        <f t="shared" si="42"/>
        <v>77</v>
      </c>
      <c r="W82" s="70" t="str">
        <f t="shared" si="43"/>
        <v/>
      </c>
      <c r="X82" s="70" t="str">
        <f t="shared" si="44"/>
        <v/>
      </c>
      <c r="Y82" s="71"/>
      <c r="Z82" s="72">
        <f t="shared" si="45"/>
        <v>0</v>
      </c>
      <c r="AA82" s="422" t="str">
        <f t="shared" si="61"/>
        <v/>
      </c>
      <c r="AB82" s="4"/>
      <c r="AC82" s="84">
        <f t="shared" si="46"/>
        <v>77</v>
      </c>
      <c r="AD82" s="80" t="str">
        <f t="shared" si="47"/>
        <v/>
      </c>
      <c r="AE82" s="80" t="str">
        <f t="shared" si="48"/>
        <v/>
      </c>
      <c r="AF82" s="81"/>
      <c r="AG82" s="82">
        <f t="shared" si="49"/>
        <v>0</v>
      </c>
      <c r="AH82" s="421" t="str">
        <f t="shared" si="62"/>
        <v/>
      </c>
      <c r="AI82" s="4"/>
      <c r="AJ82" s="83">
        <f t="shared" si="50"/>
        <v>77</v>
      </c>
      <c r="AK82" s="77" t="str">
        <f t="shared" si="51"/>
        <v/>
      </c>
      <c r="AL82" s="77" t="str">
        <f t="shared" si="52"/>
        <v/>
      </c>
      <c r="AM82" s="78"/>
      <c r="AN82" s="79" t="e">
        <f>IF(#REF!="","",ROUND(#REF!/#REF!*$AN$5,1))</f>
        <v>#REF!</v>
      </c>
      <c r="AO82" s="79" t="str">
        <f t="shared" si="63"/>
        <v/>
      </c>
      <c r="AP82" s="5" t="str">
        <f t="shared" si="53"/>
        <v/>
      </c>
      <c r="AQ82" s="5" t="str">
        <f t="shared" si="54"/>
        <v/>
      </c>
      <c r="AR82" s="5" t="str">
        <f t="shared" si="55"/>
        <v/>
      </c>
      <c r="AS82" s="5" t="str">
        <f t="shared" si="56"/>
        <v/>
      </c>
      <c r="AT82" s="5" t="str">
        <f t="shared" si="57"/>
        <v/>
      </c>
      <c r="AU82" s="5" t="str">
        <f t="shared" si="58"/>
        <v/>
      </c>
      <c r="AV82" s="5" t="str">
        <f t="shared" si="64"/>
        <v/>
      </c>
    </row>
    <row r="83" spans="1:48" x14ac:dyDescent="0.35">
      <c r="A83" s="69">
        <f>IF('Student Profile'!A80="","",'Student Profile'!A80)</f>
        <v>78</v>
      </c>
      <c r="B83" s="70" t="str">
        <f>IF('Student Profile'!B80="","",'Student Profile'!B80)</f>
        <v/>
      </c>
      <c r="C83" s="69" t="str">
        <f>IF('Student Profile'!C80="","",'Student Profile'!C80)</f>
        <v/>
      </c>
      <c r="D83" s="71"/>
      <c r="E83" s="72">
        <f t="shared" si="33"/>
        <v>0</v>
      </c>
      <c r="F83" s="72" t="str">
        <f t="shared" si="59"/>
        <v/>
      </c>
      <c r="G83" s="4"/>
      <c r="H83" s="84">
        <f t="shared" si="34"/>
        <v>78</v>
      </c>
      <c r="I83" s="80" t="str">
        <f t="shared" si="35"/>
        <v/>
      </c>
      <c r="J83" s="80" t="str">
        <f t="shared" si="36"/>
        <v/>
      </c>
      <c r="K83" s="81"/>
      <c r="L83" s="82">
        <f t="shared" si="37"/>
        <v>0</v>
      </c>
      <c r="M83" s="421" t="str">
        <f t="shared" si="60"/>
        <v/>
      </c>
      <c r="N83" s="4"/>
      <c r="O83" s="83">
        <f t="shared" si="38"/>
        <v>78</v>
      </c>
      <c r="P83" s="77" t="str">
        <f t="shared" si="39"/>
        <v/>
      </c>
      <c r="Q83" s="77" t="str">
        <f t="shared" si="40"/>
        <v/>
      </c>
      <c r="R83" s="78"/>
      <c r="S83" s="79" t="e">
        <f>IF(#REF!="","",ROUND(#REF!/#REF!*$AN$5,1))</f>
        <v>#REF!</v>
      </c>
      <c r="T83" s="79" t="str">
        <f t="shared" si="41"/>
        <v/>
      </c>
      <c r="U83" s="4"/>
      <c r="V83" s="69">
        <f t="shared" si="42"/>
        <v>78</v>
      </c>
      <c r="W83" s="70" t="str">
        <f t="shared" si="43"/>
        <v/>
      </c>
      <c r="X83" s="70" t="str">
        <f t="shared" si="44"/>
        <v/>
      </c>
      <c r="Y83" s="71"/>
      <c r="Z83" s="72">
        <f t="shared" si="45"/>
        <v>0</v>
      </c>
      <c r="AA83" s="422" t="str">
        <f t="shared" si="61"/>
        <v/>
      </c>
      <c r="AB83" s="4"/>
      <c r="AC83" s="84">
        <f t="shared" si="46"/>
        <v>78</v>
      </c>
      <c r="AD83" s="80" t="str">
        <f t="shared" si="47"/>
        <v/>
      </c>
      <c r="AE83" s="80" t="str">
        <f t="shared" si="48"/>
        <v/>
      </c>
      <c r="AF83" s="81"/>
      <c r="AG83" s="82">
        <f t="shared" si="49"/>
        <v>0</v>
      </c>
      <c r="AH83" s="421" t="str">
        <f t="shared" si="62"/>
        <v/>
      </c>
      <c r="AI83" s="4"/>
      <c r="AJ83" s="83">
        <f t="shared" si="50"/>
        <v>78</v>
      </c>
      <c r="AK83" s="77" t="str">
        <f t="shared" si="51"/>
        <v/>
      </c>
      <c r="AL83" s="77" t="str">
        <f t="shared" si="52"/>
        <v/>
      </c>
      <c r="AM83" s="78"/>
      <c r="AN83" s="79" t="e">
        <f>IF(#REF!="","",ROUND(#REF!/#REF!*$AN$5,1))</f>
        <v>#REF!</v>
      </c>
      <c r="AO83" s="79" t="str">
        <f t="shared" si="63"/>
        <v/>
      </c>
      <c r="AP83" s="5" t="str">
        <f t="shared" si="53"/>
        <v/>
      </c>
      <c r="AQ83" s="5" t="str">
        <f t="shared" si="54"/>
        <v/>
      </c>
      <c r="AR83" s="5" t="str">
        <f t="shared" si="55"/>
        <v/>
      </c>
      <c r="AS83" s="5" t="str">
        <f t="shared" si="56"/>
        <v/>
      </c>
      <c r="AT83" s="5" t="str">
        <f t="shared" si="57"/>
        <v/>
      </c>
      <c r="AU83" s="5" t="str">
        <f t="shared" si="58"/>
        <v/>
      </c>
      <c r="AV83" s="5" t="str">
        <f t="shared" si="64"/>
        <v/>
      </c>
    </row>
    <row r="84" spans="1:48" x14ac:dyDescent="0.35">
      <c r="A84" s="69">
        <f>IF('Student Profile'!A81="","",'Student Profile'!A81)</f>
        <v>79</v>
      </c>
      <c r="B84" s="70" t="str">
        <f>IF('Student Profile'!B81="","",'Student Profile'!B81)</f>
        <v/>
      </c>
      <c r="C84" s="69" t="str">
        <f>IF('Student Profile'!C81="","",'Student Profile'!C81)</f>
        <v/>
      </c>
      <c r="D84" s="71"/>
      <c r="E84" s="72">
        <f t="shared" si="33"/>
        <v>0</v>
      </c>
      <c r="F84" s="72" t="str">
        <f t="shared" si="59"/>
        <v/>
      </c>
      <c r="G84" s="4"/>
      <c r="H84" s="84">
        <f t="shared" si="34"/>
        <v>79</v>
      </c>
      <c r="I84" s="80" t="str">
        <f t="shared" si="35"/>
        <v/>
      </c>
      <c r="J84" s="80" t="str">
        <f t="shared" si="36"/>
        <v/>
      </c>
      <c r="K84" s="81"/>
      <c r="L84" s="82">
        <f t="shared" si="37"/>
        <v>0</v>
      </c>
      <c r="M84" s="421" t="str">
        <f t="shared" si="60"/>
        <v/>
      </c>
      <c r="N84" s="4"/>
      <c r="O84" s="83">
        <f t="shared" si="38"/>
        <v>79</v>
      </c>
      <c r="P84" s="77" t="str">
        <f t="shared" si="39"/>
        <v/>
      </c>
      <c r="Q84" s="77" t="str">
        <f t="shared" si="40"/>
        <v/>
      </c>
      <c r="R84" s="78"/>
      <c r="S84" s="79" t="e">
        <f>IF(#REF!="","",ROUND(#REF!/#REF!*$AN$5,1))</f>
        <v>#REF!</v>
      </c>
      <c r="T84" s="79" t="str">
        <f t="shared" si="41"/>
        <v/>
      </c>
      <c r="U84" s="4"/>
      <c r="V84" s="69">
        <f t="shared" si="42"/>
        <v>79</v>
      </c>
      <c r="W84" s="70" t="str">
        <f t="shared" si="43"/>
        <v/>
      </c>
      <c r="X84" s="70" t="str">
        <f t="shared" si="44"/>
        <v/>
      </c>
      <c r="Y84" s="71"/>
      <c r="Z84" s="72">
        <f t="shared" si="45"/>
        <v>0</v>
      </c>
      <c r="AA84" s="422" t="str">
        <f t="shared" si="61"/>
        <v/>
      </c>
      <c r="AB84" s="4"/>
      <c r="AC84" s="84">
        <f t="shared" si="46"/>
        <v>79</v>
      </c>
      <c r="AD84" s="80" t="str">
        <f t="shared" si="47"/>
        <v/>
      </c>
      <c r="AE84" s="80" t="str">
        <f t="shared" si="48"/>
        <v/>
      </c>
      <c r="AF84" s="81"/>
      <c r="AG84" s="82">
        <f t="shared" si="49"/>
        <v>0</v>
      </c>
      <c r="AH84" s="421" t="str">
        <f t="shared" si="62"/>
        <v/>
      </c>
      <c r="AI84" s="4"/>
      <c r="AJ84" s="83">
        <f t="shared" si="50"/>
        <v>79</v>
      </c>
      <c r="AK84" s="77" t="str">
        <f t="shared" si="51"/>
        <v/>
      </c>
      <c r="AL84" s="77" t="str">
        <f t="shared" si="52"/>
        <v/>
      </c>
      <c r="AM84" s="78"/>
      <c r="AN84" s="79" t="e">
        <f>IF(#REF!="","",ROUND(#REF!/#REF!*$AN$5,1))</f>
        <v>#REF!</v>
      </c>
      <c r="AO84" s="79" t="str">
        <f t="shared" si="63"/>
        <v/>
      </c>
      <c r="AP84" s="5" t="str">
        <f t="shared" si="53"/>
        <v/>
      </c>
      <c r="AQ84" s="5" t="str">
        <f t="shared" si="54"/>
        <v/>
      </c>
      <c r="AR84" s="5" t="str">
        <f t="shared" si="55"/>
        <v/>
      </c>
      <c r="AS84" s="5" t="str">
        <f t="shared" si="56"/>
        <v/>
      </c>
      <c r="AT84" s="5" t="str">
        <f t="shared" si="57"/>
        <v/>
      </c>
      <c r="AU84" s="5" t="str">
        <f t="shared" si="58"/>
        <v/>
      </c>
      <c r="AV84" s="5" t="str">
        <f t="shared" si="64"/>
        <v/>
      </c>
    </row>
    <row r="85" spans="1:48" x14ac:dyDescent="0.35">
      <c r="A85" s="69">
        <f>IF('Student Profile'!A82="","",'Student Profile'!A82)</f>
        <v>80</v>
      </c>
      <c r="B85" s="70" t="str">
        <f>IF('Student Profile'!B82="","",'Student Profile'!B82)</f>
        <v/>
      </c>
      <c r="C85" s="69" t="str">
        <f>IF('Student Profile'!C82="","",'Student Profile'!C82)</f>
        <v/>
      </c>
      <c r="D85" s="71"/>
      <c r="E85" s="72">
        <f t="shared" si="33"/>
        <v>0</v>
      </c>
      <c r="F85" s="72" t="str">
        <f t="shared" si="59"/>
        <v/>
      </c>
      <c r="G85" s="4"/>
      <c r="H85" s="84">
        <f t="shared" si="34"/>
        <v>80</v>
      </c>
      <c r="I85" s="80" t="str">
        <f t="shared" si="35"/>
        <v/>
      </c>
      <c r="J85" s="80" t="str">
        <f t="shared" si="36"/>
        <v/>
      </c>
      <c r="K85" s="81"/>
      <c r="L85" s="82">
        <f t="shared" si="37"/>
        <v>0</v>
      </c>
      <c r="M85" s="421" t="str">
        <f t="shared" si="60"/>
        <v/>
      </c>
      <c r="N85" s="4"/>
      <c r="O85" s="83">
        <f t="shared" si="38"/>
        <v>80</v>
      </c>
      <c r="P85" s="77" t="str">
        <f t="shared" si="39"/>
        <v/>
      </c>
      <c r="Q85" s="77" t="str">
        <f t="shared" si="40"/>
        <v/>
      </c>
      <c r="R85" s="78"/>
      <c r="S85" s="79" t="e">
        <f>IF(#REF!="","",ROUND(#REF!/#REF!*$AN$5,1))</f>
        <v>#REF!</v>
      </c>
      <c r="T85" s="79" t="str">
        <f t="shared" si="41"/>
        <v/>
      </c>
      <c r="U85" s="4"/>
      <c r="V85" s="69">
        <f t="shared" si="42"/>
        <v>80</v>
      </c>
      <c r="W85" s="70" t="str">
        <f t="shared" si="43"/>
        <v/>
      </c>
      <c r="X85" s="70" t="str">
        <f t="shared" si="44"/>
        <v/>
      </c>
      <c r="Y85" s="71"/>
      <c r="Z85" s="72">
        <f t="shared" si="45"/>
        <v>0</v>
      </c>
      <c r="AA85" s="422" t="str">
        <f t="shared" si="61"/>
        <v/>
      </c>
      <c r="AB85" s="4"/>
      <c r="AC85" s="84">
        <f t="shared" si="46"/>
        <v>80</v>
      </c>
      <c r="AD85" s="80" t="str">
        <f t="shared" si="47"/>
        <v/>
      </c>
      <c r="AE85" s="80" t="str">
        <f t="shared" si="48"/>
        <v/>
      </c>
      <c r="AF85" s="81"/>
      <c r="AG85" s="82">
        <f t="shared" si="49"/>
        <v>0</v>
      </c>
      <c r="AH85" s="421" t="str">
        <f t="shared" si="62"/>
        <v/>
      </c>
      <c r="AI85" s="4"/>
      <c r="AJ85" s="83">
        <f t="shared" si="50"/>
        <v>80</v>
      </c>
      <c r="AK85" s="77" t="str">
        <f t="shared" si="51"/>
        <v/>
      </c>
      <c r="AL85" s="77" t="str">
        <f t="shared" si="52"/>
        <v/>
      </c>
      <c r="AM85" s="78"/>
      <c r="AN85" s="79" t="e">
        <f>IF(#REF!="","",ROUND(#REF!/#REF!*$AN$5,1))</f>
        <v>#REF!</v>
      </c>
      <c r="AO85" s="79" t="str">
        <f t="shared" si="63"/>
        <v/>
      </c>
      <c r="AP85" s="5" t="str">
        <f t="shared" si="53"/>
        <v/>
      </c>
      <c r="AQ85" s="5" t="str">
        <f t="shared" si="54"/>
        <v/>
      </c>
      <c r="AR85" s="5" t="str">
        <f t="shared" si="55"/>
        <v/>
      </c>
      <c r="AS85" s="5" t="str">
        <f t="shared" si="56"/>
        <v/>
      </c>
      <c r="AT85" s="5" t="str">
        <f t="shared" si="57"/>
        <v/>
      </c>
      <c r="AU85" s="5" t="str">
        <f t="shared" si="58"/>
        <v/>
      </c>
      <c r="AV85" s="5" t="str">
        <f t="shared" si="64"/>
        <v/>
      </c>
    </row>
    <row r="86" spans="1:48" x14ac:dyDescent="0.35">
      <c r="A86" s="69">
        <f>IF('Student Profile'!A83="","",'Student Profile'!A83)</f>
        <v>81</v>
      </c>
      <c r="B86" s="70" t="str">
        <f>IF('Student Profile'!B83="","",'Student Profile'!B83)</f>
        <v/>
      </c>
      <c r="C86" s="69" t="str">
        <f>IF('Student Profile'!C83="","",'Student Profile'!C83)</f>
        <v/>
      </c>
      <c r="D86" s="71"/>
      <c r="E86" s="72">
        <f t="shared" si="33"/>
        <v>0</v>
      </c>
      <c r="F86" s="72" t="str">
        <f t="shared" si="59"/>
        <v/>
      </c>
      <c r="G86" s="4"/>
      <c r="H86" s="84">
        <f t="shared" si="34"/>
        <v>81</v>
      </c>
      <c r="I86" s="80" t="str">
        <f t="shared" si="35"/>
        <v/>
      </c>
      <c r="J86" s="80" t="str">
        <f t="shared" si="36"/>
        <v/>
      </c>
      <c r="K86" s="81"/>
      <c r="L86" s="82">
        <f t="shared" si="37"/>
        <v>0</v>
      </c>
      <c r="M86" s="421" t="str">
        <f t="shared" si="60"/>
        <v/>
      </c>
      <c r="N86" s="4"/>
      <c r="O86" s="83">
        <f t="shared" si="38"/>
        <v>81</v>
      </c>
      <c r="P86" s="77" t="str">
        <f t="shared" si="39"/>
        <v/>
      </c>
      <c r="Q86" s="77" t="str">
        <f t="shared" si="40"/>
        <v/>
      </c>
      <c r="R86" s="78"/>
      <c r="S86" s="79" t="e">
        <f>IF(#REF!="","",ROUND(#REF!/#REF!*$AN$5,1))</f>
        <v>#REF!</v>
      </c>
      <c r="T86" s="79" t="str">
        <f t="shared" si="41"/>
        <v/>
      </c>
      <c r="U86" s="4"/>
      <c r="V86" s="69">
        <f t="shared" si="42"/>
        <v>81</v>
      </c>
      <c r="W86" s="70" t="str">
        <f t="shared" si="43"/>
        <v/>
      </c>
      <c r="X86" s="70" t="str">
        <f t="shared" si="44"/>
        <v/>
      </c>
      <c r="Y86" s="71"/>
      <c r="Z86" s="72">
        <f t="shared" si="45"/>
        <v>0</v>
      </c>
      <c r="AA86" s="422" t="str">
        <f t="shared" si="61"/>
        <v/>
      </c>
      <c r="AB86" s="4"/>
      <c r="AC86" s="84">
        <f t="shared" si="46"/>
        <v>81</v>
      </c>
      <c r="AD86" s="80" t="str">
        <f t="shared" si="47"/>
        <v/>
      </c>
      <c r="AE86" s="80" t="str">
        <f t="shared" si="48"/>
        <v/>
      </c>
      <c r="AF86" s="81"/>
      <c r="AG86" s="82">
        <f t="shared" si="49"/>
        <v>0</v>
      </c>
      <c r="AH86" s="421" t="str">
        <f t="shared" si="62"/>
        <v/>
      </c>
      <c r="AI86" s="4"/>
      <c r="AJ86" s="83">
        <f t="shared" si="50"/>
        <v>81</v>
      </c>
      <c r="AK86" s="77" t="str">
        <f t="shared" si="51"/>
        <v/>
      </c>
      <c r="AL86" s="77" t="str">
        <f t="shared" si="52"/>
        <v/>
      </c>
      <c r="AM86" s="78"/>
      <c r="AN86" s="79" t="e">
        <f>IF(#REF!="","",ROUND(#REF!/#REF!*$AN$5,1))</f>
        <v>#REF!</v>
      </c>
      <c r="AO86" s="79" t="str">
        <f t="shared" si="63"/>
        <v/>
      </c>
      <c r="AP86" s="5" t="str">
        <f t="shared" si="53"/>
        <v/>
      </c>
      <c r="AQ86" s="5" t="str">
        <f t="shared" si="54"/>
        <v/>
      </c>
      <c r="AR86" s="5" t="str">
        <f t="shared" si="55"/>
        <v/>
      </c>
      <c r="AS86" s="5" t="str">
        <f t="shared" si="56"/>
        <v/>
      </c>
      <c r="AT86" s="5" t="str">
        <f t="shared" si="57"/>
        <v/>
      </c>
      <c r="AU86" s="5" t="str">
        <f t="shared" si="58"/>
        <v/>
      </c>
      <c r="AV86" s="5" t="str">
        <f t="shared" si="64"/>
        <v/>
      </c>
    </row>
    <row r="87" spans="1:48" x14ac:dyDescent="0.35">
      <c r="A87" s="69">
        <f>IF('Student Profile'!A84="","",'Student Profile'!A84)</f>
        <v>82</v>
      </c>
      <c r="B87" s="70" t="str">
        <f>IF('Student Profile'!B84="","",'Student Profile'!B84)</f>
        <v/>
      </c>
      <c r="C87" s="69" t="str">
        <f>IF('Student Profile'!C84="","",'Student Profile'!C84)</f>
        <v/>
      </c>
      <c r="D87" s="71"/>
      <c r="E87" s="72">
        <f t="shared" si="33"/>
        <v>0</v>
      </c>
      <c r="F87" s="72" t="str">
        <f t="shared" si="59"/>
        <v/>
      </c>
      <c r="G87" s="4"/>
      <c r="H87" s="84">
        <f t="shared" si="34"/>
        <v>82</v>
      </c>
      <c r="I87" s="80" t="str">
        <f t="shared" si="35"/>
        <v/>
      </c>
      <c r="J87" s="80" t="str">
        <f t="shared" si="36"/>
        <v/>
      </c>
      <c r="K87" s="81"/>
      <c r="L87" s="82">
        <f t="shared" si="37"/>
        <v>0</v>
      </c>
      <c r="M87" s="421" t="str">
        <f t="shared" si="60"/>
        <v/>
      </c>
      <c r="N87" s="4"/>
      <c r="O87" s="83">
        <f t="shared" si="38"/>
        <v>82</v>
      </c>
      <c r="P87" s="77" t="str">
        <f t="shared" si="39"/>
        <v/>
      </c>
      <c r="Q87" s="77" t="str">
        <f t="shared" si="40"/>
        <v/>
      </c>
      <c r="R87" s="78"/>
      <c r="S87" s="79" t="e">
        <f>IF(#REF!="","",ROUND(#REF!/#REF!*$AN$5,1))</f>
        <v>#REF!</v>
      </c>
      <c r="T87" s="79" t="str">
        <f t="shared" si="41"/>
        <v/>
      </c>
      <c r="U87" s="4"/>
      <c r="V87" s="69">
        <f t="shared" si="42"/>
        <v>82</v>
      </c>
      <c r="W87" s="70" t="str">
        <f t="shared" si="43"/>
        <v/>
      </c>
      <c r="X87" s="70" t="str">
        <f t="shared" si="44"/>
        <v/>
      </c>
      <c r="Y87" s="71"/>
      <c r="Z87" s="72">
        <f t="shared" si="45"/>
        <v>0</v>
      </c>
      <c r="AA87" s="422" t="str">
        <f t="shared" si="61"/>
        <v/>
      </c>
      <c r="AB87" s="4"/>
      <c r="AC87" s="84">
        <f t="shared" si="46"/>
        <v>82</v>
      </c>
      <c r="AD87" s="80" t="str">
        <f t="shared" si="47"/>
        <v/>
      </c>
      <c r="AE87" s="80" t="str">
        <f t="shared" si="48"/>
        <v/>
      </c>
      <c r="AF87" s="81"/>
      <c r="AG87" s="82">
        <f t="shared" si="49"/>
        <v>0</v>
      </c>
      <c r="AH87" s="421" t="str">
        <f t="shared" si="62"/>
        <v/>
      </c>
      <c r="AI87" s="4"/>
      <c r="AJ87" s="83">
        <f t="shared" si="50"/>
        <v>82</v>
      </c>
      <c r="AK87" s="77" t="str">
        <f t="shared" si="51"/>
        <v/>
      </c>
      <c r="AL87" s="77" t="str">
        <f t="shared" si="52"/>
        <v/>
      </c>
      <c r="AM87" s="78"/>
      <c r="AN87" s="79" t="e">
        <f>IF(#REF!="","",ROUND(#REF!/#REF!*$AN$5,1))</f>
        <v>#REF!</v>
      </c>
      <c r="AO87" s="79" t="str">
        <f t="shared" si="63"/>
        <v/>
      </c>
      <c r="AP87" s="5" t="str">
        <f t="shared" si="53"/>
        <v/>
      </c>
      <c r="AQ87" s="5" t="str">
        <f t="shared" si="54"/>
        <v/>
      </c>
      <c r="AR87" s="5" t="str">
        <f t="shared" si="55"/>
        <v/>
      </c>
      <c r="AS87" s="5" t="str">
        <f t="shared" si="56"/>
        <v/>
      </c>
      <c r="AT87" s="5" t="str">
        <f t="shared" si="57"/>
        <v/>
      </c>
      <c r="AU87" s="5" t="str">
        <f t="shared" si="58"/>
        <v/>
      </c>
      <c r="AV87" s="5" t="str">
        <f t="shared" si="64"/>
        <v/>
      </c>
    </row>
    <row r="88" spans="1:48" x14ac:dyDescent="0.35">
      <c r="A88" s="69">
        <f>IF('Student Profile'!A85="","",'Student Profile'!A85)</f>
        <v>83</v>
      </c>
      <c r="B88" s="70" t="str">
        <f>IF('Student Profile'!B85="","",'Student Profile'!B85)</f>
        <v/>
      </c>
      <c r="C88" s="69" t="str">
        <f>IF('Student Profile'!C85="","",'Student Profile'!C85)</f>
        <v/>
      </c>
      <c r="D88" s="71"/>
      <c r="E88" s="72">
        <f t="shared" si="33"/>
        <v>0</v>
      </c>
      <c r="F88" s="72" t="str">
        <f t="shared" si="59"/>
        <v/>
      </c>
      <c r="G88" s="4"/>
      <c r="H88" s="84">
        <f t="shared" si="34"/>
        <v>83</v>
      </c>
      <c r="I88" s="80" t="str">
        <f t="shared" si="35"/>
        <v/>
      </c>
      <c r="J88" s="80" t="str">
        <f t="shared" si="36"/>
        <v/>
      </c>
      <c r="K88" s="81"/>
      <c r="L88" s="82">
        <f t="shared" si="37"/>
        <v>0</v>
      </c>
      <c r="M88" s="421" t="str">
        <f t="shared" si="60"/>
        <v/>
      </c>
      <c r="N88" s="4"/>
      <c r="O88" s="83">
        <f t="shared" si="38"/>
        <v>83</v>
      </c>
      <c r="P88" s="77" t="str">
        <f t="shared" si="39"/>
        <v/>
      </c>
      <c r="Q88" s="77" t="str">
        <f t="shared" si="40"/>
        <v/>
      </c>
      <c r="R88" s="78"/>
      <c r="S88" s="79" t="e">
        <f>IF(#REF!="","",ROUND(#REF!/#REF!*$AN$5,1))</f>
        <v>#REF!</v>
      </c>
      <c r="T88" s="79" t="str">
        <f t="shared" si="41"/>
        <v/>
      </c>
      <c r="U88" s="4"/>
      <c r="V88" s="69">
        <f t="shared" si="42"/>
        <v>83</v>
      </c>
      <c r="W88" s="70" t="str">
        <f t="shared" si="43"/>
        <v/>
      </c>
      <c r="X88" s="70" t="str">
        <f t="shared" si="44"/>
        <v/>
      </c>
      <c r="Y88" s="71"/>
      <c r="Z88" s="72">
        <f t="shared" si="45"/>
        <v>0</v>
      </c>
      <c r="AA88" s="422" t="str">
        <f t="shared" si="61"/>
        <v/>
      </c>
      <c r="AB88" s="4"/>
      <c r="AC88" s="84">
        <f t="shared" si="46"/>
        <v>83</v>
      </c>
      <c r="AD88" s="80" t="str">
        <f t="shared" si="47"/>
        <v/>
      </c>
      <c r="AE88" s="80" t="str">
        <f t="shared" si="48"/>
        <v/>
      </c>
      <c r="AF88" s="81"/>
      <c r="AG88" s="82">
        <f t="shared" si="49"/>
        <v>0</v>
      </c>
      <c r="AH88" s="421" t="str">
        <f t="shared" si="62"/>
        <v/>
      </c>
      <c r="AI88" s="4"/>
      <c r="AJ88" s="83">
        <f t="shared" si="50"/>
        <v>83</v>
      </c>
      <c r="AK88" s="77" t="str">
        <f t="shared" si="51"/>
        <v/>
      </c>
      <c r="AL88" s="77" t="str">
        <f t="shared" si="52"/>
        <v/>
      </c>
      <c r="AM88" s="78"/>
      <c r="AN88" s="79" t="e">
        <f>IF(#REF!="","",ROUND(#REF!/#REF!*$AN$5,1))</f>
        <v>#REF!</v>
      </c>
      <c r="AO88" s="79" t="str">
        <f t="shared" si="63"/>
        <v/>
      </c>
      <c r="AP88" s="5" t="str">
        <f t="shared" si="53"/>
        <v/>
      </c>
      <c r="AQ88" s="5" t="str">
        <f t="shared" si="54"/>
        <v/>
      </c>
      <c r="AR88" s="5" t="str">
        <f t="shared" si="55"/>
        <v/>
      </c>
      <c r="AS88" s="5" t="str">
        <f t="shared" si="56"/>
        <v/>
      </c>
      <c r="AT88" s="5" t="str">
        <f t="shared" si="57"/>
        <v/>
      </c>
      <c r="AU88" s="5" t="str">
        <f t="shared" si="58"/>
        <v/>
      </c>
      <c r="AV88" s="5" t="str">
        <f t="shared" si="64"/>
        <v/>
      </c>
    </row>
    <row r="89" spans="1:48" x14ac:dyDescent="0.35">
      <c r="A89" s="69">
        <f>IF('Student Profile'!A86="","",'Student Profile'!A86)</f>
        <v>84</v>
      </c>
      <c r="B89" s="70" t="str">
        <f>IF('Student Profile'!B86="","",'Student Profile'!B86)</f>
        <v/>
      </c>
      <c r="C89" s="69" t="str">
        <f>IF('Student Profile'!C86="","",'Student Profile'!C86)</f>
        <v/>
      </c>
      <c r="D89" s="71"/>
      <c r="E89" s="72">
        <f t="shared" si="33"/>
        <v>0</v>
      </c>
      <c r="F89" s="72" t="str">
        <f t="shared" si="59"/>
        <v/>
      </c>
      <c r="G89" s="4"/>
      <c r="H89" s="84">
        <f t="shared" si="34"/>
        <v>84</v>
      </c>
      <c r="I89" s="80" t="str">
        <f t="shared" si="35"/>
        <v/>
      </c>
      <c r="J89" s="80" t="str">
        <f t="shared" si="36"/>
        <v/>
      </c>
      <c r="K89" s="81"/>
      <c r="L89" s="82">
        <f t="shared" si="37"/>
        <v>0</v>
      </c>
      <c r="M89" s="421" t="str">
        <f t="shared" si="60"/>
        <v/>
      </c>
      <c r="N89" s="4"/>
      <c r="O89" s="83">
        <f t="shared" si="38"/>
        <v>84</v>
      </c>
      <c r="P89" s="77" t="str">
        <f t="shared" si="39"/>
        <v/>
      </c>
      <c r="Q89" s="77" t="str">
        <f t="shared" si="40"/>
        <v/>
      </c>
      <c r="R89" s="78"/>
      <c r="S89" s="79" t="e">
        <f>IF(#REF!="","",ROUND(#REF!/#REF!*$AN$5,1))</f>
        <v>#REF!</v>
      </c>
      <c r="T89" s="79" t="str">
        <f t="shared" si="41"/>
        <v/>
      </c>
      <c r="U89" s="4"/>
      <c r="V89" s="69">
        <f t="shared" si="42"/>
        <v>84</v>
      </c>
      <c r="W89" s="70" t="str">
        <f t="shared" si="43"/>
        <v/>
      </c>
      <c r="X89" s="70" t="str">
        <f t="shared" si="44"/>
        <v/>
      </c>
      <c r="Y89" s="71"/>
      <c r="Z89" s="72">
        <f t="shared" si="45"/>
        <v>0</v>
      </c>
      <c r="AA89" s="422" t="str">
        <f t="shared" si="61"/>
        <v/>
      </c>
      <c r="AB89" s="4"/>
      <c r="AC89" s="84">
        <f t="shared" si="46"/>
        <v>84</v>
      </c>
      <c r="AD89" s="80" t="str">
        <f t="shared" si="47"/>
        <v/>
      </c>
      <c r="AE89" s="80" t="str">
        <f t="shared" si="48"/>
        <v/>
      </c>
      <c r="AF89" s="81"/>
      <c r="AG89" s="82">
        <f t="shared" si="49"/>
        <v>0</v>
      </c>
      <c r="AH89" s="421" t="str">
        <f t="shared" si="62"/>
        <v/>
      </c>
      <c r="AI89" s="4"/>
      <c r="AJ89" s="83">
        <f t="shared" si="50"/>
        <v>84</v>
      </c>
      <c r="AK89" s="77" t="str">
        <f t="shared" si="51"/>
        <v/>
      </c>
      <c r="AL89" s="77" t="str">
        <f t="shared" si="52"/>
        <v/>
      </c>
      <c r="AM89" s="78"/>
      <c r="AN89" s="79" t="e">
        <f>IF(#REF!="","",ROUND(#REF!/#REF!*$AN$5,1))</f>
        <v>#REF!</v>
      </c>
      <c r="AO89" s="79" t="str">
        <f t="shared" si="63"/>
        <v/>
      </c>
      <c r="AP89" s="5" t="str">
        <f t="shared" si="53"/>
        <v/>
      </c>
      <c r="AQ89" s="5" t="str">
        <f t="shared" si="54"/>
        <v/>
      </c>
      <c r="AR89" s="5" t="str">
        <f t="shared" si="55"/>
        <v/>
      </c>
      <c r="AS89" s="5" t="str">
        <f t="shared" si="56"/>
        <v/>
      </c>
      <c r="AT89" s="5" t="str">
        <f t="shared" si="57"/>
        <v/>
      </c>
      <c r="AU89" s="5" t="str">
        <f t="shared" si="58"/>
        <v/>
      </c>
      <c r="AV89" s="5" t="str">
        <f t="shared" si="64"/>
        <v/>
      </c>
    </row>
    <row r="90" spans="1:48" x14ac:dyDescent="0.35">
      <c r="A90" s="69">
        <f>IF('Student Profile'!A87="","",'Student Profile'!A87)</f>
        <v>85</v>
      </c>
      <c r="B90" s="70" t="str">
        <f>IF('Student Profile'!B87="","",'Student Profile'!B87)</f>
        <v/>
      </c>
      <c r="C90" s="69" t="str">
        <f>IF('Student Profile'!C87="","",'Student Profile'!C87)</f>
        <v/>
      </c>
      <c r="D90" s="71"/>
      <c r="E90" s="72">
        <f t="shared" si="33"/>
        <v>0</v>
      </c>
      <c r="F90" s="72" t="str">
        <f t="shared" si="59"/>
        <v/>
      </c>
      <c r="G90" s="4"/>
      <c r="H90" s="84">
        <f t="shared" si="34"/>
        <v>85</v>
      </c>
      <c r="I90" s="80" t="str">
        <f t="shared" si="35"/>
        <v/>
      </c>
      <c r="J90" s="80" t="str">
        <f t="shared" si="36"/>
        <v/>
      </c>
      <c r="K90" s="81"/>
      <c r="L90" s="82">
        <f t="shared" si="37"/>
        <v>0</v>
      </c>
      <c r="M90" s="421" t="str">
        <f t="shared" si="60"/>
        <v/>
      </c>
      <c r="N90" s="4"/>
      <c r="O90" s="83">
        <f t="shared" si="38"/>
        <v>85</v>
      </c>
      <c r="P90" s="77" t="str">
        <f t="shared" si="39"/>
        <v/>
      </c>
      <c r="Q90" s="77" t="str">
        <f t="shared" si="40"/>
        <v/>
      </c>
      <c r="R90" s="78"/>
      <c r="S90" s="79" t="e">
        <f>IF(#REF!="","",ROUND(#REF!/#REF!*$AN$5,1))</f>
        <v>#REF!</v>
      </c>
      <c r="T90" s="79" t="str">
        <f t="shared" si="41"/>
        <v/>
      </c>
      <c r="U90" s="4"/>
      <c r="V90" s="69">
        <f t="shared" si="42"/>
        <v>85</v>
      </c>
      <c r="W90" s="70" t="str">
        <f t="shared" si="43"/>
        <v/>
      </c>
      <c r="X90" s="70" t="str">
        <f t="shared" si="44"/>
        <v/>
      </c>
      <c r="Y90" s="71"/>
      <c r="Z90" s="72">
        <f t="shared" si="45"/>
        <v>0</v>
      </c>
      <c r="AA90" s="422" t="str">
        <f t="shared" si="61"/>
        <v/>
      </c>
      <c r="AB90" s="4"/>
      <c r="AC90" s="84">
        <f t="shared" si="46"/>
        <v>85</v>
      </c>
      <c r="AD90" s="80" t="str">
        <f t="shared" si="47"/>
        <v/>
      </c>
      <c r="AE90" s="80" t="str">
        <f t="shared" si="48"/>
        <v/>
      </c>
      <c r="AF90" s="81"/>
      <c r="AG90" s="82">
        <f t="shared" si="49"/>
        <v>0</v>
      </c>
      <c r="AH90" s="421" t="str">
        <f t="shared" si="62"/>
        <v/>
      </c>
      <c r="AI90" s="4"/>
      <c r="AJ90" s="83">
        <f t="shared" si="50"/>
        <v>85</v>
      </c>
      <c r="AK90" s="77" t="str">
        <f t="shared" si="51"/>
        <v/>
      </c>
      <c r="AL90" s="77" t="str">
        <f t="shared" si="52"/>
        <v/>
      </c>
      <c r="AM90" s="78"/>
      <c r="AN90" s="79" t="e">
        <f>IF(#REF!="","",ROUND(#REF!/#REF!*$AN$5,1))</f>
        <v>#REF!</v>
      </c>
      <c r="AO90" s="79" t="str">
        <f t="shared" si="63"/>
        <v/>
      </c>
      <c r="AP90" s="5" t="str">
        <f t="shared" si="53"/>
        <v/>
      </c>
      <c r="AQ90" s="5" t="str">
        <f t="shared" si="54"/>
        <v/>
      </c>
      <c r="AR90" s="5" t="str">
        <f t="shared" si="55"/>
        <v/>
      </c>
      <c r="AS90" s="5" t="str">
        <f t="shared" si="56"/>
        <v/>
      </c>
      <c r="AT90" s="5" t="str">
        <f t="shared" si="57"/>
        <v/>
      </c>
      <c r="AU90" s="5" t="str">
        <f t="shared" si="58"/>
        <v/>
      </c>
      <c r="AV90" s="5" t="str">
        <f t="shared" si="64"/>
        <v/>
      </c>
    </row>
    <row r="91" spans="1:48" x14ac:dyDescent="0.35">
      <c r="A91" s="69">
        <f>IF('Student Profile'!A88="","",'Student Profile'!A88)</f>
        <v>86</v>
      </c>
      <c r="B91" s="70" t="str">
        <f>IF('Student Profile'!B88="","",'Student Profile'!B88)</f>
        <v/>
      </c>
      <c r="C91" s="69" t="str">
        <f>IF('Student Profile'!C88="","",'Student Profile'!C88)</f>
        <v/>
      </c>
      <c r="D91" s="71"/>
      <c r="E91" s="72">
        <f t="shared" si="33"/>
        <v>0</v>
      </c>
      <c r="F91" s="72" t="str">
        <f t="shared" si="59"/>
        <v/>
      </c>
      <c r="G91" s="4"/>
      <c r="H91" s="84">
        <f t="shared" si="34"/>
        <v>86</v>
      </c>
      <c r="I91" s="80" t="str">
        <f t="shared" si="35"/>
        <v/>
      </c>
      <c r="J91" s="80" t="str">
        <f t="shared" si="36"/>
        <v/>
      </c>
      <c r="K91" s="81"/>
      <c r="L91" s="82">
        <f t="shared" si="37"/>
        <v>0</v>
      </c>
      <c r="M91" s="421" t="str">
        <f t="shared" si="60"/>
        <v/>
      </c>
      <c r="N91" s="4"/>
      <c r="O91" s="83">
        <f t="shared" si="38"/>
        <v>86</v>
      </c>
      <c r="P91" s="77" t="str">
        <f t="shared" si="39"/>
        <v/>
      </c>
      <c r="Q91" s="77" t="str">
        <f t="shared" si="40"/>
        <v/>
      </c>
      <c r="R91" s="78"/>
      <c r="S91" s="79" t="e">
        <f>IF(#REF!="","",ROUND(#REF!/#REF!*$AN$5,1))</f>
        <v>#REF!</v>
      </c>
      <c r="T91" s="79" t="str">
        <f t="shared" si="41"/>
        <v/>
      </c>
      <c r="U91" s="4"/>
      <c r="V91" s="69">
        <f t="shared" si="42"/>
        <v>86</v>
      </c>
      <c r="W91" s="70" t="str">
        <f t="shared" si="43"/>
        <v/>
      </c>
      <c r="X91" s="70" t="str">
        <f t="shared" si="44"/>
        <v/>
      </c>
      <c r="Y91" s="71"/>
      <c r="Z91" s="72">
        <f t="shared" si="45"/>
        <v>0</v>
      </c>
      <c r="AA91" s="422" t="str">
        <f t="shared" si="61"/>
        <v/>
      </c>
      <c r="AB91" s="4"/>
      <c r="AC91" s="84">
        <f t="shared" si="46"/>
        <v>86</v>
      </c>
      <c r="AD91" s="80" t="str">
        <f t="shared" si="47"/>
        <v/>
      </c>
      <c r="AE91" s="80" t="str">
        <f t="shared" si="48"/>
        <v/>
      </c>
      <c r="AF91" s="81"/>
      <c r="AG91" s="82">
        <f t="shared" si="49"/>
        <v>0</v>
      </c>
      <c r="AH91" s="421" t="str">
        <f t="shared" si="62"/>
        <v/>
      </c>
      <c r="AI91" s="4"/>
      <c r="AJ91" s="83">
        <f t="shared" si="50"/>
        <v>86</v>
      </c>
      <c r="AK91" s="77" t="str">
        <f t="shared" si="51"/>
        <v/>
      </c>
      <c r="AL91" s="77" t="str">
        <f t="shared" si="52"/>
        <v/>
      </c>
      <c r="AM91" s="78"/>
      <c r="AN91" s="79" t="e">
        <f>IF(#REF!="","",ROUND(#REF!/#REF!*$AN$5,1))</f>
        <v>#REF!</v>
      </c>
      <c r="AO91" s="79" t="str">
        <f t="shared" si="63"/>
        <v/>
      </c>
      <c r="AP91" s="5" t="str">
        <f t="shared" si="53"/>
        <v/>
      </c>
      <c r="AQ91" s="5" t="str">
        <f t="shared" si="54"/>
        <v/>
      </c>
      <c r="AR91" s="5" t="str">
        <f t="shared" si="55"/>
        <v/>
      </c>
      <c r="AS91" s="5" t="str">
        <f t="shared" si="56"/>
        <v/>
      </c>
      <c r="AT91" s="5" t="str">
        <f t="shared" si="57"/>
        <v/>
      </c>
      <c r="AU91" s="5" t="str">
        <f t="shared" si="58"/>
        <v/>
      </c>
      <c r="AV91" s="5" t="str">
        <f t="shared" si="64"/>
        <v/>
      </c>
    </row>
    <row r="92" spans="1:48" x14ac:dyDescent="0.35">
      <c r="A92" s="69">
        <f>IF('Student Profile'!A89="","",'Student Profile'!A89)</f>
        <v>87</v>
      </c>
      <c r="B92" s="70" t="str">
        <f>IF('Student Profile'!B89="","",'Student Profile'!B89)</f>
        <v/>
      </c>
      <c r="C92" s="69" t="str">
        <f>IF('Student Profile'!C89="","",'Student Profile'!C89)</f>
        <v/>
      </c>
      <c r="D92" s="71"/>
      <c r="E92" s="72">
        <f t="shared" si="33"/>
        <v>0</v>
      </c>
      <c r="F92" s="72" t="str">
        <f t="shared" si="59"/>
        <v/>
      </c>
      <c r="G92" s="4"/>
      <c r="H92" s="84">
        <f t="shared" si="34"/>
        <v>87</v>
      </c>
      <c r="I92" s="80" t="str">
        <f t="shared" si="35"/>
        <v/>
      </c>
      <c r="J92" s="80" t="str">
        <f t="shared" si="36"/>
        <v/>
      </c>
      <c r="K92" s="81"/>
      <c r="L92" s="82">
        <f t="shared" si="37"/>
        <v>0</v>
      </c>
      <c r="M92" s="421" t="str">
        <f t="shared" si="60"/>
        <v/>
      </c>
      <c r="N92" s="4"/>
      <c r="O92" s="83">
        <f t="shared" si="38"/>
        <v>87</v>
      </c>
      <c r="P92" s="77" t="str">
        <f t="shared" si="39"/>
        <v/>
      </c>
      <c r="Q92" s="77" t="str">
        <f t="shared" si="40"/>
        <v/>
      </c>
      <c r="R92" s="78"/>
      <c r="S92" s="79" t="e">
        <f>IF(#REF!="","",ROUND(#REF!/#REF!*$AN$5,1))</f>
        <v>#REF!</v>
      </c>
      <c r="T92" s="79" t="str">
        <f t="shared" si="41"/>
        <v/>
      </c>
      <c r="U92" s="4"/>
      <c r="V92" s="69">
        <f t="shared" si="42"/>
        <v>87</v>
      </c>
      <c r="W92" s="70" t="str">
        <f t="shared" si="43"/>
        <v/>
      </c>
      <c r="X92" s="70" t="str">
        <f t="shared" si="44"/>
        <v/>
      </c>
      <c r="Y92" s="71"/>
      <c r="Z92" s="72">
        <f t="shared" si="45"/>
        <v>0</v>
      </c>
      <c r="AA92" s="422" t="str">
        <f t="shared" si="61"/>
        <v/>
      </c>
      <c r="AB92" s="4"/>
      <c r="AC92" s="84">
        <f t="shared" si="46"/>
        <v>87</v>
      </c>
      <c r="AD92" s="80" t="str">
        <f t="shared" si="47"/>
        <v/>
      </c>
      <c r="AE92" s="80" t="str">
        <f t="shared" si="48"/>
        <v/>
      </c>
      <c r="AF92" s="81"/>
      <c r="AG92" s="82">
        <f t="shared" si="49"/>
        <v>0</v>
      </c>
      <c r="AH92" s="421" t="str">
        <f t="shared" si="62"/>
        <v/>
      </c>
      <c r="AI92" s="4"/>
      <c r="AJ92" s="83">
        <f t="shared" si="50"/>
        <v>87</v>
      </c>
      <c r="AK92" s="77" t="str">
        <f t="shared" si="51"/>
        <v/>
      </c>
      <c r="AL92" s="77" t="str">
        <f t="shared" si="52"/>
        <v/>
      </c>
      <c r="AM92" s="78"/>
      <c r="AN92" s="79" t="e">
        <f>IF(#REF!="","",ROUND(#REF!/#REF!*$AN$5,1))</f>
        <v>#REF!</v>
      </c>
      <c r="AO92" s="79" t="str">
        <f t="shared" si="63"/>
        <v/>
      </c>
      <c r="AP92" s="5" t="str">
        <f t="shared" si="53"/>
        <v/>
      </c>
      <c r="AQ92" s="5" t="str">
        <f t="shared" si="54"/>
        <v/>
      </c>
      <c r="AR92" s="5" t="str">
        <f t="shared" si="55"/>
        <v/>
      </c>
      <c r="AS92" s="5" t="str">
        <f t="shared" si="56"/>
        <v/>
      </c>
      <c r="AT92" s="5" t="str">
        <f t="shared" si="57"/>
        <v/>
      </c>
      <c r="AU92" s="5" t="str">
        <f t="shared" si="58"/>
        <v/>
      </c>
      <c r="AV92" s="5" t="str">
        <f t="shared" si="64"/>
        <v/>
      </c>
    </row>
    <row r="93" spans="1:48" x14ac:dyDescent="0.35">
      <c r="A93" s="69">
        <f>IF('Student Profile'!A90="","",'Student Profile'!A90)</f>
        <v>88</v>
      </c>
      <c r="B93" s="70" t="str">
        <f>IF('Student Profile'!B90="","",'Student Profile'!B90)</f>
        <v/>
      </c>
      <c r="C93" s="69" t="str">
        <f>IF('Student Profile'!C90="","",'Student Profile'!C90)</f>
        <v/>
      </c>
      <c r="D93" s="71"/>
      <c r="E93" s="72">
        <f t="shared" si="33"/>
        <v>0</v>
      </c>
      <c r="F93" s="72" t="str">
        <f t="shared" si="59"/>
        <v/>
      </c>
      <c r="G93" s="4"/>
      <c r="H93" s="84">
        <f t="shared" si="34"/>
        <v>88</v>
      </c>
      <c r="I93" s="80" t="str">
        <f t="shared" si="35"/>
        <v/>
      </c>
      <c r="J93" s="80" t="str">
        <f t="shared" si="36"/>
        <v/>
      </c>
      <c r="K93" s="81"/>
      <c r="L93" s="82">
        <f t="shared" si="37"/>
        <v>0</v>
      </c>
      <c r="M93" s="421" t="str">
        <f t="shared" si="60"/>
        <v/>
      </c>
      <c r="N93" s="4"/>
      <c r="O93" s="83">
        <f t="shared" si="38"/>
        <v>88</v>
      </c>
      <c r="P93" s="77" t="str">
        <f t="shared" si="39"/>
        <v/>
      </c>
      <c r="Q93" s="77" t="str">
        <f t="shared" si="40"/>
        <v/>
      </c>
      <c r="R93" s="78"/>
      <c r="S93" s="79" t="e">
        <f>IF(#REF!="","",ROUND(#REF!/#REF!*$AN$5,1))</f>
        <v>#REF!</v>
      </c>
      <c r="T93" s="79" t="str">
        <f t="shared" si="41"/>
        <v/>
      </c>
      <c r="U93" s="4"/>
      <c r="V93" s="69">
        <f t="shared" si="42"/>
        <v>88</v>
      </c>
      <c r="W93" s="70" t="str">
        <f t="shared" si="43"/>
        <v/>
      </c>
      <c r="X93" s="70" t="str">
        <f t="shared" si="44"/>
        <v/>
      </c>
      <c r="Y93" s="71"/>
      <c r="Z93" s="72">
        <f t="shared" si="45"/>
        <v>0</v>
      </c>
      <c r="AA93" s="422" t="str">
        <f t="shared" si="61"/>
        <v/>
      </c>
      <c r="AB93" s="4"/>
      <c r="AC93" s="84">
        <f t="shared" si="46"/>
        <v>88</v>
      </c>
      <c r="AD93" s="80" t="str">
        <f t="shared" si="47"/>
        <v/>
      </c>
      <c r="AE93" s="80" t="str">
        <f t="shared" si="48"/>
        <v/>
      </c>
      <c r="AF93" s="81"/>
      <c r="AG93" s="82">
        <f t="shared" si="49"/>
        <v>0</v>
      </c>
      <c r="AH93" s="421" t="str">
        <f t="shared" si="62"/>
        <v/>
      </c>
      <c r="AI93" s="4"/>
      <c r="AJ93" s="83">
        <f t="shared" si="50"/>
        <v>88</v>
      </c>
      <c r="AK93" s="77" t="str">
        <f t="shared" si="51"/>
        <v/>
      </c>
      <c r="AL93" s="77" t="str">
        <f t="shared" si="52"/>
        <v/>
      </c>
      <c r="AM93" s="78"/>
      <c r="AN93" s="79" t="e">
        <f>IF(#REF!="","",ROUND(#REF!/#REF!*$AN$5,1))</f>
        <v>#REF!</v>
      </c>
      <c r="AO93" s="79" t="str">
        <f t="shared" si="63"/>
        <v/>
      </c>
      <c r="AP93" s="5" t="str">
        <f t="shared" si="53"/>
        <v/>
      </c>
      <c r="AQ93" s="5" t="str">
        <f t="shared" si="54"/>
        <v/>
      </c>
      <c r="AR93" s="5" t="str">
        <f t="shared" si="55"/>
        <v/>
      </c>
      <c r="AS93" s="5" t="str">
        <f t="shared" si="56"/>
        <v/>
      </c>
      <c r="AT93" s="5" t="str">
        <f t="shared" si="57"/>
        <v/>
      </c>
      <c r="AU93" s="5" t="str">
        <f t="shared" si="58"/>
        <v/>
      </c>
      <c r="AV93" s="5" t="str">
        <f t="shared" si="64"/>
        <v/>
      </c>
    </row>
    <row r="94" spans="1:48" x14ac:dyDescent="0.35">
      <c r="A94" s="69">
        <f>IF('Student Profile'!A91="","",'Student Profile'!A91)</f>
        <v>89</v>
      </c>
      <c r="B94" s="70" t="str">
        <f>IF('Student Profile'!B91="","",'Student Profile'!B91)</f>
        <v/>
      </c>
      <c r="C94" s="69" t="str">
        <f>IF('Student Profile'!C91="","",'Student Profile'!C91)</f>
        <v/>
      </c>
      <c r="D94" s="71"/>
      <c r="E94" s="72">
        <f t="shared" si="33"/>
        <v>0</v>
      </c>
      <c r="F94" s="72" t="str">
        <f t="shared" si="59"/>
        <v/>
      </c>
      <c r="G94" s="4"/>
      <c r="H94" s="84">
        <f t="shared" si="34"/>
        <v>89</v>
      </c>
      <c r="I94" s="80" t="str">
        <f t="shared" si="35"/>
        <v/>
      </c>
      <c r="J94" s="80" t="str">
        <f t="shared" si="36"/>
        <v/>
      </c>
      <c r="K94" s="81"/>
      <c r="L94" s="82">
        <f t="shared" si="37"/>
        <v>0</v>
      </c>
      <c r="M94" s="421" t="str">
        <f t="shared" si="60"/>
        <v/>
      </c>
      <c r="N94" s="4"/>
      <c r="O94" s="83">
        <f t="shared" si="38"/>
        <v>89</v>
      </c>
      <c r="P94" s="77" t="str">
        <f t="shared" si="39"/>
        <v/>
      </c>
      <c r="Q94" s="77" t="str">
        <f t="shared" si="40"/>
        <v/>
      </c>
      <c r="R94" s="78"/>
      <c r="S94" s="79" t="e">
        <f>IF(#REF!="","",ROUND(#REF!/#REF!*$AN$5,1))</f>
        <v>#REF!</v>
      </c>
      <c r="T94" s="79" t="str">
        <f t="shared" si="41"/>
        <v/>
      </c>
      <c r="U94" s="4"/>
      <c r="V94" s="69">
        <f t="shared" si="42"/>
        <v>89</v>
      </c>
      <c r="W94" s="70" t="str">
        <f t="shared" si="43"/>
        <v/>
      </c>
      <c r="X94" s="70" t="str">
        <f t="shared" si="44"/>
        <v/>
      </c>
      <c r="Y94" s="71"/>
      <c r="Z94" s="72">
        <f t="shared" si="45"/>
        <v>0</v>
      </c>
      <c r="AA94" s="422" t="str">
        <f t="shared" si="61"/>
        <v/>
      </c>
      <c r="AB94" s="4"/>
      <c r="AC94" s="84">
        <f t="shared" si="46"/>
        <v>89</v>
      </c>
      <c r="AD94" s="80" t="str">
        <f t="shared" si="47"/>
        <v/>
      </c>
      <c r="AE94" s="80" t="str">
        <f t="shared" si="48"/>
        <v/>
      </c>
      <c r="AF94" s="81"/>
      <c r="AG94" s="82">
        <f t="shared" si="49"/>
        <v>0</v>
      </c>
      <c r="AH94" s="421" t="str">
        <f t="shared" si="62"/>
        <v/>
      </c>
      <c r="AI94" s="4"/>
      <c r="AJ94" s="83">
        <f t="shared" si="50"/>
        <v>89</v>
      </c>
      <c r="AK94" s="77" t="str">
        <f t="shared" si="51"/>
        <v/>
      </c>
      <c r="AL94" s="77" t="str">
        <f t="shared" si="52"/>
        <v/>
      </c>
      <c r="AM94" s="78"/>
      <c r="AN94" s="79" t="e">
        <f>IF(#REF!="","",ROUND(#REF!/#REF!*$AN$5,1))</f>
        <v>#REF!</v>
      </c>
      <c r="AO94" s="79" t="str">
        <f t="shared" si="63"/>
        <v/>
      </c>
      <c r="AP94" s="5" t="str">
        <f t="shared" si="53"/>
        <v/>
      </c>
      <c r="AQ94" s="5" t="str">
        <f t="shared" si="54"/>
        <v/>
      </c>
      <c r="AR94" s="5" t="str">
        <f t="shared" si="55"/>
        <v/>
      </c>
      <c r="AS94" s="5" t="str">
        <f t="shared" si="56"/>
        <v/>
      </c>
      <c r="AT94" s="5" t="str">
        <f t="shared" si="57"/>
        <v/>
      </c>
      <c r="AU94" s="5" t="str">
        <f t="shared" si="58"/>
        <v/>
      </c>
      <c r="AV94" s="5" t="str">
        <f t="shared" si="64"/>
        <v/>
      </c>
    </row>
    <row r="95" spans="1:48" x14ac:dyDescent="0.35">
      <c r="A95" s="69">
        <f>IF('Student Profile'!A92="","",'Student Profile'!A92)</f>
        <v>90</v>
      </c>
      <c r="B95" s="70" t="str">
        <f>IF('Student Profile'!B92="","",'Student Profile'!B92)</f>
        <v/>
      </c>
      <c r="C95" s="69" t="str">
        <f>IF('Student Profile'!C92="","",'Student Profile'!C92)</f>
        <v/>
      </c>
      <c r="D95" s="71"/>
      <c r="E95" s="72">
        <f t="shared" si="33"/>
        <v>0</v>
      </c>
      <c r="F95" s="72" t="str">
        <f t="shared" si="59"/>
        <v/>
      </c>
      <c r="G95" s="4"/>
      <c r="H95" s="84">
        <f t="shared" si="34"/>
        <v>90</v>
      </c>
      <c r="I95" s="80" t="str">
        <f t="shared" si="35"/>
        <v/>
      </c>
      <c r="J95" s="80" t="str">
        <f t="shared" si="36"/>
        <v/>
      </c>
      <c r="K95" s="81"/>
      <c r="L95" s="82">
        <f t="shared" si="37"/>
        <v>0</v>
      </c>
      <c r="M95" s="421" t="str">
        <f t="shared" si="60"/>
        <v/>
      </c>
      <c r="N95" s="4"/>
      <c r="O95" s="83">
        <f t="shared" si="38"/>
        <v>90</v>
      </c>
      <c r="P95" s="77" t="str">
        <f t="shared" si="39"/>
        <v/>
      </c>
      <c r="Q95" s="77" t="str">
        <f t="shared" si="40"/>
        <v/>
      </c>
      <c r="R95" s="78"/>
      <c r="S95" s="79" t="e">
        <f>IF(#REF!="","",ROUND(#REF!/#REF!*$AN$5,1))</f>
        <v>#REF!</v>
      </c>
      <c r="T95" s="79" t="str">
        <f t="shared" si="41"/>
        <v/>
      </c>
      <c r="U95" s="4"/>
      <c r="V95" s="69">
        <f t="shared" si="42"/>
        <v>90</v>
      </c>
      <c r="W95" s="70" t="str">
        <f t="shared" si="43"/>
        <v/>
      </c>
      <c r="X95" s="70" t="str">
        <f t="shared" si="44"/>
        <v/>
      </c>
      <c r="Y95" s="71"/>
      <c r="Z95" s="72">
        <f t="shared" si="45"/>
        <v>0</v>
      </c>
      <c r="AA95" s="422" t="str">
        <f t="shared" si="61"/>
        <v/>
      </c>
      <c r="AB95" s="4"/>
      <c r="AC95" s="84">
        <f t="shared" si="46"/>
        <v>90</v>
      </c>
      <c r="AD95" s="80" t="str">
        <f t="shared" si="47"/>
        <v/>
      </c>
      <c r="AE95" s="80" t="str">
        <f t="shared" si="48"/>
        <v/>
      </c>
      <c r="AF95" s="81"/>
      <c r="AG95" s="82">
        <f t="shared" si="49"/>
        <v>0</v>
      </c>
      <c r="AH95" s="421" t="str">
        <f t="shared" si="62"/>
        <v/>
      </c>
      <c r="AI95" s="4"/>
      <c r="AJ95" s="83">
        <f t="shared" si="50"/>
        <v>90</v>
      </c>
      <c r="AK95" s="77" t="str">
        <f t="shared" si="51"/>
        <v/>
      </c>
      <c r="AL95" s="77" t="str">
        <f t="shared" si="52"/>
        <v/>
      </c>
      <c r="AM95" s="78"/>
      <c r="AN95" s="79" t="e">
        <f>IF(#REF!="","",ROUND(#REF!/#REF!*$AN$5,1))</f>
        <v>#REF!</v>
      </c>
      <c r="AO95" s="79" t="str">
        <f t="shared" si="63"/>
        <v/>
      </c>
      <c r="AP95" s="5" t="str">
        <f t="shared" si="53"/>
        <v/>
      </c>
      <c r="AQ95" s="5" t="str">
        <f t="shared" si="54"/>
        <v/>
      </c>
      <c r="AR95" s="5" t="str">
        <f t="shared" si="55"/>
        <v/>
      </c>
      <c r="AS95" s="5" t="str">
        <f t="shared" si="56"/>
        <v/>
      </c>
      <c r="AT95" s="5" t="str">
        <f t="shared" si="57"/>
        <v/>
      </c>
      <c r="AU95" s="5" t="str">
        <f t="shared" si="58"/>
        <v/>
      </c>
      <c r="AV95" s="5" t="str">
        <f t="shared" si="64"/>
        <v/>
      </c>
    </row>
    <row r="96" spans="1:48" x14ac:dyDescent="0.35">
      <c r="A96" s="69">
        <f>IF('Student Profile'!A93="","",'Student Profile'!A93)</f>
        <v>91</v>
      </c>
      <c r="B96" s="70" t="str">
        <f>IF('Student Profile'!B93="","",'Student Profile'!B93)</f>
        <v/>
      </c>
      <c r="C96" s="69" t="str">
        <f>IF('Student Profile'!C93="","",'Student Profile'!C93)</f>
        <v/>
      </c>
      <c r="D96" s="71"/>
      <c r="E96" s="72">
        <f t="shared" si="33"/>
        <v>0</v>
      </c>
      <c r="F96" s="72" t="str">
        <f t="shared" si="59"/>
        <v/>
      </c>
      <c r="G96" s="4"/>
      <c r="H96" s="84">
        <f t="shared" si="34"/>
        <v>91</v>
      </c>
      <c r="I96" s="80" t="str">
        <f t="shared" si="35"/>
        <v/>
      </c>
      <c r="J96" s="80" t="str">
        <f t="shared" si="36"/>
        <v/>
      </c>
      <c r="K96" s="81"/>
      <c r="L96" s="82">
        <f t="shared" si="37"/>
        <v>0</v>
      </c>
      <c r="M96" s="421" t="str">
        <f t="shared" si="60"/>
        <v/>
      </c>
      <c r="N96" s="4"/>
      <c r="O96" s="83">
        <f t="shared" si="38"/>
        <v>91</v>
      </c>
      <c r="P96" s="77" t="str">
        <f t="shared" si="39"/>
        <v/>
      </c>
      <c r="Q96" s="77" t="str">
        <f t="shared" si="40"/>
        <v/>
      </c>
      <c r="R96" s="78"/>
      <c r="S96" s="79" t="e">
        <f>IF(#REF!="","",ROUND(#REF!/#REF!*$AN$5,1))</f>
        <v>#REF!</v>
      </c>
      <c r="T96" s="79" t="str">
        <f t="shared" si="41"/>
        <v/>
      </c>
      <c r="U96" s="4"/>
      <c r="V96" s="69">
        <f t="shared" si="42"/>
        <v>91</v>
      </c>
      <c r="W96" s="70" t="str">
        <f t="shared" si="43"/>
        <v/>
      </c>
      <c r="X96" s="70" t="str">
        <f t="shared" si="44"/>
        <v/>
      </c>
      <c r="Y96" s="71"/>
      <c r="Z96" s="72">
        <f t="shared" si="45"/>
        <v>0</v>
      </c>
      <c r="AA96" s="422" t="str">
        <f t="shared" si="61"/>
        <v/>
      </c>
      <c r="AB96" s="4"/>
      <c r="AC96" s="84">
        <f t="shared" si="46"/>
        <v>91</v>
      </c>
      <c r="AD96" s="80" t="str">
        <f t="shared" si="47"/>
        <v/>
      </c>
      <c r="AE96" s="80" t="str">
        <f t="shared" si="48"/>
        <v/>
      </c>
      <c r="AF96" s="81"/>
      <c r="AG96" s="82">
        <f t="shared" si="49"/>
        <v>0</v>
      </c>
      <c r="AH96" s="421" t="str">
        <f t="shared" si="62"/>
        <v/>
      </c>
      <c r="AI96" s="4"/>
      <c r="AJ96" s="83">
        <f t="shared" si="50"/>
        <v>91</v>
      </c>
      <c r="AK96" s="77" t="str">
        <f t="shared" si="51"/>
        <v/>
      </c>
      <c r="AL96" s="77" t="str">
        <f t="shared" si="52"/>
        <v/>
      </c>
      <c r="AM96" s="78"/>
      <c r="AN96" s="79" t="e">
        <f>IF(#REF!="","",ROUND(#REF!/#REF!*$AN$5,1))</f>
        <v>#REF!</v>
      </c>
      <c r="AO96" s="79" t="str">
        <f t="shared" si="63"/>
        <v/>
      </c>
      <c r="AP96" s="5" t="str">
        <f t="shared" si="53"/>
        <v/>
      </c>
      <c r="AQ96" s="5" t="str">
        <f t="shared" si="54"/>
        <v/>
      </c>
      <c r="AR96" s="5" t="str">
        <f t="shared" si="55"/>
        <v/>
      </c>
      <c r="AS96" s="5" t="str">
        <f t="shared" si="56"/>
        <v/>
      </c>
      <c r="AT96" s="5" t="str">
        <f t="shared" si="57"/>
        <v/>
      </c>
      <c r="AU96" s="5" t="str">
        <f t="shared" si="58"/>
        <v/>
      </c>
      <c r="AV96" s="5" t="str">
        <f t="shared" si="64"/>
        <v/>
      </c>
    </row>
    <row r="97" spans="1:48" x14ac:dyDescent="0.35">
      <c r="A97" s="69">
        <f>IF('Student Profile'!A94="","",'Student Profile'!A94)</f>
        <v>92</v>
      </c>
      <c r="B97" s="70" t="str">
        <f>IF('Student Profile'!B94="","",'Student Profile'!B94)</f>
        <v/>
      </c>
      <c r="C97" s="69" t="str">
        <f>IF('Student Profile'!C94="","",'Student Profile'!C94)</f>
        <v/>
      </c>
      <c r="D97" s="71"/>
      <c r="E97" s="72">
        <f t="shared" si="33"/>
        <v>0</v>
      </c>
      <c r="F97" s="72" t="str">
        <f t="shared" si="59"/>
        <v/>
      </c>
      <c r="G97" s="4"/>
      <c r="H97" s="84">
        <f t="shared" si="34"/>
        <v>92</v>
      </c>
      <c r="I97" s="80" t="str">
        <f t="shared" si="35"/>
        <v/>
      </c>
      <c r="J97" s="80" t="str">
        <f t="shared" si="36"/>
        <v/>
      </c>
      <c r="K97" s="81"/>
      <c r="L97" s="82">
        <f t="shared" si="37"/>
        <v>0</v>
      </c>
      <c r="M97" s="421" t="str">
        <f t="shared" si="60"/>
        <v/>
      </c>
      <c r="N97" s="4"/>
      <c r="O97" s="83">
        <f t="shared" si="38"/>
        <v>92</v>
      </c>
      <c r="P97" s="77" t="str">
        <f t="shared" si="39"/>
        <v/>
      </c>
      <c r="Q97" s="77" t="str">
        <f t="shared" si="40"/>
        <v/>
      </c>
      <c r="R97" s="78"/>
      <c r="S97" s="79" t="e">
        <f>IF(#REF!="","",ROUND(#REF!/#REF!*$AN$5,1))</f>
        <v>#REF!</v>
      </c>
      <c r="T97" s="79" t="str">
        <f t="shared" si="41"/>
        <v/>
      </c>
      <c r="U97" s="4"/>
      <c r="V97" s="69">
        <f t="shared" si="42"/>
        <v>92</v>
      </c>
      <c r="W97" s="70" t="str">
        <f t="shared" si="43"/>
        <v/>
      </c>
      <c r="X97" s="70" t="str">
        <f t="shared" si="44"/>
        <v/>
      </c>
      <c r="Y97" s="71"/>
      <c r="Z97" s="72">
        <f t="shared" si="45"/>
        <v>0</v>
      </c>
      <c r="AA97" s="422" t="str">
        <f t="shared" si="61"/>
        <v/>
      </c>
      <c r="AB97" s="4"/>
      <c r="AC97" s="84">
        <f t="shared" si="46"/>
        <v>92</v>
      </c>
      <c r="AD97" s="80" t="str">
        <f t="shared" si="47"/>
        <v/>
      </c>
      <c r="AE97" s="80" t="str">
        <f t="shared" si="48"/>
        <v/>
      </c>
      <c r="AF97" s="81"/>
      <c r="AG97" s="82">
        <f t="shared" si="49"/>
        <v>0</v>
      </c>
      <c r="AH97" s="421" t="str">
        <f t="shared" si="62"/>
        <v/>
      </c>
      <c r="AI97" s="4"/>
      <c r="AJ97" s="83">
        <f t="shared" si="50"/>
        <v>92</v>
      </c>
      <c r="AK97" s="77" t="str">
        <f t="shared" si="51"/>
        <v/>
      </c>
      <c r="AL97" s="77" t="str">
        <f t="shared" si="52"/>
        <v/>
      </c>
      <c r="AM97" s="78"/>
      <c r="AN97" s="79" t="e">
        <f>IF(#REF!="","",ROUND(#REF!/#REF!*$AN$5,1))</f>
        <v>#REF!</v>
      </c>
      <c r="AO97" s="79" t="str">
        <f t="shared" si="63"/>
        <v/>
      </c>
      <c r="AP97" s="5" t="str">
        <f t="shared" si="53"/>
        <v/>
      </c>
      <c r="AQ97" s="5" t="str">
        <f t="shared" si="54"/>
        <v/>
      </c>
      <c r="AR97" s="5" t="str">
        <f t="shared" si="55"/>
        <v/>
      </c>
      <c r="AS97" s="5" t="str">
        <f t="shared" si="56"/>
        <v/>
      </c>
      <c r="AT97" s="5" t="str">
        <f t="shared" si="57"/>
        <v/>
      </c>
      <c r="AU97" s="5" t="str">
        <f t="shared" si="58"/>
        <v/>
      </c>
      <c r="AV97" s="5" t="str">
        <f t="shared" si="64"/>
        <v/>
      </c>
    </row>
    <row r="98" spans="1:48" x14ac:dyDescent="0.35">
      <c r="A98" s="69">
        <f>IF('Student Profile'!A95="","",'Student Profile'!A95)</f>
        <v>93</v>
      </c>
      <c r="B98" s="70" t="str">
        <f>IF('Student Profile'!B95="","",'Student Profile'!B95)</f>
        <v/>
      </c>
      <c r="C98" s="69" t="str">
        <f>IF('Student Profile'!C95="","",'Student Profile'!C95)</f>
        <v/>
      </c>
      <c r="D98" s="71"/>
      <c r="E98" s="72">
        <f t="shared" si="33"/>
        <v>0</v>
      </c>
      <c r="F98" s="72" t="str">
        <f t="shared" si="59"/>
        <v/>
      </c>
      <c r="G98" s="4"/>
      <c r="H98" s="84">
        <f t="shared" si="34"/>
        <v>93</v>
      </c>
      <c r="I98" s="80" t="str">
        <f t="shared" si="35"/>
        <v/>
      </c>
      <c r="J98" s="80" t="str">
        <f t="shared" si="36"/>
        <v/>
      </c>
      <c r="K98" s="81"/>
      <c r="L98" s="82">
        <f t="shared" si="37"/>
        <v>0</v>
      </c>
      <c r="M98" s="421" t="str">
        <f t="shared" si="60"/>
        <v/>
      </c>
      <c r="N98" s="4"/>
      <c r="O98" s="83">
        <f t="shared" si="38"/>
        <v>93</v>
      </c>
      <c r="P98" s="77" t="str">
        <f t="shared" si="39"/>
        <v/>
      </c>
      <c r="Q98" s="77" t="str">
        <f t="shared" si="40"/>
        <v/>
      </c>
      <c r="R98" s="78"/>
      <c r="S98" s="79" t="e">
        <f>IF(#REF!="","",ROUND(#REF!/#REF!*$AN$5,1))</f>
        <v>#REF!</v>
      </c>
      <c r="T98" s="79" t="str">
        <f t="shared" si="41"/>
        <v/>
      </c>
      <c r="U98" s="4"/>
      <c r="V98" s="69">
        <f t="shared" si="42"/>
        <v>93</v>
      </c>
      <c r="W98" s="70" t="str">
        <f t="shared" si="43"/>
        <v/>
      </c>
      <c r="X98" s="70" t="str">
        <f t="shared" si="44"/>
        <v/>
      </c>
      <c r="Y98" s="71"/>
      <c r="Z98" s="72">
        <f t="shared" si="45"/>
        <v>0</v>
      </c>
      <c r="AA98" s="422" t="str">
        <f t="shared" si="61"/>
        <v/>
      </c>
      <c r="AB98" s="4"/>
      <c r="AC98" s="84">
        <f t="shared" si="46"/>
        <v>93</v>
      </c>
      <c r="AD98" s="80" t="str">
        <f t="shared" si="47"/>
        <v/>
      </c>
      <c r="AE98" s="80" t="str">
        <f t="shared" si="48"/>
        <v/>
      </c>
      <c r="AF98" s="81"/>
      <c r="AG98" s="82">
        <f t="shared" si="49"/>
        <v>0</v>
      </c>
      <c r="AH98" s="421" t="str">
        <f t="shared" si="62"/>
        <v/>
      </c>
      <c r="AI98" s="4"/>
      <c r="AJ98" s="83">
        <f t="shared" si="50"/>
        <v>93</v>
      </c>
      <c r="AK98" s="77" t="str">
        <f t="shared" si="51"/>
        <v/>
      </c>
      <c r="AL98" s="77" t="str">
        <f t="shared" si="52"/>
        <v/>
      </c>
      <c r="AM98" s="78"/>
      <c r="AN98" s="79" t="e">
        <f>IF(#REF!="","",ROUND(#REF!/#REF!*$AN$5,1))</f>
        <v>#REF!</v>
      </c>
      <c r="AO98" s="79" t="str">
        <f t="shared" si="63"/>
        <v/>
      </c>
      <c r="AP98" s="5" t="str">
        <f t="shared" si="53"/>
        <v/>
      </c>
      <c r="AQ98" s="5" t="str">
        <f t="shared" si="54"/>
        <v/>
      </c>
      <c r="AR98" s="5" t="str">
        <f t="shared" si="55"/>
        <v/>
      </c>
      <c r="AS98" s="5" t="str">
        <f t="shared" si="56"/>
        <v/>
      </c>
      <c r="AT98" s="5" t="str">
        <f t="shared" si="57"/>
        <v/>
      </c>
      <c r="AU98" s="5" t="str">
        <f t="shared" si="58"/>
        <v/>
      </c>
      <c r="AV98" s="5" t="str">
        <f t="shared" si="64"/>
        <v/>
      </c>
    </row>
    <row r="99" spans="1:48" x14ac:dyDescent="0.35">
      <c r="A99" s="69">
        <f>IF('Student Profile'!A96="","",'Student Profile'!A96)</f>
        <v>94</v>
      </c>
      <c r="B99" s="70" t="str">
        <f>IF('Student Profile'!B96="","",'Student Profile'!B96)</f>
        <v/>
      </c>
      <c r="C99" s="69" t="str">
        <f>IF('Student Profile'!C96="","",'Student Profile'!C96)</f>
        <v/>
      </c>
      <c r="D99" s="71"/>
      <c r="E99" s="72">
        <f t="shared" si="33"/>
        <v>0</v>
      </c>
      <c r="F99" s="72" t="str">
        <f t="shared" si="59"/>
        <v/>
      </c>
      <c r="G99" s="4"/>
      <c r="H99" s="84">
        <f t="shared" si="34"/>
        <v>94</v>
      </c>
      <c r="I99" s="80" t="str">
        <f t="shared" si="35"/>
        <v/>
      </c>
      <c r="J99" s="80" t="str">
        <f t="shared" si="36"/>
        <v/>
      </c>
      <c r="K99" s="81"/>
      <c r="L99" s="82">
        <f t="shared" si="37"/>
        <v>0</v>
      </c>
      <c r="M99" s="421" t="str">
        <f t="shared" si="60"/>
        <v/>
      </c>
      <c r="N99" s="4"/>
      <c r="O99" s="83">
        <f t="shared" si="38"/>
        <v>94</v>
      </c>
      <c r="P99" s="77" t="str">
        <f t="shared" si="39"/>
        <v/>
      </c>
      <c r="Q99" s="77" t="str">
        <f t="shared" si="40"/>
        <v/>
      </c>
      <c r="R99" s="78"/>
      <c r="S99" s="79" t="e">
        <f>IF(#REF!="","",ROUND(#REF!/#REF!*$AN$5,1))</f>
        <v>#REF!</v>
      </c>
      <c r="T99" s="79" t="str">
        <f t="shared" si="41"/>
        <v/>
      </c>
      <c r="U99" s="4"/>
      <c r="V99" s="69">
        <f t="shared" si="42"/>
        <v>94</v>
      </c>
      <c r="W99" s="70" t="str">
        <f t="shared" si="43"/>
        <v/>
      </c>
      <c r="X99" s="70" t="str">
        <f t="shared" si="44"/>
        <v/>
      </c>
      <c r="Y99" s="71"/>
      <c r="Z99" s="72">
        <f t="shared" si="45"/>
        <v>0</v>
      </c>
      <c r="AA99" s="422" t="str">
        <f t="shared" si="61"/>
        <v/>
      </c>
      <c r="AB99" s="4"/>
      <c r="AC99" s="84">
        <f t="shared" si="46"/>
        <v>94</v>
      </c>
      <c r="AD99" s="80" t="str">
        <f t="shared" si="47"/>
        <v/>
      </c>
      <c r="AE99" s="80" t="str">
        <f t="shared" si="48"/>
        <v/>
      </c>
      <c r="AF99" s="81"/>
      <c r="AG99" s="82">
        <f t="shared" si="49"/>
        <v>0</v>
      </c>
      <c r="AH99" s="421" t="str">
        <f t="shared" si="62"/>
        <v/>
      </c>
      <c r="AI99" s="4"/>
      <c r="AJ99" s="83">
        <f t="shared" si="50"/>
        <v>94</v>
      </c>
      <c r="AK99" s="77" t="str">
        <f t="shared" si="51"/>
        <v/>
      </c>
      <c r="AL99" s="77" t="str">
        <f t="shared" si="52"/>
        <v/>
      </c>
      <c r="AM99" s="78"/>
      <c r="AN99" s="79" t="e">
        <f>IF(#REF!="","",ROUND(#REF!/#REF!*$AN$5,1))</f>
        <v>#REF!</v>
      </c>
      <c r="AO99" s="79" t="str">
        <f t="shared" si="63"/>
        <v/>
      </c>
      <c r="AP99" s="5" t="str">
        <f t="shared" si="53"/>
        <v/>
      </c>
      <c r="AQ99" s="5" t="str">
        <f t="shared" si="54"/>
        <v/>
      </c>
      <c r="AR99" s="5" t="str">
        <f t="shared" si="55"/>
        <v/>
      </c>
      <c r="AS99" s="5" t="str">
        <f t="shared" si="56"/>
        <v/>
      </c>
      <c r="AT99" s="5" t="str">
        <f t="shared" si="57"/>
        <v/>
      </c>
      <c r="AU99" s="5" t="str">
        <f t="shared" si="58"/>
        <v/>
      </c>
      <c r="AV99" s="5" t="str">
        <f t="shared" si="64"/>
        <v/>
      </c>
    </row>
    <row r="100" spans="1:48" x14ac:dyDescent="0.35">
      <c r="A100" s="69">
        <f>IF('Student Profile'!A97="","",'Student Profile'!A97)</f>
        <v>95</v>
      </c>
      <c r="B100" s="70" t="str">
        <f>IF('Student Profile'!B97="","",'Student Profile'!B97)</f>
        <v/>
      </c>
      <c r="C100" s="69" t="str">
        <f>IF('Student Profile'!C97="","",'Student Profile'!C97)</f>
        <v/>
      </c>
      <c r="D100" s="71"/>
      <c r="E100" s="72">
        <f t="shared" si="33"/>
        <v>0</v>
      </c>
      <c r="F100" s="72" t="str">
        <f t="shared" si="59"/>
        <v/>
      </c>
      <c r="G100" s="4"/>
      <c r="H100" s="84">
        <f t="shared" si="34"/>
        <v>95</v>
      </c>
      <c r="I100" s="80" t="str">
        <f t="shared" si="35"/>
        <v/>
      </c>
      <c r="J100" s="80" t="str">
        <f t="shared" si="36"/>
        <v/>
      </c>
      <c r="K100" s="81"/>
      <c r="L100" s="82">
        <f t="shared" si="37"/>
        <v>0</v>
      </c>
      <c r="M100" s="421" t="str">
        <f t="shared" si="60"/>
        <v/>
      </c>
      <c r="N100" s="4"/>
      <c r="O100" s="83">
        <f t="shared" si="38"/>
        <v>95</v>
      </c>
      <c r="P100" s="77" t="str">
        <f t="shared" si="39"/>
        <v/>
      </c>
      <c r="Q100" s="77" t="str">
        <f t="shared" si="40"/>
        <v/>
      </c>
      <c r="R100" s="78"/>
      <c r="S100" s="79" t="e">
        <f>IF(#REF!="","",ROUND(#REF!/#REF!*$AN$5,1))</f>
        <v>#REF!</v>
      </c>
      <c r="T100" s="79" t="str">
        <f t="shared" si="41"/>
        <v/>
      </c>
      <c r="U100" s="4"/>
      <c r="V100" s="69">
        <f t="shared" si="42"/>
        <v>95</v>
      </c>
      <c r="W100" s="70" t="str">
        <f t="shared" si="43"/>
        <v/>
      </c>
      <c r="X100" s="70" t="str">
        <f t="shared" si="44"/>
        <v/>
      </c>
      <c r="Y100" s="71"/>
      <c r="Z100" s="72">
        <f t="shared" si="45"/>
        <v>0</v>
      </c>
      <c r="AA100" s="422" t="str">
        <f t="shared" si="61"/>
        <v/>
      </c>
      <c r="AB100" s="4"/>
      <c r="AC100" s="84">
        <f t="shared" si="46"/>
        <v>95</v>
      </c>
      <c r="AD100" s="80" t="str">
        <f t="shared" si="47"/>
        <v/>
      </c>
      <c r="AE100" s="80" t="str">
        <f t="shared" si="48"/>
        <v/>
      </c>
      <c r="AF100" s="81"/>
      <c r="AG100" s="82">
        <f t="shared" si="49"/>
        <v>0</v>
      </c>
      <c r="AH100" s="421" t="str">
        <f t="shared" si="62"/>
        <v/>
      </c>
      <c r="AI100" s="4"/>
      <c r="AJ100" s="83">
        <f t="shared" si="50"/>
        <v>95</v>
      </c>
      <c r="AK100" s="77" t="str">
        <f t="shared" si="51"/>
        <v/>
      </c>
      <c r="AL100" s="77" t="str">
        <f t="shared" si="52"/>
        <v/>
      </c>
      <c r="AM100" s="78"/>
      <c r="AN100" s="79" t="e">
        <f>IF(#REF!="","",ROUND(#REF!/#REF!*$AN$5,1))</f>
        <v>#REF!</v>
      </c>
      <c r="AO100" s="79" t="str">
        <f t="shared" si="63"/>
        <v/>
      </c>
      <c r="AP100" s="5" t="str">
        <f t="shared" si="53"/>
        <v/>
      </c>
      <c r="AQ100" s="5" t="str">
        <f t="shared" si="54"/>
        <v/>
      </c>
      <c r="AR100" s="5" t="str">
        <f t="shared" si="55"/>
        <v/>
      </c>
      <c r="AS100" s="5" t="str">
        <f t="shared" si="56"/>
        <v/>
      </c>
      <c r="AT100" s="5" t="str">
        <f t="shared" si="57"/>
        <v/>
      </c>
      <c r="AU100" s="5" t="str">
        <f t="shared" si="58"/>
        <v/>
      </c>
      <c r="AV100" s="5" t="str">
        <f t="shared" si="64"/>
        <v/>
      </c>
    </row>
    <row r="101" spans="1:48" x14ac:dyDescent="0.35">
      <c r="A101" s="69">
        <f>IF('Student Profile'!A98="","",'Student Profile'!A98)</f>
        <v>96</v>
      </c>
      <c r="B101" s="70" t="str">
        <f>IF('Student Profile'!B98="","",'Student Profile'!B98)</f>
        <v/>
      </c>
      <c r="C101" s="69" t="str">
        <f>IF('Student Profile'!C98="","",'Student Profile'!C98)</f>
        <v/>
      </c>
      <c r="D101" s="71"/>
      <c r="E101" s="72">
        <f t="shared" si="33"/>
        <v>0</v>
      </c>
      <c r="F101" s="72" t="str">
        <f t="shared" si="59"/>
        <v/>
      </c>
      <c r="G101" s="4"/>
      <c r="H101" s="84">
        <f t="shared" si="34"/>
        <v>96</v>
      </c>
      <c r="I101" s="80" t="str">
        <f t="shared" si="35"/>
        <v/>
      </c>
      <c r="J101" s="80" t="str">
        <f t="shared" si="36"/>
        <v/>
      </c>
      <c r="K101" s="81"/>
      <c r="L101" s="82">
        <f t="shared" si="37"/>
        <v>0</v>
      </c>
      <c r="M101" s="421" t="str">
        <f t="shared" si="60"/>
        <v/>
      </c>
      <c r="N101" s="4"/>
      <c r="O101" s="83">
        <f t="shared" si="38"/>
        <v>96</v>
      </c>
      <c r="P101" s="77" t="str">
        <f t="shared" si="39"/>
        <v/>
      </c>
      <c r="Q101" s="77" t="str">
        <f t="shared" si="40"/>
        <v/>
      </c>
      <c r="R101" s="78"/>
      <c r="S101" s="79" t="e">
        <f>IF(#REF!="","",ROUND(#REF!/#REF!*$AN$5,1))</f>
        <v>#REF!</v>
      </c>
      <c r="T101" s="79" t="str">
        <f t="shared" si="41"/>
        <v/>
      </c>
      <c r="U101" s="4"/>
      <c r="V101" s="69">
        <f t="shared" si="42"/>
        <v>96</v>
      </c>
      <c r="W101" s="70" t="str">
        <f t="shared" si="43"/>
        <v/>
      </c>
      <c r="X101" s="70" t="str">
        <f t="shared" si="44"/>
        <v/>
      </c>
      <c r="Y101" s="71"/>
      <c r="Z101" s="72">
        <f t="shared" si="45"/>
        <v>0</v>
      </c>
      <c r="AA101" s="422" t="str">
        <f t="shared" si="61"/>
        <v/>
      </c>
      <c r="AB101" s="4"/>
      <c r="AC101" s="84">
        <f t="shared" si="46"/>
        <v>96</v>
      </c>
      <c r="AD101" s="80" t="str">
        <f t="shared" si="47"/>
        <v/>
      </c>
      <c r="AE101" s="80" t="str">
        <f t="shared" si="48"/>
        <v/>
      </c>
      <c r="AF101" s="81"/>
      <c r="AG101" s="82">
        <f t="shared" si="49"/>
        <v>0</v>
      </c>
      <c r="AH101" s="421" t="str">
        <f t="shared" si="62"/>
        <v/>
      </c>
      <c r="AI101" s="4"/>
      <c r="AJ101" s="83">
        <f t="shared" si="50"/>
        <v>96</v>
      </c>
      <c r="AK101" s="77" t="str">
        <f t="shared" si="51"/>
        <v/>
      </c>
      <c r="AL101" s="77" t="str">
        <f t="shared" si="52"/>
        <v/>
      </c>
      <c r="AM101" s="78"/>
      <c r="AN101" s="79" t="e">
        <f>IF(#REF!="","",ROUND(#REF!/#REF!*$AN$5,1))</f>
        <v>#REF!</v>
      </c>
      <c r="AO101" s="79" t="str">
        <f t="shared" si="63"/>
        <v/>
      </c>
      <c r="AP101" s="5" t="str">
        <f t="shared" si="53"/>
        <v/>
      </c>
      <c r="AQ101" s="5" t="str">
        <f t="shared" si="54"/>
        <v/>
      </c>
      <c r="AR101" s="5" t="str">
        <f t="shared" si="55"/>
        <v/>
      </c>
      <c r="AS101" s="5" t="str">
        <f t="shared" si="56"/>
        <v/>
      </c>
      <c r="AT101" s="5" t="str">
        <f t="shared" si="57"/>
        <v/>
      </c>
      <c r="AU101" s="5" t="str">
        <f t="shared" si="58"/>
        <v/>
      </c>
      <c r="AV101" s="5" t="str">
        <f t="shared" si="64"/>
        <v/>
      </c>
    </row>
    <row r="102" spans="1:48" x14ac:dyDescent="0.35">
      <c r="A102" s="69">
        <f>IF('Student Profile'!A99="","",'Student Profile'!A99)</f>
        <v>97</v>
      </c>
      <c r="B102" s="70" t="str">
        <f>IF('Student Profile'!B99="","",'Student Profile'!B99)</f>
        <v/>
      </c>
      <c r="C102" s="69" t="str">
        <f>IF('Student Profile'!C99="","",'Student Profile'!C99)</f>
        <v/>
      </c>
      <c r="D102" s="71"/>
      <c r="E102" s="72">
        <f t="shared" si="33"/>
        <v>0</v>
      </c>
      <c r="F102" s="72" t="str">
        <f t="shared" si="59"/>
        <v/>
      </c>
      <c r="G102" s="4"/>
      <c r="H102" s="84">
        <f t="shared" si="34"/>
        <v>97</v>
      </c>
      <c r="I102" s="80" t="str">
        <f t="shared" si="35"/>
        <v/>
      </c>
      <c r="J102" s="80" t="str">
        <f t="shared" si="36"/>
        <v/>
      </c>
      <c r="K102" s="81"/>
      <c r="L102" s="82">
        <f t="shared" si="37"/>
        <v>0</v>
      </c>
      <c r="M102" s="421" t="str">
        <f t="shared" si="60"/>
        <v/>
      </c>
      <c r="N102" s="4"/>
      <c r="O102" s="83">
        <f t="shared" si="38"/>
        <v>97</v>
      </c>
      <c r="P102" s="77" t="str">
        <f t="shared" si="39"/>
        <v/>
      </c>
      <c r="Q102" s="77" t="str">
        <f t="shared" si="40"/>
        <v/>
      </c>
      <c r="R102" s="78"/>
      <c r="S102" s="79" t="e">
        <f>IF(#REF!="","",ROUND(#REF!/#REF!*$AN$5,1))</f>
        <v>#REF!</v>
      </c>
      <c r="T102" s="79" t="str">
        <f t="shared" si="41"/>
        <v/>
      </c>
      <c r="U102" s="4"/>
      <c r="V102" s="69">
        <f t="shared" si="42"/>
        <v>97</v>
      </c>
      <c r="W102" s="70" t="str">
        <f t="shared" si="43"/>
        <v/>
      </c>
      <c r="X102" s="70" t="str">
        <f t="shared" si="44"/>
        <v/>
      </c>
      <c r="Y102" s="71"/>
      <c r="Z102" s="72">
        <f t="shared" si="45"/>
        <v>0</v>
      </c>
      <c r="AA102" s="422" t="str">
        <f t="shared" si="61"/>
        <v/>
      </c>
      <c r="AB102" s="4"/>
      <c r="AC102" s="84">
        <f t="shared" si="46"/>
        <v>97</v>
      </c>
      <c r="AD102" s="80" t="str">
        <f t="shared" si="47"/>
        <v/>
      </c>
      <c r="AE102" s="80" t="str">
        <f t="shared" si="48"/>
        <v/>
      </c>
      <c r="AF102" s="81"/>
      <c r="AG102" s="82">
        <f t="shared" si="49"/>
        <v>0</v>
      </c>
      <c r="AH102" s="421" t="str">
        <f t="shared" si="62"/>
        <v/>
      </c>
      <c r="AI102" s="4"/>
      <c r="AJ102" s="83">
        <f t="shared" si="50"/>
        <v>97</v>
      </c>
      <c r="AK102" s="77" t="str">
        <f t="shared" si="51"/>
        <v/>
      </c>
      <c r="AL102" s="77" t="str">
        <f t="shared" si="52"/>
        <v/>
      </c>
      <c r="AM102" s="78"/>
      <c r="AN102" s="79" t="e">
        <f>IF(#REF!="","",ROUND(#REF!/#REF!*$AN$5,1))</f>
        <v>#REF!</v>
      </c>
      <c r="AO102" s="79" t="str">
        <f t="shared" si="63"/>
        <v/>
      </c>
      <c r="AP102" s="5" t="str">
        <f t="shared" si="53"/>
        <v/>
      </c>
      <c r="AQ102" s="5" t="str">
        <f t="shared" si="54"/>
        <v/>
      </c>
      <c r="AR102" s="5" t="str">
        <f t="shared" si="55"/>
        <v/>
      </c>
      <c r="AS102" s="5" t="str">
        <f t="shared" si="56"/>
        <v/>
      </c>
      <c r="AT102" s="5" t="str">
        <f t="shared" si="57"/>
        <v/>
      </c>
      <c r="AU102" s="5" t="str">
        <f t="shared" si="58"/>
        <v/>
      </c>
      <c r="AV102" s="5" t="str">
        <f t="shared" si="64"/>
        <v/>
      </c>
    </row>
    <row r="103" spans="1:48" x14ac:dyDescent="0.35">
      <c r="A103" s="69">
        <f>IF('Student Profile'!A100="","",'Student Profile'!A100)</f>
        <v>98</v>
      </c>
      <c r="B103" s="70" t="str">
        <f>IF('Student Profile'!B100="","",'Student Profile'!B100)</f>
        <v/>
      </c>
      <c r="C103" s="69" t="str">
        <f>IF('Student Profile'!C100="","",'Student Profile'!C100)</f>
        <v/>
      </c>
      <c r="D103" s="71"/>
      <c r="E103" s="72">
        <f t="shared" si="33"/>
        <v>0</v>
      </c>
      <c r="F103" s="72" t="str">
        <f t="shared" si="59"/>
        <v/>
      </c>
      <c r="G103" s="4"/>
      <c r="H103" s="84">
        <f t="shared" si="34"/>
        <v>98</v>
      </c>
      <c r="I103" s="80" t="str">
        <f t="shared" si="35"/>
        <v/>
      </c>
      <c r="J103" s="80" t="str">
        <f t="shared" si="36"/>
        <v/>
      </c>
      <c r="K103" s="81"/>
      <c r="L103" s="82">
        <f t="shared" si="37"/>
        <v>0</v>
      </c>
      <c r="M103" s="421" t="str">
        <f t="shared" si="60"/>
        <v/>
      </c>
      <c r="N103" s="4"/>
      <c r="O103" s="83">
        <f t="shared" si="38"/>
        <v>98</v>
      </c>
      <c r="P103" s="77" t="str">
        <f t="shared" si="39"/>
        <v/>
      </c>
      <c r="Q103" s="77" t="str">
        <f t="shared" si="40"/>
        <v/>
      </c>
      <c r="R103" s="78"/>
      <c r="S103" s="79" t="e">
        <f>IF(#REF!="","",ROUND(#REF!/#REF!*$AN$5,1))</f>
        <v>#REF!</v>
      </c>
      <c r="T103" s="79" t="str">
        <f t="shared" si="41"/>
        <v/>
      </c>
      <c r="U103" s="4"/>
      <c r="V103" s="69">
        <f t="shared" si="42"/>
        <v>98</v>
      </c>
      <c r="W103" s="70" t="str">
        <f t="shared" si="43"/>
        <v/>
      </c>
      <c r="X103" s="70" t="str">
        <f t="shared" si="44"/>
        <v/>
      </c>
      <c r="Y103" s="71"/>
      <c r="Z103" s="72">
        <f t="shared" si="45"/>
        <v>0</v>
      </c>
      <c r="AA103" s="422" t="str">
        <f t="shared" si="61"/>
        <v/>
      </c>
      <c r="AB103" s="4"/>
      <c r="AC103" s="84">
        <f t="shared" si="46"/>
        <v>98</v>
      </c>
      <c r="AD103" s="80" t="str">
        <f t="shared" si="47"/>
        <v/>
      </c>
      <c r="AE103" s="80" t="str">
        <f t="shared" si="48"/>
        <v/>
      </c>
      <c r="AF103" s="81"/>
      <c r="AG103" s="82">
        <f t="shared" si="49"/>
        <v>0</v>
      </c>
      <c r="AH103" s="421" t="str">
        <f t="shared" si="62"/>
        <v/>
      </c>
      <c r="AI103" s="4"/>
      <c r="AJ103" s="83">
        <f t="shared" si="50"/>
        <v>98</v>
      </c>
      <c r="AK103" s="77" t="str">
        <f t="shared" si="51"/>
        <v/>
      </c>
      <c r="AL103" s="77" t="str">
        <f t="shared" si="52"/>
        <v/>
      </c>
      <c r="AM103" s="78"/>
      <c r="AN103" s="79" t="e">
        <f>IF(#REF!="","",ROUND(#REF!/#REF!*$AN$5,1))</f>
        <v>#REF!</v>
      </c>
      <c r="AO103" s="79" t="str">
        <f t="shared" si="63"/>
        <v/>
      </c>
      <c r="AP103" s="5" t="str">
        <f t="shared" si="53"/>
        <v/>
      </c>
      <c r="AQ103" s="5" t="str">
        <f t="shared" si="54"/>
        <v/>
      </c>
      <c r="AR103" s="5" t="str">
        <f t="shared" si="55"/>
        <v/>
      </c>
      <c r="AS103" s="5" t="str">
        <f t="shared" si="56"/>
        <v/>
      </c>
      <c r="AT103" s="5" t="str">
        <f t="shared" si="57"/>
        <v/>
      </c>
      <c r="AU103" s="5" t="str">
        <f t="shared" si="58"/>
        <v/>
      </c>
      <c r="AV103" s="5" t="str">
        <f t="shared" si="64"/>
        <v/>
      </c>
    </row>
    <row r="104" spans="1:48" x14ac:dyDescent="0.35">
      <c r="A104" s="69">
        <f>IF('Student Profile'!A101="","",'Student Profile'!A101)</f>
        <v>99</v>
      </c>
      <c r="B104" s="70" t="str">
        <f>IF('Student Profile'!B101="","",'Student Profile'!B101)</f>
        <v/>
      </c>
      <c r="C104" s="69" t="str">
        <f>IF('Student Profile'!C101="","",'Student Profile'!C101)</f>
        <v/>
      </c>
      <c r="D104" s="71"/>
      <c r="E104" s="72">
        <f t="shared" si="33"/>
        <v>0</v>
      </c>
      <c r="F104" s="72" t="str">
        <f t="shared" si="59"/>
        <v/>
      </c>
      <c r="G104" s="4"/>
      <c r="H104" s="84">
        <f t="shared" si="34"/>
        <v>99</v>
      </c>
      <c r="I104" s="80" t="str">
        <f t="shared" si="35"/>
        <v/>
      </c>
      <c r="J104" s="80" t="str">
        <f t="shared" si="36"/>
        <v/>
      </c>
      <c r="K104" s="81"/>
      <c r="L104" s="82">
        <f t="shared" si="37"/>
        <v>0</v>
      </c>
      <c r="M104" s="421" t="str">
        <f t="shared" si="60"/>
        <v/>
      </c>
      <c r="N104" s="4"/>
      <c r="O104" s="83">
        <f t="shared" si="38"/>
        <v>99</v>
      </c>
      <c r="P104" s="77" t="str">
        <f t="shared" si="39"/>
        <v/>
      </c>
      <c r="Q104" s="77" t="str">
        <f t="shared" si="40"/>
        <v/>
      </c>
      <c r="R104" s="78"/>
      <c r="S104" s="79" t="e">
        <f>IF(#REF!="","",ROUND(#REF!/#REF!*$AN$5,1))</f>
        <v>#REF!</v>
      </c>
      <c r="T104" s="79" t="str">
        <f t="shared" si="41"/>
        <v/>
      </c>
      <c r="U104" s="4"/>
      <c r="V104" s="69">
        <f t="shared" si="42"/>
        <v>99</v>
      </c>
      <c r="W104" s="70" t="str">
        <f t="shared" si="43"/>
        <v/>
      </c>
      <c r="X104" s="70" t="str">
        <f t="shared" si="44"/>
        <v/>
      </c>
      <c r="Y104" s="71"/>
      <c r="Z104" s="72">
        <f t="shared" si="45"/>
        <v>0</v>
      </c>
      <c r="AA104" s="422" t="str">
        <f t="shared" si="61"/>
        <v/>
      </c>
      <c r="AB104" s="4"/>
      <c r="AC104" s="84">
        <f t="shared" si="46"/>
        <v>99</v>
      </c>
      <c r="AD104" s="80" t="str">
        <f t="shared" si="47"/>
        <v/>
      </c>
      <c r="AE104" s="80" t="str">
        <f t="shared" si="48"/>
        <v/>
      </c>
      <c r="AF104" s="81"/>
      <c r="AG104" s="82">
        <f t="shared" si="49"/>
        <v>0</v>
      </c>
      <c r="AH104" s="421" t="str">
        <f t="shared" si="62"/>
        <v/>
      </c>
      <c r="AI104" s="4"/>
      <c r="AJ104" s="83">
        <f t="shared" si="50"/>
        <v>99</v>
      </c>
      <c r="AK104" s="77" t="str">
        <f t="shared" si="51"/>
        <v/>
      </c>
      <c r="AL104" s="77" t="str">
        <f t="shared" si="52"/>
        <v/>
      </c>
      <c r="AM104" s="78"/>
      <c r="AN104" s="79" t="e">
        <f>IF(#REF!="","",ROUND(#REF!/#REF!*$AN$5,1))</f>
        <v>#REF!</v>
      </c>
      <c r="AO104" s="79" t="str">
        <f t="shared" si="63"/>
        <v/>
      </c>
      <c r="AP104" s="5" t="str">
        <f t="shared" si="53"/>
        <v/>
      </c>
      <c r="AQ104" s="5" t="str">
        <f t="shared" si="54"/>
        <v/>
      </c>
      <c r="AR104" s="5" t="str">
        <f t="shared" si="55"/>
        <v/>
      </c>
      <c r="AS104" s="5" t="str">
        <f t="shared" si="56"/>
        <v/>
      </c>
      <c r="AT104" s="5" t="str">
        <f t="shared" si="57"/>
        <v/>
      </c>
      <c r="AU104" s="5" t="str">
        <f t="shared" si="58"/>
        <v/>
      </c>
      <c r="AV104" s="5" t="str">
        <f t="shared" si="64"/>
        <v/>
      </c>
    </row>
    <row r="105" spans="1:48" x14ac:dyDescent="0.35">
      <c r="A105" s="69">
        <f>IF('Student Profile'!A102="","",'Student Profile'!A102)</f>
        <v>100</v>
      </c>
      <c r="B105" s="70" t="str">
        <f>IF('Student Profile'!B102="","",'Student Profile'!B102)</f>
        <v/>
      </c>
      <c r="C105" s="69" t="str">
        <f>IF('Student Profile'!C102="","",'Student Profile'!C102)</f>
        <v/>
      </c>
      <c r="D105" s="71"/>
      <c r="E105" s="72">
        <f t="shared" si="33"/>
        <v>0</v>
      </c>
      <c r="F105" s="72" t="str">
        <f t="shared" si="59"/>
        <v/>
      </c>
      <c r="G105" s="4"/>
      <c r="H105" s="84">
        <f t="shared" si="34"/>
        <v>100</v>
      </c>
      <c r="I105" s="80" t="str">
        <f t="shared" si="35"/>
        <v/>
      </c>
      <c r="J105" s="80" t="str">
        <f t="shared" si="36"/>
        <v/>
      </c>
      <c r="K105" s="81"/>
      <c r="L105" s="82">
        <f t="shared" si="37"/>
        <v>0</v>
      </c>
      <c r="M105" s="421" t="str">
        <f t="shared" si="60"/>
        <v/>
      </c>
      <c r="N105" s="4"/>
      <c r="O105" s="83">
        <f t="shared" si="38"/>
        <v>100</v>
      </c>
      <c r="P105" s="77" t="str">
        <f t="shared" si="39"/>
        <v/>
      </c>
      <c r="Q105" s="77" t="str">
        <f t="shared" si="40"/>
        <v/>
      </c>
      <c r="R105" s="78"/>
      <c r="S105" s="79" t="e">
        <f>IF(#REF!="","",ROUND(#REF!/#REF!*$AN$5,1))</f>
        <v>#REF!</v>
      </c>
      <c r="T105" s="79" t="str">
        <f t="shared" si="41"/>
        <v/>
      </c>
      <c r="U105" s="4"/>
      <c r="V105" s="69">
        <f t="shared" si="42"/>
        <v>100</v>
      </c>
      <c r="W105" s="70" t="str">
        <f t="shared" si="43"/>
        <v/>
      </c>
      <c r="X105" s="70" t="str">
        <f t="shared" si="44"/>
        <v/>
      </c>
      <c r="Y105" s="71"/>
      <c r="Z105" s="72">
        <f t="shared" si="45"/>
        <v>0</v>
      </c>
      <c r="AA105" s="422" t="str">
        <f t="shared" si="61"/>
        <v/>
      </c>
      <c r="AB105" s="4"/>
      <c r="AC105" s="84">
        <f t="shared" si="46"/>
        <v>100</v>
      </c>
      <c r="AD105" s="80" t="str">
        <f t="shared" si="47"/>
        <v/>
      </c>
      <c r="AE105" s="80" t="str">
        <f t="shared" si="48"/>
        <v/>
      </c>
      <c r="AF105" s="81"/>
      <c r="AG105" s="82">
        <f t="shared" si="49"/>
        <v>0</v>
      </c>
      <c r="AH105" s="421" t="str">
        <f t="shared" si="62"/>
        <v/>
      </c>
      <c r="AI105" s="4"/>
      <c r="AJ105" s="83">
        <f t="shared" si="50"/>
        <v>100</v>
      </c>
      <c r="AK105" s="77" t="str">
        <f t="shared" si="51"/>
        <v/>
      </c>
      <c r="AL105" s="77" t="str">
        <f t="shared" si="52"/>
        <v/>
      </c>
      <c r="AM105" s="78"/>
      <c r="AN105" s="79" t="e">
        <f>IF(#REF!="","",ROUND(#REF!/#REF!*$AN$5,1))</f>
        <v>#REF!</v>
      </c>
      <c r="AO105" s="79" t="str">
        <f t="shared" si="63"/>
        <v/>
      </c>
      <c r="AP105" s="5" t="str">
        <f t="shared" si="53"/>
        <v/>
      </c>
      <c r="AQ105" s="5" t="str">
        <f t="shared" si="54"/>
        <v/>
      </c>
      <c r="AR105" s="5" t="str">
        <f t="shared" si="55"/>
        <v/>
      </c>
      <c r="AS105" s="5" t="str">
        <f t="shared" si="56"/>
        <v/>
      </c>
      <c r="AT105" s="5" t="str">
        <f t="shared" si="57"/>
        <v/>
      </c>
      <c r="AU105" s="5" t="str">
        <f t="shared" si="58"/>
        <v/>
      </c>
      <c r="AV105" s="5" t="str">
        <f t="shared" si="64"/>
        <v/>
      </c>
    </row>
    <row r="106" spans="1:48" ht="7.5" customHeight="1" x14ac:dyDescent="0.35">
      <c r="A106" s="9"/>
      <c r="B106" s="4"/>
      <c r="C106" s="9"/>
      <c r="D106" s="10"/>
      <c r="E106" s="10"/>
      <c r="F106" s="10"/>
      <c r="G106" s="4"/>
      <c r="H106" s="9"/>
      <c r="I106" s="4"/>
      <c r="J106" s="9"/>
      <c r="K106" s="10"/>
      <c r="L106" s="10"/>
      <c r="M106" s="10"/>
      <c r="N106" s="4"/>
      <c r="O106" s="9"/>
      <c r="P106" s="4"/>
      <c r="Q106" s="9"/>
      <c r="R106" s="10"/>
      <c r="S106" s="10"/>
      <c r="T106" s="10"/>
      <c r="U106" s="4"/>
      <c r="V106" s="9"/>
      <c r="W106" s="4"/>
      <c r="X106" s="9"/>
      <c r="Y106" s="10"/>
      <c r="Z106" s="10"/>
      <c r="AA106" s="10"/>
      <c r="AB106" s="4"/>
      <c r="AC106" s="9"/>
      <c r="AD106" s="4"/>
      <c r="AE106" s="9"/>
      <c r="AF106" s="10"/>
      <c r="AG106" s="10"/>
      <c r="AH106" s="10"/>
      <c r="AI106" s="4"/>
      <c r="AJ106" s="9"/>
      <c r="AK106" s="4"/>
      <c r="AL106" s="9"/>
      <c r="AM106" s="10"/>
      <c r="AN106" s="10"/>
      <c r="AO106" s="10"/>
    </row>
    <row r="107" spans="1:48" s="63" customFormat="1" x14ac:dyDescent="0.35">
      <c r="A107" s="602" t="str">
        <f>IF(Home!B11="","",Home!B11)</f>
        <v>ENGLISH CORE</v>
      </c>
      <c r="B107" s="603"/>
      <c r="C107" s="603"/>
      <c r="D107" s="603"/>
      <c r="E107" s="603"/>
      <c r="F107" s="603"/>
      <c r="G107" s="62"/>
      <c r="H107" s="602" t="str">
        <f>IF(A107="","",A107)</f>
        <v>ENGLISH CORE</v>
      </c>
      <c r="I107" s="603"/>
      <c r="J107" s="603"/>
      <c r="K107" s="603"/>
      <c r="L107" s="603"/>
      <c r="M107" s="603"/>
      <c r="N107" s="62"/>
      <c r="O107" s="602" t="str">
        <f>IF(H107="","",H107)</f>
        <v>ENGLISH CORE</v>
      </c>
      <c r="P107" s="603"/>
      <c r="Q107" s="603"/>
      <c r="R107" s="603"/>
      <c r="S107" s="603"/>
      <c r="T107" s="603"/>
      <c r="U107" s="62"/>
      <c r="V107" s="602" t="str">
        <f>IF(A107="","",A107)</f>
        <v>ENGLISH CORE</v>
      </c>
      <c r="W107" s="603"/>
      <c r="X107" s="603"/>
      <c r="Y107" s="603"/>
      <c r="Z107" s="603"/>
      <c r="AA107" s="603"/>
      <c r="AB107" s="62"/>
      <c r="AC107" s="602" t="str">
        <f>IF(V107="","",V107)</f>
        <v>ENGLISH CORE</v>
      </c>
      <c r="AD107" s="603"/>
      <c r="AE107" s="603"/>
      <c r="AF107" s="603"/>
      <c r="AG107" s="603"/>
      <c r="AH107" s="603"/>
      <c r="AI107" s="62"/>
      <c r="AJ107" s="602" t="str">
        <f>IF(AC107="","",AC107)</f>
        <v>ENGLISH CORE</v>
      </c>
      <c r="AK107" s="603"/>
      <c r="AL107" s="603"/>
      <c r="AM107" s="603"/>
      <c r="AN107" s="603"/>
      <c r="AO107" s="603"/>
      <c r="AP107" s="5"/>
      <c r="AQ107" s="5"/>
      <c r="AR107" s="5"/>
      <c r="AS107" s="5"/>
      <c r="AT107" s="5"/>
      <c r="AU107" s="5"/>
    </row>
    <row r="108" spans="1:48" ht="15.75" customHeight="1" x14ac:dyDescent="0.35">
      <c r="A108" s="604" t="s">
        <v>192</v>
      </c>
      <c r="B108" s="605"/>
      <c r="C108" s="605"/>
      <c r="D108" s="605"/>
      <c r="E108" s="605"/>
      <c r="F108" s="606"/>
      <c r="G108" s="4"/>
      <c r="H108" s="598" t="s">
        <v>188</v>
      </c>
      <c r="I108" s="599"/>
      <c r="J108" s="599"/>
      <c r="K108" s="599"/>
      <c r="L108" s="599"/>
      <c r="M108" s="600"/>
      <c r="N108" s="4"/>
      <c r="O108" s="607"/>
      <c r="P108" s="608"/>
      <c r="Q108" s="608"/>
      <c r="R108" s="608"/>
      <c r="S108" s="608"/>
      <c r="T108" s="608"/>
      <c r="U108" s="4"/>
      <c r="V108" s="604" t="s">
        <v>193</v>
      </c>
      <c r="W108" s="605"/>
      <c r="X108" s="605"/>
      <c r="Y108" s="605"/>
      <c r="Z108" s="605"/>
      <c r="AA108" s="606"/>
      <c r="AB108" s="4"/>
      <c r="AC108" s="598" t="s">
        <v>179</v>
      </c>
      <c r="AD108" s="599"/>
      <c r="AE108" s="599"/>
      <c r="AF108" s="599"/>
      <c r="AG108" s="599"/>
      <c r="AH108" s="600"/>
      <c r="AI108" s="4"/>
      <c r="AJ108" s="607" t="s">
        <v>194</v>
      </c>
      <c r="AK108" s="608"/>
      <c r="AL108" s="608"/>
      <c r="AM108" s="608"/>
      <c r="AN108" s="608"/>
      <c r="AO108" s="608"/>
    </row>
    <row r="109" spans="1:48" s="66" customFormat="1" ht="38.25" customHeight="1" x14ac:dyDescent="0.35">
      <c r="A109" s="609" t="s">
        <v>110</v>
      </c>
      <c r="B109" s="609" t="s">
        <v>1</v>
      </c>
      <c r="C109" s="610" t="s">
        <v>2</v>
      </c>
      <c r="D109" s="68" t="s">
        <v>3</v>
      </c>
      <c r="E109" s="68"/>
      <c r="F109" s="68" t="s">
        <v>4</v>
      </c>
      <c r="G109" s="67"/>
      <c r="H109" s="601" t="s">
        <v>0</v>
      </c>
      <c r="I109" s="601" t="s">
        <v>1</v>
      </c>
      <c r="J109" s="596" t="s">
        <v>2</v>
      </c>
      <c r="K109" s="73" t="s">
        <v>3</v>
      </c>
      <c r="L109" s="73"/>
      <c r="M109" s="73" t="s">
        <v>4</v>
      </c>
      <c r="N109" s="67"/>
      <c r="O109" s="612" t="s">
        <v>0</v>
      </c>
      <c r="P109" s="612" t="s">
        <v>1</v>
      </c>
      <c r="Q109" s="613" t="s">
        <v>2</v>
      </c>
      <c r="R109" s="74" t="s">
        <v>111</v>
      </c>
      <c r="S109" s="75"/>
      <c r="T109" s="76" t="s">
        <v>112</v>
      </c>
      <c r="U109" s="67"/>
      <c r="V109" s="610" t="s">
        <v>0</v>
      </c>
      <c r="W109" s="609" t="s">
        <v>1</v>
      </c>
      <c r="X109" s="610" t="s">
        <v>2</v>
      </c>
      <c r="Y109" s="68" t="s">
        <v>3</v>
      </c>
      <c r="Z109" s="68"/>
      <c r="AA109" s="68" t="s">
        <v>4</v>
      </c>
      <c r="AB109" s="67"/>
      <c r="AC109" s="601" t="s">
        <v>0</v>
      </c>
      <c r="AD109" s="601" t="s">
        <v>1</v>
      </c>
      <c r="AE109" s="596" t="s">
        <v>2</v>
      </c>
      <c r="AF109" s="73" t="s">
        <v>3</v>
      </c>
      <c r="AG109" s="73"/>
      <c r="AH109" s="73" t="s">
        <v>4</v>
      </c>
      <c r="AI109" s="67"/>
      <c r="AJ109" s="612" t="s">
        <v>0</v>
      </c>
      <c r="AK109" s="612" t="s">
        <v>1</v>
      </c>
      <c r="AL109" s="613" t="s">
        <v>2</v>
      </c>
      <c r="AM109" s="394" t="s">
        <v>3</v>
      </c>
      <c r="AN109" s="395"/>
      <c r="AO109" s="396" t="s">
        <v>180</v>
      </c>
      <c r="AP109" s="66" t="s">
        <v>176</v>
      </c>
      <c r="AQ109" s="66" t="s">
        <v>195</v>
      </c>
      <c r="AS109" s="66" t="s">
        <v>189</v>
      </c>
      <c r="AT109" s="66" t="s">
        <v>177</v>
      </c>
      <c r="AU109" s="66" t="s">
        <v>178</v>
      </c>
      <c r="AV109" s="66" t="s">
        <v>196</v>
      </c>
    </row>
    <row r="110" spans="1:48" x14ac:dyDescent="0.35">
      <c r="A110" s="609"/>
      <c r="B110" s="609"/>
      <c r="C110" s="611"/>
      <c r="D110" s="401">
        <f>Home!J12</f>
        <v>40</v>
      </c>
      <c r="E110" s="3">
        <v>100</v>
      </c>
      <c r="F110" s="2">
        <v>10</v>
      </c>
      <c r="G110" s="4"/>
      <c r="H110" s="601"/>
      <c r="I110" s="601"/>
      <c r="J110" s="597"/>
      <c r="K110" s="401">
        <f>Home!K12</f>
        <v>80</v>
      </c>
      <c r="L110" s="3">
        <v>100</v>
      </c>
      <c r="M110" s="2">
        <v>30</v>
      </c>
      <c r="N110" s="4"/>
      <c r="O110" s="612"/>
      <c r="P110" s="612"/>
      <c r="Q110" s="614"/>
      <c r="R110" s="2"/>
      <c r="S110" s="3"/>
      <c r="T110" s="2"/>
      <c r="U110" s="4"/>
      <c r="V110" s="611"/>
      <c r="W110" s="609"/>
      <c r="X110" s="611"/>
      <c r="Y110" s="401">
        <f>Home!L12</f>
        <v>40</v>
      </c>
      <c r="Z110" s="3">
        <v>100</v>
      </c>
      <c r="AA110" s="2">
        <v>10</v>
      </c>
      <c r="AB110" s="4"/>
      <c r="AC110" s="601"/>
      <c r="AD110" s="601"/>
      <c r="AE110" s="597"/>
      <c r="AF110" s="401">
        <f>Home!M12</f>
        <v>80</v>
      </c>
      <c r="AG110" s="3">
        <v>100</v>
      </c>
      <c r="AH110" s="2">
        <v>50</v>
      </c>
      <c r="AI110" s="4"/>
      <c r="AJ110" s="612"/>
      <c r="AK110" s="612"/>
      <c r="AL110" s="614"/>
      <c r="AM110" s="401">
        <f>Home!N12</f>
        <v>20</v>
      </c>
      <c r="AN110" s="3">
        <v>100</v>
      </c>
      <c r="AO110" s="2">
        <f>AM110</f>
        <v>20</v>
      </c>
      <c r="AP110" s="5">
        <f>F110</f>
        <v>10</v>
      </c>
      <c r="AQ110" s="5">
        <f>M110</f>
        <v>30</v>
      </c>
      <c r="AS110" s="5">
        <f>AA110</f>
        <v>10</v>
      </c>
      <c r="AT110" s="5">
        <f>AH110</f>
        <v>50</v>
      </c>
      <c r="AU110" s="5">
        <f>AO110</f>
        <v>20</v>
      </c>
      <c r="AV110" s="5">
        <f>IF(AND(AP110="",AQ110="",AS110="",AT110=""),"",SUM(AP110,AQ110,AS110,AT110))</f>
        <v>100</v>
      </c>
    </row>
    <row r="111" spans="1:48" x14ac:dyDescent="0.35">
      <c r="A111" s="69">
        <f>IF('Student Profile'!A3="","",'Student Profile'!A3)</f>
        <v>1</v>
      </c>
      <c r="B111" s="70" t="str">
        <f>IF('Student Profile'!B3="","",'Student Profile'!B3)</f>
        <v>BHARAT SINGH CHHIMWAL</v>
      </c>
      <c r="C111" s="69">
        <f>IF('Student Profile'!C3="","",'Student Profile'!C3)</f>
        <v>4164</v>
      </c>
      <c r="D111" s="71">
        <v>22</v>
      </c>
      <c r="E111" s="72">
        <f>ROUND(D111/$D$5*$E$5,1)</f>
        <v>55</v>
      </c>
      <c r="F111" s="422">
        <f>IF(D111="","",ROUNDUP(D111/$D$110*$F$110,0))</f>
        <v>6</v>
      </c>
      <c r="G111" s="4"/>
      <c r="H111" s="84">
        <f t="shared" ref="H111" si="65">IF(A111="","",A111)</f>
        <v>1</v>
      </c>
      <c r="I111" s="80" t="str">
        <f t="shared" ref="I111" si="66">IF(B111="","",B111)</f>
        <v>BHARAT SINGH CHHIMWAL</v>
      </c>
      <c r="J111" s="80">
        <f t="shared" ref="J111" si="67">IF(C111="","",C111)</f>
        <v>4164</v>
      </c>
      <c r="K111" s="403">
        <v>31</v>
      </c>
      <c r="L111" s="82">
        <f t="shared" ref="L111" si="68">ROUND(K111/$AF$5*$AG$5,1)</f>
        <v>38.799999999999997</v>
      </c>
      <c r="M111" s="421">
        <f>IF(K111="","",ROUNDUP(K111/$K$110*$M$110,0))</f>
        <v>12</v>
      </c>
      <c r="N111" s="4"/>
      <c r="O111" s="83">
        <f>IF(A111="","",A111)</f>
        <v>1</v>
      </c>
      <c r="P111" s="77" t="str">
        <f>IF(B111="","",B111)</f>
        <v>BHARAT SINGH CHHIMWAL</v>
      </c>
      <c r="Q111" s="77">
        <f>IF(C111="","",C111)</f>
        <v>4164</v>
      </c>
      <c r="R111" s="78"/>
      <c r="S111" s="79" t="e">
        <f>IF(#REF!="","",ROUND(#REF!/#REF!*$AN$5,1))</f>
        <v>#REF!</v>
      </c>
      <c r="T111" s="79" t="str">
        <f>IF(R111="","",ROUNDUP(R111/$R$110*$T$110,1))</f>
        <v/>
      </c>
      <c r="U111" s="4"/>
      <c r="V111" s="69">
        <f>IF(A111="","",A111)</f>
        <v>1</v>
      </c>
      <c r="W111" s="70" t="str">
        <f>IF(B111="","",B111)</f>
        <v>BHARAT SINGH CHHIMWAL</v>
      </c>
      <c r="X111" s="70">
        <f t="shared" ref="X111:X170" si="69">IF(C111="","",C111)</f>
        <v>4164</v>
      </c>
      <c r="Y111" s="71">
        <v>18</v>
      </c>
      <c r="Z111" s="72">
        <f>ROUND(Y111/$Y$5*$Z$5,1)</f>
        <v>45</v>
      </c>
      <c r="AA111" s="422">
        <f>IF(Y111="","",ROUNDUP(Y111/$Y$110*$AA$110,0))</f>
        <v>5</v>
      </c>
      <c r="AB111" s="4"/>
      <c r="AC111" s="84">
        <f>IF(A111="","",A111)</f>
        <v>1</v>
      </c>
      <c r="AD111" s="80" t="str">
        <f t="shared" ref="AD111:AD170" si="70">IF(B111="","",B111)</f>
        <v>BHARAT SINGH CHHIMWAL</v>
      </c>
      <c r="AE111" s="80">
        <f t="shared" ref="AE111:AE170" si="71">IF(C111="","",C111)</f>
        <v>4164</v>
      </c>
      <c r="AF111" s="81">
        <v>27</v>
      </c>
      <c r="AG111" s="82">
        <f>ROUND(AF111/$AF$5*$AG$5,1)</f>
        <v>33.799999999999997</v>
      </c>
      <c r="AH111" s="82">
        <f>IF(AF111="","",ROUNDUP(AF111/$AF$110*$AH$110,0))</f>
        <v>17</v>
      </c>
      <c r="AI111" s="4"/>
      <c r="AJ111" s="83">
        <f>IF(A111="","",A111)</f>
        <v>1</v>
      </c>
      <c r="AK111" s="77" t="str">
        <f>IF(B111="","",B111)</f>
        <v>BHARAT SINGH CHHIMWAL</v>
      </c>
      <c r="AL111" s="77">
        <f t="shared" ref="AL111:AL170" si="72">IF(C111="","",C111)</f>
        <v>4164</v>
      </c>
      <c r="AM111" s="78">
        <v>15</v>
      </c>
      <c r="AN111" s="79" t="e">
        <f>IF(#REF!="","",ROUND(#REF!/#REF!*$AN$5,1))</f>
        <v>#REF!</v>
      </c>
      <c r="AO111" s="79">
        <f>IF(AM111="","",ROUNDUP(AM111/$AM$110*$AO$110,0))</f>
        <v>15</v>
      </c>
      <c r="AP111" s="5">
        <f t="shared" ref="AP111:AP169" si="73">IF(D111="","",D111)</f>
        <v>22</v>
      </c>
      <c r="AQ111" s="5">
        <f>IF(K111="","",K111)</f>
        <v>31</v>
      </c>
      <c r="AR111" s="5" t="str">
        <f>IF(R111="","",R111)</f>
        <v/>
      </c>
      <c r="AS111" s="5">
        <f t="shared" ref="AS111:AS169" si="74">IF(Y111="","",Y111)</f>
        <v>18</v>
      </c>
      <c r="AT111" s="5">
        <f>IF(AF111="","",AF111)</f>
        <v>27</v>
      </c>
      <c r="AU111" s="5">
        <f t="shared" ref="AU111:AU169" si="75">IF(AM111="","",AM111)</f>
        <v>15</v>
      </c>
      <c r="AV111" s="5">
        <f>IF(AND(AP111="",AQ111="",AS111="",AT111=""),"",SUM(AP111,AQ111,AS111,AT111))</f>
        <v>98</v>
      </c>
    </row>
    <row r="112" spans="1:48" x14ac:dyDescent="0.35">
      <c r="A112" s="69">
        <f>IF('Student Profile'!A4="","",'Student Profile'!A4)</f>
        <v>2</v>
      </c>
      <c r="B112" s="70" t="str">
        <f>IF('Student Profile'!B4="","",'Student Profile'!B4)</f>
        <v>BHASKAR SINGH NEGI</v>
      </c>
      <c r="C112" s="69">
        <f>IF('Student Profile'!C4="","",'Student Profile'!C4)</f>
        <v>4398</v>
      </c>
      <c r="D112" s="71">
        <v>19</v>
      </c>
      <c r="E112" s="72">
        <f t="shared" ref="E112:E170" si="76">ROUND(D112/$D$5*$E$5,1)</f>
        <v>47.5</v>
      </c>
      <c r="F112" s="422">
        <f t="shared" ref="F112:F175" si="77">IF(D112="","",ROUNDUP(D112/$D$110*$F$110,0))</f>
        <v>5</v>
      </c>
      <c r="G112" s="4"/>
      <c r="H112" s="84">
        <f t="shared" ref="H112:H170" si="78">IF(A112="","",A112)</f>
        <v>2</v>
      </c>
      <c r="I112" s="80" t="str">
        <f t="shared" ref="I112:I170" si="79">IF(B112="","",B112)</f>
        <v>BHASKAR SINGH NEGI</v>
      </c>
      <c r="J112" s="80">
        <f t="shared" ref="J112:J170" si="80">IF(C112="","",C112)</f>
        <v>4398</v>
      </c>
      <c r="K112" s="403">
        <v>22</v>
      </c>
      <c r="L112" s="82">
        <f t="shared" ref="L112:L170" si="81">ROUND(K112/$AF$5*$AG$5,1)</f>
        <v>27.5</v>
      </c>
      <c r="M112" s="421">
        <f t="shared" ref="M112:M175" si="82">IF(K112="","",ROUNDUP(K112/$K$110*$M$110,0))</f>
        <v>9</v>
      </c>
      <c r="N112" s="4"/>
      <c r="O112" s="83">
        <f t="shared" ref="O112:O170" si="83">IF(A112="","",A112)</f>
        <v>2</v>
      </c>
      <c r="P112" s="77" t="str">
        <f t="shared" ref="P112:P170" si="84">IF(B112="","",B112)</f>
        <v>BHASKAR SINGH NEGI</v>
      </c>
      <c r="Q112" s="77">
        <f t="shared" ref="Q112:Q170" si="85">IF(C112="","",C112)</f>
        <v>4398</v>
      </c>
      <c r="R112" s="78"/>
      <c r="S112" s="79" t="e">
        <f>IF(#REF!="","",ROUND(#REF!/#REF!*$AN$5,1))</f>
        <v>#REF!</v>
      </c>
      <c r="T112" s="79" t="str">
        <f t="shared" ref="T112:T170" si="86">IF(R112="","",ROUNDUP(R112/$R$110*$T$110,1))</f>
        <v/>
      </c>
      <c r="U112" s="4"/>
      <c r="V112" s="69">
        <f t="shared" ref="V112:V170" si="87">IF(A112="","",A112)</f>
        <v>2</v>
      </c>
      <c r="W112" s="70" t="str">
        <f t="shared" ref="W112:W170" si="88">IF(B112="","",B112)</f>
        <v>BHASKAR SINGH NEGI</v>
      </c>
      <c r="X112" s="70">
        <f t="shared" si="69"/>
        <v>4398</v>
      </c>
      <c r="Y112" s="71">
        <v>27</v>
      </c>
      <c r="Z112" s="72">
        <f t="shared" ref="Z112:Z170" si="89">ROUND(Y112/$Y$5*$Z$5,1)</f>
        <v>67.5</v>
      </c>
      <c r="AA112" s="422">
        <f t="shared" ref="AA112:AA175" si="90">IF(Y112="","",ROUNDUP(Y112/$Y$110*$AA$110,0))</f>
        <v>7</v>
      </c>
      <c r="AB112" s="4"/>
      <c r="AC112" s="84">
        <f t="shared" ref="AC112:AC170" si="91">IF(A112="","",A112)</f>
        <v>2</v>
      </c>
      <c r="AD112" s="80" t="str">
        <f t="shared" si="70"/>
        <v>BHASKAR SINGH NEGI</v>
      </c>
      <c r="AE112" s="80">
        <f t="shared" si="71"/>
        <v>4398</v>
      </c>
      <c r="AF112" s="81">
        <v>34</v>
      </c>
      <c r="AG112" s="82">
        <f t="shared" ref="AG112:AG170" si="92">ROUND(AF112/$AF$5*$AG$5,1)</f>
        <v>42.5</v>
      </c>
      <c r="AH112" s="82">
        <f t="shared" ref="AH112:AH175" si="93">IF(AF112="","",ROUNDUP(AF112/$AF$110*$AH$110,0))</f>
        <v>22</v>
      </c>
      <c r="AI112" s="4"/>
      <c r="AJ112" s="83">
        <f t="shared" ref="AJ112:AJ170" si="94">IF(A112="","",A112)</f>
        <v>2</v>
      </c>
      <c r="AK112" s="77" t="str">
        <f t="shared" ref="AK112:AK170" si="95">IF(B112="","",B112)</f>
        <v>BHASKAR SINGH NEGI</v>
      </c>
      <c r="AL112" s="77">
        <f t="shared" si="72"/>
        <v>4398</v>
      </c>
      <c r="AM112" s="78">
        <v>14</v>
      </c>
      <c r="AN112" s="79" t="e">
        <f>IF(#REF!="","",ROUND(#REF!/#REF!*$AN$5,1))</f>
        <v>#REF!</v>
      </c>
      <c r="AO112" s="79">
        <f t="shared" ref="AO112:AO175" si="96">IF(AM112="","",ROUNDUP(AM112/$AM$110*$AO$110,0))</f>
        <v>14</v>
      </c>
      <c r="AP112" s="5">
        <f t="shared" si="73"/>
        <v>19</v>
      </c>
      <c r="AQ112" s="5">
        <f t="shared" ref="AQ112:AQ170" si="97">IF(K112="","",K112)</f>
        <v>22</v>
      </c>
      <c r="AR112" s="5" t="str">
        <f t="shared" ref="AR112:AR170" si="98">IF(R112="","",R112)</f>
        <v/>
      </c>
      <c r="AS112" s="5">
        <f t="shared" si="74"/>
        <v>27</v>
      </c>
      <c r="AT112" s="5">
        <f t="shared" ref="AT112:AT170" si="99">IF(AF112="","",AF112)</f>
        <v>34</v>
      </c>
      <c r="AU112" s="5">
        <f t="shared" si="75"/>
        <v>14</v>
      </c>
      <c r="AV112" s="5">
        <f t="shared" ref="AV112:AV175" si="100">IF(AND(AP112="",AQ112="",AS112="",AT112=""),"",SUM(AP112,AQ112,AS112,AT112))</f>
        <v>102</v>
      </c>
    </row>
    <row r="113" spans="1:48" x14ac:dyDescent="0.35">
      <c r="A113" s="69">
        <f>IF('Student Profile'!A5="","",'Student Profile'!A5)</f>
        <v>3</v>
      </c>
      <c r="B113" s="70" t="str">
        <f>IF('Student Profile'!B5="","",'Student Profile'!B5)</f>
        <v>BHUPENDRA SINGH JEENA</v>
      </c>
      <c r="C113" s="69">
        <f>IF('Student Profile'!C5="","",'Student Profile'!C5)</f>
        <v>4362</v>
      </c>
      <c r="D113" s="71">
        <v>24</v>
      </c>
      <c r="E113" s="72">
        <f t="shared" si="76"/>
        <v>60</v>
      </c>
      <c r="F113" s="422">
        <f t="shared" si="77"/>
        <v>6</v>
      </c>
      <c r="G113" s="4"/>
      <c r="H113" s="84">
        <f t="shared" si="78"/>
        <v>3</v>
      </c>
      <c r="I113" s="80" t="str">
        <f t="shared" si="79"/>
        <v>BHUPENDRA SINGH JEENA</v>
      </c>
      <c r="J113" s="80">
        <f t="shared" si="80"/>
        <v>4362</v>
      </c>
      <c r="K113" s="403">
        <v>29</v>
      </c>
      <c r="L113" s="82">
        <f t="shared" si="81"/>
        <v>36.299999999999997</v>
      </c>
      <c r="M113" s="421">
        <f t="shared" si="82"/>
        <v>11</v>
      </c>
      <c r="N113" s="4"/>
      <c r="O113" s="83">
        <f t="shared" si="83"/>
        <v>3</v>
      </c>
      <c r="P113" s="77" t="str">
        <f t="shared" si="84"/>
        <v>BHUPENDRA SINGH JEENA</v>
      </c>
      <c r="Q113" s="77">
        <f t="shared" si="85"/>
        <v>4362</v>
      </c>
      <c r="R113" s="78"/>
      <c r="S113" s="79" t="e">
        <f>IF(#REF!="","",ROUND(#REF!/#REF!*$AN$5,1))</f>
        <v>#REF!</v>
      </c>
      <c r="T113" s="79" t="str">
        <f t="shared" si="86"/>
        <v/>
      </c>
      <c r="U113" s="4"/>
      <c r="V113" s="69">
        <f t="shared" si="87"/>
        <v>3</v>
      </c>
      <c r="W113" s="70" t="str">
        <f t="shared" si="88"/>
        <v>BHUPENDRA SINGH JEENA</v>
      </c>
      <c r="X113" s="70">
        <f t="shared" si="69"/>
        <v>4362</v>
      </c>
      <c r="Y113" s="71">
        <v>30</v>
      </c>
      <c r="Z113" s="72">
        <f t="shared" si="89"/>
        <v>75</v>
      </c>
      <c r="AA113" s="422">
        <f t="shared" si="90"/>
        <v>8</v>
      </c>
      <c r="AB113" s="4"/>
      <c r="AC113" s="84">
        <f t="shared" si="91"/>
        <v>3</v>
      </c>
      <c r="AD113" s="80" t="str">
        <f t="shared" si="70"/>
        <v>BHUPENDRA SINGH JEENA</v>
      </c>
      <c r="AE113" s="80">
        <f t="shared" si="71"/>
        <v>4362</v>
      </c>
      <c r="AF113" s="81">
        <v>41</v>
      </c>
      <c r="AG113" s="82">
        <f t="shared" si="92"/>
        <v>51.3</v>
      </c>
      <c r="AH113" s="82">
        <f t="shared" si="93"/>
        <v>26</v>
      </c>
      <c r="AI113" s="4"/>
      <c r="AJ113" s="83">
        <f t="shared" si="94"/>
        <v>3</v>
      </c>
      <c r="AK113" s="77" t="str">
        <f t="shared" si="95"/>
        <v>BHUPENDRA SINGH JEENA</v>
      </c>
      <c r="AL113" s="77">
        <f t="shared" si="72"/>
        <v>4362</v>
      </c>
      <c r="AM113" s="78">
        <v>13</v>
      </c>
      <c r="AN113" s="79" t="e">
        <f>IF(#REF!="","",ROUND(#REF!/#REF!*$AN$5,1))</f>
        <v>#REF!</v>
      </c>
      <c r="AO113" s="79">
        <f t="shared" si="96"/>
        <v>13</v>
      </c>
      <c r="AP113" s="5">
        <f t="shared" si="73"/>
        <v>24</v>
      </c>
      <c r="AQ113" s="5">
        <f t="shared" si="97"/>
        <v>29</v>
      </c>
      <c r="AR113" s="5" t="str">
        <f t="shared" si="98"/>
        <v/>
      </c>
      <c r="AS113" s="5">
        <f t="shared" si="74"/>
        <v>30</v>
      </c>
      <c r="AT113" s="5">
        <f t="shared" si="99"/>
        <v>41</v>
      </c>
      <c r="AU113" s="5">
        <f t="shared" si="75"/>
        <v>13</v>
      </c>
      <c r="AV113" s="5">
        <f t="shared" si="100"/>
        <v>124</v>
      </c>
    </row>
    <row r="114" spans="1:48" x14ac:dyDescent="0.35">
      <c r="A114" s="69">
        <f>IF('Student Profile'!A6="","",'Student Profile'!A6)</f>
        <v>4</v>
      </c>
      <c r="B114" s="70" t="str">
        <f>IF('Student Profile'!B6="","",'Student Profile'!B6)</f>
        <v>GAURAV SUYAL</v>
      </c>
      <c r="C114" s="69">
        <f>IF('Student Profile'!C6="","",'Student Profile'!C6)</f>
        <v>4165</v>
      </c>
      <c r="D114" s="71">
        <v>19</v>
      </c>
      <c r="E114" s="72">
        <f t="shared" si="76"/>
        <v>47.5</v>
      </c>
      <c r="F114" s="422">
        <f t="shared" si="77"/>
        <v>5</v>
      </c>
      <c r="G114" s="4"/>
      <c r="H114" s="84">
        <f t="shared" si="78"/>
        <v>4</v>
      </c>
      <c r="I114" s="80" t="str">
        <f t="shared" si="79"/>
        <v>GAURAV SUYAL</v>
      </c>
      <c r="J114" s="80">
        <f t="shared" si="80"/>
        <v>4165</v>
      </c>
      <c r="K114" s="403">
        <v>18</v>
      </c>
      <c r="L114" s="82">
        <f t="shared" si="81"/>
        <v>22.5</v>
      </c>
      <c r="M114" s="421">
        <f t="shared" si="82"/>
        <v>7</v>
      </c>
      <c r="N114" s="4"/>
      <c r="O114" s="83">
        <f t="shared" si="83"/>
        <v>4</v>
      </c>
      <c r="P114" s="77" t="str">
        <f t="shared" si="84"/>
        <v>GAURAV SUYAL</v>
      </c>
      <c r="Q114" s="77">
        <f t="shared" si="85"/>
        <v>4165</v>
      </c>
      <c r="R114" s="78"/>
      <c r="S114" s="79" t="e">
        <f>IF(#REF!="","",ROUND(#REF!/#REF!*$AN$5,1))</f>
        <v>#REF!</v>
      </c>
      <c r="T114" s="79" t="str">
        <f t="shared" si="86"/>
        <v/>
      </c>
      <c r="U114" s="4"/>
      <c r="V114" s="69">
        <f t="shared" si="87"/>
        <v>4</v>
      </c>
      <c r="W114" s="70" t="str">
        <f t="shared" si="88"/>
        <v>GAURAV SUYAL</v>
      </c>
      <c r="X114" s="70">
        <f t="shared" si="69"/>
        <v>4165</v>
      </c>
      <c r="Y114" s="71">
        <v>27</v>
      </c>
      <c r="Z114" s="72">
        <f t="shared" si="89"/>
        <v>67.5</v>
      </c>
      <c r="AA114" s="422">
        <f t="shared" si="90"/>
        <v>7</v>
      </c>
      <c r="AB114" s="4"/>
      <c r="AC114" s="84">
        <f t="shared" si="91"/>
        <v>4</v>
      </c>
      <c r="AD114" s="80" t="str">
        <f t="shared" si="70"/>
        <v>GAURAV SUYAL</v>
      </c>
      <c r="AE114" s="80">
        <f t="shared" si="71"/>
        <v>4165</v>
      </c>
      <c r="AF114" s="81">
        <v>27</v>
      </c>
      <c r="AG114" s="82">
        <f t="shared" si="92"/>
        <v>33.799999999999997</v>
      </c>
      <c r="AH114" s="82">
        <f t="shared" si="93"/>
        <v>17</v>
      </c>
      <c r="AI114" s="4"/>
      <c r="AJ114" s="83">
        <f t="shared" si="94"/>
        <v>4</v>
      </c>
      <c r="AK114" s="77" t="str">
        <f t="shared" si="95"/>
        <v>GAURAV SUYAL</v>
      </c>
      <c r="AL114" s="77">
        <f t="shared" si="72"/>
        <v>4165</v>
      </c>
      <c r="AM114" s="78">
        <v>12</v>
      </c>
      <c r="AN114" s="79" t="e">
        <f>IF(#REF!="","",ROUND(#REF!/#REF!*$AN$5,1))</f>
        <v>#REF!</v>
      </c>
      <c r="AO114" s="79">
        <f t="shared" si="96"/>
        <v>12</v>
      </c>
      <c r="AP114" s="5">
        <f t="shared" si="73"/>
        <v>19</v>
      </c>
      <c r="AQ114" s="5">
        <f t="shared" si="97"/>
        <v>18</v>
      </c>
      <c r="AR114" s="5" t="str">
        <f t="shared" si="98"/>
        <v/>
      </c>
      <c r="AS114" s="5">
        <f t="shared" si="74"/>
        <v>27</v>
      </c>
      <c r="AT114" s="5">
        <f t="shared" si="99"/>
        <v>27</v>
      </c>
      <c r="AU114" s="5">
        <f t="shared" si="75"/>
        <v>12</v>
      </c>
      <c r="AV114" s="5">
        <f t="shared" si="100"/>
        <v>91</v>
      </c>
    </row>
    <row r="115" spans="1:48" x14ac:dyDescent="0.35">
      <c r="A115" s="69">
        <f>IF('Student Profile'!A7="","",'Student Profile'!A7)</f>
        <v>5</v>
      </c>
      <c r="B115" s="70" t="str">
        <f>IF('Student Profile'!B7="","",'Student Profile'!B7)</f>
        <v>KAMAL KISHOR JOSHI</v>
      </c>
      <c r="C115" s="69">
        <f>IF('Student Profile'!C7="","",'Student Profile'!C7)</f>
        <v>4364</v>
      </c>
      <c r="D115" s="71">
        <v>28</v>
      </c>
      <c r="E115" s="72">
        <f t="shared" si="76"/>
        <v>70</v>
      </c>
      <c r="F115" s="422">
        <f t="shared" si="77"/>
        <v>7</v>
      </c>
      <c r="G115" s="4"/>
      <c r="H115" s="84">
        <f t="shared" si="78"/>
        <v>5</v>
      </c>
      <c r="I115" s="80" t="str">
        <f t="shared" si="79"/>
        <v>KAMAL KISHOR JOSHI</v>
      </c>
      <c r="J115" s="80">
        <f t="shared" si="80"/>
        <v>4364</v>
      </c>
      <c r="K115" s="403">
        <v>49</v>
      </c>
      <c r="L115" s="82">
        <f t="shared" si="81"/>
        <v>61.3</v>
      </c>
      <c r="M115" s="421">
        <f t="shared" si="82"/>
        <v>19</v>
      </c>
      <c r="N115" s="4"/>
      <c r="O115" s="83">
        <f t="shared" si="83"/>
        <v>5</v>
      </c>
      <c r="P115" s="77" t="str">
        <f t="shared" si="84"/>
        <v>KAMAL KISHOR JOSHI</v>
      </c>
      <c r="Q115" s="77">
        <f t="shared" si="85"/>
        <v>4364</v>
      </c>
      <c r="R115" s="78"/>
      <c r="S115" s="79" t="e">
        <f>IF(#REF!="","",ROUND(#REF!/#REF!*$AN$5,1))</f>
        <v>#REF!</v>
      </c>
      <c r="T115" s="79" t="str">
        <f t="shared" si="86"/>
        <v/>
      </c>
      <c r="U115" s="4"/>
      <c r="V115" s="69">
        <f t="shared" si="87"/>
        <v>5</v>
      </c>
      <c r="W115" s="70" t="str">
        <f t="shared" si="88"/>
        <v>KAMAL KISHOR JOSHI</v>
      </c>
      <c r="X115" s="70">
        <f t="shared" si="69"/>
        <v>4364</v>
      </c>
      <c r="Y115" s="71">
        <v>36</v>
      </c>
      <c r="Z115" s="72">
        <f t="shared" si="89"/>
        <v>90</v>
      </c>
      <c r="AA115" s="422">
        <f t="shared" si="90"/>
        <v>9</v>
      </c>
      <c r="AB115" s="4"/>
      <c r="AC115" s="84">
        <f t="shared" si="91"/>
        <v>5</v>
      </c>
      <c r="AD115" s="80" t="str">
        <f t="shared" si="70"/>
        <v>KAMAL KISHOR JOSHI</v>
      </c>
      <c r="AE115" s="80">
        <f t="shared" si="71"/>
        <v>4364</v>
      </c>
      <c r="AF115" s="81">
        <v>50</v>
      </c>
      <c r="AG115" s="82">
        <f t="shared" si="92"/>
        <v>62.5</v>
      </c>
      <c r="AH115" s="82">
        <f t="shared" si="93"/>
        <v>32</v>
      </c>
      <c r="AI115" s="4"/>
      <c r="AJ115" s="83">
        <f t="shared" si="94"/>
        <v>5</v>
      </c>
      <c r="AK115" s="77" t="str">
        <f t="shared" si="95"/>
        <v>KAMAL KISHOR JOSHI</v>
      </c>
      <c r="AL115" s="77">
        <f t="shared" si="72"/>
        <v>4364</v>
      </c>
      <c r="AM115" s="78">
        <v>18</v>
      </c>
      <c r="AN115" s="79" t="e">
        <f>IF(#REF!="","",ROUND(#REF!/#REF!*$AN$5,1))</f>
        <v>#REF!</v>
      </c>
      <c r="AO115" s="79">
        <f t="shared" si="96"/>
        <v>18</v>
      </c>
      <c r="AP115" s="5">
        <f t="shared" si="73"/>
        <v>28</v>
      </c>
      <c r="AQ115" s="5">
        <f t="shared" si="97"/>
        <v>49</v>
      </c>
      <c r="AR115" s="5" t="str">
        <f t="shared" si="98"/>
        <v/>
      </c>
      <c r="AS115" s="5">
        <f t="shared" si="74"/>
        <v>36</v>
      </c>
      <c r="AT115" s="5">
        <f t="shared" si="99"/>
        <v>50</v>
      </c>
      <c r="AU115" s="5">
        <f t="shared" si="75"/>
        <v>18</v>
      </c>
      <c r="AV115" s="5">
        <f t="shared" si="100"/>
        <v>163</v>
      </c>
    </row>
    <row r="116" spans="1:48" x14ac:dyDescent="0.35">
      <c r="A116" s="69">
        <f>IF('Student Profile'!A8="","",'Student Profile'!A8)</f>
        <v>6</v>
      </c>
      <c r="B116" s="70" t="str">
        <f>IF('Student Profile'!B8="","",'Student Profile'!B8)</f>
        <v>KARAN SINGH RAWAT</v>
      </c>
      <c r="C116" s="69">
        <f>IF('Student Profile'!C8="","",'Student Profile'!C8)</f>
        <v>4367</v>
      </c>
      <c r="D116" s="71">
        <v>22</v>
      </c>
      <c r="E116" s="72">
        <f t="shared" si="76"/>
        <v>55</v>
      </c>
      <c r="F116" s="422">
        <f t="shared" si="77"/>
        <v>6</v>
      </c>
      <c r="G116" s="4"/>
      <c r="H116" s="84">
        <f t="shared" si="78"/>
        <v>6</v>
      </c>
      <c r="I116" s="80" t="str">
        <f t="shared" si="79"/>
        <v>KARAN SINGH RAWAT</v>
      </c>
      <c r="J116" s="80">
        <f t="shared" si="80"/>
        <v>4367</v>
      </c>
      <c r="K116" s="403">
        <v>28</v>
      </c>
      <c r="L116" s="82">
        <f t="shared" si="81"/>
        <v>35</v>
      </c>
      <c r="M116" s="421">
        <f t="shared" si="82"/>
        <v>11</v>
      </c>
      <c r="N116" s="4"/>
      <c r="O116" s="83">
        <f t="shared" si="83"/>
        <v>6</v>
      </c>
      <c r="P116" s="77" t="str">
        <f t="shared" si="84"/>
        <v>KARAN SINGH RAWAT</v>
      </c>
      <c r="Q116" s="77">
        <f t="shared" si="85"/>
        <v>4367</v>
      </c>
      <c r="R116" s="78"/>
      <c r="S116" s="79" t="e">
        <f>IF(#REF!="","",ROUND(#REF!/#REF!*$AN$5,1))</f>
        <v>#REF!</v>
      </c>
      <c r="T116" s="79" t="str">
        <f t="shared" si="86"/>
        <v/>
      </c>
      <c r="U116" s="4"/>
      <c r="V116" s="69">
        <f t="shared" si="87"/>
        <v>6</v>
      </c>
      <c r="W116" s="70" t="str">
        <f t="shared" si="88"/>
        <v>KARAN SINGH RAWAT</v>
      </c>
      <c r="X116" s="70">
        <f t="shared" si="69"/>
        <v>4367</v>
      </c>
      <c r="Y116" s="71">
        <v>25</v>
      </c>
      <c r="Z116" s="72">
        <f t="shared" si="89"/>
        <v>62.5</v>
      </c>
      <c r="AA116" s="422">
        <f t="shared" si="90"/>
        <v>7</v>
      </c>
      <c r="AB116" s="4"/>
      <c r="AC116" s="84">
        <f t="shared" si="91"/>
        <v>6</v>
      </c>
      <c r="AD116" s="80" t="str">
        <f t="shared" si="70"/>
        <v>KARAN SINGH RAWAT</v>
      </c>
      <c r="AE116" s="80">
        <f t="shared" si="71"/>
        <v>4367</v>
      </c>
      <c r="AF116" s="81">
        <v>29</v>
      </c>
      <c r="AG116" s="82">
        <f t="shared" si="92"/>
        <v>36.299999999999997</v>
      </c>
      <c r="AH116" s="82">
        <f t="shared" si="93"/>
        <v>19</v>
      </c>
      <c r="AI116" s="4"/>
      <c r="AJ116" s="83">
        <f t="shared" si="94"/>
        <v>6</v>
      </c>
      <c r="AK116" s="77" t="str">
        <f t="shared" si="95"/>
        <v>KARAN SINGH RAWAT</v>
      </c>
      <c r="AL116" s="77">
        <f t="shared" si="72"/>
        <v>4367</v>
      </c>
      <c r="AM116" s="78">
        <v>18</v>
      </c>
      <c r="AN116" s="79" t="e">
        <f>IF(#REF!="","",ROUND(#REF!/#REF!*$AN$5,1))</f>
        <v>#REF!</v>
      </c>
      <c r="AO116" s="79">
        <f t="shared" si="96"/>
        <v>18</v>
      </c>
      <c r="AP116" s="5">
        <f t="shared" si="73"/>
        <v>22</v>
      </c>
      <c r="AQ116" s="5">
        <f t="shared" si="97"/>
        <v>28</v>
      </c>
      <c r="AR116" s="5" t="str">
        <f t="shared" si="98"/>
        <v/>
      </c>
      <c r="AS116" s="5">
        <f t="shared" si="74"/>
        <v>25</v>
      </c>
      <c r="AT116" s="5">
        <f t="shared" si="99"/>
        <v>29</v>
      </c>
      <c r="AU116" s="5">
        <f t="shared" si="75"/>
        <v>18</v>
      </c>
      <c r="AV116" s="5">
        <f t="shared" si="100"/>
        <v>104</v>
      </c>
    </row>
    <row r="117" spans="1:48" x14ac:dyDescent="0.35">
      <c r="A117" s="69">
        <f>IF('Student Profile'!A9="","",'Student Profile'!A9)</f>
        <v>7</v>
      </c>
      <c r="B117" s="70" t="str">
        <f>IF('Student Profile'!B9="","",'Student Profile'!B9)</f>
        <v>KARAN SUYAL</v>
      </c>
      <c r="C117" s="69">
        <f>IF('Student Profile'!C9="","",'Student Profile'!C9)</f>
        <v>4346</v>
      </c>
      <c r="D117" s="71">
        <v>33</v>
      </c>
      <c r="E117" s="72">
        <f t="shared" si="76"/>
        <v>82.5</v>
      </c>
      <c r="F117" s="422">
        <f t="shared" si="77"/>
        <v>9</v>
      </c>
      <c r="G117" s="4"/>
      <c r="H117" s="84">
        <f t="shared" si="78"/>
        <v>7</v>
      </c>
      <c r="I117" s="80" t="str">
        <f t="shared" si="79"/>
        <v>KARAN SUYAL</v>
      </c>
      <c r="J117" s="80">
        <f t="shared" si="80"/>
        <v>4346</v>
      </c>
      <c r="K117" s="403">
        <v>54</v>
      </c>
      <c r="L117" s="82">
        <f t="shared" si="81"/>
        <v>67.5</v>
      </c>
      <c r="M117" s="421">
        <f t="shared" si="82"/>
        <v>21</v>
      </c>
      <c r="N117" s="4"/>
      <c r="O117" s="83">
        <f t="shared" si="83"/>
        <v>7</v>
      </c>
      <c r="P117" s="77" t="str">
        <f t="shared" si="84"/>
        <v>KARAN SUYAL</v>
      </c>
      <c r="Q117" s="77">
        <f t="shared" si="85"/>
        <v>4346</v>
      </c>
      <c r="R117" s="78"/>
      <c r="S117" s="79" t="e">
        <f>IF(#REF!="","",ROUND(#REF!/#REF!*$AN$5,1))</f>
        <v>#REF!</v>
      </c>
      <c r="T117" s="79" t="str">
        <f t="shared" si="86"/>
        <v/>
      </c>
      <c r="U117" s="4"/>
      <c r="V117" s="69">
        <f t="shared" si="87"/>
        <v>7</v>
      </c>
      <c r="W117" s="70" t="str">
        <f t="shared" si="88"/>
        <v>KARAN SUYAL</v>
      </c>
      <c r="X117" s="70">
        <f t="shared" si="69"/>
        <v>4346</v>
      </c>
      <c r="Y117" s="71">
        <v>27</v>
      </c>
      <c r="Z117" s="72">
        <f t="shared" si="89"/>
        <v>67.5</v>
      </c>
      <c r="AA117" s="422">
        <f t="shared" si="90"/>
        <v>7</v>
      </c>
      <c r="AB117" s="4"/>
      <c r="AC117" s="84">
        <f t="shared" si="91"/>
        <v>7</v>
      </c>
      <c r="AD117" s="80" t="str">
        <f t="shared" si="70"/>
        <v>KARAN SUYAL</v>
      </c>
      <c r="AE117" s="80">
        <f t="shared" si="71"/>
        <v>4346</v>
      </c>
      <c r="AF117" s="81">
        <v>43</v>
      </c>
      <c r="AG117" s="82">
        <f t="shared" si="92"/>
        <v>53.8</v>
      </c>
      <c r="AH117" s="82">
        <f t="shared" si="93"/>
        <v>27</v>
      </c>
      <c r="AI117" s="4"/>
      <c r="AJ117" s="83">
        <f t="shared" si="94"/>
        <v>7</v>
      </c>
      <c r="AK117" s="77" t="str">
        <f t="shared" si="95"/>
        <v>KARAN SUYAL</v>
      </c>
      <c r="AL117" s="77">
        <f t="shared" si="72"/>
        <v>4346</v>
      </c>
      <c r="AM117" s="78">
        <v>17</v>
      </c>
      <c r="AN117" s="79" t="e">
        <f>IF(#REF!="","",ROUND(#REF!/#REF!*$AN$5,1))</f>
        <v>#REF!</v>
      </c>
      <c r="AO117" s="79">
        <f t="shared" si="96"/>
        <v>17</v>
      </c>
      <c r="AP117" s="5">
        <f t="shared" si="73"/>
        <v>33</v>
      </c>
      <c r="AQ117" s="5">
        <f t="shared" si="97"/>
        <v>54</v>
      </c>
      <c r="AR117" s="5" t="str">
        <f t="shared" si="98"/>
        <v/>
      </c>
      <c r="AS117" s="5">
        <f t="shared" si="74"/>
        <v>27</v>
      </c>
      <c r="AT117" s="5">
        <f t="shared" si="99"/>
        <v>43</v>
      </c>
      <c r="AU117" s="5">
        <f t="shared" si="75"/>
        <v>17</v>
      </c>
      <c r="AV117" s="5">
        <f t="shared" si="100"/>
        <v>157</v>
      </c>
    </row>
    <row r="118" spans="1:48" x14ac:dyDescent="0.35">
      <c r="A118" s="69">
        <f>IF('Student Profile'!A10="","",'Student Profile'!A10)</f>
        <v>8</v>
      </c>
      <c r="B118" s="70" t="str">
        <f>IF('Student Profile'!B10="","",'Student Profile'!B10)</f>
        <v>KHEEM SINGH CHHIMWAL</v>
      </c>
      <c r="C118" s="69">
        <f>IF('Student Profile'!C10="","",'Student Profile'!C10)</f>
        <v>4162</v>
      </c>
      <c r="D118" s="71">
        <v>24</v>
      </c>
      <c r="E118" s="72">
        <f t="shared" si="76"/>
        <v>60</v>
      </c>
      <c r="F118" s="422">
        <f t="shared" si="77"/>
        <v>6</v>
      </c>
      <c r="G118" s="4"/>
      <c r="H118" s="84">
        <f t="shared" si="78"/>
        <v>8</v>
      </c>
      <c r="I118" s="80" t="str">
        <f t="shared" si="79"/>
        <v>KHEEM SINGH CHHIMWAL</v>
      </c>
      <c r="J118" s="80">
        <f t="shared" si="80"/>
        <v>4162</v>
      </c>
      <c r="K118" s="403">
        <v>30</v>
      </c>
      <c r="L118" s="82">
        <f t="shared" si="81"/>
        <v>37.5</v>
      </c>
      <c r="M118" s="421">
        <f t="shared" si="82"/>
        <v>12</v>
      </c>
      <c r="N118" s="4"/>
      <c r="O118" s="83">
        <f t="shared" si="83"/>
        <v>8</v>
      </c>
      <c r="P118" s="77" t="str">
        <f t="shared" si="84"/>
        <v>KHEEM SINGH CHHIMWAL</v>
      </c>
      <c r="Q118" s="77">
        <f t="shared" si="85"/>
        <v>4162</v>
      </c>
      <c r="R118" s="78"/>
      <c r="S118" s="79" t="e">
        <f>IF(#REF!="","",ROUND(#REF!/#REF!*$AN$5,1))</f>
        <v>#REF!</v>
      </c>
      <c r="T118" s="79" t="str">
        <f t="shared" si="86"/>
        <v/>
      </c>
      <c r="U118" s="4"/>
      <c r="V118" s="69">
        <f t="shared" si="87"/>
        <v>8</v>
      </c>
      <c r="W118" s="70" t="str">
        <f t="shared" si="88"/>
        <v>KHEEM SINGH CHHIMWAL</v>
      </c>
      <c r="X118" s="70">
        <f t="shared" si="69"/>
        <v>4162</v>
      </c>
      <c r="Y118" s="71">
        <v>31</v>
      </c>
      <c r="Z118" s="72">
        <f t="shared" si="89"/>
        <v>77.5</v>
      </c>
      <c r="AA118" s="422">
        <f t="shared" si="90"/>
        <v>8</v>
      </c>
      <c r="AB118" s="4"/>
      <c r="AC118" s="84">
        <f t="shared" si="91"/>
        <v>8</v>
      </c>
      <c r="AD118" s="80" t="str">
        <f t="shared" si="70"/>
        <v>KHEEM SINGH CHHIMWAL</v>
      </c>
      <c r="AE118" s="80">
        <f t="shared" si="71"/>
        <v>4162</v>
      </c>
      <c r="AF118" s="81">
        <v>38</v>
      </c>
      <c r="AG118" s="82">
        <f t="shared" si="92"/>
        <v>47.5</v>
      </c>
      <c r="AH118" s="82">
        <f t="shared" si="93"/>
        <v>24</v>
      </c>
      <c r="AI118" s="4"/>
      <c r="AJ118" s="83">
        <f t="shared" si="94"/>
        <v>8</v>
      </c>
      <c r="AK118" s="77" t="str">
        <f t="shared" si="95"/>
        <v>KHEEM SINGH CHHIMWAL</v>
      </c>
      <c r="AL118" s="77">
        <f t="shared" si="72"/>
        <v>4162</v>
      </c>
      <c r="AM118" s="78">
        <v>16</v>
      </c>
      <c r="AN118" s="79" t="e">
        <f>IF(#REF!="","",ROUND(#REF!/#REF!*$AN$5,1))</f>
        <v>#REF!</v>
      </c>
      <c r="AO118" s="79">
        <f t="shared" si="96"/>
        <v>16</v>
      </c>
      <c r="AP118" s="5">
        <f t="shared" si="73"/>
        <v>24</v>
      </c>
      <c r="AQ118" s="5">
        <f t="shared" si="97"/>
        <v>30</v>
      </c>
      <c r="AR118" s="5" t="str">
        <f t="shared" si="98"/>
        <v/>
      </c>
      <c r="AS118" s="5">
        <f t="shared" si="74"/>
        <v>31</v>
      </c>
      <c r="AT118" s="5">
        <f t="shared" si="99"/>
        <v>38</v>
      </c>
      <c r="AU118" s="5">
        <f t="shared" si="75"/>
        <v>16</v>
      </c>
      <c r="AV118" s="5">
        <f t="shared" si="100"/>
        <v>123</v>
      </c>
    </row>
    <row r="119" spans="1:48" x14ac:dyDescent="0.35">
      <c r="A119" s="69">
        <f>IF('Student Profile'!A11="","",'Student Profile'!A11)</f>
        <v>9</v>
      </c>
      <c r="B119" s="70" t="str">
        <f>IF('Student Profile'!B11="","",'Student Profile'!B11)</f>
        <v>MANISH NEGI</v>
      </c>
      <c r="C119" s="69">
        <f>IF('Student Profile'!C11="","",'Student Profile'!C11)</f>
        <v>4393</v>
      </c>
      <c r="D119" s="71">
        <v>26</v>
      </c>
      <c r="E119" s="72">
        <f t="shared" si="76"/>
        <v>65</v>
      </c>
      <c r="F119" s="422">
        <f t="shared" si="77"/>
        <v>7</v>
      </c>
      <c r="G119" s="4"/>
      <c r="H119" s="84">
        <f t="shared" si="78"/>
        <v>9</v>
      </c>
      <c r="I119" s="80" t="str">
        <f t="shared" si="79"/>
        <v>MANISH NEGI</v>
      </c>
      <c r="J119" s="80">
        <f t="shared" si="80"/>
        <v>4393</v>
      </c>
      <c r="K119" s="403">
        <v>27</v>
      </c>
      <c r="L119" s="82">
        <f t="shared" si="81"/>
        <v>33.799999999999997</v>
      </c>
      <c r="M119" s="421">
        <f t="shared" si="82"/>
        <v>11</v>
      </c>
      <c r="N119" s="4"/>
      <c r="O119" s="83">
        <f t="shared" si="83"/>
        <v>9</v>
      </c>
      <c r="P119" s="77" t="str">
        <f t="shared" si="84"/>
        <v>MANISH NEGI</v>
      </c>
      <c r="Q119" s="77">
        <f t="shared" si="85"/>
        <v>4393</v>
      </c>
      <c r="R119" s="78"/>
      <c r="S119" s="79" t="e">
        <f>IF(#REF!="","",ROUND(#REF!/#REF!*$AN$5,1))</f>
        <v>#REF!</v>
      </c>
      <c r="T119" s="79" t="str">
        <f t="shared" si="86"/>
        <v/>
      </c>
      <c r="U119" s="4"/>
      <c r="V119" s="69">
        <f t="shared" si="87"/>
        <v>9</v>
      </c>
      <c r="W119" s="70" t="str">
        <f t="shared" si="88"/>
        <v>MANISH NEGI</v>
      </c>
      <c r="X119" s="70">
        <f t="shared" si="69"/>
        <v>4393</v>
      </c>
      <c r="Y119" s="71">
        <v>24</v>
      </c>
      <c r="Z119" s="72">
        <f t="shared" si="89"/>
        <v>60</v>
      </c>
      <c r="AA119" s="422">
        <f t="shared" si="90"/>
        <v>6</v>
      </c>
      <c r="AB119" s="4"/>
      <c r="AC119" s="84">
        <f t="shared" si="91"/>
        <v>9</v>
      </c>
      <c r="AD119" s="80" t="str">
        <f t="shared" si="70"/>
        <v>MANISH NEGI</v>
      </c>
      <c r="AE119" s="80">
        <f t="shared" si="71"/>
        <v>4393</v>
      </c>
      <c r="AF119" s="81">
        <v>34</v>
      </c>
      <c r="AG119" s="82">
        <f t="shared" si="92"/>
        <v>42.5</v>
      </c>
      <c r="AH119" s="82">
        <f t="shared" si="93"/>
        <v>22</v>
      </c>
      <c r="AI119" s="4"/>
      <c r="AJ119" s="83">
        <f t="shared" si="94"/>
        <v>9</v>
      </c>
      <c r="AK119" s="77" t="str">
        <f t="shared" si="95"/>
        <v>MANISH NEGI</v>
      </c>
      <c r="AL119" s="77">
        <f t="shared" si="72"/>
        <v>4393</v>
      </c>
      <c r="AM119" s="78">
        <v>15</v>
      </c>
      <c r="AN119" s="79" t="e">
        <f>IF(#REF!="","",ROUND(#REF!/#REF!*$AN$5,1))</f>
        <v>#REF!</v>
      </c>
      <c r="AO119" s="79">
        <f t="shared" si="96"/>
        <v>15</v>
      </c>
      <c r="AP119" s="5">
        <f t="shared" si="73"/>
        <v>26</v>
      </c>
      <c r="AQ119" s="5">
        <f t="shared" si="97"/>
        <v>27</v>
      </c>
      <c r="AR119" s="5" t="str">
        <f t="shared" si="98"/>
        <v/>
      </c>
      <c r="AS119" s="5">
        <f t="shared" si="74"/>
        <v>24</v>
      </c>
      <c r="AT119" s="5">
        <f t="shared" si="99"/>
        <v>34</v>
      </c>
      <c r="AU119" s="5">
        <f t="shared" si="75"/>
        <v>15</v>
      </c>
      <c r="AV119" s="5">
        <f t="shared" si="100"/>
        <v>111</v>
      </c>
    </row>
    <row r="120" spans="1:48" x14ac:dyDescent="0.35">
      <c r="A120" s="69">
        <f>IF('Student Profile'!A12="","",'Student Profile'!A12)</f>
        <v>10</v>
      </c>
      <c r="B120" s="70" t="str">
        <f>IF('Student Profile'!B12="","",'Student Profile'!B12)</f>
        <v>MOHIT JOSHI</v>
      </c>
      <c r="C120" s="69">
        <f>IF('Student Profile'!C12="","",'Student Profile'!C12)</f>
        <v>4394</v>
      </c>
      <c r="D120" s="71">
        <v>25</v>
      </c>
      <c r="E120" s="72">
        <f t="shared" si="76"/>
        <v>62.5</v>
      </c>
      <c r="F120" s="422">
        <f t="shared" si="77"/>
        <v>7</v>
      </c>
      <c r="G120" s="4"/>
      <c r="H120" s="84">
        <f t="shared" si="78"/>
        <v>10</v>
      </c>
      <c r="I120" s="80" t="str">
        <f t="shared" si="79"/>
        <v>MOHIT JOSHI</v>
      </c>
      <c r="J120" s="80">
        <f t="shared" si="80"/>
        <v>4394</v>
      </c>
      <c r="K120" s="403">
        <v>22</v>
      </c>
      <c r="L120" s="82">
        <f t="shared" si="81"/>
        <v>27.5</v>
      </c>
      <c r="M120" s="421">
        <f t="shared" si="82"/>
        <v>9</v>
      </c>
      <c r="N120" s="4"/>
      <c r="O120" s="83">
        <f t="shared" si="83"/>
        <v>10</v>
      </c>
      <c r="P120" s="77" t="str">
        <f t="shared" si="84"/>
        <v>MOHIT JOSHI</v>
      </c>
      <c r="Q120" s="77">
        <f t="shared" si="85"/>
        <v>4394</v>
      </c>
      <c r="R120" s="78"/>
      <c r="S120" s="79" t="e">
        <f>IF(#REF!="","",ROUND(#REF!/#REF!*$AN$5,1))</f>
        <v>#REF!</v>
      </c>
      <c r="T120" s="79" t="str">
        <f t="shared" si="86"/>
        <v/>
      </c>
      <c r="U120" s="4"/>
      <c r="V120" s="69">
        <f t="shared" si="87"/>
        <v>10</v>
      </c>
      <c r="W120" s="70" t="str">
        <f t="shared" si="88"/>
        <v>MOHIT JOSHI</v>
      </c>
      <c r="X120" s="70">
        <f t="shared" si="69"/>
        <v>4394</v>
      </c>
      <c r="Y120" s="71">
        <v>26</v>
      </c>
      <c r="Z120" s="72">
        <f t="shared" si="89"/>
        <v>65</v>
      </c>
      <c r="AA120" s="422">
        <f t="shared" si="90"/>
        <v>7</v>
      </c>
      <c r="AB120" s="4"/>
      <c r="AC120" s="84">
        <f t="shared" si="91"/>
        <v>10</v>
      </c>
      <c r="AD120" s="80" t="str">
        <f t="shared" si="70"/>
        <v>MOHIT JOSHI</v>
      </c>
      <c r="AE120" s="80">
        <f t="shared" si="71"/>
        <v>4394</v>
      </c>
      <c r="AF120" s="81">
        <v>42</v>
      </c>
      <c r="AG120" s="82">
        <f t="shared" si="92"/>
        <v>52.5</v>
      </c>
      <c r="AH120" s="82">
        <f t="shared" si="93"/>
        <v>27</v>
      </c>
      <c r="AI120" s="4"/>
      <c r="AJ120" s="83">
        <f t="shared" si="94"/>
        <v>10</v>
      </c>
      <c r="AK120" s="77" t="str">
        <f t="shared" si="95"/>
        <v>MOHIT JOSHI</v>
      </c>
      <c r="AL120" s="77">
        <f t="shared" si="72"/>
        <v>4394</v>
      </c>
      <c r="AM120" s="78">
        <v>15</v>
      </c>
      <c r="AN120" s="79" t="e">
        <f>IF(#REF!="","",ROUND(#REF!/#REF!*$AN$5,1))</f>
        <v>#REF!</v>
      </c>
      <c r="AO120" s="79">
        <f t="shared" si="96"/>
        <v>15</v>
      </c>
      <c r="AP120" s="5">
        <f t="shared" si="73"/>
        <v>25</v>
      </c>
      <c r="AQ120" s="5">
        <f t="shared" si="97"/>
        <v>22</v>
      </c>
      <c r="AR120" s="5" t="str">
        <f t="shared" si="98"/>
        <v/>
      </c>
      <c r="AS120" s="5">
        <f t="shared" si="74"/>
        <v>26</v>
      </c>
      <c r="AT120" s="5">
        <f t="shared" si="99"/>
        <v>42</v>
      </c>
      <c r="AU120" s="5">
        <f t="shared" si="75"/>
        <v>15</v>
      </c>
      <c r="AV120" s="5">
        <f t="shared" si="100"/>
        <v>115</v>
      </c>
    </row>
    <row r="121" spans="1:48" x14ac:dyDescent="0.35">
      <c r="A121" s="69">
        <f>IF('Student Profile'!A13="","",'Student Profile'!A13)</f>
        <v>11</v>
      </c>
      <c r="B121" s="70" t="str">
        <f>IF('Student Profile'!B13="","",'Student Profile'!B13)</f>
        <v>RITESH JOSHI</v>
      </c>
      <c r="C121" s="69">
        <f>IF('Student Profile'!C13="","",'Student Profile'!C13)</f>
        <v>4163</v>
      </c>
      <c r="D121" s="71">
        <v>28</v>
      </c>
      <c r="E121" s="72">
        <f t="shared" si="76"/>
        <v>70</v>
      </c>
      <c r="F121" s="422">
        <f t="shared" si="77"/>
        <v>7</v>
      </c>
      <c r="G121" s="4"/>
      <c r="H121" s="84">
        <f t="shared" si="78"/>
        <v>11</v>
      </c>
      <c r="I121" s="80" t="str">
        <f t="shared" si="79"/>
        <v>RITESH JOSHI</v>
      </c>
      <c r="J121" s="80">
        <f t="shared" si="80"/>
        <v>4163</v>
      </c>
      <c r="K121" s="403">
        <v>29</v>
      </c>
      <c r="L121" s="82">
        <f t="shared" si="81"/>
        <v>36.299999999999997</v>
      </c>
      <c r="M121" s="421">
        <f t="shared" si="82"/>
        <v>11</v>
      </c>
      <c r="N121" s="4"/>
      <c r="O121" s="83">
        <f t="shared" si="83"/>
        <v>11</v>
      </c>
      <c r="P121" s="77" t="str">
        <f t="shared" si="84"/>
        <v>RITESH JOSHI</v>
      </c>
      <c r="Q121" s="77">
        <f t="shared" si="85"/>
        <v>4163</v>
      </c>
      <c r="R121" s="78"/>
      <c r="S121" s="79" t="e">
        <f>IF(#REF!="","",ROUND(#REF!/#REF!*$AN$5,1))</f>
        <v>#REF!</v>
      </c>
      <c r="T121" s="79" t="str">
        <f t="shared" si="86"/>
        <v/>
      </c>
      <c r="U121" s="4"/>
      <c r="V121" s="69">
        <f t="shared" si="87"/>
        <v>11</v>
      </c>
      <c r="W121" s="70" t="str">
        <f t="shared" si="88"/>
        <v>RITESH JOSHI</v>
      </c>
      <c r="X121" s="70">
        <f t="shared" si="69"/>
        <v>4163</v>
      </c>
      <c r="Y121" s="71">
        <v>29</v>
      </c>
      <c r="Z121" s="72">
        <f t="shared" si="89"/>
        <v>72.5</v>
      </c>
      <c r="AA121" s="422">
        <f t="shared" si="90"/>
        <v>8</v>
      </c>
      <c r="AB121" s="4"/>
      <c r="AC121" s="84">
        <f t="shared" si="91"/>
        <v>11</v>
      </c>
      <c r="AD121" s="80" t="str">
        <f t="shared" si="70"/>
        <v>RITESH JOSHI</v>
      </c>
      <c r="AE121" s="80">
        <f t="shared" si="71"/>
        <v>4163</v>
      </c>
      <c r="AF121" s="81">
        <v>33</v>
      </c>
      <c r="AG121" s="82">
        <f t="shared" si="92"/>
        <v>41.3</v>
      </c>
      <c r="AH121" s="82">
        <f t="shared" si="93"/>
        <v>21</v>
      </c>
      <c r="AI121" s="4"/>
      <c r="AJ121" s="83">
        <f t="shared" si="94"/>
        <v>11</v>
      </c>
      <c r="AK121" s="77" t="str">
        <f t="shared" si="95"/>
        <v>RITESH JOSHI</v>
      </c>
      <c r="AL121" s="77">
        <f t="shared" si="72"/>
        <v>4163</v>
      </c>
      <c r="AM121" s="78">
        <v>14</v>
      </c>
      <c r="AN121" s="79" t="e">
        <f>IF(#REF!="","",ROUND(#REF!/#REF!*$AN$5,1))</f>
        <v>#REF!</v>
      </c>
      <c r="AO121" s="79">
        <f t="shared" si="96"/>
        <v>14</v>
      </c>
      <c r="AP121" s="5">
        <f t="shared" si="73"/>
        <v>28</v>
      </c>
      <c r="AQ121" s="5">
        <f t="shared" si="97"/>
        <v>29</v>
      </c>
      <c r="AR121" s="5" t="str">
        <f t="shared" si="98"/>
        <v/>
      </c>
      <c r="AS121" s="5">
        <f t="shared" si="74"/>
        <v>29</v>
      </c>
      <c r="AT121" s="5">
        <f t="shared" si="99"/>
        <v>33</v>
      </c>
      <c r="AU121" s="5">
        <f t="shared" si="75"/>
        <v>14</v>
      </c>
      <c r="AV121" s="5">
        <f t="shared" si="100"/>
        <v>119</v>
      </c>
    </row>
    <row r="122" spans="1:48" x14ac:dyDescent="0.35">
      <c r="A122" s="69">
        <f>IF('Student Profile'!A14="","",'Student Profile'!A14)</f>
        <v>12</v>
      </c>
      <c r="B122" s="70" t="str">
        <f>IF('Student Profile'!B14="","",'Student Profile'!B14)</f>
        <v>SAGAR SINGH PARGAI</v>
      </c>
      <c r="C122" s="69">
        <f>IF('Student Profile'!C14="","",'Student Profile'!C14)</f>
        <v>4416</v>
      </c>
      <c r="D122" s="71">
        <v>29</v>
      </c>
      <c r="E122" s="72">
        <f t="shared" si="76"/>
        <v>72.5</v>
      </c>
      <c r="F122" s="422">
        <f t="shared" si="77"/>
        <v>8</v>
      </c>
      <c r="G122" s="4"/>
      <c r="H122" s="84">
        <f t="shared" si="78"/>
        <v>12</v>
      </c>
      <c r="I122" s="80" t="str">
        <f t="shared" si="79"/>
        <v>SAGAR SINGH PARGAI</v>
      </c>
      <c r="J122" s="80">
        <f t="shared" si="80"/>
        <v>4416</v>
      </c>
      <c r="K122" s="403">
        <v>33</v>
      </c>
      <c r="L122" s="82">
        <f t="shared" si="81"/>
        <v>41.3</v>
      </c>
      <c r="M122" s="421">
        <f t="shared" si="82"/>
        <v>13</v>
      </c>
      <c r="N122" s="4"/>
      <c r="O122" s="83">
        <f t="shared" si="83"/>
        <v>12</v>
      </c>
      <c r="P122" s="77" t="str">
        <f t="shared" si="84"/>
        <v>SAGAR SINGH PARGAI</v>
      </c>
      <c r="Q122" s="77">
        <f t="shared" si="85"/>
        <v>4416</v>
      </c>
      <c r="R122" s="78"/>
      <c r="S122" s="79" t="e">
        <f>IF(#REF!="","",ROUND(#REF!/#REF!*$AN$5,1))</f>
        <v>#REF!</v>
      </c>
      <c r="T122" s="79" t="str">
        <f t="shared" si="86"/>
        <v/>
      </c>
      <c r="U122" s="4"/>
      <c r="V122" s="69">
        <f t="shared" si="87"/>
        <v>12</v>
      </c>
      <c r="W122" s="70" t="str">
        <f t="shared" si="88"/>
        <v>SAGAR SINGH PARGAI</v>
      </c>
      <c r="X122" s="70">
        <f t="shared" si="69"/>
        <v>4416</v>
      </c>
      <c r="Y122" s="71">
        <v>38</v>
      </c>
      <c r="Z122" s="72">
        <f t="shared" si="89"/>
        <v>95</v>
      </c>
      <c r="AA122" s="422">
        <f t="shared" si="90"/>
        <v>10</v>
      </c>
      <c r="AB122" s="4"/>
      <c r="AC122" s="84">
        <f t="shared" si="91"/>
        <v>12</v>
      </c>
      <c r="AD122" s="80" t="str">
        <f t="shared" si="70"/>
        <v>SAGAR SINGH PARGAI</v>
      </c>
      <c r="AE122" s="80">
        <f t="shared" si="71"/>
        <v>4416</v>
      </c>
      <c r="AF122" s="81">
        <v>42</v>
      </c>
      <c r="AG122" s="82">
        <f t="shared" si="92"/>
        <v>52.5</v>
      </c>
      <c r="AH122" s="82">
        <f t="shared" si="93"/>
        <v>27</v>
      </c>
      <c r="AI122" s="4"/>
      <c r="AJ122" s="83">
        <f t="shared" si="94"/>
        <v>12</v>
      </c>
      <c r="AK122" s="77" t="str">
        <f t="shared" si="95"/>
        <v>SAGAR SINGH PARGAI</v>
      </c>
      <c r="AL122" s="77">
        <f t="shared" si="72"/>
        <v>4416</v>
      </c>
      <c r="AM122" s="78">
        <v>18</v>
      </c>
      <c r="AN122" s="79" t="e">
        <f>IF(#REF!="","",ROUND(#REF!/#REF!*$AN$5,1))</f>
        <v>#REF!</v>
      </c>
      <c r="AO122" s="79">
        <f t="shared" si="96"/>
        <v>18</v>
      </c>
      <c r="AP122" s="5">
        <f t="shared" si="73"/>
        <v>29</v>
      </c>
      <c r="AQ122" s="5">
        <f t="shared" si="97"/>
        <v>33</v>
      </c>
      <c r="AR122" s="5" t="str">
        <f t="shared" si="98"/>
        <v/>
      </c>
      <c r="AS122" s="5">
        <f t="shared" si="74"/>
        <v>38</v>
      </c>
      <c r="AT122" s="5">
        <f t="shared" si="99"/>
        <v>42</v>
      </c>
      <c r="AU122" s="5">
        <f t="shared" si="75"/>
        <v>18</v>
      </c>
      <c r="AV122" s="5">
        <f t="shared" si="100"/>
        <v>142</v>
      </c>
    </row>
    <row r="123" spans="1:48" x14ac:dyDescent="0.35">
      <c r="A123" s="69">
        <f>IF('Student Profile'!A15="","",'Student Profile'!A15)</f>
        <v>13</v>
      </c>
      <c r="B123" s="70" t="str">
        <f>IF('Student Profile'!B15="","",'Student Profile'!B15)</f>
        <v>SUMIT DANI</v>
      </c>
      <c r="C123" s="69">
        <f>IF('Student Profile'!C15="","",'Student Profile'!C15)</f>
        <v>4257</v>
      </c>
      <c r="D123" s="71">
        <v>29</v>
      </c>
      <c r="E123" s="72">
        <f t="shared" si="76"/>
        <v>72.5</v>
      </c>
      <c r="F123" s="422">
        <f t="shared" si="77"/>
        <v>8</v>
      </c>
      <c r="G123" s="4"/>
      <c r="H123" s="84">
        <f t="shared" si="78"/>
        <v>13</v>
      </c>
      <c r="I123" s="80" t="str">
        <f t="shared" si="79"/>
        <v>SUMIT DANI</v>
      </c>
      <c r="J123" s="80">
        <f t="shared" si="80"/>
        <v>4257</v>
      </c>
      <c r="K123" s="403">
        <v>44</v>
      </c>
      <c r="L123" s="82">
        <f t="shared" si="81"/>
        <v>55</v>
      </c>
      <c r="M123" s="421">
        <f t="shared" si="82"/>
        <v>17</v>
      </c>
      <c r="N123" s="4"/>
      <c r="O123" s="83">
        <f t="shared" si="83"/>
        <v>13</v>
      </c>
      <c r="P123" s="77" t="str">
        <f t="shared" si="84"/>
        <v>SUMIT DANI</v>
      </c>
      <c r="Q123" s="77">
        <f t="shared" si="85"/>
        <v>4257</v>
      </c>
      <c r="R123" s="78"/>
      <c r="S123" s="79" t="e">
        <f>IF(#REF!="","",ROUND(#REF!/#REF!*$AN$5,1))</f>
        <v>#REF!</v>
      </c>
      <c r="T123" s="79" t="str">
        <f t="shared" si="86"/>
        <v/>
      </c>
      <c r="U123" s="4"/>
      <c r="V123" s="69">
        <f t="shared" si="87"/>
        <v>13</v>
      </c>
      <c r="W123" s="70" t="str">
        <f t="shared" si="88"/>
        <v>SUMIT DANI</v>
      </c>
      <c r="X123" s="70">
        <f t="shared" si="69"/>
        <v>4257</v>
      </c>
      <c r="Y123" s="71">
        <v>34</v>
      </c>
      <c r="Z123" s="72">
        <f t="shared" si="89"/>
        <v>85</v>
      </c>
      <c r="AA123" s="422">
        <f t="shared" si="90"/>
        <v>9</v>
      </c>
      <c r="AB123" s="4"/>
      <c r="AC123" s="84">
        <f t="shared" si="91"/>
        <v>13</v>
      </c>
      <c r="AD123" s="80" t="str">
        <f t="shared" si="70"/>
        <v>SUMIT DANI</v>
      </c>
      <c r="AE123" s="80">
        <f t="shared" si="71"/>
        <v>4257</v>
      </c>
      <c r="AF123" s="81">
        <v>51</v>
      </c>
      <c r="AG123" s="82">
        <f t="shared" si="92"/>
        <v>63.8</v>
      </c>
      <c r="AH123" s="82">
        <f t="shared" si="93"/>
        <v>32</v>
      </c>
      <c r="AI123" s="4"/>
      <c r="AJ123" s="83">
        <f t="shared" si="94"/>
        <v>13</v>
      </c>
      <c r="AK123" s="77" t="str">
        <f t="shared" si="95"/>
        <v>SUMIT DANI</v>
      </c>
      <c r="AL123" s="77">
        <f t="shared" si="72"/>
        <v>4257</v>
      </c>
      <c r="AM123" s="78">
        <v>20</v>
      </c>
      <c r="AN123" s="79" t="e">
        <f>IF(#REF!="","",ROUND(#REF!/#REF!*$AN$5,1))</f>
        <v>#REF!</v>
      </c>
      <c r="AO123" s="79">
        <f t="shared" si="96"/>
        <v>20</v>
      </c>
      <c r="AP123" s="5">
        <f t="shared" si="73"/>
        <v>29</v>
      </c>
      <c r="AQ123" s="5">
        <f t="shared" si="97"/>
        <v>44</v>
      </c>
      <c r="AR123" s="5" t="str">
        <f t="shared" si="98"/>
        <v/>
      </c>
      <c r="AS123" s="5">
        <f t="shared" si="74"/>
        <v>34</v>
      </c>
      <c r="AT123" s="5">
        <f t="shared" si="99"/>
        <v>51</v>
      </c>
      <c r="AU123" s="5">
        <f t="shared" si="75"/>
        <v>20</v>
      </c>
      <c r="AV123" s="5">
        <f t="shared" si="100"/>
        <v>158</v>
      </c>
    </row>
    <row r="124" spans="1:48" x14ac:dyDescent="0.35">
      <c r="A124" s="69">
        <f>IF('Student Profile'!A16="","",'Student Profile'!A16)</f>
        <v>14</v>
      </c>
      <c r="B124" s="70" t="str">
        <f>IF('Student Profile'!B16="","",'Student Profile'!B16)</f>
        <v>VIVEK DANI</v>
      </c>
      <c r="C124" s="69">
        <f>IF('Student Profile'!C16="","",'Student Profile'!C16)</f>
        <v>4363</v>
      </c>
      <c r="D124" s="71">
        <v>23</v>
      </c>
      <c r="E124" s="72">
        <f t="shared" si="76"/>
        <v>57.5</v>
      </c>
      <c r="F124" s="422">
        <f t="shared" si="77"/>
        <v>6</v>
      </c>
      <c r="G124" s="4"/>
      <c r="H124" s="84">
        <f t="shared" si="78"/>
        <v>14</v>
      </c>
      <c r="I124" s="80" t="str">
        <f t="shared" si="79"/>
        <v>VIVEK DANI</v>
      </c>
      <c r="J124" s="80">
        <f t="shared" si="80"/>
        <v>4363</v>
      </c>
      <c r="K124" s="403">
        <v>23</v>
      </c>
      <c r="L124" s="82">
        <f t="shared" si="81"/>
        <v>28.8</v>
      </c>
      <c r="M124" s="421">
        <f t="shared" si="82"/>
        <v>9</v>
      </c>
      <c r="N124" s="4"/>
      <c r="O124" s="83">
        <f t="shared" si="83"/>
        <v>14</v>
      </c>
      <c r="P124" s="77" t="str">
        <f t="shared" si="84"/>
        <v>VIVEK DANI</v>
      </c>
      <c r="Q124" s="77">
        <f t="shared" si="85"/>
        <v>4363</v>
      </c>
      <c r="R124" s="78"/>
      <c r="S124" s="79" t="e">
        <f>IF(#REF!="","",ROUND(#REF!/#REF!*$AN$5,1))</f>
        <v>#REF!</v>
      </c>
      <c r="T124" s="79" t="str">
        <f t="shared" si="86"/>
        <v/>
      </c>
      <c r="U124" s="4"/>
      <c r="V124" s="69">
        <f t="shared" si="87"/>
        <v>14</v>
      </c>
      <c r="W124" s="70" t="str">
        <f t="shared" si="88"/>
        <v>VIVEK DANI</v>
      </c>
      <c r="X124" s="70">
        <f t="shared" si="69"/>
        <v>4363</v>
      </c>
      <c r="Y124" s="71">
        <v>24</v>
      </c>
      <c r="Z124" s="72">
        <f t="shared" si="89"/>
        <v>60</v>
      </c>
      <c r="AA124" s="422">
        <f t="shared" si="90"/>
        <v>6</v>
      </c>
      <c r="AB124" s="4"/>
      <c r="AC124" s="84">
        <f t="shared" si="91"/>
        <v>14</v>
      </c>
      <c r="AD124" s="80" t="str">
        <f t="shared" si="70"/>
        <v>VIVEK DANI</v>
      </c>
      <c r="AE124" s="80">
        <f t="shared" si="71"/>
        <v>4363</v>
      </c>
      <c r="AF124" s="81">
        <v>30</v>
      </c>
      <c r="AG124" s="82">
        <f t="shared" si="92"/>
        <v>37.5</v>
      </c>
      <c r="AH124" s="82">
        <f t="shared" si="93"/>
        <v>19</v>
      </c>
      <c r="AI124" s="4"/>
      <c r="AJ124" s="83">
        <f t="shared" si="94"/>
        <v>14</v>
      </c>
      <c r="AK124" s="77" t="str">
        <f t="shared" si="95"/>
        <v>VIVEK DANI</v>
      </c>
      <c r="AL124" s="77">
        <f t="shared" si="72"/>
        <v>4363</v>
      </c>
      <c r="AM124" s="78">
        <v>14</v>
      </c>
      <c r="AN124" s="79" t="e">
        <f>IF(#REF!="","",ROUND(#REF!/#REF!*$AN$5,1))</f>
        <v>#REF!</v>
      </c>
      <c r="AO124" s="79">
        <f t="shared" si="96"/>
        <v>14</v>
      </c>
      <c r="AP124" s="5">
        <f t="shared" si="73"/>
        <v>23</v>
      </c>
      <c r="AQ124" s="5">
        <f t="shared" si="97"/>
        <v>23</v>
      </c>
      <c r="AR124" s="5" t="str">
        <f t="shared" si="98"/>
        <v/>
      </c>
      <c r="AS124" s="5">
        <f t="shared" si="74"/>
        <v>24</v>
      </c>
      <c r="AT124" s="5">
        <f t="shared" si="99"/>
        <v>30</v>
      </c>
      <c r="AU124" s="5">
        <f t="shared" si="75"/>
        <v>14</v>
      </c>
      <c r="AV124" s="5">
        <f t="shared" si="100"/>
        <v>100</v>
      </c>
    </row>
    <row r="125" spans="1:48" x14ac:dyDescent="0.35">
      <c r="A125" s="69">
        <f>IF('Student Profile'!A17="","",'Student Profile'!A17)</f>
        <v>15</v>
      </c>
      <c r="B125" s="70" t="str">
        <f>IF('Student Profile'!B17="","",'Student Profile'!B17)</f>
        <v>BABITA JEENA</v>
      </c>
      <c r="C125" s="69">
        <f>IF('Student Profile'!C17="","",'Student Profile'!C17)</f>
        <v>4591</v>
      </c>
      <c r="D125" s="71">
        <v>21</v>
      </c>
      <c r="E125" s="72">
        <f t="shared" si="76"/>
        <v>52.5</v>
      </c>
      <c r="F125" s="422">
        <f t="shared" si="77"/>
        <v>6</v>
      </c>
      <c r="G125" s="4"/>
      <c r="H125" s="84">
        <f t="shared" si="78"/>
        <v>15</v>
      </c>
      <c r="I125" s="80" t="str">
        <f t="shared" si="79"/>
        <v>BABITA JEENA</v>
      </c>
      <c r="J125" s="80">
        <f t="shared" si="80"/>
        <v>4591</v>
      </c>
      <c r="K125" s="403">
        <v>17</v>
      </c>
      <c r="L125" s="82">
        <f t="shared" si="81"/>
        <v>21.3</v>
      </c>
      <c r="M125" s="421">
        <f t="shared" si="82"/>
        <v>7</v>
      </c>
      <c r="N125" s="4"/>
      <c r="O125" s="83">
        <f t="shared" si="83"/>
        <v>15</v>
      </c>
      <c r="P125" s="77" t="str">
        <f t="shared" si="84"/>
        <v>BABITA JEENA</v>
      </c>
      <c r="Q125" s="77">
        <f t="shared" si="85"/>
        <v>4591</v>
      </c>
      <c r="R125" s="78"/>
      <c r="S125" s="79" t="e">
        <f>IF(#REF!="","",ROUND(#REF!/#REF!*$AN$5,1))</f>
        <v>#REF!</v>
      </c>
      <c r="T125" s="79" t="str">
        <f t="shared" si="86"/>
        <v/>
      </c>
      <c r="U125" s="4"/>
      <c r="V125" s="69">
        <f t="shared" si="87"/>
        <v>15</v>
      </c>
      <c r="W125" s="70" t="str">
        <f t="shared" si="88"/>
        <v>BABITA JEENA</v>
      </c>
      <c r="X125" s="70">
        <f t="shared" si="69"/>
        <v>4591</v>
      </c>
      <c r="Y125" s="71">
        <v>22</v>
      </c>
      <c r="Z125" s="72">
        <f t="shared" si="89"/>
        <v>55</v>
      </c>
      <c r="AA125" s="422">
        <f t="shared" si="90"/>
        <v>6</v>
      </c>
      <c r="AB125" s="4"/>
      <c r="AC125" s="84">
        <f t="shared" si="91"/>
        <v>15</v>
      </c>
      <c r="AD125" s="80" t="str">
        <f t="shared" si="70"/>
        <v>BABITA JEENA</v>
      </c>
      <c r="AE125" s="80">
        <f t="shared" si="71"/>
        <v>4591</v>
      </c>
      <c r="AF125" s="81">
        <v>34</v>
      </c>
      <c r="AG125" s="82">
        <f t="shared" si="92"/>
        <v>42.5</v>
      </c>
      <c r="AH125" s="82">
        <f t="shared" si="93"/>
        <v>22</v>
      </c>
      <c r="AI125" s="4"/>
      <c r="AJ125" s="83">
        <f t="shared" si="94"/>
        <v>15</v>
      </c>
      <c r="AK125" s="77" t="str">
        <f t="shared" si="95"/>
        <v>BABITA JEENA</v>
      </c>
      <c r="AL125" s="77">
        <f t="shared" si="72"/>
        <v>4591</v>
      </c>
      <c r="AM125" s="78">
        <v>16</v>
      </c>
      <c r="AN125" s="79" t="e">
        <f>IF(#REF!="","",ROUND(#REF!/#REF!*$AN$5,1))</f>
        <v>#REF!</v>
      </c>
      <c r="AO125" s="79">
        <f t="shared" si="96"/>
        <v>16</v>
      </c>
      <c r="AP125" s="5">
        <f t="shared" si="73"/>
        <v>21</v>
      </c>
      <c r="AQ125" s="5">
        <f t="shared" si="97"/>
        <v>17</v>
      </c>
      <c r="AR125" s="5" t="str">
        <f t="shared" si="98"/>
        <v/>
      </c>
      <c r="AS125" s="5">
        <f t="shared" si="74"/>
        <v>22</v>
      </c>
      <c r="AT125" s="5">
        <f t="shared" si="99"/>
        <v>34</v>
      </c>
      <c r="AU125" s="5">
        <f t="shared" si="75"/>
        <v>16</v>
      </c>
      <c r="AV125" s="5">
        <f t="shared" si="100"/>
        <v>94</v>
      </c>
    </row>
    <row r="126" spans="1:48" x14ac:dyDescent="0.35">
      <c r="A126" s="69">
        <f>IF('Student Profile'!A18="","",'Student Profile'!A18)</f>
        <v>16</v>
      </c>
      <c r="B126" s="70" t="str">
        <f>IF('Student Profile'!B18="","",'Student Profile'!B18)</f>
        <v>BABITA RAUTELA</v>
      </c>
      <c r="C126" s="69">
        <f>IF('Student Profile'!C18="","",'Student Profile'!C18)</f>
        <v>4373</v>
      </c>
      <c r="D126" s="71">
        <v>20</v>
      </c>
      <c r="E126" s="72">
        <f t="shared" si="76"/>
        <v>50</v>
      </c>
      <c r="F126" s="422">
        <f t="shared" si="77"/>
        <v>5</v>
      </c>
      <c r="G126" s="4"/>
      <c r="H126" s="84">
        <f t="shared" si="78"/>
        <v>16</v>
      </c>
      <c r="I126" s="80" t="str">
        <f t="shared" si="79"/>
        <v>BABITA RAUTELA</v>
      </c>
      <c r="J126" s="80">
        <f t="shared" si="80"/>
        <v>4373</v>
      </c>
      <c r="K126" s="403">
        <v>15</v>
      </c>
      <c r="L126" s="82">
        <f t="shared" si="81"/>
        <v>18.8</v>
      </c>
      <c r="M126" s="421">
        <f t="shared" si="82"/>
        <v>6</v>
      </c>
      <c r="N126" s="4"/>
      <c r="O126" s="83">
        <f t="shared" si="83"/>
        <v>16</v>
      </c>
      <c r="P126" s="77" t="str">
        <f t="shared" si="84"/>
        <v>BABITA RAUTELA</v>
      </c>
      <c r="Q126" s="77">
        <f t="shared" si="85"/>
        <v>4373</v>
      </c>
      <c r="R126" s="78"/>
      <c r="S126" s="79" t="e">
        <f>IF(#REF!="","",ROUND(#REF!/#REF!*$AN$5,1))</f>
        <v>#REF!</v>
      </c>
      <c r="T126" s="79" t="str">
        <f t="shared" si="86"/>
        <v/>
      </c>
      <c r="U126" s="4"/>
      <c r="V126" s="69">
        <f t="shared" si="87"/>
        <v>16</v>
      </c>
      <c r="W126" s="70" t="str">
        <f t="shared" si="88"/>
        <v>BABITA RAUTELA</v>
      </c>
      <c r="X126" s="70">
        <f t="shared" si="69"/>
        <v>4373</v>
      </c>
      <c r="Y126" s="71">
        <v>24</v>
      </c>
      <c r="Z126" s="72">
        <f t="shared" si="89"/>
        <v>60</v>
      </c>
      <c r="AA126" s="422">
        <f t="shared" si="90"/>
        <v>6</v>
      </c>
      <c r="AB126" s="4"/>
      <c r="AC126" s="84">
        <f t="shared" si="91"/>
        <v>16</v>
      </c>
      <c r="AD126" s="80" t="str">
        <f t="shared" si="70"/>
        <v>BABITA RAUTELA</v>
      </c>
      <c r="AE126" s="80">
        <f t="shared" si="71"/>
        <v>4373</v>
      </c>
      <c r="AF126" s="81">
        <v>28</v>
      </c>
      <c r="AG126" s="82">
        <f t="shared" si="92"/>
        <v>35</v>
      </c>
      <c r="AH126" s="82">
        <f t="shared" si="93"/>
        <v>18</v>
      </c>
      <c r="AI126" s="4"/>
      <c r="AJ126" s="83">
        <f t="shared" si="94"/>
        <v>16</v>
      </c>
      <c r="AK126" s="77" t="str">
        <f t="shared" si="95"/>
        <v>BABITA RAUTELA</v>
      </c>
      <c r="AL126" s="77">
        <f t="shared" si="72"/>
        <v>4373</v>
      </c>
      <c r="AM126" s="78">
        <v>17</v>
      </c>
      <c r="AN126" s="79" t="e">
        <f>IF(#REF!="","",ROUND(#REF!/#REF!*$AN$5,1))</f>
        <v>#REF!</v>
      </c>
      <c r="AO126" s="79">
        <f t="shared" si="96"/>
        <v>17</v>
      </c>
      <c r="AP126" s="5">
        <f t="shared" si="73"/>
        <v>20</v>
      </c>
      <c r="AQ126" s="5">
        <f t="shared" si="97"/>
        <v>15</v>
      </c>
      <c r="AR126" s="5" t="str">
        <f t="shared" si="98"/>
        <v/>
      </c>
      <c r="AS126" s="5">
        <f t="shared" si="74"/>
        <v>24</v>
      </c>
      <c r="AT126" s="5">
        <f t="shared" si="99"/>
        <v>28</v>
      </c>
      <c r="AU126" s="5">
        <f t="shared" si="75"/>
        <v>17</v>
      </c>
      <c r="AV126" s="5">
        <f t="shared" si="100"/>
        <v>87</v>
      </c>
    </row>
    <row r="127" spans="1:48" x14ac:dyDescent="0.35">
      <c r="A127" s="69">
        <f>IF('Student Profile'!A19="","",'Student Profile'!A19)</f>
        <v>17</v>
      </c>
      <c r="B127" s="70" t="str">
        <f>IF('Student Profile'!B19="","",'Student Profile'!B19)</f>
        <v>BEENA SUYAL</v>
      </c>
      <c r="C127" s="69">
        <f>IF('Student Profile'!C19="","",'Student Profile'!C19)</f>
        <v>4166</v>
      </c>
      <c r="D127" s="71">
        <v>23</v>
      </c>
      <c r="E127" s="72">
        <f t="shared" si="76"/>
        <v>57.5</v>
      </c>
      <c r="F127" s="422">
        <f t="shared" si="77"/>
        <v>6</v>
      </c>
      <c r="G127" s="4"/>
      <c r="H127" s="84">
        <f t="shared" si="78"/>
        <v>17</v>
      </c>
      <c r="I127" s="80" t="str">
        <f t="shared" si="79"/>
        <v>BEENA SUYAL</v>
      </c>
      <c r="J127" s="80">
        <f t="shared" si="80"/>
        <v>4166</v>
      </c>
      <c r="K127" s="403">
        <v>21</v>
      </c>
      <c r="L127" s="82">
        <f t="shared" si="81"/>
        <v>26.3</v>
      </c>
      <c r="M127" s="421">
        <f t="shared" si="82"/>
        <v>8</v>
      </c>
      <c r="N127" s="4"/>
      <c r="O127" s="83">
        <f t="shared" si="83"/>
        <v>17</v>
      </c>
      <c r="P127" s="77" t="str">
        <f t="shared" si="84"/>
        <v>BEENA SUYAL</v>
      </c>
      <c r="Q127" s="77">
        <f t="shared" si="85"/>
        <v>4166</v>
      </c>
      <c r="R127" s="78"/>
      <c r="S127" s="79" t="e">
        <f>IF(#REF!="","",ROUND(#REF!/#REF!*$AN$5,1))</f>
        <v>#REF!</v>
      </c>
      <c r="T127" s="79" t="str">
        <f t="shared" si="86"/>
        <v/>
      </c>
      <c r="U127" s="4"/>
      <c r="V127" s="69">
        <f t="shared" si="87"/>
        <v>17</v>
      </c>
      <c r="W127" s="70" t="str">
        <f t="shared" si="88"/>
        <v>BEENA SUYAL</v>
      </c>
      <c r="X127" s="70">
        <f t="shared" si="69"/>
        <v>4166</v>
      </c>
      <c r="Y127" s="71">
        <v>27</v>
      </c>
      <c r="Z127" s="72">
        <f t="shared" si="89"/>
        <v>67.5</v>
      </c>
      <c r="AA127" s="422">
        <f t="shared" si="90"/>
        <v>7</v>
      </c>
      <c r="AB127" s="4"/>
      <c r="AC127" s="84">
        <f t="shared" si="91"/>
        <v>17</v>
      </c>
      <c r="AD127" s="80" t="str">
        <f t="shared" si="70"/>
        <v>BEENA SUYAL</v>
      </c>
      <c r="AE127" s="80">
        <f t="shared" si="71"/>
        <v>4166</v>
      </c>
      <c r="AF127" s="81">
        <v>25</v>
      </c>
      <c r="AG127" s="82">
        <f t="shared" si="92"/>
        <v>31.3</v>
      </c>
      <c r="AH127" s="82">
        <f t="shared" si="93"/>
        <v>16</v>
      </c>
      <c r="AI127" s="4"/>
      <c r="AJ127" s="83">
        <f t="shared" si="94"/>
        <v>17</v>
      </c>
      <c r="AK127" s="77" t="str">
        <f t="shared" si="95"/>
        <v>BEENA SUYAL</v>
      </c>
      <c r="AL127" s="77">
        <f t="shared" si="72"/>
        <v>4166</v>
      </c>
      <c r="AM127" s="78">
        <v>17</v>
      </c>
      <c r="AN127" s="79" t="e">
        <f>IF(#REF!="","",ROUND(#REF!/#REF!*$AN$5,1))</f>
        <v>#REF!</v>
      </c>
      <c r="AO127" s="79">
        <f t="shared" si="96"/>
        <v>17</v>
      </c>
      <c r="AP127" s="5">
        <f t="shared" si="73"/>
        <v>23</v>
      </c>
      <c r="AQ127" s="5">
        <f t="shared" si="97"/>
        <v>21</v>
      </c>
      <c r="AR127" s="5" t="str">
        <f t="shared" si="98"/>
        <v/>
      </c>
      <c r="AS127" s="5">
        <f t="shared" si="74"/>
        <v>27</v>
      </c>
      <c r="AT127" s="5">
        <f t="shared" si="99"/>
        <v>25</v>
      </c>
      <c r="AU127" s="5">
        <f t="shared" si="75"/>
        <v>17</v>
      </c>
      <c r="AV127" s="5">
        <f t="shared" si="100"/>
        <v>96</v>
      </c>
    </row>
    <row r="128" spans="1:48" x14ac:dyDescent="0.35">
      <c r="A128" s="69">
        <f>IF('Student Profile'!A20="","",'Student Profile'!A20)</f>
        <v>18</v>
      </c>
      <c r="B128" s="70" t="str">
        <f>IF('Student Profile'!B20="","",'Student Profile'!B20)</f>
        <v>HARSHITA NEGI</v>
      </c>
      <c r="C128" s="69">
        <f>IF('Student Profile'!C20="","",'Student Profile'!C20)</f>
        <v>4372</v>
      </c>
      <c r="D128" s="71">
        <v>28</v>
      </c>
      <c r="E128" s="72">
        <f t="shared" si="76"/>
        <v>70</v>
      </c>
      <c r="F128" s="422">
        <f t="shared" si="77"/>
        <v>7</v>
      </c>
      <c r="G128" s="4"/>
      <c r="H128" s="84">
        <f t="shared" si="78"/>
        <v>18</v>
      </c>
      <c r="I128" s="80" t="str">
        <f t="shared" si="79"/>
        <v>HARSHITA NEGI</v>
      </c>
      <c r="J128" s="80">
        <f t="shared" si="80"/>
        <v>4372</v>
      </c>
      <c r="K128" s="403">
        <v>34</v>
      </c>
      <c r="L128" s="82">
        <f t="shared" si="81"/>
        <v>42.5</v>
      </c>
      <c r="M128" s="421">
        <f t="shared" si="82"/>
        <v>13</v>
      </c>
      <c r="N128" s="4"/>
      <c r="O128" s="83">
        <f t="shared" si="83"/>
        <v>18</v>
      </c>
      <c r="P128" s="77" t="str">
        <f t="shared" si="84"/>
        <v>HARSHITA NEGI</v>
      </c>
      <c r="Q128" s="77">
        <f t="shared" si="85"/>
        <v>4372</v>
      </c>
      <c r="R128" s="78"/>
      <c r="S128" s="79" t="e">
        <f>IF(#REF!="","",ROUND(#REF!/#REF!*$AN$5,1))</f>
        <v>#REF!</v>
      </c>
      <c r="T128" s="79" t="str">
        <f t="shared" si="86"/>
        <v/>
      </c>
      <c r="U128" s="4"/>
      <c r="V128" s="69">
        <f t="shared" si="87"/>
        <v>18</v>
      </c>
      <c r="W128" s="70" t="str">
        <f t="shared" si="88"/>
        <v>HARSHITA NEGI</v>
      </c>
      <c r="X128" s="70">
        <f t="shared" si="69"/>
        <v>4372</v>
      </c>
      <c r="Y128" s="71">
        <v>37</v>
      </c>
      <c r="Z128" s="72">
        <f t="shared" si="89"/>
        <v>92.5</v>
      </c>
      <c r="AA128" s="422">
        <f t="shared" si="90"/>
        <v>10</v>
      </c>
      <c r="AB128" s="4"/>
      <c r="AC128" s="84">
        <f t="shared" si="91"/>
        <v>18</v>
      </c>
      <c r="AD128" s="80" t="str">
        <f t="shared" si="70"/>
        <v>HARSHITA NEGI</v>
      </c>
      <c r="AE128" s="80">
        <f t="shared" si="71"/>
        <v>4372</v>
      </c>
      <c r="AF128" s="81">
        <v>30</v>
      </c>
      <c r="AG128" s="82">
        <f t="shared" si="92"/>
        <v>37.5</v>
      </c>
      <c r="AH128" s="82">
        <f t="shared" si="93"/>
        <v>19</v>
      </c>
      <c r="AI128" s="4"/>
      <c r="AJ128" s="83">
        <f t="shared" si="94"/>
        <v>18</v>
      </c>
      <c r="AK128" s="77" t="str">
        <f t="shared" si="95"/>
        <v>HARSHITA NEGI</v>
      </c>
      <c r="AL128" s="77">
        <f t="shared" si="72"/>
        <v>4372</v>
      </c>
      <c r="AM128" s="78">
        <v>17</v>
      </c>
      <c r="AN128" s="79" t="e">
        <f>IF(#REF!="","",ROUND(#REF!/#REF!*$AN$5,1))</f>
        <v>#REF!</v>
      </c>
      <c r="AO128" s="79">
        <f t="shared" si="96"/>
        <v>17</v>
      </c>
      <c r="AP128" s="5">
        <f t="shared" si="73"/>
        <v>28</v>
      </c>
      <c r="AQ128" s="5">
        <f t="shared" si="97"/>
        <v>34</v>
      </c>
      <c r="AR128" s="5" t="str">
        <f t="shared" si="98"/>
        <v/>
      </c>
      <c r="AS128" s="5">
        <f t="shared" si="74"/>
        <v>37</v>
      </c>
      <c r="AT128" s="5">
        <f t="shared" si="99"/>
        <v>30</v>
      </c>
      <c r="AU128" s="5">
        <f t="shared" si="75"/>
        <v>17</v>
      </c>
      <c r="AV128" s="5">
        <f t="shared" si="100"/>
        <v>129</v>
      </c>
    </row>
    <row r="129" spans="1:48" x14ac:dyDescent="0.35">
      <c r="A129" s="69">
        <f>IF('Student Profile'!A21="","",'Student Profile'!A21)</f>
        <v>19</v>
      </c>
      <c r="B129" s="70" t="str">
        <f>IF('Student Profile'!B21="","",'Student Profile'!B21)</f>
        <v>MEENA BISHT</v>
      </c>
      <c r="C129" s="69">
        <f>IF('Student Profile'!C21="","",'Student Profile'!C21)</f>
        <v>4203</v>
      </c>
      <c r="D129" s="71">
        <v>33</v>
      </c>
      <c r="E129" s="72">
        <f t="shared" si="76"/>
        <v>82.5</v>
      </c>
      <c r="F129" s="422">
        <f t="shared" si="77"/>
        <v>9</v>
      </c>
      <c r="G129" s="4"/>
      <c r="H129" s="84">
        <f t="shared" si="78"/>
        <v>19</v>
      </c>
      <c r="I129" s="80" t="str">
        <f t="shared" si="79"/>
        <v>MEENA BISHT</v>
      </c>
      <c r="J129" s="80">
        <f t="shared" si="80"/>
        <v>4203</v>
      </c>
      <c r="K129" s="403">
        <v>43</v>
      </c>
      <c r="L129" s="82">
        <f t="shared" si="81"/>
        <v>53.8</v>
      </c>
      <c r="M129" s="421">
        <f t="shared" si="82"/>
        <v>17</v>
      </c>
      <c r="N129" s="4"/>
      <c r="O129" s="83">
        <f t="shared" si="83"/>
        <v>19</v>
      </c>
      <c r="P129" s="77" t="str">
        <f t="shared" si="84"/>
        <v>MEENA BISHT</v>
      </c>
      <c r="Q129" s="77">
        <f t="shared" si="85"/>
        <v>4203</v>
      </c>
      <c r="R129" s="78"/>
      <c r="S129" s="79" t="e">
        <f>IF(#REF!="","",ROUND(#REF!/#REF!*$AN$5,1))</f>
        <v>#REF!</v>
      </c>
      <c r="T129" s="79" t="str">
        <f t="shared" si="86"/>
        <v/>
      </c>
      <c r="U129" s="4"/>
      <c r="V129" s="69">
        <f t="shared" si="87"/>
        <v>19</v>
      </c>
      <c r="W129" s="70" t="str">
        <f t="shared" si="88"/>
        <v>MEENA BISHT</v>
      </c>
      <c r="X129" s="70">
        <f t="shared" si="69"/>
        <v>4203</v>
      </c>
      <c r="Y129" s="71">
        <v>36</v>
      </c>
      <c r="Z129" s="72">
        <f t="shared" si="89"/>
        <v>90</v>
      </c>
      <c r="AA129" s="422">
        <f t="shared" si="90"/>
        <v>9</v>
      </c>
      <c r="AB129" s="4"/>
      <c r="AC129" s="84">
        <f t="shared" si="91"/>
        <v>19</v>
      </c>
      <c r="AD129" s="80" t="str">
        <f t="shared" si="70"/>
        <v>MEENA BISHT</v>
      </c>
      <c r="AE129" s="80">
        <f t="shared" si="71"/>
        <v>4203</v>
      </c>
      <c r="AF129" s="81">
        <v>44</v>
      </c>
      <c r="AG129" s="82">
        <f t="shared" si="92"/>
        <v>55</v>
      </c>
      <c r="AH129" s="82">
        <f t="shared" si="93"/>
        <v>28</v>
      </c>
      <c r="AI129" s="4"/>
      <c r="AJ129" s="83">
        <f t="shared" si="94"/>
        <v>19</v>
      </c>
      <c r="AK129" s="77" t="str">
        <f t="shared" si="95"/>
        <v>MEENA BISHT</v>
      </c>
      <c r="AL129" s="77">
        <f t="shared" si="72"/>
        <v>4203</v>
      </c>
      <c r="AM129" s="78">
        <v>20</v>
      </c>
      <c r="AN129" s="79" t="e">
        <f>IF(#REF!="","",ROUND(#REF!/#REF!*$AN$5,1))</f>
        <v>#REF!</v>
      </c>
      <c r="AO129" s="79">
        <f t="shared" si="96"/>
        <v>20</v>
      </c>
      <c r="AP129" s="5">
        <f t="shared" si="73"/>
        <v>33</v>
      </c>
      <c r="AQ129" s="5">
        <f t="shared" si="97"/>
        <v>43</v>
      </c>
      <c r="AR129" s="5" t="str">
        <f t="shared" si="98"/>
        <v/>
      </c>
      <c r="AS129" s="5">
        <f t="shared" si="74"/>
        <v>36</v>
      </c>
      <c r="AT129" s="5">
        <f t="shared" si="99"/>
        <v>44</v>
      </c>
      <c r="AU129" s="5">
        <f t="shared" si="75"/>
        <v>20</v>
      </c>
      <c r="AV129" s="5">
        <f t="shared" si="100"/>
        <v>156</v>
      </c>
    </row>
    <row r="130" spans="1:48" x14ac:dyDescent="0.35">
      <c r="A130" s="69">
        <f>IF('Student Profile'!A22="","",'Student Profile'!A22)</f>
        <v>20</v>
      </c>
      <c r="B130" s="70" t="str">
        <f>IF('Student Profile'!B22="","",'Student Profile'!B22)</f>
        <v>NIYATI SUYAL</v>
      </c>
      <c r="C130" s="69">
        <f>IF('Student Profile'!C22="","",'Student Profile'!C22)</f>
        <v>4389</v>
      </c>
      <c r="D130" s="71">
        <v>33</v>
      </c>
      <c r="E130" s="72">
        <f t="shared" si="76"/>
        <v>82.5</v>
      </c>
      <c r="F130" s="422">
        <f t="shared" si="77"/>
        <v>9</v>
      </c>
      <c r="G130" s="4"/>
      <c r="H130" s="84">
        <f t="shared" si="78"/>
        <v>20</v>
      </c>
      <c r="I130" s="80" t="str">
        <f t="shared" si="79"/>
        <v>NIYATI SUYAL</v>
      </c>
      <c r="J130" s="80">
        <f t="shared" si="80"/>
        <v>4389</v>
      </c>
      <c r="K130" s="403">
        <v>48</v>
      </c>
      <c r="L130" s="82">
        <f t="shared" si="81"/>
        <v>60</v>
      </c>
      <c r="M130" s="421">
        <f t="shared" si="82"/>
        <v>18</v>
      </c>
      <c r="N130" s="4"/>
      <c r="O130" s="83">
        <f t="shared" si="83"/>
        <v>20</v>
      </c>
      <c r="P130" s="77" t="str">
        <f t="shared" si="84"/>
        <v>NIYATI SUYAL</v>
      </c>
      <c r="Q130" s="77">
        <f t="shared" si="85"/>
        <v>4389</v>
      </c>
      <c r="R130" s="78"/>
      <c r="S130" s="79" t="e">
        <f>IF(#REF!="","",ROUND(#REF!/#REF!*$AN$5,1))</f>
        <v>#REF!</v>
      </c>
      <c r="T130" s="79" t="str">
        <f t="shared" si="86"/>
        <v/>
      </c>
      <c r="U130" s="4"/>
      <c r="V130" s="69">
        <f t="shared" si="87"/>
        <v>20</v>
      </c>
      <c r="W130" s="70" t="str">
        <f t="shared" si="88"/>
        <v>NIYATI SUYAL</v>
      </c>
      <c r="X130" s="70">
        <f t="shared" si="69"/>
        <v>4389</v>
      </c>
      <c r="Y130" s="71">
        <v>37</v>
      </c>
      <c r="Z130" s="72">
        <f t="shared" si="89"/>
        <v>92.5</v>
      </c>
      <c r="AA130" s="422">
        <f t="shared" si="90"/>
        <v>10</v>
      </c>
      <c r="AB130" s="4"/>
      <c r="AC130" s="84">
        <f t="shared" si="91"/>
        <v>20</v>
      </c>
      <c r="AD130" s="80" t="str">
        <f t="shared" si="70"/>
        <v>NIYATI SUYAL</v>
      </c>
      <c r="AE130" s="80">
        <f t="shared" si="71"/>
        <v>4389</v>
      </c>
      <c r="AF130" s="81">
        <v>51</v>
      </c>
      <c r="AG130" s="82">
        <f t="shared" si="92"/>
        <v>63.8</v>
      </c>
      <c r="AH130" s="82">
        <f t="shared" si="93"/>
        <v>32</v>
      </c>
      <c r="AI130" s="4"/>
      <c r="AJ130" s="83">
        <f t="shared" si="94"/>
        <v>20</v>
      </c>
      <c r="AK130" s="77" t="str">
        <f t="shared" si="95"/>
        <v>NIYATI SUYAL</v>
      </c>
      <c r="AL130" s="77">
        <f t="shared" si="72"/>
        <v>4389</v>
      </c>
      <c r="AM130" s="78">
        <v>20</v>
      </c>
      <c r="AN130" s="79" t="e">
        <f>IF(#REF!="","",ROUND(#REF!/#REF!*$AN$5,1))</f>
        <v>#REF!</v>
      </c>
      <c r="AO130" s="79">
        <f t="shared" si="96"/>
        <v>20</v>
      </c>
      <c r="AP130" s="5">
        <f t="shared" si="73"/>
        <v>33</v>
      </c>
      <c r="AQ130" s="5">
        <f t="shared" si="97"/>
        <v>48</v>
      </c>
      <c r="AR130" s="5" t="str">
        <f t="shared" si="98"/>
        <v/>
      </c>
      <c r="AS130" s="5">
        <f t="shared" si="74"/>
        <v>37</v>
      </c>
      <c r="AT130" s="5">
        <f t="shared" si="99"/>
        <v>51</v>
      </c>
      <c r="AU130" s="5">
        <f t="shared" si="75"/>
        <v>20</v>
      </c>
      <c r="AV130" s="5">
        <f t="shared" si="100"/>
        <v>169</v>
      </c>
    </row>
    <row r="131" spans="1:48" x14ac:dyDescent="0.35">
      <c r="A131" s="69">
        <f>IF('Student Profile'!A23="","",'Student Profile'!A23)</f>
        <v>21</v>
      </c>
      <c r="B131" s="70" t="str">
        <f>IF('Student Profile'!B23="","",'Student Profile'!B23)</f>
        <v>TANU PRIYA</v>
      </c>
      <c r="C131" s="69">
        <f>IF('Student Profile'!C23="","",'Student Profile'!C23)</f>
        <v>4323</v>
      </c>
      <c r="D131" s="71">
        <v>34</v>
      </c>
      <c r="E131" s="72">
        <f t="shared" si="76"/>
        <v>85</v>
      </c>
      <c r="F131" s="422">
        <f t="shared" si="77"/>
        <v>9</v>
      </c>
      <c r="G131" s="4"/>
      <c r="H131" s="84">
        <f t="shared" si="78"/>
        <v>21</v>
      </c>
      <c r="I131" s="80" t="str">
        <f t="shared" si="79"/>
        <v>TANU PRIYA</v>
      </c>
      <c r="J131" s="80">
        <f t="shared" si="80"/>
        <v>4323</v>
      </c>
      <c r="K131" s="403">
        <v>42</v>
      </c>
      <c r="L131" s="82">
        <f t="shared" si="81"/>
        <v>52.5</v>
      </c>
      <c r="M131" s="421">
        <f t="shared" si="82"/>
        <v>16</v>
      </c>
      <c r="N131" s="4"/>
      <c r="O131" s="83">
        <f t="shared" si="83"/>
        <v>21</v>
      </c>
      <c r="P131" s="77" t="str">
        <f t="shared" si="84"/>
        <v>TANU PRIYA</v>
      </c>
      <c r="Q131" s="77">
        <f t="shared" si="85"/>
        <v>4323</v>
      </c>
      <c r="R131" s="78"/>
      <c r="S131" s="79" t="e">
        <f>IF(#REF!="","",ROUND(#REF!/#REF!*$AN$5,1))</f>
        <v>#REF!</v>
      </c>
      <c r="T131" s="79" t="str">
        <f t="shared" si="86"/>
        <v/>
      </c>
      <c r="U131" s="4"/>
      <c r="V131" s="69">
        <f t="shared" si="87"/>
        <v>21</v>
      </c>
      <c r="W131" s="70" t="str">
        <f t="shared" si="88"/>
        <v>TANU PRIYA</v>
      </c>
      <c r="X131" s="70">
        <f t="shared" si="69"/>
        <v>4323</v>
      </c>
      <c r="Y131" s="71">
        <v>39</v>
      </c>
      <c r="Z131" s="72">
        <f t="shared" si="89"/>
        <v>97.5</v>
      </c>
      <c r="AA131" s="422">
        <f t="shared" si="90"/>
        <v>10</v>
      </c>
      <c r="AB131" s="4"/>
      <c r="AC131" s="84">
        <f t="shared" si="91"/>
        <v>21</v>
      </c>
      <c r="AD131" s="80" t="str">
        <f t="shared" si="70"/>
        <v>TANU PRIYA</v>
      </c>
      <c r="AE131" s="80">
        <f t="shared" si="71"/>
        <v>4323</v>
      </c>
      <c r="AF131" s="81">
        <v>49</v>
      </c>
      <c r="AG131" s="82">
        <f t="shared" si="92"/>
        <v>61.3</v>
      </c>
      <c r="AH131" s="82">
        <f t="shared" si="93"/>
        <v>31</v>
      </c>
      <c r="AI131" s="4"/>
      <c r="AJ131" s="83">
        <f t="shared" si="94"/>
        <v>21</v>
      </c>
      <c r="AK131" s="77" t="str">
        <f t="shared" si="95"/>
        <v>TANU PRIYA</v>
      </c>
      <c r="AL131" s="77">
        <f t="shared" si="72"/>
        <v>4323</v>
      </c>
      <c r="AM131" s="78">
        <v>20</v>
      </c>
      <c r="AN131" s="79" t="e">
        <f>IF(#REF!="","",ROUND(#REF!/#REF!*$AN$5,1))</f>
        <v>#REF!</v>
      </c>
      <c r="AO131" s="79">
        <f t="shared" si="96"/>
        <v>20</v>
      </c>
      <c r="AP131" s="5">
        <f t="shared" si="73"/>
        <v>34</v>
      </c>
      <c r="AQ131" s="5">
        <f t="shared" si="97"/>
        <v>42</v>
      </c>
      <c r="AR131" s="5" t="str">
        <f t="shared" si="98"/>
        <v/>
      </c>
      <c r="AS131" s="5">
        <f t="shared" si="74"/>
        <v>39</v>
      </c>
      <c r="AT131" s="5">
        <f t="shared" si="99"/>
        <v>49</v>
      </c>
      <c r="AU131" s="5">
        <f t="shared" si="75"/>
        <v>20</v>
      </c>
      <c r="AV131" s="5">
        <f t="shared" si="100"/>
        <v>164</v>
      </c>
    </row>
    <row r="132" spans="1:48" x14ac:dyDescent="0.35">
      <c r="A132" s="69">
        <f>IF('Student Profile'!A24="","",'Student Profile'!A24)</f>
        <v>22</v>
      </c>
      <c r="B132" s="70" t="str">
        <f>IF('Student Profile'!B24="","",'Student Profile'!B24)</f>
        <v>TANUJA NEGI</v>
      </c>
      <c r="C132" s="69">
        <f>IF('Student Profile'!C24="","",'Student Profile'!C24)</f>
        <v>4585</v>
      </c>
      <c r="D132" s="71">
        <v>27</v>
      </c>
      <c r="E132" s="72">
        <f t="shared" si="76"/>
        <v>67.5</v>
      </c>
      <c r="F132" s="422">
        <f t="shared" si="77"/>
        <v>7</v>
      </c>
      <c r="G132" s="4"/>
      <c r="H132" s="84">
        <f t="shared" si="78"/>
        <v>22</v>
      </c>
      <c r="I132" s="80" t="str">
        <f t="shared" si="79"/>
        <v>TANUJA NEGI</v>
      </c>
      <c r="J132" s="80">
        <f t="shared" si="80"/>
        <v>4585</v>
      </c>
      <c r="K132" s="403">
        <v>21</v>
      </c>
      <c r="L132" s="82">
        <f t="shared" si="81"/>
        <v>26.3</v>
      </c>
      <c r="M132" s="421">
        <f t="shared" si="82"/>
        <v>8</v>
      </c>
      <c r="N132" s="4"/>
      <c r="O132" s="83">
        <f t="shared" si="83"/>
        <v>22</v>
      </c>
      <c r="P132" s="77" t="str">
        <f t="shared" si="84"/>
        <v>TANUJA NEGI</v>
      </c>
      <c r="Q132" s="77">
        <f t="shared" si="85"/>
        <v>4585</v>
      </c>
      <c r="R132" s="78"/>
      <c r="S132" s="79" t="e">
        <f>IF(#REF!="","",ROUND(#REF!/#REF!*$AN$5,1))</f>
        <v>#REF!</v>
      </c>
      <c r="T132" s="79" t="str">
        <f t="shared" si="86"/>
        <v/>
      </c>
      <c r="U132" s="4"/>
      <c r="V132" s="69">
        <f t="shared" si="87"/>
        <v>22</v>
      </c>
      <c r="W132" s="70" t="str">
        <f t="shared" si="88"/>
        <v>TANUJA NEGI</v>
      </c>
      <c r="X132" s="70">
        <f t="shared" si="69"/>
        <v>4585</v>
      </c>
      <c r="Y132" s="71">
        <v>32</v>
      </c>
      <c r="Z132" s="72">
        <f t="shared" si="89"/>
        <v>80</v>
      </c>
      <c r="AA132" s="422">
        <f t="shared" si="90"/>
        <v>8</v>
      </c>
      <c r="AB132" s="4"/>
      <c r="AC132" s="84">
        <f t="shared" si="91"/>
        <v>22</v>
      </c>
      <c r="AD132" s="80" t="str">
        <f t="shared" si="70"/>
        <v>TANUJA NEGI</v>
      </c>
      <c r="AE132" s="80">
        <f t="shared" si="71"/>
        <v>4585</v>
      </c>
      <c r="AF132" s="81">
        <v>55</v>
      </c>
      <c r="AG132" s="82">
        <f t="shared" si="92"/>
        <v>68.8</v>
      </c>
      <c r="AH132" s="82">
        <f t="shared" si="93"/>
        <v>35</v>
      </c>
      <c r="AI132" s="4"/>
      <c r="AJ132" s="83">
        <f t="shared" si="94"/>
        <v>22</v>
      </c>
      <c r="AK132" s="77" t="str">
        <f t="shared" si="95"/>
        <v>TANUJA NEGI</v>
      </c>
      <c r="AL132" s="77">
        <f t="shared" si="72"/>
        <v>4585</v>
      </c>
      <c r="AM132" s="78">
        <v>20</v>
      </c>
      <c r="AN132" s="79" t="e">
        <f>IF(#REF!="","",ROUND(#REF!/#REF!*$AN$5,1))</f>
        <v>#REF!</v>
      </c>
      <c r="AO132" s="79">
        <f t="shared" si="96"/>
        <v>20</v>
      </c>
      <c r="AP132" s="5">
        <f t="shared" si="73"/>
        <v>27</v>
      </c>
      <c r="AQ132" s="5">
        <f t="shared" si="97"/>
        <v>21</v>
      </c>
      <c r="AR132" s="5" t="str">
        <f t="shared" si="98"/>
        <v/>
      </c>
      <c r="AS132" s="5">
        <f t="shared" si="74"/>
        <v>32</v>
      </c>
      <c r="AT132" s="5">
        <f t="shared" si="99"/>
        <v>55</v>
      </c>
      <c r="AU132" s="5">
        <f t="shared" si="75"/>
        <v>20</v>
      </c>
      <c r="AV132" s="5">
        <f t="shared" si="100"/>
        <v>135</v>
      </c>
    </row>
    <row r="133" spans="1:48" x14ac:dyDescent="0.35">
      <c r="A133" s="69">
        <f>IF('Student Profile'!A25="","",'Student Profile'!A25)</f>
        <v>23</v>
      </c>
      <c r="B133" s="70" t="str">
        <f>IF('Student Profile'!B25="","",'Student Profile'!B25)</f>
        <v>TANUJA NEGI</v>
      </c>
      <c r="C133" s="69">
        <f>IF('Student Profile'!C25="","",'Student Profile'!C25)</f>
        <v>4378</v>
      </c>
      <c r="D133" s="71">
        <v>28</v>
      </c>
      <c r="E133" s="72">
        <f t="shared" si="76"/>
        <v>70</v>
      </c>
      <c r="F133" s="422">
        <f t="shared" si="77"/>
        <v>7</v>
      </c>
      <c r="G133" s="4"/>
      <c r="H133" s="84">
        <f t="shared" si="78"/>
        <v>23</v>
      </c>
      <c r="I133" s="80" t="str">
        <f t="shared" si="79"/>
        <v>TANUJA NEGI</v>
      </c>
      <c r="J133" s="80">
        <f t="shared" si="80"/>
        <v>4378</v>
      </c>
      <c r="K133" s="403">
        <v>35</v>
      </c>
      <c r="L133" s="82">
        <f t="shared" si="81"/>
        <v>43.8</v>
      </c>
      <c r="M133" s="421">
        <f t="shared" si="82"/>
        <v>14</v>
      </c>
      <c r="N133" s="4"/>
      <c r="O133" s="83">
        <f t="shared" si="83"/>
        <v>23</v>
      </c>
      <c r="P133" s="77" t="str">
        <f t="shared" si="84"/>
        <v>TANUJA NEGI</v>
      </c>
      <c r="Q133" s="77">
        <f t="shared" si="85"/>
        <v>4378</v>
      </c>
      <c r="R133" s="78"/>
      <c r="S133" s="79" t="e">
        <f>IF(#REF!="","",ROUND(#REF!/#REF!*$AN$5,1))</f>
        <v>#REF!</v>
      </c>
      <c r="T133" s="79" t="str">
        <f t="shared" si="86"/>
        <v/>
      </c>
      <c r="U133" s="4"/>
      <c r="V133" s="69">
        <f t="shared" si="87"/>
        <v>23</v>
      </c>
      <c r="W133" s="70" t="str">
        <f t="shared" si="88"/>
        <v>TANUJA NEGI</v>
      </c>
      <c r="X133" s="70">
        <f t="shared" si="69"/>
        <v>4378</v>
      </c>
      <c r="Y133" s="71">
        <v>24</v>
      </c>
      <c r="Z133" s="72">
        <f t="shared" si="89"/>
        <v>60</v>
      </c>
      <c r="AA133" s="422">
        <f t="shared" si="90"/>
        <v>6</v>
      </c>
      <c r="AB133" s="4"/>
      <c r="AC133" s="84">
        <f t="shared" si="91"/>
        <v>23</v>
      </c>
      <c r="AD133" s="80" t="str">
        <f t="shared" si="70"/>
        <v>TANUJA NEGI</v>
      </c>
      <c r="AE133" s="80">
        <f t="shared" si="71"/>
        <v>4378</v>
      </c>
      <c r="AF133" s="81">
        <v>28</v>
      </c>
      <c r="AG133" s="82">
        <f t="shared" si="92"/>
        <v>35</v>
      </c>
      <c r="AH133" s="82">
        <f t="shared" si="93"/>
        <v>18</v>
      </c>
      <c r="AI133" s="4"/>
      <c r="AJ133" s="83">
        <f t="shared" si="94"/>
        <v>23</v>
      </c>
      <c r="AK133" s="77" t="str">
        <f t="shared" si="95"/>
        <v>TANUJA NEGI</v>
      </c>
      <c r="AL133" s="77">
        <f t="shared" si="72"/>
        <v>4378</v>
      </c>
      <c r="AM133" s="78">
        <v>19</v>
      </c>
      <c r="AN133" s="79" t="e">
        <f>IF(#REF!="","",ROUND(#REF!/#REF!*$AN$5,1))</f>
        <v>#REF!</v>
      </c>
      <c r="AO133" s="79">
        <f t="shared" si="96"/>
        <v>19</v>
      </c>
      <c r="AP133" s="5">
        <f t="shared" si="73"/>
        <v>28</v>
      </c>
      <c r="AQ133" s="5">
        <f t="shared" si="97"/>
        <v>35</v>
      </c>
      <c r="AR133" s="5" t="str">
        <f t="shared" si="98"/>
        <v/>
      </c>
      <c r="AS133" s="5">
        <f t="shared" si="74"/>
        <v>24</v>
      </c>
      <c r="AT133" s="5">
        <f t="shared" si="99"/>
        <v>28</v>
      </c>
      <c r="AU133" s="5">
        <f t="shared" si="75"/>
        <v>19</v>
      </c>
      <c r="AV133" s="5">
        <f t="shared" si="100"/>
        <v>115</v>
      </c>
    </row>
    <row r="134" spans="1:48" x14ac:dyDescent="0.35">
      <c r="A134" s="69">
        <f>IF('Student Profile'!A26="","",'Student Profile'!A26)</f>
        <v>24</v>
      </c>
      <c r="B134" s="70" t="str">
        <f>IF('Student Profile'!B26="","",'Student Profile'!B26)</f>
        <v/>
      </c>
      <c r="C134" s="69" t="str">
        <f>IF('Student Profile'!C26="","",'Student Profile'!C26)</f>
        <v/>
      </c>
      <c r="D134" s="71"/>
      <c r="E134" s="72">
        <f t="shared" si="76"/>
        <v>0</v>
      </c>
      <c r="F134" s="422" t="str">
        <f t="shared" si="77"/>
        <v/>
      </c>
      <c r="G134" s="4"/>
      <c r="H134" s="84">
        <f t="shared" si="78"/>
        <v>24</v>
      </c>
      <c r="I134" s="80" t="str">
        <f t="shared" si="79"/>
        <v/>
      </c>
      <c r="J134" s="80" t="str">
        <f t="shared" si="80"/>
        <v/>
      </c>
      <c r="K134" s="403"/>
      <c r="L134" s="82">
        <f t="shared" si="81"/>
        <v>0</v>
      </c>
      <c r="M134" s="421" t="str">
        <f t="shared" si="82"/>
        <v/>
      </c>
      <c r="N134" s="4"/>
      <c r="O134" s="83">
        <f t="shared" si="83"/>
        <v>24</v>
      </c>
      <c r="P134" s="77" t="str">
        <f t="shared" si="84"/>
        <v/>
      </c>
      <c r="Q134" s="77" t="str">
        <f t="shared" si="85"/>
        <v/>
      </c>
      <c r="R134" s="78"/>
      <c r="S134" s="79" t="e">
        <f>IF(#REF!="","",ROUND(#REF!/#REF!*$AN$5,1))</f>
        <v>#REF!</v>
      </c>
      <c r="T134" s="79" t="str">
        <f t="shared" si="86"/>
        <v/>
      </c>
      <c r="U134" s="4"/>
      <c r="V134" s="69">
        <f t="shared" si="87"/>
        <v>24</v>
      </c>
      <c r="W134" s="70" t="str">
        <f t="shared" si="88"/>
        <v/>
      </c>
      <c r="X134" s="70" t="str">
        <f t="shared" si="69"/>
        <v/>
      </c>
      <c r="Y134" s="71"/>
      <c r="Z134" s="72">
        <f t="shared" si="89"/>
        <v>0</v>
      </c>
      <c r="AA134" s="422" t="str">
        <f t="shared" si="90"/>
        <v/>
      </c>
      <c r="AB134" s="4"/>
      <c r="AC134" s="84">
        <f t="shared" si="91"/>
        <v>24</v>
      </c>
      <c r="AD134" s="80" t="str">
        <f t="shared" si="70"/>
        <v/>
      </c>
      <c r="AE134" s="80" t="str">
        <f t="shared" si="71"/>
        <v/>
      </c>
      <c r="AF134" s="81"/>
      <c r="AG134" s="82">
        <f t="shared" si="92"/>
        <v>0</v>
      </c>
      <c r="AH134" s="82" t="str">
        <f t="shared" si="93"/>
        <v/>
      </c>
      <c r="AI134" s="4"/>
      <c r="AJ134" s="83">
        <f t="shared" si="94"/>
        <v>24</v>
      </c>
      <c r="AK134" s="77" t="str">
        <f t="shared" si="95"/>
        <v/>
      </c>
      <c r="AL134" s="77" t="str">
        <f t="shared" si="72"/>
        <v/>
      </c>
      <c r="AM134" s="78"/>
      <c r="AN134" s="79" t="e">
        <f>IF(#REF!="","",ROUND(#REF!/#REF!*$AN$5,1))</f>
        <v>#REF!</v>
      </c>
      <c r="AO134" s="79" t="str">
        <f t="shared" si="96"/>
        <v/>
      </c>
      <c r="AP134" s="5" t="str">
        <f t="shared" si="73"/>
        <v/>
      </c>
      <c r="AQ134" s="5" t="str">
        <f t="shared" si="97"/>
        <v/>
      </c>
      <c r="AR134" s="5" t="str">
        <f t="shared" si="98"/>
        <v/>
      </c>
      <c r="AS134" s="5" t="str">
        <f t="shared" si="74"/>
        <v/>
      </c>
      <c r="AT134" s="5" t="str">
        <f t="shared" si="99"/>
        <v/>
      </c>
      <c r="AU134" s="5" t="str">
        <f t="shared" si="75"/>
        <v/>
      </c>
      <c r="AV134" s="5" t="str">
        <f t="shared" si="100"/>
        <v/>
      </c>
    </row>
    <row r="135" spans="1:48" x14ac:dyDescent="0.35">
      <c r="A135" s="69">
        <f>IF('Student Profile'!A27="","",'Student Profile'!A27)</f>
        <v>25</v>
      </c>
      <c r="B135" s="70" t="str">
        <f>IF('Student Profile'!B27="","",'Student Profile'!B27)</f>
        <v/>
      </c>
      <c r="C135" s="69" t="str">
        <f>IF('Student Profile'!C27="","",'Student Profile'!C27)</f>
        <v/>
      </c>
      <c r="D135" s="71"/>
      <c r="E135" s="72">
        <f t="shared" si="76"/>
        <v>0</v>
      </c>
      <c r="F135" s="422" t="str">
        <f t="shared" si="77"/>
        <v/>
      </c>
      <c r="G135" s="4"/>
      <c r="H135" s="84">
        <f t="shared" si="78"/>
        <v>25</v>
      </c>
      <c r="I135" s="80" t="str">
        <f t="shared" si="79"/>
        <v/>
      </c>
      <c r="J135" s="80" t="str">
        <f t="shared" si="80"/>
        <v/>
      </c>
      <c r="K135" s="403"/>
      <c r="L135" s="82">
        <f t="shared" si="81"/>
        <v>0</v>
      </c>
      <c r="M135" s="421" t="str">
        <f t="shared" si="82"/>
        <v/>
      </c>
      <c r="N135" s="4"/>
      <c r="O135" s="83">
        <f t="shared" si="83"/>
        <v>25</v>
      </c>
      <c r="P135" s="77" t="str">
        <f t="shared" si="84"/>
        <v/>
      </c>
      <c r="Q135" s="77" t="str">
        <f t="shared" si="85"/>
        <v/>
      </c>
      <c r="R135" s="78"/>
      <c r="S135" s="79" t="e">
        <f>IF(#REF!="","",ROUND(#REF!/#REF!*$AN$5,1))</f>
        <v>#REF!</v>
      </c>
      <c r="T135" s="79" t="str">
        <f t="shared" si="86"/>
        <v/>
      </c>
      <c r="U135" s="4"/>
      <c r="V135" s="69">
        <f t="shared" si="87"/>
        <v>25</v>
      </c>
      <c r="W135" s="70" t="str">
        <f t="shared" si="88"/>
        <v/>
      </c>
      <c r="X135" s="70" t="str">
        <f t="shared" si="69"/>
        <v/>
      </c>
      <c r="Y135" s="71"/>
      <c r="Z135" s="72">
        <f t="shared" si="89"/>
        <v>0</v>
      </c>
      <c r="AA135" s="422" t="str">
        <f t="shared" si="90"/>
        <v/>
      </c>
      <c r="AB135" s="4"/>
      <c r="AC135" s="84">
        <f t="shared" si="91"/>
        <v>25</v>
      </c>
      <c r="AD135" s="80" t="str">
        <f t="shared" si="70"/>
        <v/>
      </c>
      <c r="AE135" s="80" t="str">
        <f t="shared" si="71"/>
        <v/>
      </c>
      <c r="AF135" s="81"/>
      <c r="AG135" s="82">
        <f t="shared" si="92"/>
        <v>0</v>
      </c>
      <c r="AH135" s="82" t="str">
        <f t="shared" si="93"/>
        <v/>
      </c>
      <c r="AI135" s="4"/>
      <c r="AJ135" s="83">
        <f t="shared" si="94"/>
        <v>25</v>
      </c>
      <c r="AK135" s="77" t="str">
        <f t="shared" si="95"/>
        <v/>
      </c>
      <c r="AL135" s="77" t="str">
        <f t="shared" si="72"/>
        <v/>
      </c>
      <c r="AM135" s="78"/>
      <c r="AN135" s="79" t="e">
        <f>IF(#REF!="","",ROUND(#REF!/#REF!*$AN$5,1))</f>
        <v>#REF!</v>
      </c>
      <c r="AO135" s="79" t="str">
        <f t="shared" si="96"/>
        <v/>
      </c>
      <c r="AP135" s="5" t="str">
        <f t="shared" si="73"/>
        <v/>
      </c>
      <c r="AQ135" s="5" t="str">
        <f t="shared" si="97"/>
        <v/>
      </c>
      <c r="AR135" s="5" t="str">
        <f t="shared" si="98"/>
        <v/>
      </c>
      <c r="AS135" s="5" t="str">
        <f t="shared" si="74"/>
        <v/>
      </c>
      <c r="AT135" s="5" t="str">
        <f t="shared" si="99"/>
        <v/>
      </c>
      <c r="AU135" s="5" t="str">
        <f t="shared" si="75"/>
        <v/>
      </c>
      <c r="AV135" s="5" t="str">
        <f t="shared" si="100"/>
        <v/>
      </c>
    </row>
    <row r="136" spans="1:48" x14ac:dyDescent="0.35">
      <c r="A136" s="69">
        <f>IF('Student Profile'!A28="","",'Student Profile'!A28)</f>
        <v>26</v>
      </c>
      <c r="B136" s="70" t="str">
        <f>IF('Student Profile'!B28="","",'Student Profile'!B28)</f>
        <v/>
      </c>
      <c r="C136" s="69" t="str">
        <f>IF('Student Profile'!C28="","",'Student Profile'!C28)</f>
        <v/>
      </c>
      <c r="D136" s="71"/>
      <c r="E136" s="72">
        <f t="shared" si="76"/>
        <v>0</v>
      </c>
      <c r="F136" s="422" t="str">
        <f t="shared" si="77"/>
        <v/>
      </c>
      <c r="G136" s="4"/>
      <c r="H136" s="84">
        <f t="shared" si="78"/>
        <v>26</v>
      </c>
      <c r="I136" s="80" t="str">
        <f t="shared" si="79"/>
        <v/>
      </c>
      <c r="J136" s="80" t="str">
        <f t="shared" si="80"/>
        <v/>
      </c>
      <c r="K136" s="403"/>
      <c r="L136" s="82">
        <f t="shared" si="81"/>
        <v>0</v>
      </c>
      <c r="M136" s="421" t="str">
        <f t="shared" si="82"/>
        <v/>
      </c>
      <c r="N136" s="4"/>
      <c r="O136" s="83">
        <f t="shared" si="83"/>
        <v>26</v>
      </c>
      <c r="P136" s="77" t="str">
        <f t="shared" si="84"/>
        <v/>
      </c>
      <c r="Q136" s="77" t="str">
        <f t="shared" si="85"/>
        <v/>
      </c>
      <c r="R136" s="78"/>
      <c r="S136" s="79" t="e">
        <f>IF(#REF!="","",ROUND(#REF!/#REF!*$AN$5,1))</f>
        <v>#REF!</v>
      </c>
      <c r="T136" s="79" t="str">
        <f t="shared" si="86"/>
        <v/>
      </c>
      <c r="U136" s="4"/>
      <c r="V136" s="69">
        <f t="shared" si="87"/>
        <v>26</v>
      </c>
      <c r="W136" s="70" t="str">
        <f t="shared" si="88"/>
        <v/>
      </c>
      <c r="X136" s="70" t="str">
        <f t="shared" si="69"/>
        <v/>
      </c>
      <c r="Y136" s="71"/>
      <c r="Z136" s="72">
        <f t="shared" si="89"/>
        <v>0</v>
      </c>
      <c r="AA136" s="422" t="str">
        <f t="shared" si="90"/>
        <v/>
      </c>
      <c r="AB136" s="4"/>
      <c r="AC136" s="84">
        <f t="shared" si="91"/>
        <v>26</v>
      </c>
      <c r="AD136" s="80" t="str">
        <f t="shared" si="70"/>
        <v/>
      </c>
      <c r="AE136" s="80" t="str">
        <f t="shared" si="71"/>
        <v/>
      </c>
      <c r="AF136" s="81"/>
      <c r="AG136" s="82">
        <f t="shared" si="92"/>
        <v>0</v>
      </c>
      <c r="AH136" s="82" t="str">
        <f t="shared" si="93"/>
        <v/>
      </c>
      <c r="AI136" s="4"/>
      <c r="AJ136" s="83">
        <f t="shared" si="94"/>
        <v>26</v>
      </c>
      <c r="AK136" s="77" t="str">
        <f t="shared" si="95"/>
        <v/>
      </c>
      <c r="AL136" s="77" t="str">
        <f t="shared" si="72"/>
        <v/>
      </c>
      <c r="AM136" s="78"/>
      <c r="AN136" s="79" t="e">
        <f>IF(#REF!="","",ROUND(#REF!/#REF!*$AN$5,1))</f>
        <v>#REF!</v>
      </c>
      <c r="AO136" s="79" t="str">
        <f t="shared" si="96"/>
        <v/>
      </c>
      <c r="AP136" s="5" t="str">
        <f t="shared" si="73"/>
        <v/>
      </c>
      <c r="AQ136" s="5" t="str">
        <f t="shared" si="97"/>
        <v/>
      </c>
      <c r="AR136" s="5" t="str">
        <f t="shared" si="98"/>
        <v/>
      </c>
      <c r="AS136" s="5" t="str">
        <f t="shared" si="74"/>
        <v/>
      </c>
      <c r="AT136" s="5" t="str">
        <f t="shared" si="99"/>
        <v/>
      </c>
      <c r="AU136" s="5" t="str">
        <f t="shared" si="75"/>
        <v/>
      </c>
      <c r="AV136" s="5" t="str">
        <f t="shared" si="100"/>
        <v/>
      </c>
    </row>
    <row r="137" spans="1:48" x14ac:dyDescent="0.35">
      <c r="A137" s="69">
        <f>IF('Student Profile'!A29="","",'Student Profile'!A29)</f>
        <v>27</v>
      </c>
      <c r="B137" s="70" t="str">
        <f>IF('Student Profile'!B29="","",'Student Profile'!B29)</f>
        <v/>
      </c>
      <c r="C137" s="69" t="str">
        <f>IF('Student Profile'!C29="","",'Student Profile'!C29)</f>
        <v/>
      </c>
      <c r="D137" s="71"/>
      <c r="E137" s="72">
        <f t="shared" si="76"/>
        <v>0</v>
      </c>
      <c r="F137" s="422" t="str">
        <f t="shared" si="77"/>
        <v/>
      </c>
      <c r="G137" s="4"/>
      <c r="H137" s="84">
        <f t="shared" si="78"/>
        <v>27</v>
      </c>
      <c r="I137" s="80" t="str">
        <f t="shared" si="79"/>
        <v/>
      </c>
      <c r="J137" s="80" t="str">
        <f t="shared" si="80"/>
        <v/>
      </c>
      <c r="K137" s="403"/>
      <c r="L137" s="82">
        <f t="shared" si="81"/>
        <v>0</v>
      </c>
      <c r="M137" s="421" t="str">
        <f t="shared" si="82"/>
        <v/>
      </c>
      <c r="N137" s="4"/>
      <c r="O137" s="83">
        <f t="shared" si="83"/>
        <v>27</v>
      </c>
      <c r="P137" s="77" t="str">
        <f t="shared" si="84"/>
        <v/>
      </c>
      <c r="Q137" s="77" t="str">
        <f t="shared" si="85"/>
        <v/>
      </c>
      <c r="R137" s="78"/>
      <c r="S137" s="79" t="e">
        <f>IF(#REF!="","",ROUND(#REF!/#REF!*$AN$5,1))</f>
        <v>#REF!</v>
      </c>
      <c r="T137" s="79" t="str">
        <f t="shared" si="86"/>
        <v/>
      </c>
      <c r="U137" s="4"/>
      <c r="V137" s="69">
        <f t="shared" si="87"/>
        <v>27</v>
      </c>
      <c r="W137" s="70" t="str">
        <f t="shared" si="88"/>
        <v/>
      </c>
      <c r="X137" s="70" t="str">
        <f t="shared" si="69"/>
        <v/>
      </c>
      <c r="Y137" s="71"/>
      <c r="Z137" s="72">
        <f t="shared" si="89"/>
        <v>0</v>
      </c>
      <c r="AA137" s="422" t="str">
        <f t="shared" si="90"/>
        <v/>
      </c>
      <c r="AB137" s="4"/>
      <c r="AC137" s="84">
        <f t="shared" si="91"/>
        <v>27</v>
      </c>
      <c r="AD137" s="80" t="str">
        <f t="shared" si="70"/>
        <v/>
      </c>
      <c r="AE137" s="80" t="str">
        <f t="shared" si="71"/>
        <v/>
      </c>
      <c r="AF137" s="81"/>
      <c r="AG137" s="82">
        <f t="shared" si="92"/>
        <v>0</v>
      </c>
      <c r="AH137" s="82" t="str">
        <f t="shared" si="93"/>
        <v/>
      </c>
      <c r="AI137" s="4"/>
      <c r="AJ137" s="83">
        <f t="shared" si="94"/>
        <v>27</v>
      </c>
      <c r="AK137" s="77" t="str">
        <f t="shared" si="95"/>
        <v/>
      </c>
      <c r="AL137" s="77" t="str">
        <f t="shared" si="72"/>
        <v/>
      </c>
      <c r="AM137" s="78"/>
      <c r="AN137" s="79" t="e">
        <f>IF(#REF!="","",ROUND(#REF!/#REF!*$AN$5,1))</f>
        <v>#REF!</v>
      </c>
      <c r="AO137" s="79" t="str">
        <f t="shared" si="96"/>
        <v/>
      </c>
      <c r="AP137" s="5" t="str">
        <f t="shared" si="73"/>
        <v/>
      </c>
      <c r="AQ137" s="5" t="str">
        <f t="shared" si="97"/>
        <v/>
      </c>
      <c r="AR137" s="5" t="str">
        <f t="shared" si="98"/>
        <v/>
      </c>
      <c r="AS137" s="5" t="str">
        <f t="shared" si="74"/>
        <v/>
      </c>
      <c r="AT137" s="5" t="str">
        <f t="shared" si="99"/>
        <v/>
      </c>
      <c r="AU137" s="5" t="str">
        <f t="shared" si="75"/>
        <v/>
      </c>
      <c r="AV137" s="5" t="str">
        <f t="shared" si="100"/>
        <v/>
      </c>
    </row>
    <row r="138" spans="1:48" x14ac:dyDescent="0.35">
      <c r="A138" s="69">
        <f>IF('Student Profile'!A30="","",'Student Profile'!A30)</f>
        <v>28</v>
      </c>
      <c r="B138" s="70" t="str">
        <f>IF('Student Profile'!B30="","",'Student Profile'!B30)</f>
        <v/>
      </c>
      <c r="C138" s="69" t="str">
        <f>IF('Student Profile'!C30="","",'Student Profile'!C30)</f>
        <v/>
      </c>
      <c r="D138" s="71"/>
      <c r="E138" s="72">
        <f t="shared" si="76"/>
        <v>0</v>
      </c>
      <c r="F138" s="422" t="str">
        <f t="shared" si="77"/>
        <v/>
      </c>
      <c r="G138" s="4"/>
      <c r="H138" s="84">
        <f t="shared" si="78"/>
        <v>28</v>
      </c>
      <c r="I138" s="80" t="str">
        <f t="shared" si="79"/>
        <v/>
      </c>
      <c r="J138" s="80" t="str">
        <f t="shared" si="80"/>
        <v/>
      </c>
      <c r="K138" s="403"/>
      <c r="L138" s="82">
        <f t="shared" si="81"/>
        <v>0</v>
      </c>
      <c r="M138" s="421" t="str">
        <f t="shared" si="82"/>
        <v/>
      </c>
      <c r="N138" s="4"/>
      <c r="O138" s="83">
        <f t="shared" si="83"/>
        <v>28</v>
      </c>
      <c r="P138" s="77" t="str">
        <f t="shared" si="84"/>
        <v/>
      </c>
      <c r="Q138" s="77" t="str">
        <f t="shared" si="85"/>
        <v/>
      </c>
      <c r="R138" s="78"/>
      <c r="S138" s="79" t="e">
        <f>IF(#REF!="","",ROUND(#REF!/#REF!*$AN$5,1))</f>
        <v>#REF!</v>
      </c>
      <c r="T138" s="79" t="str">
        <f t="shared" si="86"/>
        <v/>
      </c>
      <c r="U138" s="4"/>
      <c r="V138" s="69">
        <f t="shared" si="87"/>
        <v>28</v>
      </c>
      <c r="W138" s="70" t="str">
        <f t="shared" si="88"/>
        <v/>
      </c>
      <c r="X138" s="70" t="str">
        <f t="shared" si="69"/>
        <v/>
      </c>
      <c r="Y138" s="71"/>
      <c r="Z138" s="72">
        <f t="shared" si="89"/>
        <v>0</v>
      </c>
      <c r="AA138" s="422" t="str">
        <f t="shared" si="90"/>
        <v/>
      </c>
      <c r="AB138" s="4"/>
      <c r="AC138" s="84">
        <f t="shared" si="91"/>
        <v>28</v>
      </c>
      <c r="AD138" s="80" t="str">
        <f t="shared" si="70"/>
        <v/>
      </c>
      <c r="AE138" s="80" t="str">
        <f t="shared" si="71"/>
        <v/>
      </c>
      <c r="AF138" s="81"/>
      <c r="AG138" s="82">
        <f t="shared" si="92"/>
        <v>0</v>
      </c>
      <c r="AH138" s="82" t="str">
        <f t="shared" si="93"/>
        <v/>
      </c>
      <c r="AI138" s="4"/>
      <c r="AJ138" s="83">
        <f t="shared" si="94"/>
        <v>28</v>
      </c>
      <c r="AK138" s="77" t="str">
        <f t="shared" si="95"/>
        <v/>
      </c>
      <c r="AL138" s="77" t="str">
        <f t="shared" si="72"/>
        <v/>
      </c>
      <c r="AM138" s="78"/>
      <c r="AN138" s="79" t="e">
        <f>IF(#REF!="","",ROUND(#REF!/#REF!*$AN$5,1))</f>
        <v>#REF!</v>
      </c>
      <c r="AO138" s="79" t="str">
        <f t="shared" si="96"/>
        <v/>
      </c>
      <c r="AP138" s="5" t="str">
        <f t="shared" si="73"/>
        <v/>
      </c>
      <c r="AQ138" s="5" t="str">
        <f t="shared" si="97"/>
        <v/>
      </c>
      <c r="AR138" s="5" t="str">
        <f t="shared" si="98"/>
        <v/>
      </c>
      <c r="AS138" s="5" t="str">
        <f t="shared" si="74"/>
        <v/>
      </c>
      <c r="AT138" s="5" t="str">
        <f t="shared" si="99"/>
        <v/>
      </c>
      <c r="AU138" s="5" t="str">
        <f t="shared" si="75"/>
        <v/>
      </c>
      <c r="AV138" s="5" t="str">
        <f t="shared" si="100"/>
        <v/>
      </c>
    </row>
    <row r="139" spans="1:48" x14ac:dyDescent="0.35">
      <c r="A139" s="69">
        <f>IF('Student Profile'!A31="","",'Student Profile'!A31)</f>
        <v>29</v>
      </c>
      <c r="B139" s="70" t="str">
        <f>IF('Student Profile'!B31="","",'Student Profile'!B31)</f>
        <v/>
      </c>
      <c r="C139" s="69" t="str">
        <f>IF('Student Profile'!C31="","",'Student Profile'!C31)</f>
        <v/>
      </c>
      <c r="D139" s="71"/>
      <c r="E139" s="72">
        <f t="shared" si="76"/>
        <v>0</v>
      </c>
      <c r="F139" s="422" t="str">
        <f t="shared" si="77"/>
        <v/>
      </c>
      <c r="G139" s="4"/>
      <c r="H139" s="84">
        <f t="shared" si="78"/>
        <v>29</v>
      </c>
      <c r="I139" s="80" t="str">
        <f t="shared" si="79"/>
        <v/>
      </c>
      <c r="J139" s="80" t="str">
        <f t="shared" si="80"/>
        <v/>
      </c>
      <c r="K139" s="403"/>
      <c r="L139" s="82">
        <f t="shared" si="81"/>
        <v>0</v>
      </c>
      <c r="M139" s="421" t="str">
        <f t="shared" si="82"/>
        <v/>
      </c>
      <c r="N139" s="4"/>
      <c r="O139" s="83">
        <f t="shared" si="83"/>
        <v>29</v>
      </c>
      <c r="P139" s="77" t="str">
        <f t="shared" si="84"/>
        <v/>
      </c>
      <c r="Q139" s="77" t="str">
        <f t="shared" si="85"/>
        <v/>
      </c>
      <c r="R139" s="78"/>
      <c r="S139" s="79" t="e">
        <f>IF(#REF!="","",ROUND(#REF!/#REF!*$AN$5,1))</f>
        <v>#REF!</v>
      </c>
      <c r="T139" s="79" t="str">
        <f t="shared" si="86"/>
        <v/>
      </c>
      <c r="U139" s="4"/>
      <c r="V139" s="69">
        <f t="shared" si="87"/>
        <v>29</v>
      </c>
      <c r="W139" s="70" t="str">
        <f t="shared" si="88"/>
        <v/>
      </c>
      <c r="X139" s="70" t="str">
        <f t="shared" si="69"/>
        <v/>
      </c>
      <c r="Y139" s="71"/>
      <c r="Z139" s="72">
        <f t="shared" si="89"/>
        <v>0</v>
      </c>
      <c r="AA139" s="422" t="str">
        <f t="shared" si="90"/>
        <v/>
      </c>
      <c r="AB139" s="4"/>
      <c r="AC139" s="84">
        <f t="shared" si="91"/>
        <v>29</v>
      </c>
      <c r="AD139" s="80" t="str">
        <f t="shared" si="70"/>
        <v/>
      </c>
      <c r="AE139" s="80" t="str">
        <f t="shared" si="71"/>
        <v/>
      </c>
      <c r="AF139" s="81"/>
      <c r="AG139" s="82">
        <f t="shared" si="92"/>
        <v>0</v>
      </c>
      <c r="AH139" s="82" t="str">
        <f t="shared" si="93"/>
        <v/>
      </c>
      <c r="AI139" s="4"/>
      <c r="AJ139" s="83">
        <f t="shared" si="94"/>
        <v>29</v>
      </c>
      <c r="AK139" s="77" t="str">
        <f t="shared" si="95"/>
        <v/>
      </c>
      <c r="AL139" s="77" t="str">
        <f t="shared" si="72"/>
        <v/>
      </c>
      <c r="AM139" s="78"/>
      <c r="AN139" s="79" t="e">
        <f>IF(#REF!="","",ROUND(#REF!/#REF!*$AN$5,1))</f>
        <v>#REF!</v>
      </c>
      <c r="AO139" s="79" t="str">
        <f t="shared" si="96"/>
        <v/>
      </c>
      <c r="AP139" s="5" t="str">
        <f t="shared" si="73"/>
        <v/>
      </c>
      <c r="AQ139" s="5" t="str">
        <f t="shared" si="97"/>
        <v/>
      </c>
      <c r="AR139" s="5" t="str">
        <f t="shared" si="98"/>
        <v/>
      </c>
      <c r="AS139" s="5" t="str">
        <f t="shared" si="74"/>
        <v/>
      </c>
      <c r="AT139" s="5" t="str">
        <f t="shared" si="99"/>
        <v/>
      </c>
      <c r="AU139" s="5" t="str">
        <f t="shared" si="75"/>
        <v/>
      </c>
      <c r="AV139" s="5" t="str">
        <f t="shared" si="100"/>
        <v/>
      </c>
    </row>
    <row r="140" spans="1:48" x14ac:dyDescent="0.35">
      <c r="A140" s="69">
        <f>IF('Student Profile'!A32="","",'Student Profile'!A32)</f>
        <v>30</v>
      </c>
      <c r="B140" s="70" t="str">
        <f>IF('Student Profile'!B32="","",'Student Profile'!B32)</f>
        <v/>
      </c>
      <c r="C140" s="69" t="str">
        <f>IF('Student Profile'!C32="","",'Student Profile'!C32)</f>
        <v/>
      </c>
      <c r="D140" s="71"/>
      <c r="E140" s="72">
        <f t="shared" si="76"/>
        <v>0</v>
      </c>
      <c r="F140" s="422" t="str">
        <f t="shared" si="77"/>
        <v/>
      </c>
      <c r="G140" s="4"/>
      <c r="H140" s="84">
        <f t="shared" si="78"/>
        <v>30</v>
      </c>
      <c r="I140" s="80" t="str">
        <f t="shared" si="79"/>
        <v/>
      </c>
      <c r="J140" s="80" t="str">
        <f t="shared" si="80"/>
        <v/>
      </c>
      <c r="K140" s="403"/>
      <c r="L140" s="82">
        <f t="shared" si="81"/>
        <v>0</v>
      </c>
      <c r="M140" s="421" t="str">
        <f t="shared" si="82"/>
        <v/>
      </c>
      <c r="N140" s="4"/>
      <c r="O140" s="83">
        <f t="shared" si="83"/>
        <v>30</v>
      </c>
      <c r="P140" s="77" t="str">
        <f t="shared" si="84"/>
        <v/>
      </c>
      <c r="Q140" s="77" t="str">
        <f t="shared" si="85"/>
        <v/>
      </c>
      <c r="R140" s="78"/>
      <c r="S140" s="79" t="e">
        <f>IF(#REF!="","",ROUND(#REF!/#REF!*$AN$5,1))</f>
        <v>#REF!</v>
      </c>
      <c r="T140" s="79" t="str">
        <f t="shared" si="86"/>
        <v/>
      </c>
      <c r="U140" s="4"/>
      <c r="V140" s="69">
        <f t="shared" si="87"/>
        <v>30</v>
      </c>
      <c r="W140" s="70" t="str">
        <f t="shared" si="88"/>
        <v/>
      </c>
      <c r="X140" s="70" t="str">
        <f t="shared" si="69"/>
        <v/>
      </c>
      <c r="Y140" s="71"/>
      <c r="Z140" s="72">
        <f t="shared" si="89"/>
        <v>0</v>
      </c>
      <c r="AA140" s="422" t="str">
        <f t="shared" si="90"/>
        <v/>
      </c>
      <c r="AB140" s="4"/>
      <c r="AC140" s="84">
        <f t="shared" si="91"/>
        <v>30</v>
      </c>
      <c r="AD140" s="80" t="str">
        <f t="shared" si="70"/>
        <v/>
      </c>
      <c r="AE140" s="80" t="str">
        <f t="shared" si="71"/>
        <v/>
      </c>
      <c r="AF140" s="81"/>
      <c r="AG140" s="82">
        <f t="shared" si="92"/>
        <v>0</v>
      </c>
      <c r="AH140" s="82" t="str">
        <f t="shared" si="93"/>
        <v/>
      </c>
      <c r="AI140" s="4"/>
      <c r="AJ140" s="83">
        <f t="shared" si="94"/>
        <v>30</v>
      </c>
      <c r="AK140" s="77" t="str">
        <f t="shared" si="95"/>
        <v/>
      </c>
      <c r="AL140" s="77" t="str">
        <f t="shared" si="72"/>
        <v/>
      </c>
      <c r="AM140" s="78"/>
      <c r="AN140" s="79" t="e">
        <f>IF(#REF!="","",ROUND(#REF!/#REF!*$AN$5,1))</f>
        <v>#REF!</v>
      </c>
      <c r="AO140" s="79" t="str">
        <f t="shared" si="96"/>
        <v/>
      </c>
      <c r="AP140" s="5" t="str">
        <f t="shared" si="73"/>
        <v/>
      </c>
      <c r="AQ140" s="5" t="str">
        <f t="shared" si="97"/>
        <v/>
      </c>
      <c r="AR140" s="5" t="str">
        <f t="shared" si="98"/>
        <v/>
      </c>
      <c r="AS140" s="5" t="str">
        <f t="shared" si="74"/>
        <v/>
      </c>
      <c r="AT140" s="5" t="str">
        <f t="shared" si="99"/>
        <v/>
      </c>
      <c r="AU140" s="5" t="str">
        <f t="shared" si="75"/>
        <v/>
      </c>
      <c r="AV140" s="5" t="str">
        <f t="shared" si="100"/>
        <v/>
      </c>
    </row>
    <row r="141" spans="1:48" x14ac:dyDescent="0.35">
      <c r="A141" s="69">
        <f>IF('Student Profile'!A33="","",'Student Profile'!A33)</f>
        <v>31</v>
      </c>
      <c r="B141" s="70" t="str">
        <f>IF('Student Profile'!B33="","",'Student Profile'!B33)</f>
        <v/>
      </c>
      <c r="C141" s="69" t="str">
        <f>IF('Student Profile'!C33="","",'Student Profile'!C33)</f>
        <v/>
      </c>
      <c r="D141" s="71"/>
      <c r="E141" s="72">
        <f t="shared" si="76"/>
        <v>0</v>
      </c>
      <c r="F141" s="422" t="str">
        <f t="shared" si="77"/>
        <v/>
      </c>
      <c r="G141" s="4"/>
      <c r="H141" s="84">
        <f t="shared" si="78"/>
        <v>31</v>
      </c>
      <c r="I141" s="80" t="str">
        <f t="shared" si="79"/>
        <v/>
      </c>
      <c r="J141" s="80" t="str">
        <f t="shared" si="80"/>
        <v/>
      </c>
      <c r="K141" s="403"/>
      <c r="L141" s="82">
        <f t="shared" si="81"/>
        <v>0</v>
      </c>
      <c r="M141" s="421" t="str">
        <f t="shared" si="82"/>
        <v/>
      </c>
      <c r="N141" s="4"/>
      <c r="O141" s="83">
        <f t="shared" si="83"/>
        <v>31</v>
      </c>
      <c r="P141" s="77" t="str">
        <f t="shared" si="84"/>
        <v/>
      </c>
      <c r="Q141" s="77" t="str">
        <f t="shared" si="85"/>
        <v/>
      </c>
      <c r="R141" s="78"/>
      <c r="S141" s="79" t="e">
        <f>IF(#REF!="","",ROUND(#REF!/#REF!*$AN$5,1))</f>
        <v>#REF!</v>
      </c>
      <c r="T141" s="79" t="str">
        <f t="shared" si="86"/>
        <v/>
      </c>
      <c r="U141" s="4"/>
      <c r="V141" s="69">
        <f t="shared" si="87"/>
        <v>31</v>
      </c>
      <c r="W141" s="70" t="str">
        <f t="shared" si="88"/>
        <v/>
      </c>
      <c r="X141" s="70" t="str">
        <f t="shared" si="69"/>
        <v/>
      </c>
      <c r="Y141" s="71"/>
      <c r="Z141" s="72">
        <f t="shared" si="89"/>
        <v>0</v>
      </c>
      <c r="AA141" s="422" t="str">
        <f t="shared" si="90"/>
        <v/>
      </c>
      <c r="AB141" s="4"/>
      <c r="AC141" s="84">
        <f t="shared" si="91"/>
        <v>31</v>
      </c>
      <c r="AD141" s="80" t="str">
        <f t="shared" si="70"/>
        <v/>
      </c>
      <c r="AE141" s="80" t="str">
        <f t="shared" si="71"/>
        <v/>
      </c>
      <c r="AF141" s="81"/>
      <c r="AG141" s="82">
        <f t="shared" si="92"/>
        <v>0</v>
      </c>
      <c r="AH141" s="82" t="str">
        <f t="shared" si="93"/>
        <v/>
      </c>
      <c r="AI141" s="4"/>
      <c r="AJ141" s="83">
        <f t="shared" si="94"/>
        <v>31</v>
      </c>
      <c r="AK141" s="77" t="str">
        <f t="shared" si="95"/>
        <v/>
      </c>
      <c r="AL141" s="77" t="str">
        <f t="shared" si="72"/>
        <v/>
      </c>
      <c r="AM141" s="78"/>
      <c r="AN141" s="79" t="e">
        <f>IF(#REF!="","",ROUND(#REF!/#REF!*$AN$5,1))</f>
        <v>#REF!</v>
      </c>
      <c r="AO141" s="79" t="str">
        <f t="shared" si="96"/>
        <v/>
      </c>
      <c r="AP141" s="5" t="str">
        <f t="shared" si="73"/>
        <v/>
      </c>
      <c r="AQ141" s="5" t="str">
        <f t="shared" si="97"/>
        <v/>
      </c>
      <c r="AR141" s="5" t="str">
        <f t="shared" si="98"/>
        <v/>
      </c>
      <c r="AS141" s="5" t="str">
        <f t="shared" si="74"/>
        <v/>
      </c>
      <c r="AT141" s="5" t="str">
        <f t="shared" si="99"/>
        <v/>
      </c>
      <c r="AU141" s="5" t="str">
        <f t="shared" si="75"/>
        <v/>
      </c>
      <c r="AV141" s="5" t="str">
        <f t="shared" si="100"/>
        <v/>
      </c>
    </row>
    <row r="142" spans="1:48" x14ac:dyDescent="0.35">
      <c r="A142" s="69">
        <f>IF('Student Profile'!A34="","",'Student Profile'!A34)</f>
        <v>32</v>
      </c>
      <c r="B142" s="70" t="str">
        <f>IF('Student Profile'!B34="","",'Student Profile'!B34)</f>
        <v/>
      </c>
      <c r="C142" s="69" t="str">
        <f>IF('Student Profile'!C34="","",'Student Profile'!C34)</f>
        <v/>
      </c>
      <c r="D142" s="71"/>
      <c r="E142" s="72">
        <f t="shared" si="76"/>
        <v>0</v>
      </c>
      <c r="F142" s="422" t="str">
        <f t="shared" si="77"/>
        <v/>
      </c>
      <c r="G142" s="4"/>
      <c r="H142" s="84">
        <f t="shared" si="78"/>
        <v>32</v>
      </c>
      <c r="I142" s="80" t="str">
        <f t="shared" si="79"/>
        <v/>
      </c>
      <c r="J142" s="80" t="str">
        <f t="shared" si="80"/>
        <v/>
      </c>
      <c r="K142" s="81"/>
      <c r="L142" s="82">
        <f t="shared" si="81"/>
        <v>0</v>
      </c>
      <c r="M142" s="421" t="str">
        <f t="shared" si="82"/>
        <v/>
      </c>
      <c r="N142" s="4"/>
      <c r="O142" s="83">
        <f t="shared" si="83"/>
        <v>32</v>
      </c>
      <c r="P142" s="77" t="str">
        <f t="shared" si="84"/>
        <v/>
      </c>
      <c r="Q142" s="77" t="str">
        <f t="shared" si="85"/>
        <v/>
      </c>
      <c r="R142" s="78"/>
      <c r="S142" s="79" t="e">
        <f>IF(#REF!="","",ROUND(#REF!/#REF!*$AN$5,1))</f>
        <v>#REF!</v>
      </c>
      <c r="T142" s="79" t="str">
        <f t="shared" si="86"/>
        <v/>
      </c>
      <c r="U142" s="4"/>
      <c r="V142" s="69">
        <f t="shared" si="87"/>
        <v>32</v>
      </c>
      <c r="W142" s="70" t="str">
        <f t="shared" si="88"/>
        <v/>
      </c>
      <c r="X142" s="70" t="str">
        <f t="shared" si="69"/>
        <v/>
      </c>
      <c r="Y142" s="71"/>
      <c r="Z142" s="72">
        <f t="shared" si="89"/>
        <v>0</v>
      </c>
      <c r="AA142" s="422" t="str">
        <f t="shared" si="90"/>
        <v/>
      </c>
      <c r="AB142" s="4"/>
      <c r="AC142" s="84">
        <f t="shared" si="91"/>
        <v>32</v>
      </c>
      <c r="AD142" s="80" t="str">
        <f t="shared" si="70"/>
        <v/>
      </c>
      <c r="AE142" s="80" t="str">
        <f t="shared" si="71"/>
        <v/>
      </c>
      <c r="AF142" s="81"/>
      <c r="AG142" s="82">
        <f t="shared" si="92"/>
        <v>0</v>
      </c>
      <c r="AH142" s="82" t="str">
        <f t="shared" si="93"/>
        <v/>
      </c>
      <c r="AI142" s="4"/>
      <c r="AJ142" s="83">
        <f t="shared" si="94"/>
        <v>32</v>
      </c>
      <c r="AK142" s="77" t="str">
        <f t="shared" si="95"/>
        <v/>
      </c>
      <c r="AL142" s="77" t="str">
        <f t="shared" si="72"/>
        <v/>
      </c>
      <c r="AM142" s="78"/>
      <c r="AN142" s="79" t="e">
        <f>IF(#REF!="","",ROUND(#REF!/#REF!*$AN$5,1))</f>
        <v>#REF!</v>
      </c>
      <c r="AO142" s="79" t="str">
        <f t="shared" si="96"/>
        <v/>
      </c>
      <c r="AP142" s="5" t="str">
        <f t="shared" si="73"/>
        <v/>
      </c>
      <c r="AQ142" s="5" t="str">
        <f t="shared" si="97"/>
        <v/>
      </c>
      <c r="AR142" s="5" t="str">
        <f t="shared" si="98"/>
        <v/>
      </c>
      <c r="AS142" s="5" t="str">
        <f t="shared" si="74"/>
        <v/>
      </c>
      <c r="AT142" s="5" t="str">
        <f t="shared" si="99"/>
        <v/>
      </c>
      <c r="AU142" s="5" t="str">
        <f t="shared" si="75"/>
        <v/>
      </c>
      <c r="AV142" s="5" t="str">
        <f t="shared" si="100"/>
        <v/>
      </c>
    </row>
    <row r="143" spans="1:48" x14ac:dyDescent="0.35">
      <c r="A143" s="69">
        <f>IF('Student Profile'!A35="","",'Student Profile'!A35)</f>
        <v>33</v>
      </c>
      <c r="B143" s="70" t="str">
        <f>IF('Student Profile'!B35="","",'Student Profile'!B35)</f>
        <v/>
      </c>
      <c r="C143" s="69" t="str">
        <f>IF('Student Profile'!C35="","",'Student Profile'!C35)</f>
        <v/>
      </c>
      <c r="D143" s="71"/>
      <c r="E143" s="72">
        <f t="shared" si="76"/>
        <v>0</v>
      </c>
      <c r="F143" s="422" t="str">
        <f t="shared" si="77"/>
        <v/>
      </c>
      <c r="G143" s="4"/>
      <c r="H143" s="84">
        <f t="shared" si="78"/>
        <v>33</v>
      </c>
      <c r="I143" s="80" t="str">
        <f t="shared" si="79"/>
        <v/>
      </c>
      <c r="J143" s="80" t="str">
        <f t="shared" si="80"/>
        <v/>
      </c>
      <c r="K143" s="81"/>
      <c r="L143" s="82">
        <f t="shared" si="81"/>
        <v>0</v>
      </c>
      <c r="M143" s="421" t="str">
        <f t="shared" si="82"/>
        <v/>
      </c>
      <c r="N143" s="4"/>
      <c r="O143" s="83">
        <f t="shared" si="83"/>
        <v>33</v>
      </c>
      <c r="P143" s="77" t="str">
        <f t="shared" si="84"/>
        <v/>
      </c>
      <c r="Q143" s="77" t="str">
        <f t="shared" si="85"/>
        <v/>
      </c>
      <c r="R143" s="78"/>
      <c r="S143" s="79" t="e">
        <f>IF(#REF!="","",ROUND(#REF!/#REF!*$AN$5,1))</f>
        <v>#REF!</v>
      </c>
      <c r="T143" s="79" t="str">
        <f t="shared" si="86"/>
        <v/>
      </c>
      <c r="U143" s="4"/>
      <c r="V143" s="69">
        <f t="shared" si="87"/>
        <v>33</v>
      </c>
      <c r="W143" s="70" t="str">
        <f t="shared" si="88"/>
        <v/>
      </c>
      <c r="X143" s="70" t="str">
        <f t="shared" si="69"/>
        <v/>
      </c>
      <c r="Y143" s="71"/>
      <c r="Z143" s="72">
        <f t="shared" si="89"/>
        <v>0</v>
      </c>
      <c r="AA143" s="422" t="str">
        <f t="shared" si="90"/>
        <v/>
      </c>
      <c r="AB143" s="4"/>
      <c r="AC143" s="84">
        <f t="shared" si="91"/>
        <v>33</v>
      </c>
      <c r="AD143" s="80" t="str">
        <f t="shared" si="70"/>
        <v/>
      </c>
      <c r="AE143" s="80" t="str">
        <f t="shared" si="71"/>
        <v/>
      </c>
      <c r="AF143" s="81"/>
      <c r="AG143" s="82">
        <f t="shared" si="92"/>
        <v>0</v>
      </c>
      <c r="AH143" s="82" t="str">
        <f t="shared" si="93"/>
        <v/>
      </c>
      <c r="AI143" s="4"/>
      <c r="AJ143" s="83">
        <f t="shared" si="94"/>
        <v>33</v>
      </c>
      <c r="AK143" s="77" t="str">
        <f t="shared" si="95"/>
        <v/>
      </c>
      <c r="AL143" s="77" t="str">
        <f t="shared" si="72"/>
        <v/>
      </c>
      <c r="AM143" s="78"/>
      <c r="AN143" s="79" t="e">
        <f>IF(#REF!="","",ROUND(#REF!/#REF!*$AN$5,1))</f>
        <v>#REF!</v>
      </c>
      <c r="AO143" s="79" t="str">
        <f t="shared" si="96"/>
        <v/>
      </c>
      <c r="AP143" s="5" t="str">
        <f t="shared" si="73"/>
        <v/>
      </c>
      <c r="AQ143" s="5" t="str">
        <f t="shared" si="97"/>
        <v/>
      </c>
      <c r="AR143" s="5" t="str">
        <f t="shared" si="98"/>
        <v/>
      </c>
      <c r="AS143" s="5" t="str">
        <f t="shared" si="74"/>
        <v/>
      </c>
      <c r="AT143" s="5" t="str">
        <f t="shared" si="99"/>
        <v/>
      </c>
      <c r="AU143" s="5" t="str">
        <f t="shared" si="75"/>
        <v/>
      </c>
      <c r="AV143" s="5" t="str">
        <f t="shared" si="100"/>
        <v/>
      </c>
    </row>
    <row r="144" spans="1:48" x14ac:dyDescent="0.35">
      <c r="A144" s="69">
        <f>IF('Student Profile'!A36="","",'Student Profile'!A36)</f>
        <v>34</v>
      </c>
      <c r="B144" s="70" t="str">
        <f>IF('Student Profile'!B36="","",'Student Profile'!B36)</f>
        <v/>
      </c>
      <c r="C144" s="69" t="str">
        <f>IF('Student Profile'!C36="","",'Student Profile'!C36)</f>
        <v/>
      </c>
      <c r="D144" s="71"/>
      <c r="E144" s="72">
        <f t="shared" si="76"/>
        <v>0</v>
      </c>
      <c r="F144" s="422" t="str">
        <f t="shared" si="77"/>
        <v/>
      </c>
      <c r="G144" s="4"/>
      <c r="H144" s="84">
        <f t="shared" si="78"/>
        <v>34</v>
      </c>
      <c r="I144" s="80" t="str">
        <f t="shared" si="79"/>
        <v/>
      </c>
      <c r="J144" s="80" t="str">
        <f t="shared" si="80"/>
        <v/>
      </c>
      <c r="K144" s="81"/>
      <c r="L144" s="82">
        <f t="shared" si="81"/>
        <v>0</v>
      </c>
      <c r="M144" s="421" t="str">
        <f t="shared" si="82"/>
        <v/>
      </c>
      <c r="N144" s="4"/>
      <c r="O144" s="83">
        <f t="shared" si="83"/>
        <v>34</v>
      </c>
      <c r="P144" s="77" t="str">
        <f t="shared" si="84"/>
        <v/>
      </c>
      <c r="Q144" s="77" t="str">
        <f t="shared" si="85"/>
        <v/>
      </c>
      <c r="R144" s="78"/>
      <c r="S144" s="79" t="e">
        <f>IF(#REF!="","",ROUND(#REF!/#REF!*$AN$5,1))</f>
        <v>#REF!</v>
      </c>
      <c r="T144" s="79" t="str">
        <f t="shared" si="86"/>
        <v/>
      </c>
      <c r="U144" s="4"/>
      <c r="V144" s="69">
        <f t="shared" si="87"/>
        <v>34</v>
      </c>
      <c r="W144" s="70" t="str">
        <f t="shared" si="88"/>
        <v/>
      </c>
      <c r="X144" s="70" t="str">
        <f t="shared" si="69"/>
        <v/>
      </c>
      <c r="Y144" s="71"/>
      <c r="Z144" s="72">
        <f t="shared" si="89"/>
        <v>0</v>
      </c>
      <c r="AA144" s="422" t="str">
        <f t="shared" si="90"/>
        <v/>
      </c>
      <c r="AB144" s="4"/>
      <c r="AC144" s="84">
        <f t="shared" si="91"/>
        <v>34</v>
      </c>
      <c r="AD144" s="80" t="str">
        <f t="shared" si="70"/>
        <v/>
      </c>
      <c r="AE144" s="80" t="str">
        <f t="shared" si="71"/>
        <v/>
      </c>
      <c r="AF144" s="81"/>
      <c r="AG144" s="82">
        <f t="shared" si="92"/>
        <v>0</v>
      </c>
      <c r="AH144" s="82" t="str">
        <f t="shared" si="93"/>
        <v/>
      </c>
      <c r="AI144" s="4"/>
      <c r="AJ144" s="83">
        <f t="shared" si="94"/>
        <v>34</v>
      </c>
      <c r="AK144" s="77" t="str">
        <f t="shared" si="95"/>
        <v/>
      </c>
      <c r="AL144" s="77" t="str">
        <f t="shared" si="72"/>
        <v/>
      </c>
      <c r="AM144" s="78"/>
      <c r="AN144" s="79" t="e">
        <f>IF(#REF!="","",ROUND(#REF!/#REF!*$AN$5,1))</f>
        <v>#REF!</v>
      </c>
      <c r="AO144" s="79" t="str">
        <f t="shared" si="96"/>
        <v/>
      </c>
      <c r="AP144" s="5" t="str">
        <f t="shared" si="73"/>
        <v/>
      </c>
      <c r="AQ144" s="5" t="str">
        <f t="shared" si="97"/>
        <v/>
      </c>
      <c r="AR144" s="5" t="str">
        <f t="shared" si="98"/>
        <v/>
      </c>
      <c r="AS144" s="5" t="str">
        <f t="shared" si="74"/>
        <v/>
      </c>
      <c r="AT144" s="5" t="str">
        <f t="shared" si="99"/>
        <v/>
      </c>
      <c r="AU144" s="5" t="str">
        <f t="shared" si="75"/>
        <v/>
      </c>
      <c r="AV144" s="5" t="str">
        <f t="shared" si="100"/>
        <v/>
      </c>
    </row>
    <row r="145" spans="1:48" x14ac:dyDescent="0.35">
      <c r="A145" s="69">
        <f>IF('Student Profile'!A37="","",'Student Profile'!A37)</f>
        <v>35</v>
      </c>
      <c r="B145" s="70" t="str">
        <f>IF('Student Profile'!B37="","",'Student Profile'!B37)</f>
        <v/>
      </c>
      <c r="C145" s="69" t="str">
        <f>IF('Student Profile'!C37="","",'Student Profile'!C37)</f>
        <v/>
      </c>
      <c r="D145" s="71"/>
      <c r="E145" s="72">
        <f t="shared" si="76"/>
        <v>0</v>
      </c>
      <c r="F145" s="422" t="str">
        <f t="shared" si="77"/>
        <v/>
      </c>
      <c r="G145" s="4"/>
      <c r="H145" s="84">
        <f t="shared" si="78"/>
        <v>35</v>
      </c>
      <c r="I145" s="80" t="str">
        <f t="shared" si="79"/>
        <v/>
      </c>
      <c r="J145" s="80" t="str">
        <f t="shared" si="80"/>
        <v/>
      </c>
      <c r="K145" s="81"/>
      <c r="L145" s="82">
        <f t="shared" si="81"/>
        <v>0</v>
      </c>
      <c r="M145" s="421" t="str">
        <f t="shared" si="82"/>
        <v/>
      </c>
      <c r="N145" s="4"/>
      <c r="O145" s="83">
        <f t="shared" si="83"/>
        <v>35</v>
      </c>
      <c r="P145" s="77" t="str">
        <f t="shared" si="84"/>
        <v/>
      </c>
      <c r="Q145" s="77" t="str">
        <f t="shared" si="85"/>
        <v/>
      </c>
      <c r="R145" s="78"/>
      <c r="S145" s="79" t="e">
        <f>IF(#REF!="","",ROUND(#REF!/#REF!*$AN$5,1))</f>
        <v>#REF!</v>
      </c>
      <c r="T145" s="79" t="str">
        <f t="shared" si="86"/>
        <v/>
      </c>
      <c r="U145" s="4"/>
      <c r="V145" s="69">
        <f t="shared" si="87"/>
        <v>35</v>
      </c>
      <c r="W145" s="70" t="str">
        <f t="shared" si="88"/>
        <v/>
      </c>
      <c r="X145" s="70" t="str">
        <f t="shared" si="69"/>
        <v/>
      </c>
      <c r="Y145" s="71"/>
      <c r="Z145" s="72">
        <f t="shared" si="89"/>
        <v>0</v>
      </c>
      <c r="AA145" s="422" t="str">
        <f t="shared" si="90"/>
        <v/>
      </c>
      <c r="AB145" s="4"/>
      <c r="AC145" s="84">
        <f t="shared" si="91"/>
        <v>35</v>
      </c>
      <c r="AD145" s="80" t="str">
        <f t="shared" si="70"/>
        <v/>
      </c>
      <c r="AE145" s="80" t="str">
        <f t="shared" si="71"/>
        <v/>
      </c>
      <c r="AF145" s="81"/>
      <c r="AG145" s="82">
        <f t="shared" si="92"/>
        <v>0</v>
      </c>
      <c r="AH145" s="82" t="str">
        <f t="shared" si="93"/>
        <v/>
      </c>
      <c r="AI145" s="4"/>
      <c r="AJ145" s="83">
        <f t="shared" si="94"/>
        <v>35</v>
      </c>
      <c r="AK145" s="77" t="str">
        <f t="shared" si="95"/>
        <v/>
      </c>
      <c r="AL145" s="77" t="str">
        <f t="shared" si="72"/>
        <v/>
      </c>
      <c r="AM145" s="78"/>
      <c r="AN145" s="79" t="e">
        <f>IF(#REF!="","",ROUND(#REF!/#REF!*$AN$5,1))</f>
        <v>#REF!</v>
      </c>
      <c r="AO145" s="79" t="str">
        <f t="shared" si="96"/>
        <v/>
      </c>
      <c r="AP145" s="5" t="str">
        <f t="shared" si="73"/>
        <v/>
      </c>
      <c r="AQ145" s="5" t="str">
        <f t="shared" si="97"/>
        <v/>
      </c>
      <c r="AR145" s="5" t="str">
        <f t="shared" si="98"/>
        <v/>
      </c>
      <c r="AS145" s="5" t="str">
        <f t="shared" si="74"/>
        <v/>
      </c>
      <c r="AT145" s="5" t="str">
        <f t="shared" si="99"/>
        <v/>
      </c>
      <c r="AU145" s="5" t="str">
        <f t="shared" si="75"/>
        <v/>
      </c>
      <c r="AV145" s="5" t="str">
        <f t="shared" si="100"/>
        <v/>
      </c>
    </row>
    <row r="146" spans="1:48" x14ac:dyDescent="0.35">
      <c r="A146" s="69">
        <f>IF('Student Profile'!A38="","",'Student Profile'!A38)</f>
        <v>36</v>
      </c>
      <c r="B146" s="70" t="str">
        <f>IF('Student Profile'!B38="","",'Student Profile'!B38)</f>
        <v/>
      </c>
      <c r="C146" s="69" t="str">
        <f>IF('Student Profile'!C38="","",'Student Profile'!C38)</f>
        <v/>
      </c>
      <c r="D146" s="71"/>
      <c r="E146" s="72">
        <f t="shared" si="76"/>
        <v>0</v>
      </c>
      <c r="F146" s="422" t="str">
        <f t="shared" si="77"/>
        <v/>
      </c>
      <c r="G146" s="4"/>
      <c r="H146" s="84">
        <f t="shared" si="78"/>
        <v>36</v>
      </c>
      <c r="I146" s="80" t="str">
        <f t="shared" si="79"/>
        <v/>
      </c>
      <c r="J146" s="80" t="str">
        <f t="shared" si="80"/>
        <v/>
      </c>
      <c r="K146" s="81"/>
      <c r="L146" s="82">
        <f t="shared" si="81"/>
        <v>0</v>
      </c>
      <c r="M146" s="421" t="str">
        <f t="shared" si="82"/>
        <v/>
      </c>
      <c r="N146" s="4"/>
      <c r="O146" s="83">
        <f t="shared" si="83"/>
        <v>36</v>
      </c>
      <c r="P146" s="77" t="str">
        <f t="shared" si="84"/>
        <v/>
      </c>
      <c r="Q146" s="77" t="str">
        <f t="shared" si="85"/>
        <v/>
      </c>
      <c r="R146" s="78"/>
      <c r="S146" s="79" t="e">
        <f>IF(#REF!="","",ROUND(#REF!/#REF!*$AN$5,1))</f>
        <v>#REF!</v>
      </c>
      <c r="T146" s="79" t="str">
        <f t="shared" si="86"/>
        <v/>
      </c>
      <c r="U146" s="4"/>
      <c r="V146" s="69">
        <f t="shared" si="87"/>
        <v>36</v>
      </c>
      <c r="W146" s="70" t="str">
        <f t="shared" si="88"/>
        <v/>
      </c>
      <c r="X146" s="70" t="str">
        <f t="shared" si="69"/>
        <v/>
      </c>
      <c r="Y146" s="71"/>
      <c r="Z146" s="72">
        <f t="shared" si="89"/>
        <v>0</v>
      </c>
      <c r="AA146" s="422" t="str">
        <f t="shared" si="90"/>
        <v/>
      </c>
      <c r="AB146" s="4"/>
      <c r="AC146" s="84">
        <f t="shared" si="91"/>
        <v>36</v>
      </c>
      <c r="AD146" s="80" t="str">
        <f t="shared" si="70"/>
        <v/>
      </c>
      <c r="AE146" s="80" t="str">
        <f t="shared" si="71"/>
        <v/>
      </c>
      <c r="AF146" s="81"/>
      <c r="AG146" s="82">
        <f t="shared" si="92"/>
        <v>0</v>
      </c>
      <c r="AH146" s="82" t="str">
        <f t="shared" si="93"/>
        <v/>
      </c>
      <c r="AI146" s="4"/>
      <c r="AJ146" s="83">
        <f t="shared" si="94"/>
        <v>36</v>
      </c>
      <c r="AK146" s="77" t="str">
        <f t="shared" si="95"/>
        <v/>
      </c>
      <c r="AL146" s="77" t="str">
        <f t="shared" si="72"/>
        <v/>
      </c>
      <c r="AM146" s="78"/>
      <c r="AN146" s="79" t="e">
        <f>IF(#REF!="","",ROUND(#REF!/#REF!*$AN$5,1))</f>
        <v>#REF!</v>
      </c>
      <c r="AO146" s="79" t="str">
        <f t="shared" si="96"/>
        <v/>
      </c>
      <c r="AP146" s="5" t="str">
        <f t="shared" si="73"/>
        <v/>
      </c>
      <c r="AQ146" s="5" t="str">
        <f t="shared" si="97"/>
        <v/>
      </c>
      <c r="AR146" s="5" t="str">
        <f t="shared" si="98"/>
        <v/>
      </c>
      <c r="AS146" s="5" t="str">
        <f t="shared" si="74"/>
        <v/>
      </c>
      <c r="AT146" s="5" t="str">
        <f t="shared" si="99"/>
        <v/>
      </c>
      <c r="AU146" s="5" t="str">
        <f t="shared" si="75"/>
        <v/>
      </c>
      <c r="AV146" s="5" t="str">
        <f t="shared" si="100"/>
        <v/>
      </c>
    </row>
    <row r="147" spans="1:48" x14ac:dyDescent="0.35">
      <c r="A147" s="69">
        <f>IF('Student Profile'!A39="","",'Student Profile'!A39)</f>
        <v>37</v>
      </c>
      <c r="B147" s="70" t="str">
        <f>IF('Student Profile'!B39="","",'Student Profile'!B39)</f>
        <v/>
      </c>
      <c r="C147" s="69" t="str">
        <f>IF('Student Profile'!C39="","",'Student Profile'!C39)</f>
        <v/>
      </c>
      <c r="D147" s="71"/>
      <c r="E147" s="72">
        <f t="shared" si="76"/>
        <v>0</v>
      </c>
      <c r="F147" s="422" t="str">
        <f t="shared" si="77"/>
        <v/>
      </c>
      <c r="G147" s="4"/>
      <c r="H147" s="84">
        <f t="shared" si="78"/>
        <v>37</v>
      </c>
      <c r="I147" s="80" t="str">
        <f t="shared" si="79"/>
        <v/>
      </c>
      <c r="J147" s="80" t="str">
        <f t="shared" si="80"/>
        <v/>
      </c>
      <c r="K147" s="81"/>
      <c r="L147" s="82">
        <f t="shared" si="81"/>
        <v>0</v>
      </c>
      <c r="M147" s="421" t="str">
        <f t="shared" si="82"/>
        <v/>
      </c>
      <c r="N147" s="4"/>
      <c r="O147" s="83">
        <f t="shared" si="83"/>
        <v>37</v>
      </c>
      <c r="P147" s="77" t="str">
        <f t="shared" si="84"/>
        <v/>
      </c>
      <c r="Q147" s="77" t="str">
        <f t="shared" si="85"/>
        <v/>
      </c>
      <c r="R147" s="78"/>
      <c r="S147" s="79" t="e">
        <f>IF(#REF!="","",ROUND(#REF!/#REF!*$AN$5,1))</f>
        <v>#REF!</v>
      </c>
      <c r="T147" s="79" t="str">
        <f t="shared" si="86"/>
        <v/>
      </c>
      <c r="U147" s="4"/>
      <c r="V147" s="69">
        <f t="shared" si="87"/>
        <v>37</v>
      </c>
      <c r="W147" s="70" t="str">
        <f t="shared" si="88"/>
        <v/>
      </c>
      <c r="X147" s="70" t="str">
        <f t="shared" si="69"/>
        <v/>
      </c>
      <c r="Y147" s="71"/>
      <c r="Z147" s="72">
        <f t="shared" si="89"/>
        <v>0</v>
      </c>
      <c r="AA147" s="422" t="str">
        <f t="shared" si="90"/>
        <v/>
      </c>
      <c r="AB147" s="4"/>
      <c r="AC147" s="84">
        <f t="shared" si="91"/>
        <v>37</v>
      </c>
      <c r="AD147" s="80" t="str">
        <f t="shared" si="70"/>
        <v/>
      </c>
      <c r="AE147" s="80" t="str">
        <f t="shared" si="71"/>
        <v/>
      </c>
      <c r="AF147" s="81"/>
      <c r="AG147" s="82">
        <f t="shared" si="92"/>
        <v>0</v>
      </c>
      <c r="AH147" s="82" t="str">
        <f t="shared" si="93"/>
        <v/>
      </c>
      <c r="AI147" s="4"/>
      <c r="AJ147" s="83">
        <f t="shared" si="94"/>
        <v>37</v>
      </c>
      <c r="AK147" s="77" t="str">
        <f t="shared" si="95"/>
        <v/>
      </c>
      <c r="AL147" s="77" t="str">
        <f t="shared" si="72"/>
        <v/>
      </c>
      <c r="AM147" s="78"/>
      <c r="AN147" s="79" t="e">
        <f>IF(#REF!="","",ROUND(#REF!/#REF!*$AN$5,1))</f>
        <v>#REF!</v>
      </c>
      <c r="AO147" s="79" t="str">
        <f t="shared" si="96"/>
        <v/>
      </c>
      <c r="AP147" s="5" t="str">
        <f t="shared" si="73"/>
        <v/>
      </c>
      <c r="AQ147" s="5" t="str">
        <f t="shared" si="97"/>
        <v/>
      </c>
      <c r="AR147" s="5" t="str">
        <f t="shared" si="98"/>
        <v/>
      </c>
      <c r="AS147" s="5" t="str">
        <f t="shared" si="74"/>
        <v/>
      </c>
      <c r="AT147" s="5" t="str">
        <f t="shared" si="99"/>
        <v/>
      </c>
      <c r="AU147" s="5" t="str">
        <f t="shared" si="75"/>
        <v/>
      </c>
      <c r="AV147" s="5" t="str">
        <f t="shared" si="100"/>
        <v/>
      </c>
    </row>
    <row r="148" spans="1:48" x14ac:dyDescent="0.35">
      <c r="A148" s="69">
        <f>IF('Student Profile'!A40="","",'Student Profile'!A40)</f>
        <v>38</v>
      </c>
      <c r="B148" s="70" t="str">
        <f>IF('Student Profile'!B40="","",'Student Profile'!B40)</f>
        <v/>
      </c>
      <c r="C148" s="69" t="str">
        <f>IF('Student Profile'!C40="","",'Student Profile'!C40)</f>
        <v/>
      </c>
      <c r="D148" s="71"/>
      <c r="E148" s="72">
        <f t="shared" si="76"/>
        <v>0</v>
      </c>
      <c r="F148" s="422" t="str">
        <f t="shared" si="77"/>
        <v/>
      </c>
      <c r="G148" s="4"/>
      <c r="H148" s="84">
        <f t="shared" si="78"/>
        <v>38</v>
      </c>
      <c r="I148" s="80" t="str">
        <f t="shared" si="79"/>
        <v/>
      </c>
      <c r="J148" s="80" t="str">
        <f t="shared" si="80"/>
        <v/>
      </c>
      <c r="K148" s="81"/>
      <c r="L148" s="82">
        <f t="shared" si="81"/>
        <v>0</v>
      </c>
      <c r="M148" s="421" t="str">
        <f t="shared" si="82"/>
        <v/>
      </c>
      <c r="N148" s="4"/>
      <c r="O148" s="83">
        <f t="shared" si="83"/>
        <v>38</v>
      </c>
      <c r="P148" s="77" t="str">
        <f t="shared" si="84"/>
        <v/>
      </c>
      <c r="Q148" s="77" t="str">
        <f t="shared" si="85"/>
        <v/>
      </c>
      <c r="R148" s="78"/>
      <c r="S148" s="79" t="e">
        <f>IF(#REF!="","",ROUND(#REF!/#REF!*$AN$5,1))</f>
        <v>#REF!</v>
      </c>
      <c r="T148" s="79" t="str">
        <f t="shared" si="86"/>
        <v/>
      </c>
      <c r="U148" s="4"/>
      <c r="V148" s="69">
        <f t="shared" si="87"/>
        <v>38</v>
      </c>
      <c r="W148" s="70" t="str">
        <f t="shared" si="88"/>
        <v/>
      </c>
      <c r="X148" s="70" t="str">
        <f t="shared" si="69"/>
        <v/>
      </c>
      <c r="Y148" s="71"/>
      <c r="Z148" s="72">
        <f t="shared" si="89"/>
        <v>0</v>
      </c>
      <c r="AA148" s="422" t="str">
        <f t="shared" si="90"/>
        <v/>
      </c>
      <c r="AB148" s="4"/>
      <c r="AC148" s="84">
        <f t="shared" si="91"/>
        <v>38</v>
      </c>
      <c r="AD148" s="80" t="str">
        <f t="shared" si="70"/>
        <v/>
      </c>
      <c r="AE148" s="80" t="str">
        <f t="shared" si="71"/>
        <v/>
      </c>
      <c r="AF148" s="81"/>
      <c r="AG148" s="82">
        <f t="shared" si="92"/>
        <v>0</v>
      </c>
      <c r="AH148" s="82" t="str">
        <f t="shared" si="93"/>
        <v/>
      </c>
      <c r="AI148" s="4"/>
      <c r="AJ148" s="83">
        <f t="shared" si="94"/>
        <v>38</v>
      </c>
      <c r="AK148" s="77" t="str">
        <f t="shared" si="95"/>
        <v/>
      </c>
      <c r="AL148" s="77" t="str">
        <f t="shared" si="72"/>
        <v/>
      </c>
      <c r="AM148" s="78"/>
      <c r="AN148" s="79" t="e">
        <f>IF(#REF!="","",ROUND(#REF!/#REF!*$AN$5,1))</f>
        <v>#REF!</v>
      </c>
      <c r="AO148" s="79" t="str">
        <f t="shared" si="96"/>
        <v/>
      </c>
      <c r="AP148" s="5" t="str">
        <f t="shared" si="73"/>
        <v/>
      </c>
      <c r="AQ148" s="5" t="str">
        <f t="shared" si="97"/>
        <v/>
      </c>
      <c r="AR148" s="5" t="str">
        <f t="shared" si="98"/>
        <v/>
      </c>
      <c r="AS148" s="5" t="str">
        <f t="shared" si="74"/>
        <v/>
      </c>
      <c r="AT148" s="5" t="str">
        <f t="shared" si="99"/>
        <v/>
      </c>
      <c r="AU148" s="5" t="str">
        <f t="shared" si="75"/>
        <v/>
      </c>
      <c r="AV148" s="5" t="str">
        <f t="shared" si="100"/>
        <v/>
      </c>
    </row>
    <row r="149" spans="1:48" x14ac:dyDescent="0.35">
      <c r="A149" s="69">
        <f>IF('Student Profile'!A41="","",'Student Profile'!A41)</f>
        <v>39</v>
      </c>
      <c r="B149" s="70" t="str">
        <f>IF('Student Profile'!B41="","",'Student Profile'!B41)</f>
        <v/>
      </c>
      <c r="C149" s="69" t="str">
        <f>IF('Student Profile'!C41="","",'Student Profile'!C41)</f>
        <v/>
      </c>
      <c r="D149" s="71"/>
      <c r="E149" s="72">
        <f t="shared" si="76"/>
        <v>0</v>
      </c>
      <c r="F149" s="422" t="str">
        <f t="shared" si="77"/>
        <v/>
      </c>
      <c r="G149" s="4"/>
      <c r="H149" s="84">
        <f t="shared" si="78"/>
        <v>39</v>
      </c>
      <c r="I149" s="80" t="str">
        <f t="shared" si="79"/>
        <v/>
      </c>
      <c r="J149" s="80" t="str">
        <f t="shared" si="80"/>
        <v/>
      </c>
      <c r="K149" s="81"/>
      <c r="L149" s="82">
        <f t="shared" si="81"/>
        <v>0</v>
      </c>
      <c r="M149" s="421" t="str">
        <f t="shared" si="82"/>
        <v/>
      </c>
      <c r="N149" s="4"/>
      <c r="O149" s="83">
        <f t="shared" si="83"/>
        <v>39</v>
      </c>
      <c r="P149" s="77" t="str">
        <f t="shared" si="84"/>
        <v/>
      </c>
      <c r="Q149" s="77" t="str">
        <f t="shared" si="85"/>
        <v/>
      </c>
      <c r="R149" s="78"/>
      <c r="S149" s="79" t="e">
        <f>IF(#REF!="","",ROUND(#REF!/#REF!*$AN$5,1))</f>
        <v>#REF!</v>
      </c>
      <c r="T149" s="79" t="str">
        <f t="shared" si="86"/>
        <v/>
      </c>
      <c r="U149" s="4"/>
      <c r="V149" s="69">
        <f t="shared" si="87"/>
        <v>39</v>
      </c>
      <c r="W149" s="70" t="str">
        <f t="shared" si="88"/>
        <v/>
      </c>
      <c r="X149" s="70" t="str">
        <f t="shared" si="69"/>
        <v/>
      </c>
      <c r="Y149" s="71"/>
      <c r="Z149" s="72">
        <f t="shared" si="89"/>
        <v>0</v>
      </c>
      <c r="AA149" s="422" t="str">
        <f t="shared" si="90"/>
        <v/>
      </c>
      <c r="AB149" s="4"/>
      <c r="AC149" s="84">
        <f t="shared" si="91"/>
        <v>39</v>
      </c>
      <c r="AD149" s="80" t="str">
        <f t="shared" si="70"/>
        <v/>
      </c>
      <c r="AE149" s="80" t="str">
        <f t="shared" si="71"/>
        <v/>
      </c>
      <c r="AF149" s="81"/>
      <c r="AG149" s="82">
        <f t="shared" si="92"/>
        <v>0</v>
      </c>
      <c r="AH149" s="82" t="str">
        <f t="shared" si="93"/>
        <v/>
      </c>
      <c r="AI149" s="4"/>
      <c r="AJ149" s="83">
        <f t="shared" si="94"/>
        <v>39</v>
      </c>
      <c r="AK149" s="77" t="str">
        <f t="shared" si="95"/>
        <v/>
      </c>
      <c r="AL149" s="77" t="str">
        <f t="shared" si="72"/>
        <v/>
      </c>
      <c r="AM149" s="78"/>
      <c r="AN149" s="79" t="e">
        <f>IF(#REF!="","",ROUND(#REF!/#REF!*$AN$5,1))</f>
        <v>#REF!</v>
      </c>
      <c r="AO149" s="79" t="str">
        <f t="shared" si="96"/>
        <v/>
      </c>
      <c r="AP149" s="5" t="str">
        <f t="shared" si="73"/>
        <v/>
      </c>
      <c r="AQ149" s="5" t="str">
        <f t="shared" si="97"/>
        <v/>
      </c>
      <c r="AR149" s="5" t="str">
        <f t="shared" si="98"/>
        <v/>
      </c>
      <c r="AS149" s="5" t="str">
        <f t="shared" si="74"/>
        <v/>
      </c>
      <c r="AT149" s="5" t="str">
        <f t="shared" si="99"/>
        <v/>
      </c>
      <c r="AU149" s="5" t="str">
        <f t="shared" si="75"/>
        <v/>
      </c>
      <c r="AV149" s="5" t="str">
        <f t="shared" si="100"/>
        <v/>
      </c>
    </row>
    <row r="150" spans="1:48" x14ac:dyDescent="0.35">
      <c r="A150" s="69">
        <f>IF('Student Profile'!A42="","",'Student Profile'!A42)</f>
        <v>40</v>
      </c>
      <c r="B150" s="70" t="str">
        <f>IF('Student Profile'!B42="","",'Student Profile'!B42)</f>
        <v/>
      </c>
      <c r="C150" s="69" t="str">
        <f>IF('Student Profile'!C42="","",'Student Profile'!C42)</f>
        <v/>
      </c>
      <c r="D150" s="71"/>
      <c r="E150" s="72">
        <f t="shared" si="76"/>
        <v>0</v>
      </c>
      <c r="F150" s="422" t="str">
        <f t="shared" si="77"/>
        <v/>
      </c>
      <c r="G150" s="4"/>
      <c r="H150" s="84">
        <f t="shared" si="78"/>
        <v>40</v>
      </c>
      <c r="I150" s="80" t="str">
        <f t="shared" si="79"/>
        <v/>
      </c>
      <c r="J150" s="80" t="str">
        <f t="shared" si="80"/>
        <v/>
      </c>
      <c r="K150" s="81"/>
      <c r="L150" s="82">
        <f t="shared" si="81"/>
        <v>0</v>
      </c>
      <c r="M150" s="421" t="str">
        <f t="shared" si="82"/>
        <v/>
      </c>
      <c r="N150" s="4"/>
      <c r="O150" s="83">
        <f t="shared" si="83"/>
        <v>40</v>
      </c>
      <c r="P150" s="77" t="str">
        <f t="shared" si="84"/>
        <v/>
      </c>
      <c r="Q150" s="77" t="str">
        <f t="shared" si="85"/>
        <v/>
      </c>
      <c r="R150" s="78"/>
      <c r="S150" s="79" t="e">
        <f>IF(#REF!="","",ROUND(#REF!/#REF!*$AN$5,1))</f>
        <v>#REF!</v>
      </c>
      <c r="T150" s="79" t="str">
        <f t="shared" si="86"/>
        <v/>
      </c>
      <c r="U150" s="4"/>
      <c r="V150" s="69">
        <f t="shared" si="87"/>
        <v>40</v>
      </c>
      <c r="W150" s="70" t="str">
        <f t="shared" si="88"/>
        <v/>
      </c>
      <c r="X150" s="70" t="str">
        <f t="shared" si="69"/>
        <v/>
      </c>
      <c r="Y150" s="71"/>
      <c r="Z150" s="72">
        <f t="shared" si="89"/>
        <v>0</v>
      </c>
      <c r="AA150" s="422" t="str">
        <f t="shared" si="90"/>
        <v/>
      </c>
      <c r="AB150" s="4"/>
      <c r="AC150" s="84">
        <f t="shared" si="91"/>
        <v>40</v>
      </c>
      <c r="AD150" s="80" t="str">
        <f t="shared" si="70"/>
        <v/>
      </c>
      <c r="AE150" s="80" t="str">
        <f t="shared" si="71"/>
        <v/>
      </c>
      <c r="AF150" s="81"/>
      <c r="AG150" s="82">
        <f t="shared" si="92"/>
        <v>0</v>
      </c>
      <c r="AH150" s="82" t="str">
        <f t="shared" si="93"/>
        <v/>
      </c>
      <c r="AI150" s="4"/>
      <c r="AJ150" s="83">
        <f t="shared" si="94"/>
        <v>40</v>
      </c>
      <c r="AK150" s="77" t="str">
        <f t="shared" si="95"/>
        <v/>
      </c>
      <c r="AL150" s="77" t="str">
        <f t="shared" si="72"/>
        <v/>
      </c>
      <c r="AM150" s="78"/>
      <c r="AN150" s="79" t="e">
        <f>IF(#REF!="","",ROUND(#REF!/#REF!*$AN$5,1))</f>
        <v>#REF!</v>
      </c>
      <c r="AO150" s="79" t="str">
        <f t="shared" si="96"/>
        <v/>
      </c>
      <c r="AP150" s="5" t="str">
        <f t="shared" si="73"/>
        <v/>
      </c>
      <c r="AQ150" s="5" t="str">
        <f t="shared" si="97"/>
        <v/>
      </c>
      <c r="AR150" s="5" t="str">
        <f t="shared" si="98"/>
        <v/>
      </c>
      <c r="AS150" s="5" t="str">
        <f t="shared" si="74"/>
        <v/>
      </c>
      <c r="AT150" s="5" t="str">
        <f t="shared" si="99"/>
        <v/>
      </c>
      <c r="AU150" s="5" t="str">
        <f t="shared" si="75"/>
        <v/>
      </c>
      <c r="AV150" s="5" t="str">
        <f t="shared" si="100"/>
        <v/>
      </c>
    </row>
    <row r="151" spans="1:48" x14ac:dyDescent="0.35">
      <c r="A151" s="69">
        <f>IF('Student Profile'!A43="","",'Student Profile'!A43)</f>
        <v>41</v>
      </c>
      <c r="B151" s="70" t="str">
        <f>IF('Student Profile'!B43="","",'Student Profile'!B43)</f>
        <v/>
      </c>
      <c r="C151" s="69" t="str">
        <f>IF('Student Profile'!C43="","",'Student Profile'!C43)</f>
        <v/>
      </c>
      <c r="D151" s="71"/>
      <c r="E151" s="72">
        <f t="shared" si="76"/>
        <v>0</v>
      </c>
      <c r="F151" s="422" t="str">
        <f t="shared" si="77"/>
        <v/>
      </c>
      <c r="G151" s="4"/>
      <c r="H151" s="84">
        <f t="shared" si="78"/>
        <v>41</v>
      </c>
      <c r="I151" s="80" t="str">
        <f t="shared" si="79"/>
        <v/>
      </c>
      <c r="J151" s="80" t="str">
        <f t="shared" si="80"/>
        <v/>
      </c>
      <c r="K151" s="81"/>
      <c r="L151" s="82">
        <f t="shared" si="81"/>
        <v>0</v>
      </c>
      <c r="M151" s="421" t="str">
        <f t="shared" si="82"/>
        <v/>
      </c>
      <c r="N151" s="4"/>
      <c r="O151" s="83">
        <f t="shared" si="83"/>
        <v>41</v>
      </c>
      <c r="P151" s="77" t="str">
        <f t="shared" si="84"/>
        <v/>
      </c>
      <c r="Q151" s="77" t="str">
        <f t="shared" si="85"/>
        <v/>
      </c>
      <c r="R151" s="78"/>
      <c r="S151" s="79" t="e">
        <f>IF(#REF!="","",ROUND(#REF!/#REF!*$AN$5,1))</f>
        <v>#REF!</v>
      </c>
      <c r="T151" s="79" t="str">
        <f t="shared" si="86"/>
        <v/>
      </c>
      <c r="U151" s="4"/>
      <c r="V151" s="69">
        <f t="shared" si="87"/>
        <v>41</v>
      </c>
      <c r="W151" s="70" t="str">
        <f t="shared" si="88"/>
        <v/>
      </c>
      <c r="X151" s="70" t="str">
        <f t="shared" si="69"/>
        <v/>
      </c>
      <c r="Y151" s="71"/>
      <c r="Z151" s="72">
        <f t="shared" si="89"/>
        <v>0</v>
      </c>
      <c r="AA151" s="422" t="str">
        <f t="shared" si="90"/>
        <v/>
      </c>
      <c r="AB151" s="4"/>
      <c r="AC151" s="84">
        <f t="shared" si="91"/>
        <v>41</v>
      </c>
      <c r="AD151" s="80" t="str">
        <f t="shared" si="70"/>
        <v/>
      </c>
      <c r="AE151" s="80" t="str">
        <f t="shared" si="71"/>
        <v/>
      </c>
      <c r="AF151" s="81"/>
      <c r="AG151" s="82">
        <f t="shared" si="92"/>
        <v>0</v>
      </c>
      <c r="AH151" s="82" t="str">
        <f t="shared" si="93"/>
        <v/>
      </c>
      <c r="AI151" s="4"/>
      <c r="AJ151" s="83">
        <f t="shared" si="94"/>
        <v>41</v>
      </c>
      <c r="AK151" s="77" t="str">
        <f t="shared" si="95"/>
        <v/>
      </c>
      <c r="AL151" s="77" t="str">
        <f t="shared" si="72"/>
        <v/>
      </c>
      <c r="AM151" s="78"/>
      <c r="AN151" s="79" t="e">
        <f>IF(#REF!="","",ROUND(#REF!/#REF!*$AN$5,1))</f>
        <v>#REF!</v>
      </c>
      <c r="AO151" s="79" t="str">
        <f t="shared" si="96"/>
        <v/>
      </c>
      <c r="AP151" s="5" t="str">
        <f t="shared" si="73"/>
        <v/>
      </c>
      <c r="AQ151" s="5" t="str">
        <f t="shared" si="97"/>
        <v/>
      </c>
      <c r="AR151" s="5" t="str">
        <f t="shared" si="98"/>
        <v/>
      </c>
      <c r="AS151" s="5" t="str">
        <f t="shared" si="74"/>
        <v/>
      </c>
      <c r="AT151" s="5" t="str">
        <f t="shared" si="99"/>
        <v/>
      </c>
      <c r="AU151" s="5" t="str">
        <f t="shared" si="75"/>
        <v/>
      </c>
      <c r="AV151" s="5" t="str">
        <f t="shared" si="100"/>
        <v/>
      </c>
    </row>
    <row r="152" spans="1:48" x14ac:dyDescent="0.35">
      <c r="A152" s="69">
        <f>IF('Student Profile'!A44="","",'Student Profile'!A44)</f>
        <v>42</v>
      </c>
      <c r="B152" s="70" t="str">
        <f>IF('Student Profile'!B44="","",'Student Profile'!B44)</f>
        <v/>
      </c>
      <c r="C152" s="69" t="str">
        <f>IF('Student Profile'!C44="","",'Student Profile'!C44)</f>
        <v/>
      </c>
      <c r="D152" s="71"/>
      <c r="E152" s="72">
        <f t="shared" si="76"/>
        <v>0</v>
      </c>
      <c r="F152" s="422" t="str">
        <f t="shared" si="77"/>
        <v/>
      </c>
      <c r="G152" s="4"/>
      <c r="H152" s="84">
        <f t="shared" si="78"/>
        <v>42</v>
      </c>
      <c r="I152" s="80" t="str">
        <f t="shared" si="79"/>
        <v/>
      </c>
      <c r="J152" s="80" t="str">
        <f t="shared" si="80"/>
        <v/>
      </c>
      <c r="K152" s="81"/>
      <c r="L152" s="6">
        <f t="shared" si="81"/>
        <v>0</v>
      </c>
      <c r="M152" s="421" t="str">
        <f t="shared" si="82"/>
        <v/>
      </c>
      <c r="N152" s="4"/>
      <c r="O152" s="83">
        <f t="shared" si="83"/>
        <v>42</v>
      </c>
      <c r="P152" s="77" t="str">
        <f t="shared" si="84"/>
        <v/>
      </c>
      <c r="Q152" s="77" t="str">
        <f t="shared" si="85"/>
        <v/>
      </c>
      <c r="R152" s="78"/>
      <c r="S152" s="79" t="e">
        <f>IF(#REF!="","",ROUND(#REF!/#REF!*$AN$5,1))</f>
        <v>#REF!</v>
      </c>
      <c r="T152" s="79" t="str">
        <f t="shared" si="86"/>
        <v/>
      </c>
      <c r="U152" s="4"/>
      <c r="V152" s="69">
        <f t="shared" si="87"/>
        <v>42</v>
      </c>
      <c r="W152" s="70" t="str">
        <f t="shared" si="88"/>
        <v/>
      </c>
      <c r="X152" s="70" t="str">
        <f t="shared" si="69"/>
        <v/>
      </c>
      <c r="Y152" s="71"/>
      <c r="Z152" s="72">
        <f t="shared" si="89"/>
        <v>0</v>
      </c>
      <c r="AA152" s="422" t="str">
        <f t="shared" si="90"/>
        <v/>
      </c>
      <c r="AB152" s="4"/>
      <c r="AC152" s="84">
        <f t="shared" si="91"/>
        <v>42</v>
      </c>
      <c r="AD152" s="80" t="str">
        <f t="shared" si="70"/>
        <v/>
      </c>
      <c r="AE152" s="80" t="str">
        <f t="shared" si="71"/>
        <v/>
      </c>
      <c r="AF152" s="81"/>
      <c r="AG152" s="6">
        <f t="shared" si="92"/>
        <v>0</v>
      </c>
      <c r="AH152" s="82" t="str">
        <f t="shared" si="93"/>
        <v/>
      </c>
      <c r="AI152" s="4"/>
      <c r="AJ152" s="83">
        <f t="shared" si="94"/>
        <v>42</v>
      </c>
      <c r="AK152" s="77" t="str">
        <f t="shared" si="95"/>
        <v/>
      </c>
      <c r="AL152" s="77" t="str">
        <f t="shared" si="72"/>
        <v/>
      </c>
      <c r="AM152" s="78"/>
      <c r="AN152" s="79" t="e">
        <f>IF(#REF!="","",ROUND(#REF!/#REF!*$AN$5,1))</f>
        <v>#REF!</v>
      </c>
      <c r="AO152" s="79" t="str">
        <f t="shared" si="96"/>
        <v/>
      </c>
      <c r="AP152" s="5" t="str">
        <f t="shared" si="73"/>
        <v/>
      </c>
      <c r="AQ152" s="5" t="str">
        <f t="shared" si="97"/>
        <v/>
      </c>
      <c r="AR152" s="5" t="str">
        <f t="shared" si="98"/>
        <v/>
      </c>
      <c r="AS152" s="5" t="str">
        <f t="shared" si="74"/>
        <v/>
      </c>
      <c r="AT152" s="5" t="str">
        <f t="shared" si="99"/>
        <v/>
      </c>
      <c r="AU152" s="5" t="str">
        <f t="shared" si="75"/>
        <v/>
      </c>
      <c r="AV152" s="5" t="str">
        <f t="shared" si="100"/>
        <v/>
      </c>
    </row>
    <row r="153" spans="1:48" x14ac:dyDescent="0.35">
      <c r="A153" s="69">
        <f>IF('Student Profile'!A45="","",'Student Profile'!A45)</f>
        <v>43</v>
      </c>
      <c r="B153" s="70" t="str">
        <f>IF('Student Profile'!B45="","",'Student Profile'!B45)</f>
        <v/>
      </c>
      <c r="C153" s="69" t="str">
        <f>IF('Student Profile'!C45="","",'Student Profile'!C45)</f>
        <v/>
      </c>
      <c r="D153" s="71"/>
      <c r="E153" s="72">
        <f t="shared" si="76"/>
        <v>0</v>
      </c>
      <c r="F153" s="422" t="str">
        <f t="shared" si="77"/>
        <v/>
      </c>
      <c r="G153" s="4"/>
      <c r="H153" s="84">
        <f t="shared" si="78"/>
        <v>43</v>
      </c>
      <c r="I153" s="80" t="str">
        <f t="shared" si="79"/>
        <v/>
      </c>
      <c r="J153" s="80" t="str">
        <f t="shared" si="80"/>
        <v/>
      </c>
      <c r="K153" s="81"/>
      <c r="L153" s="6">
        <f t="shared" si="81"/>
        <v>0</v>
      </c>
      <c r="M153" s="421" t="str">
        <f t="shared" si="82"/>
        <v/>
      </c>
      <c r="N153" s="4"/>
      <c r="O153" s="83">
        <f t="shared" si="83"/>
        <v>43</v>
      </c>
      <c r="P153" s="77" t="str">
        <f t="shared" si="84"/>
        <v/>
      </c>
      <c r="Q153" s="77" t="str">
        <f t="shared" si="85"/>
        <v/>
      </c>
      <c r="R153" s="78"/>
      <c r="S153" s="79" t="e">
        <f>IF(#REF!="","",ROUND(#REF!/#REF!*$AN$5,1))</f>
        <v>#REF!</v>
      </c>
      <c r="T153" s="79" t="str">
        <f t="shared" si="86"/>
        <v/>
      </c>
      <c r="U153" s="4"/>
      <c r="V153" s="69">
        <f t="shared" si="87"/>
        <v>43</v>
      </c>
      <c r="W153" s="70" t="str">
        <f t="shared" si="88"/>
        <v/>
      </c>
      <c r="X153" s="70" t="str">
        <f t="shared" si="69"/>
        <v/>
      </c>
      <c r="Y153" s="71"/>
      <c r="Z153" s="72">
        <f t="shared" si="89"/>
        <v>0</v>
      </c>
      <c r="AA153" s="422" t="str">
        <f t="shared" si="90"/>
        <v/>
      </c>
      <c r="AB153" s="4"/>
      <c r="AC153" s="84">
        <f t="shared" si="91"/>
        <v>43</v>
      </c>
      <c r="AD153" s="80" t="str">
        <f t="shared" si="70"/>
        <v/>
      </c>
      <c r="AE153" s="80" t="str">
        <f t="shared" si="71"/>
        <v/>
      </c>
      <c r="AF153" s="81"/>
      <c r="AG153" s="6">
        <f t="shared" si="92"/>
        <v>0</v>
      </c>
      <c r="AH153" s="82" t="str">
        <f t="shared" si="93"/>
        <v/>
      </c>
      <c r="AI153" s="4"/>
      <c r="AJ153" s="83">
        <f t="shared" si="94"/>
        <v>43</v>
      </c>
      <c r="AK153" s="77" t="str">
        <f t="shared" si="95"/>
        <v/>
      </c>
      <c r="AL153" s="77" t="str">
        <f t="shared" si="72"/>
        <v/>
      </c>
      <c r="AM153" s="78"/>
      <c r="AN153" s="79" t="e">
        <f>IF(#REF!="","",ROUND(#REF!/#REF!*$AN$5,1))</f>
        <v>#REF!</v>
      </c>
      <c r="AO153" s="79" t="str">
        <f t="shared" si="96"/>
        <v/>
      </c>
      <c r="AP153" s="5" t="str">
        <f t="shared" si="73"/>
        <v/>
      </c>
      <c r="AQ153" s="5" t="str">
        <f t="shared" si="97"/>
        <v/>
      </c>
      <c r="AR153" s="5" t="str">
        <f t="shared" si="98"/>
        <v/>
      </c>
      <c r="AS153" s="5" t="str">
        <f t="shared" si="74"/>
        <v/>
      </c>
      <c r="AT153" s="5" t="str">
        <f t="shared" si="99"/>
        <v/>
      </c>
      <c r="AU153" s="5" t="str">
        <f t="shared" si="75"/>
        <v/>
      </c>
      <c r="AV153" s="5" t="str">
        <f t="shared" si="100"/>
        <v/>
      </c>
    </row>
    <row r="154" spans="1:48" x14ac:dyDescent="0.35">
      <c r="A154" s="69">
        <f>IF('Student Profile'!A46="","",'Student Profile'!A46)</f>
        <v>44</v>
      </c>
      <c r="B154" s="70" t="str">
        <f>IF('Student Profile'!B46="","",'Student Profile'!B46)</f>
        <v/>
      </c>
      <c r="C154" s="69" t="str">
        <f>IF('Student Profile'!C46="","",'Student Profile'!C46)</f>
        <v/>
      </c>
      <c r="D154" s="71"/>
      <c r="E154" s="72">
        <f t="shared" si="76"/>
        <v>0</v>
      </c>
      <c r="F154" s="422" t="str">
        <f t="shared" si="77"/>
        <v/>
      </c>
      <c r="G154" s="4"/>
      <c r="H154" s="84">
        <f t="shared" si="78"/>
        <v>44</v>
      </c>
      <c r="I154" s="80" t="str">
        <f t="shared" si="79"/>
        <v/>
      </c>
      <c r="J154" s="80" t="str">
        <f t="shared" si="80"/>
        <v/>
      </c>
      <c r="K154" s="81"/>
      <c r="L154" s="6">
        <f t="shared" si="81"/>
        <v>0</v>
      </c>
      <c r="M154" s="421" t="str">
        <f t="shared" si="82"/>
        <v/>
      </c>
      <c r="N154" s="4"/>
      <c r="O154" s="83">
        <f t="shared" si="83"/>
        <v>44</v>
      </c>
      <c r="P154" s="77" t="str">
        <f t="shared" si="84"/>
        <v/>
      </c>
      <c r="Q154" s="77" t="str">
        <f t="shared" si="85"/>
        <v/>
      </c>
      <c r="R154" s="78"/>
      <c r="S154" s="79" t="e">
        <f>IF(#REF!="","",ROUND(#REF!/#REF!*$AN$5,1))</f>
        <v>#REF!</v>
      </c>
      <c r="T154" s="79" t="str">
        <f t="shared" si="86"/>
        <v/>
      </c>
      <c r="U154" s="4"/>
      <c r="V154" s="69">
        <f t="shared" si="87"/>
        <v>44</v>
      </c>
      <c r="W154" s="70" t="str">
        <f t="shared" si="88"/>
        <v/>
      </c>
      <c r="X154" s="70" t="str">
        <f t="shared" si="69"/>
        <v/>
      </c>
      <c r="Y154" s="71"/>
      <c r="Z154" s="72">
        <f t="shared" si="89"/>
        <v>0</v>
      </c>
      <c r="AA154" s="422" t="str">
        <f t="shared" si="90"/>
        <v/>
      </c>
      <c r="AB154" s="4"/>
      <c r="AC154" s="84">
        <f t="shared" si="91"/>
        <v>44</v>
      </c>
      <c r="AD154" s="80" t="str">
        <f t="shared" si="70"/>
        <v/>
      </c>
      <c r="AE154" s="80" t="str">
        <f t="shared" si="71"/>
        <v/>
      </c>
      <c r="AF154" s="81"/>
      <c r="AG154" s="6">
        <f t="shared" si="92"/>
        <v>0</v>
      </c>
      <c r="AH154" s="82" t="str">
        <f t="shared" si="93"/>
        <v/>
      </c>
      <c r="AI154" s="4"/>
      <c r="AJ154" s="83">
        <f t="shared" si="94"/>
        <v>44</v>
      </c>
      <c r="AK154" s="77" t="str">
        <f t="shared" si="95"/>
        <v/>
      </c>
      <c r="AL154" s="77" t="str">
        <f t="shared" si="72"/>
        <v/>
      </c>
      <c r="AM154" s="78"/>
      <c r="AN154" s="79" t="e">
        <f>IF(#REF!="","",ROUND(#REF!/#REF!*$AN$5,1))</f>
        <v>#REF!</v>
      </c>
      <c r="AO154" s="79" t="str">
        <f t="shared" si="96"/>
        <v/>
      </c>
      <c r="AP154" s="5" t="str">
        <f t="shared" si="73"/>
        <v/>
      </c>
      <c r="AQ154" s="5" t="str">
        <f t="shared" si="97"/>
        <v/>
      </c>
      <c r="AR154" s="5" t="str">
        <f t="shared" si="98"/>
        <v/>
      </c>
      <c r="AS154" s="5" t="str">
        <f t="shared" si="74"/>
        <v/>
      </c>
      <c r="AT154" s="5" t="str">
        <f t="shared" si="99"/>
        <v/>
      </c>
      <c r="AU154" s="5" t="str">
        <f t="shared" si="75"/>
        <v/>
      </c>
      <c r="AV154" s="5" t="str">
        <f t="shared" si="100"/>
        <v/>
      </c>
    </row>
    <row r="155" spans="1:48" x14ac:dyDescent="0.35">
      <c r="A155" s="69">
        <f>IF('Student Profile'!A47="","",'Student Profile'!A47)</f>
        <v>45</v>
      </c>
      <c r="B155" s="70" t="str">
        <f>IF('Student Profile'!B47="","",'Student Profile'!B47)</f>
        <v/>
      </c>
      <c r="C155" s="69" t="str">
        <f>IF('Student Profile'!C47="","",'Student Profile'!C47)</f>
        <v/>
      </c>
      <c r="D155" s="71"/>
      <c r="E155" s="72">
        <f t="shared" si="76"/>
        <v>0</v>
      </c>
      <c r="F155" s="422" t="str">
        <f t="shared" si="77"/>
        <v/>
      </c>
      <c r="G155" s="4"/>
      <c r="H155" s="84">
        <f t="shared" si="78"/>
        <v>45</v>
      </c>
      <c r="I155" s="80" t="str">
        <f t="shared" si="79"/>
        <v/>
      </c>
      <c r="J155" s="80" t="str">
        <f t="shared" si="80"/>
        <v/>
      </c>
      <c r="K155" s="81"/>
      <c r="L155" s="6">
        <f t="shared" si="81"/>
        <v>0</v>
      </c>
      <c r="M155" s="421" t="str">
        <f t="shared" si="82"/>
        <v/>
      </c>
      <c r="N155" s="4"/>
      <c r="O155" s="83">
        <f t="shared" si="83"/>
        <v>45</v>
      </c>
      <c r="P155" s="77" t="str">
        <f t="shared" si="84"/>
        <v/>
      </c>
      <c r="Q155" s="77" t="str">
        <f t="shared" si="85"/>
        <v/>
      </c>
      <c r="R155" s="78"/>
      <c r="S155" s="79" t="e">
        <f>IF(#REF!="","",ROUND(#REF!/#REF!*$AN$5,1))</f>
        <v>#REF!</v>
      </c>
      <c r="T155" s="79" t="str">
        <f t="shared" si="86"/>
        <v/>
      </c>
      <c r="U155" s="4"/>
      <c r="V155" s="69">
        <f t="shared" si="87"/>
        <v>45</v>
      </c>
      <c r="W155" s="70" t="str">
        <f t="shared" si="88"/>
        <v/>
      </c>
      <c r="X155" s="70" t="str">
        <f t="shared" si="69"/>
        <v/>
      </c>
      <c r="Y155" s="71"/>
      <c r="Z155" s="72">
        <f t="shared" si="89"/>
        <v>0</v>
      </c>
      <c r="AA155" s="422" t="str">
        <f t="shared" si="90"/>
        <v/>
      </c>
      <c r="AB155" s="4"/>
      <c r="AC155" s="84">
        <f t="shared" si="91"/>
        <v>45</v>
      </c>
      <c r="AD155" s="80" t="str">
        <f t="shared" si="70"/>
        <v/>
      </c>
      <c r="AE155" s="80" t="str">
        <f t="shared" si="71"/>
        <v/>
      </c>
      <c r="AF155" s="81"/>
      <c r="AG155" s="6">
        <f t="shared" si="92"/>
        <v>0</v>
      </c>
      <c r="AH155" s="82" t="str">
        <f t="shared" si="93"/>
        <v/>
      </c>
      <c r="AI155" s="4"/>
      <c r="AJ155" s="83">
        <f t="shared" si="94"/>
        <v>45</v>
      </c>
      <c r="AK155" s="77" t="str">
        <f t="shared" si="95"/>
        <v/>
      </c>
      <c r="AL155" s="77" t="str">
        <f t="shared" si="72"/>
        <v/>
      </c>
      <c r="AM155" s="78"/>
      <c r="AN155" s="79" t="e">
        <f>IF(#REF!="","",ROUND(#REF!/#REF!*$AN$5,1))</f>
        <v>#REF!</v>
      </c>
      <c r="AO155" s="79" t="str">
        <f t="shared" si="96"/>
        <v/>
      </c>
      <c r="AP155" s="5" t="str">
        <f t="shared" si="73"/>
        <v/>
      </c>
      <c r="AQ155" s="5" t="str">
        <f t="shared" si="97"/>
        <v/>
      </c>
      <c r="AR155" s="5" t="str">
        <f t="shared" si="98"/>
        <v/>
      </c>
      <c r="AS155" s="5" t="str">
        <f t="shared" si="74"/>
        <v/>
      </c>
      <c r="AT155" s="5" t="str">
        <f t="shared" si="99"/>
        <v/>
      </c>
      <c r="AU155" s="5" t="str">
        <f t="shared" si="75"/>
        <v/>
      </c>
      <c r="AV155" s="5" t="str">
        <f t="shared" si="100"/>
        <v/>
      </c>
    </row>
    <row r="156" spans="1:48" x14ac:dyDescent="0.35">
      <c r="A156" s="69">
        <f>IF('Student Profile'!A48="","",'Student Profile'!A48)</f>
        <v>46</v>
      </c>
      <c r="B156" s="70" t="str">
        <f>IF('Student Profile'!B48="","",'Student Profile'!B48)</f>
        <v/>
      </c>
      <c r="C156" s="69" t="str">
        <f>IF('Student Profile'!C48="","",'Student Profile'!C48)</f>
        <v/>
      </c>
      <c r="D156" s="71"/>
      <c r="E156" s="72">
        <f t="shared" si="76"/>
        <v>0</v>
      </c>
      <c r="F156" s="422" t="str">
        <f t="shared" si="77"/>
        <v/>
      </c>
      <c r="G156" s="4"/>
      <c r="H156" s="84">
        <f t="shared" si="78"/>
        <v>46</v>
      </c>
      <c r="I156" s="80" t="str">
        <f t="shared" si="79"/>
        <v/>
      </c>
      <c r="J156" s="80" t="str">
        <f t="shared" si="80"/>
        <v/>
      </c>
      <c r="K156" s="81"/>
      <c r="L156" s="6">
        <f t="shared" si="81"/>
        <v>0</v>
      </c>
      <c r="M156" s="421" t="str">
        <f t="shared" si="82"/>
        <v/>
      </c>
      <c r="N156" s="4"/>
      <c r="O156" s="83">
        <f t="shared" si="83"/>
        <v>46</v>
      </c>
      <c r="P156" s="77" t="str">
        <f t="shared" si="84"/>
        <v/>
      </c>
      <c r="Q156" s="77" t="str">
        <f t="shared" si="85"/>
        <v/>
      </c>
      <c r="R156" s="78"/>
      <c r="S156" s="79" t="e">
        <f>IF(#REF!="","",ROUND(#REF!/#REF!*$AN$5,1))</f>
        <v>#REF!</v>
      </c>
      <c r="T156" s="79" t="str">
        <f t="shared" si="86"/>
        <v/>
      </c>
      <c r="U156" s="4"/>
      <c r="V156" s="69">
        <f t="shared" si="87"/>
        <v>46</v>
      </c>
      <c r="W156" s="70" t="str">
        <f t="shared" si="88"/>
        <v/>
      </c>
      <c r="X156" s="70" t="str">
        <f t="shared" si="69"/>
        <v/>
      </c>
      <c r="Y156" s="71"/>
      <c r="Z156" s="72">
        <f t="shared" si="89"/>
        <v>0</v>
      </c>
      <c r="AA156" s="422" t="str">
        <f t="shared" si="90"/>
        <v/>
      </c>
      <c r="AB156" s="4"/>
      <c r="AC156" s="84">
        <f t="shared" si="91"/>
        <v>46</v>
      </c>
      <c r="AD156" s="80" t="str">
        <f t="shared" si="70"/>
        <v/>
      </c>
      <c r="AE156" s="80" t="str">
        <f t="shared" si="71"/>
        <v/>
      </c>
      <c r="AF156" s="81"/>
      <c r="AG156" s="6">
        <f t="shared" si="92"/>
        <v>0</v>
      </c>
      <c r="AH156" s="82" t="str">
        <f t="shared" si="93"/>
        <v/>
      </c>
      <c r="AI156" s="4"/>
      <c r="AJ156" s="83">
        <f t="shared" si="94"/>
        <v>46</v>
      </c>
      <c r="AK156" s="77" t="str">
        <f t="shared" si="95"/>
        <v/>
      </c>
      <c r="AL156" s="77" t="str">
        <f t="shared" si="72"/>
        <v/>
      </c>
      <c r="AM156" s="78"/>
      <c r="AN156" s="79" t="e">
        <f>IF(#REF!="","",ROUND(#REF!/#REF!*$AN$5,1))</f>
        <v>#REF!</v>
      </c>
      <c r="AO156" s="79" t="str">
        <f t="shared" si="96"/>
        <v/>
      </c>
      <c r="AP156" s="5" t="str">
        <f t="shared" si="73"/>
        <v/>
      </c>
      <c r="AQ156" s="5" t="str">
        <f t="shared" si="97"/>
        <v/>
      </c>
      <c r="AR156" s="5" t="str">
        <f t="shared" si="98"/>
        <v/>
      </c>
      <c r="AS156" s="5" t="str">
        <f t="shared" si="74"/>
        <v/>
      </c>
      <c r="AT156" s="5" t="str">
        <f t="shared" si="99"/>
        <v/>
      </c>
      <c r="AU156" s="5" t="str">
        <f t="shared" si="75"/>
        <v/>
      </c>
      <c r="AV156" s="5" t="str">
        <f t="shared" si="100"/>
        <v/>
      </c>
    </row>
    <row r="157" spans="1:48" x14ac:dyDescent="0.35">
      <c r="A157" s="69">
        <f>IF('Student Profile'!A49="","",'Student Profile'!A49)</f>
        <v>47</v>
      </c>
      <c r="B157" s="70" t="str">
        <f>IF('Student Profile'!B49="","",'Student Profile'!B49)</f>
        <v/>
      </c>
      <c r="C157" s="69" t="str">
        <f>IF('Student Profile'!C49="","",'Student Profile'!C49)</f>
        <v/>
      </c>
      <c r="D157" s="71"/>
      <c r="E157" s="72">
        <f t="shared" si="76"/>
        <v>0</v>
      </c>
      <c r="F157" s="422" t="str">
        <f t="shared" si="77"/>
        <v/>
      </c>
      <c r="G157" s="4"/>
      <c r="H157" s="84">
        <f t="shared" si="78"/>
        <v>47</v>
      </c>
      <c r="I157" s="80" t="str">
        <f t="shared" si="79"/>
        <v/>
      </c>
      <c r="J157" s="80" t="str">
        <f t="shared" si="80"/>
        <v/>
      </c>
      <c r="K157" s="81"/>
      <c r="L157" s="6">
        <f t="shared" si="81"/>
        <v>0</v>
      </c>
      <c r="M157" s="421" t="str">
        <f t="shared" si="82"/>
        <v/>
      </c>
      <c r="N157" s="4"/>
      <c r="O157" s="83">
        <f t="shared" si="83"/>
        <v>47</v>
      </c>
      <c r="P157" s="77" t="str">
        <f t="shared" si="84"/>
        <v/>
      </c>
      <c r="Q157" s="77" t="str">
        <f t="shared" si="85"/>
        <v/>
      </c>
      <c r="R157" s="78"/>
      <c r="S157" s="79" t="e">
        <f>IF(#REF!="","",ROUND(#REF!/#REF!*$AN$5,1))</f>
        <v>#REF!</v>
      </c>
      <c r="T157" s="79" t="str">
        <f t="shared" si="86"/>
        <v/>
      </c>
      <c r="U157" s="4"/>
      <c r="V157" s="69">
        <f t="shared" si="87"/>
        <v>47</v>
      </c>
      <c r="W157" s="70" t="str">
        <f t="shared" si="88"/>
        <v/>
      </c>
      <c r="X157" s="70" t="str">
        <f t="shared" si="69"/>
        <v/>
      </c>
      <c r="Y157" s="71"/>
      <c r="Z157" s="72">
        <f t="shared" si="89"/>
        <v>0</v>
      </c>
      <c r="AA157" s="422" t="str">
        <f t="shared" si="90"/>
        <v/>
      </c>
      <c r="AB157" s="4"/>
      <c r="AC157" s="84">
        <f t="shared" si="91"/>
        <v>47</v>
      </c>
      <c r="AD157" s="80" t="str">
        <f t="shared" si="70"/>
        <v/>
      </c>
      <c r="AE157" s="80" t="str">
        <f t="shared" si="71"/>
        <v/>
      </c>
      <c r="AF157" s="81"/>
      <c r="AG157" s="6">
        <f t="shared" si="92"/>
        <v>0</v>
      </c>
      <c r="AH157" s="82" t="str">
        <f t="shared" si="93"/>
        <v/>
      </c>
      <c r="AI157" s="4"/>
      <c r="AJ157" s="83">
        <f t="shared" si="94"/>
        <v>47</v>
      </c>
      <c r="AK157" s="77" t="str">
        <f t="shared" si="95"/>
        <v/>
      </c>
      <c r="AL157" s="77" t="str">
        <f t="shared" si="72"/>
        <v/>
      </c>
      <c r="AM157" s="78"/>
      <c r="AN157" s="79" t="e">
        <f>IF(#REF!="","",ROUND(#REF!/#REF!*$AN$5,1))</f>
        <v>#REF!</v>
      </c>
      <c r="AO157" s="79" t="str">
        <f t="shared" si="96"/>
        <v/>
      </c>
      <c r="AP157" s="5" t="str">
        <f t="shared" si="73"/>
        <v/>
      </c>
      <c r="AQ157" s="5" t="str">
        <f t="shared" si="97"/>
        <v/>
      </c>
      <c r="AR157" s="5" t="str">
        <f t="shared" si="98"/>
        <v/>
      </c>
      <c r="AS157" s="5" t="str">
        <f t="shared" si="74"/>
        <v/>
      </c>
      <c r="AT157" s="5" t="str">
        <f t="shared" si="99"/>
        <v/>
      </c>
      <c r="AU157" s="5" t="str">
        <f t="shared" si="75"/>
        <v/>
      </c>
      <c r="AV157" s="5" t="str">
        <f t="shared" si="100"/>
        <v/>
      </c>
    </row>
    <row r="158" spans="1:48" x14ac:dyDescent="0.35">
      <c r="A158" s="69">
        <f>IF('Student Profile'!A50="","",'Student Profile'!A50)</f>
        <v>48</v>
      </c>
      <c r="B158" s="70" t="str">
        <f>IF('Student Profile'!B50="","",'Student Profile'!B50)</f>
        <v/>
      </c>
      <c r="C158" s="69" t="str">
        <f>IF('Student Profile'!C50="","",'Student Profile'!C50)</f>
        <v/>
      </c>
      <c r="D158" s="71"/>
      <c r="E158" s="72">
        <f t="shared" si="76"/>
        <v>0</v>
      </c>
      <c r="F158" s="422" t="str">
        <f t="shared" si="77"/>
        <v/>
      </c>
      <c r="G158" s="4"/>
      <c r="H158" s="84">
        <f t="shared" si="78"/>
        <v>48</v>
      </c>
      <c r="I158" s="80" t="str">
        <f t="shared" si="79"/>
        <v/>
      </c>
      <c r="J158" s="80" t="str">
        <f t="shared" si="80"/>
        <v/>
      </c>
      <c r="K158" s="81"/>
      <c r="L158" s="6">
        <f t="shared" si="81"/>
        <v>0</v>
      </c>
      <c r="M158" s="421" t="str">
        <f t="shared" si="82"/>
        <v/>
      </c>
      <c r="N158" s="4"/>
      <c r="O158" s="83">
        <f t="shared" si="83"/>
        <v>48</v>
      </c>
      <c r="P158" s="77" t="str">
        <f t="shared" si="84"/>
        <v/>
      </c>
      <c r="Q158" s="77" t="str">
        <f t="shared" si="85"/>
        <v/>
      </c>
      <c r="R158" s="78"/>
      <c r="S158" s="79" t="e">
        <f>IF(#REF!="","",ROUND(#REF!/#REF!*$AN$5,1))</f>
        <v>#REF!</v>
      </c>
      <c r="T158" s="79" t="str">
        <f t="shared" si="86"/>
        <v/>
      </c>
      <c r="U158" s="4"/>
      <c r="V158" s="69">
        <f t="shared" si="87"/>
        <v>48</v>
      </c>
      <c r="W158" s="70" t="str">
        <f t="shared" si="88"/>
        <v/>
      </c>
      <c r="X158" s="70" t="str">
        <f t="shared" si="69"/>
        <v/>
      </c>
      <c r="Y158" s="71"/>
      <c r="Z158" s="72">
        <f t="shared" si="89"/>
        <v>0</v>
      </c>
      <c r="AA158" s="422" t="str">
        <f t="shared" si="90"/>
        <v/>
      </c>
      <c r="AB158" s="4"/>
      <c r="AC158" s="84">
        <f t="shared" si="91"/>
        <v>48</v>
      </c>
      <c r="AD158" s="80" t="str">
        <f t="shared" si="70"/>
        <v/>
      </c>
      <c r="AE158" s="80" t="str">
        <f t="shared" si="71"/>
        <v/>
      </c>
      <c r="AF158" s="81"/>
      <c r="AG158" s="6">
        <f t="shared" si="92"/>
        <v>0</v>
      </c>
      <c r="AH158" s="82" t="str">
        <f t="shared" si="93"/>
        <v/>
      </c>
      <c r="AI158" s="4"/>
      <c r="AJ158" s="83">
        <f t="shared" si="94"/>
        <v>48</v>
      </c>
      <c r="AK158" s="77" t="str">
        <f t="shared" si="95"/>
        <v/>
      </c>
      <c r="AL158" s="77" t="str">
        <f t="shared" si="72"/>
        <v/>
      </c>
      <c r="AM158" s="78"/>
      <c r="AN158" s="79" t="e">
        <f>IF(#REF!="","",ROUND(#REF!/#REF!*$AN$5,1))</f>
        <v>#REF!</v>
      </c>
      <c r="AO158" s="79" t="str">
        <f t="shared" si="96"/>
        <v/>
      </c>
      <c r="AP158" s="5" t="str">
        <f t="shared" si="73"/>
        <v/>
      </c>
      <c r="AQ158" s="5" t="str">
        <f t="shared" si="97"/>
        <v/>
      </c>
      <c r="AR158" s="5" t="str">
        <f t="shared" si="98"/>
        <v/>
      </c>
      <c r="AS158" s="5" t="str">
        <f t="shared" si="74"/>
        <v/>
      </c>
      <c r="AT158" s="5" t="str">
        <f t="shared" si="99"/>
        <v/>
      </c>
      <c r="AU158" s="5" t="str">
        <f t="shared" si="75"/>
        <v/>
      </c>
      <c r="AV158" s="5" t="str">
        <f t="shared" si="100"/>
        <v/>
      </c>
    </row>
    <row r="159" spans="1:48" x14ac:dyDescent="0.35">
      <c r="A159" s="69">
        <f>IF('Student Profile'!A51="","",'Student Profile'!A51)</f>
        <v>49</v>
      </c>
      <c r="B159" s="70" t="str">
        <f>IF('Student Profile'!B51="","",'Student Profile'!B51)</f>
        <v/>
      </c>
      <c r="C159" s="69" t="str">
        <f>IF('Student Profile'!C51="","",'Student Profile'!C51)</f>
        <v/>
      </c>
      <c r="D159" s="71"/>
      <c r="E159" s="72">
        <f t="shared" si="76"/>
        <v>0</v>
      </c>
      <c r="F159" s="422" t="str">
        <f t="shared" si="77"/>
        <v/>
      </c>
      <c r="G159" s="4"/>
      <c r="H159" s="84">
        <f t="shared" si="78"/>
        <v>49</v>
      </c>
      <c r="I159" s="80" t="str">
        <f t="shared" si="79"/>
        <v/>
      </c>
      <c r="J159" s="80" t="str">
        <f t="shared" si="80"/>
        <v/>
      </c>
      <c r="K159" s="81"/>
      <c r="L159" s="6">
        <f t="shared" si="81"/>
        <v>0</v>
      </c>
      <c r="M159" s="421" t="str">
        <f t="shared" si="82"/>
        <v/>
      </c>
      <c r="N159" s="4"/>
      <c r="O159" s="83">
        <f t="shared" si="83"/>
        <v>49</v>
      </c>
      <c r="P159" s="77" t="str">
        <f t="shared" si="84"/>
        <v/>
      </c>
      <c r="Q159" s="77" t="str">
        <f t="shared" si="85"/>
        <v/>
      </c>
      <c r="R159" s="78"/>
      <c r="S159" s="79" t="e">
        <f>IF(#REF!="","",ROUND(#REF!/#REF!*$AN$5,1))</f>
        <v>#REF!</v>
      </c>
      <c r="T159" s="79" t="str">
        <f t="shared" si="86"/>
        <v/>
      </c>
      <c r="U159" s="4"/>
      <c r="V159" s="69">
        <f t="shared" si="87"/>
        <v>49</v>
      </c>
      <c r="W159" s="70" t="str">
        <f t="shared" si="88"/>
        <v/>
      </c>
      <c r="X159" s="70" t="str">
        <f t="shared" si="69"/>
        <v/>
      </c>
      <c r="Y159" s="71"/>
      <c r="Z159" s="72">
        <f t="shared" si="89"/>
        <v>0</v>
      </c>
      <c r="AA159" s="422" t="str">
        <f t="shared" si="90"/>
        <v/>
      </c>
      <c r="AB159" s="4"/>
      <c r="AC159" s="84">
        <f t="shared" si="91"/>
        <v>49</v>
      </c>
      <c r="AD159" s="80" t="str">
        <f t="shared" si="70"/>
        <v/>
      </c>
      <c r="AE159" s="80" t="str">
        <f t="shared" si="71"/>
        <v/>
      </c>
      <c r="AF159" s="81"/>
      <c r="AG159" s="6">
        <f t="shared" si="92"/>
        <v>0</v>
      </c>
      <c r="AH159" s="82" t="str">
        <f t="shared" si="93"/>
        <v/>
      </c>
      <c r="AI159" s="4"/>
      <c r="AJ159" s="83">
        <f t="shared" si="94"/>
        <v>49</v>
      </c>
      <c r="AK159" s="77" t="str">
        <f t="shared" si="95"/>
        <v/>
      </c>
      <c r="AL159" s="77" t="str">
        <f t="shared" si="72"/>
        <v/>
      </c>
      <c r="AM159" s="78"/>
      <c r="AN159" s="79" t="e">
        <f>IF(#REF!="","",ROUND(#REF!/#REF!*$AN$5,1))</f>
        <v>#REF!</v>
      </c>
      <c r="AO159" s="79" t="str">
        <f t="shared" si="96"/>
        <v/>
      </c>
      <c r="AP159" s="5" t="str">
        <f t="shared" si="73"/>
        <v/>
      </c>
      <c r="AQ159" s="5" t="str">
        <f t="shared" si="97"/>
        <v/>
      </c>
      <c r="AR159" s="5" t="str">
        <f t="shared" si="98"/>
        <v/>
      </c>
      <c r="AS159" s="5" t="str">
        <f t="shared" si="74"/>
        <v/>
      </c>
      <c r="AT159" s="5" t="str">
        <f t="shared" si="99"/>
        <v/>
      </c>
      <c r="AU159" s="5" t="str">
        <f t="shared" si="75"/>
        <v/>
      </c>
      <c r="AV159" s="5" t="str">
        <f t="shared" si="100"/>
        <v/>
      </c>
    </row>
    <row r="160" spans="1:48" x14ac:dyDescent="0.35">
      <c r="A160" s="69">
        <f>IF('Student Profile'!A52="","",'Student Profile'!A52)</f>
        <v>50</v>
      </c>
      <c r="B160" s="70" t="str">
        <f>IF('Student Profile'!B52="","",'Student Profile'!B52)</f>
        <v/>
      </c>
      <c r="C160" s="69" t="str">
        <f>IF('Student Profile'!C52="","",'Student Profile'!C52)</f>
        <v/>
      </c>
      <c r="D160" s="71"/>
      <c r="E160" s="72">
        <f t="shared" si="76"/>
        <v>0</v>
      </c>
      <c r="F160" s="422" t="str">
        <f t="shared" si="77"/>
        <v/>
      </c>
      <c r="G160" s="4"/>
      <c r="H160" s="84">
        <f t="shared" si="78"/>
        <v>50</v>
      </c>
      <c r="I160" s="80" t="str">
        <f t="shared" si="79"/>
        <v/>
      </c>
      <c r="J160" s="80" t="str">
        <f t="shared" si="80"/>
        <v/>
      </c>
      <c r="K160" s="81"/>
      <c r="L160" s="6">
        <f t="shared" si="81"/>
        <v>0</v>
      </c>
      <c r="M160" s="421" t="str">
        <f t="shared" si="82"/>
        <v/>
      </c>
      <c r="N160" s="4"/>
      <c r="O160" s="83">
        <f t="shared" si="83"/>
        <v>50</v>
      </c>
      <c r="P160" s="77" t="str">
        <f t="shared" si="84"/>
        <v/>
      </c>
      <c r="Q160" s="77" t="str">
        <f t="shared" si="85"/>
        <v/>
      </c>
      <c r="R160" s="78"/>
      <c r="S160" s="79" t="e">
        <f>IF(#REF!="","",ROUND(#REF!/#REF!*$AN$5,1))</f>
        <v>#REF!</v>
      </c>
      <c r="T160" s="79" t="str">
        <f t="shared" si="86"/>
        <v/>
      </c>
      <c r="U160" s="4"/>
      <c r="V160" s="69">
        <f t="shared" si="87"/>
        <v>50</v>
      </c>
      <c r="W160" s="70" t="str">
        <f t="shared" si="88"/>
        <v/>
      </c>
      <c r="X160" s="70" t="str">
        <f t="shared" si="69"/>
        <v/>
      </c>
      <c r="Y160" s="71"/>
      <c r="Z160" s="72">
        <f t="shared" si="89"/>
        <v>0</v>
      </c>
      <c r="AA160" s="422" t="str">
        <f t="shared" si="90"/>
        <v/>
      </c>
      <c r="AB160" s="4"/>
      <c r="AC160" s="84">
        <f t="shared" si="91"/>
        <v>50</v>
      </c>
      <c r="AD160" s="80" t="str">
        <f t="shared" si="70"/>
        <v/>
      </c>
      <c r="AE160" s="80" t="str">
        <f t="shared" si="71"/>
        <v/>
      </c>
      <c r="AF160" s="81"/>
      <c r="AG160" s="6">
        <f t="shared" si="92"/>
        <v>0</v>
      </c>
      <c r="AH160" s="82" t="str">
        <f t="shared" si="93"/>
        <v/>
      </c>
      <c r="AI160" s="4"/>
      <c r="AJ160" s="83">
        <f t="shared" si="94"/>
        <v>50</v>
      </c>
      <c r="AK160" s="77" t="str">
        <f t="shared" si="95"/>
        <v/>
      </c>
      <c r="AL160" s="77" t="str">
        <f t="shared" si="72"/>
        <v/>
      </c>
      <c r="AM160" s="78"/>
      <c r="AN160" s="79" t="e">
        <f>IF(#REF!="","",ROUND(#REF!/#REF!*$AN$5,1))</f>
        <v>#REF!</v>
      </c>
      <c r="AO160" s="79" t="str">
        <f t="shared" si="96"/>
        <v/>
      </c>
      <c r="AP160" s="5" t="str">
        <f t="shared" si="73"/>
        <v/>
      </c>
      <c r="AQ160" s="5" t="str">
        <f t="shared" si="97"/>
        <v/>
      </c>
      <c r="AR160" s="5" t="str">
        <f t="shared" si="98"/>
        <v/>
      </c>
      <c r="AS160" s="5" t="str">
        <f t="shared" si="74"/>
        <v/>
      </c>
      <c r="AT160" s="5" t="str">
        <f t="shared" si="99"/>
        <v/>
      </c>
      <c r="AU160" s="5" t="str">
        <f t="shared" si="75"/>
        <v/>
      </c>
      <c r="AV160" s="5" t="str">
        <f t="shared" si="100"/>
        <v/>
      </c>
    </row>
    <row r="161" spans="1:48" x14ac:dyDescent="0.35">
      <c r="A161" s="69">
        <f>IF('Student Profile'!A53="","",'Student Profile'!A53)</f>
        <v>51</v>
      </c>
      <c r="B161" s="70" t="str">
        <f>IF('Student Profile'!B53="","",'Student Profile'!B53)</f>
        <v/>
      </c>
      <c r="C161" s="69" t="str">
        <f>IF('Student Profile'!C53="","",'Student Profile'!C53)</f>
        <v/>
      </c>
      <c r="D161" s="71"/>
      <c r="E161" s="72">
        <f t="shared" si="76"/>
        <v>0</v>
      </c>
      <c r="F161" s="422" t="str">
        <f t="shared" si="77"/>
        <v/>
      </c>
      <c r="G161" s="4"/>
      <c r="H161" s="84">
        <f t="shared" si="78"/>
        <v>51</v>
      </c>
      <c r="I161" s="80" t="str">
        <f t="shared" si="79"/>
        <v/>
      </c>
      <c r="J161" s="80" t="str">
        <f t="shared" si="80"/>
        <v/>
      </c>
      <c r="K161" s="81"/>
      <c r="L161" s="6">
        <f t="shared" si="81"/>
        <v>0</v>
      </c>
      <c r="M161" s="421" t="str">
        <f t="shared" si="82"/>
        <v/>
      </c>
      <c r="N161" s="4"/>
      <c r="O161" s="83">
        <f t="shared" si="83"/>
        <v>51</v>
      </c>
      <c r="P161" s="77" t="str">
        <f t="shared" si="84"/>
        <v/>
      </c>
      <c r="Q161" s="77" t="str">
        <f t="shared" si="85"/>
        <v/>
      </c>
      <c r="R161" s="78"/>
      <c r="S161" s="79" t="e">
        <f>IF(#REF!="","",ROUND(#REF!/#REF!*$AN$5,1))</f>
        <v>#REF!</v>
      </c>
      <c r="T161" s="79" t="str">
        <f t="shared" si="86"/>
        <v/>
      </c>
      <c r="U161" s="4"/>
      <c r="V161" s="69">
        <f t="shared" si="87"/>
        <v>51</v>
      </c>
      <c r="W161" s="70" t="str">
        <f t="shared" si="88"/>
        <v/>
      </c>
      <c r="X161" s="70" t="str">
        <f t="shared" si="69"/>
        <v/>
      </c>
      <c r="Y161" s="71"/>
      <c r="Z161" s="72">
        <f t="shared" si="89"/>
        <v>0</v>
      </c>
      <c r="AA161" s="422" t="str">
        <f t="shared" si="90"/>
        <v/>
      </c>
      <c r="AB161" s="4"/>
      <c r="AC161" s="84">
        <f t="shared" si="91"/>
        <v>51</v>
      </c>
      <c r="AD161" s="80" t="str">
        <f t="shared" si="70"/>
        <v/>
      </c>
      <c r="AE161" s="80" t="str">
        <f t="shared" si="71"/>
        <v/>
      </c>
      <c r="AF161" s="81"/>
      <c r="AG161" s="6">
        <f t="shared" si="92"/>
        <v>0</v>
      </c>
      <c r="AH161" s="82" t="str">
        <f t="shared" si="93"/>
        <v/>
      </c>
      <c r="AI161" s="4"/>
      <c r="AJ161" s="83">
        <f t="shared" si="94"/>
        <v>51</v>
      </c>
      <c r="AK161" s="77" t="str">
        <f t="shared" si="95"/>
        <v/>
      </c>
      <c r="AL161" s="77" t="str">
        <f t="shared" si="72"/>
        <v/>
      </c>
      <c r="AM161" s="78"/>
      <c r="AN161" s="79" t="e">
        <f>IF(#REF!="","",ROUND(#REF!/#REF!*$AN$5,1))</f>
        <v>#REF!</v>
      </c>
      <c r="AO161" s="79" t="str">
        <f t="shared" si="96"/>
        <v/>
      </c>
      <c r="AP161" s="5" t="str">
        <f t="shared" si="73"/>
        <v/>
      </c>
      <c r="AQ161" s="5" t="str">
        <f t="shared" si="97"/>
        <v/>
      </c>
      <c r="AR161" s="5" t="str">
        <f t="shared" si="98"/>
        <v/>
      </c>
      <c r="AS161" s="5" t="str">
        <f t="shared" si="74"/>
        <v/>
      </c>
      <c r="AT161" s="5" t="str">
        <f t="shared" si="99"/>
        <v/>
      </c>
      <c r="AU161" s="5" t="str">
        <f t="shared" si="75"/>
        <v/>
      </c>
      <c r="AV161" s="5" t="str">
        <f t="shared" si="100"/>
        <v/>
      </c>
    </row>
    <row r="162" spans="1:48" x14ac:dyDescent="0.35">
      <c r="A162" s="69">
        <f>IF('Student Profile'!A54="","",'Student Profile'!A54)</f>
        <v>52</v>
      </c>
      <c r="B162" s="70" t="str">
        <f>IF('Student Profile'!B54="","",'Student Profile'!B54)</f>
        <v/>
      </c>
      <c r="C162" s="69" t="str">
        <f>IF('Student Profile'!C54="","",'Student Profile'!C54)</f>
        <v/>
      </c>
      <c r="D162" s="71"/>
      <c r="E162" s="72">
        <f t="shared" si="76"/>
        <v>0</v>
      </c>
      <c r="F162" s="422" t="str">
        <f t="shared" si="77"/>
        <v/>
      </c>
      <c r="G162" s="4"/>
      <c r="H162" s="84">
        <f t="shared" si="78"/>
        <v>52</v>
      </c>
      <c r="I162" s="80" t="str">
        <f t="shared" si="79"/>
        <v/>
      </c>
      <c r="J162" s="80" t="str">
        <f t="shared" si="80"/>
        <v/>
      </c>
      <c r="K162" s="81"/>
      <c r="L162" s="6">
        <f t="shared" si="81"/>
        <v>0</v>
      </c>
      <c r="M162" s="421" t="str">
        <f t="shared" si="82"/>
        <v/>
      </c>
      <c r="N162" s="4"/>
      <c r="O162" s="83">
        <f t="shared" si="83"/>
        <v>52</v>
      </c>
      <c r="P162" s="77" t="str">
        <f t="shared" si="84"/>
        <v/>
      </c>
      <c r="Q162" s="77" t="str">
        <f t="shared" si="85"/>
        <v/>
      </c>
      <c r="R162" s="78"/>
      <c r="S162" s="79" t="e">
        <f>IF(#REF!="","",ROUND(#REF!/#REF!*$AN$5,1))</f>
        <v>#REF!</v>
      </c>
      <c r="T162" s="79" t="str">
        <f t="shared" si="86"/>
        <v/>
      </c>
      <c r="U162" s="4"/>
      <c r="V162" s="69">
        <f t="shared" si="87"/>
        <v>52</v>
      </c>
      <c r="W162" s="70" t="str">
        <f t="shared" si="88"/>
        <v/>
      </c>
      <c r="X162" s="70" t="str">
        <f t="shared" si="69"/>
        <v/>
      </c>
      <c r="Y162" s="71"/>
      <c r="Z162" s="72">
        <f t="shared" si="89"/>
        <v>0</v>
      </c>
      <c r="AA162" s="422" t="str">
        <f t="shared" si="90"/>
        <v/>
      </c>
      <c r="AB162" s="4"/>
      <c r="AC162" s="84">
        <f t="shared" si="91"/>
        <v>52</v>
      </c>
      <c r="AD162" s="80" t="str">
        <f t="shared" si="70"/>
        <v/>
      </c>
      <c r="AE162" s="80" t="str">
        <f t="shared" si="71"/>
        <v/>
      </c>
      <c r="AF162" s="81"/>
      <c r="AG162" s="6">
        <f t="shared" si="92"/>
        <v>0</v>
      </c>
      <c r="AH162" s="82" t="str">
        <f t="shared" si="93"/>
        <v/>
      </c>
      <c r="AI162" s="4"/>
      <c r="AJ162" s="83">
        <f t="shared" si="94"/>
        <v>52</v>
      </c>
      <c r="AK162" s="77" t="str">
        <f t="shared" si="95"/>
        <v/>
      </c>
      <c r="AL162" s="77" t="str">
        <f t="shared" si="72"/>
        <v/>
      </c>
      <c r="AM162" s="78"/>
      <c r="AN162" s="79" t="e">
        <f>IF(#REF!="","",ROUND(#REF!/#REF!*$AN$5,1))</f>
        <v>#REF!</v>
      </c>
      <c r="AO162" s="79" t="str">
        <f t="shared" si="96"/>
        <v/>
      </c>
      <c r="AP162" s="5" t="str">
        <f t="shared" si="73"/>
        <v/>
      </c>
      <c r="AQ162" s="5" t="str">
        <f t="shared" si="97"/>
        <v/>
      </c>
      <c r="AR162" s="5" t="str">
        <f t="shared" si="98"/>
        <v/>
      </c>
      <c r="AS162" s="5" t="str">
        <f t="shared" si="74"/>
        <v/>
      </c>
      <c r="AT162" s="5" t="str">
        <f t="shared" si="99"/>
        <v/>
      </c>
      <c r="AU162" s="5" t="str">
        <f t="shared" si="75"/>
        <v/>
      </c>
      <c r="AV162" s="5" t="str">
        <f t="shared" si="100"/>
        <v/>
      </c>
    </row>
    <row r="163" spans="1:48" x14ac:dyDescent="0.35">
      <c r="A163" s="69">
        <f>IF('Student Profile'!A55="","",'Student Profile'!A55)</f>
        <v>53</v>
      </c>
      <c r="B163" s="70" t="str">
        <f>IF('Student Profile'!B55="","",'Student Profile'!B55)</f>
        <v/>
      </c>
      <c r="C163" s="69" t="str">
        <f>IF('Student Profile'!C55="","",'Student Profile'!C55)</f>
        <v/>
      </c>
      <c r="D163" s="71"/>
      <c r="E163" s="72">
        <f t="shared" si="76"/>
        <v>0</v>
      </c>
      <c r="F163" s="422" t="str">
        <f t="shared" si="77"/>
        <v/>
      </c>
      <c r="G163" s="4"/>
      <c r="H163" s="84">
        <f t="shared" si="78"/>
        <v>53</v>
      </c>
      <c r="I163" s="80" t="str">
        <f t="shared" si="79"/>
        <v/>
      </c>
      <c r="J163" s="80" t="str">
        <f t="shared" si="80"/>
        <v/>
      </c>
      <c r="K163" s="81"/>
      <c r="L163" s="6">
        <f t="shared" si="81"/>
        <v>0</v>
      </c>
      <c r="M163" s="421" t="str">
        <f t="shared" si="82"/>
        <v/>
      </c>
      <c r="N163" s="4"/>
      <c r="O163" s="83">
        <f t="shared" si="83"/>
        <v>53</v>
      </c>
      <c r="P163" s="77" t="str">
        <f t="shared" si="84"/>
        <v/>
      </c>
      <c r="Q163" s="77" t="str">
        <f t="shared" si="85"/>
        <v/>
      </c>
      <c r="R163" s="78"/>
      <c r="S163" s="79" t="e">
        <f>IF(#REF!="","",ROUND(#REF!/#REF!*$AN$5,1))</f>
        <v>#REF!</v>
      </c>
      <c r="T163" s="79" t="str">
        <f t="shared" si="86"/>
        <v/>
      </c>
      <c r="U163" s="4"/>
      <c r="V163" s="69">
        <f t="shared" si="87"/>
        <v>53</v>
      </c>
      <c r="W163" s="70" t="str">
        <f t="shared" si="88"/>
        <v/>
      </c>
      <c r="X163" s="70" t="str">
        <f t="shared" si="69"/>
        <v/>
      </c>
      <c r="Y163" s="71"/>
      <c r="Z163" s="72">
        <f t="shared" si="89"/>
        <v>0</v>
      </c>
      <c r="AA163" s="422" t="str">
        <f t="shared" si="90"/>
        <v/>
      </c>
      <c r="AB163" s="4"/>
      <c r="AC163" s="84">
        <f t="shared" si="91"/>
        <v>53</v>
      </c>
      <c r="AD163" s="80" t="str">
        <f t="shared" si="70"/>
        <v/>
      </c>
      <c r="AE163" s="80" t="str">
        <f t="shared" si="71"/>
        <v/>
      </c>
      <c r="AF163" s="81"/>
      <c r="AG163" s="6">
        <f t="shared" si="92"/>
        <v>0</v>
      </c>
      <c r="AH163" s="82" t="str">
        <f t="shared" si="93"/>
        <v/>
      </c>
      <c r="AI163" s="4"/>
      <c r="AJ163" s="83">
        <f t="shared" si="94"/>
        <v>53</v>
      </c>
      <c r="AK163" s="77" t="str">
        <f t="shared" si="95"/>
        <v/>
      </c>
      <c r="AL163" s="77" t="str">
        <f t="shared" si="72"/>
        <v/>
      </c>
      <c r="AM163" s="78"/>
      <c r="AN163" s="79" t="e">
        <f>IF(#REF!="","",ROUND(#REF!/#REF!*$AN$5,1))</f>
        <v>#REF!</v>
      </c>
      <c r="AO163" s="79" t="str">
        <f t="shared" si="96"/>
        <v/>
      </c>
      <c r="AP163" s="5" t="str">
        <f t="shared" si="73"/>
        <v/>
      </c>
      <c r="AQ163" s="5" t="str">
        <f t="shared" si="97"/>
        <v/>
      </c>
      <c r="AR163" s="5" t="str">
        <f t="shared" si="98"/>
        <v/>
      </c>
      <c r="AS163" s="5" t="str">
        <f t="shared" si="74"/>
        <v/>
      </c>
      <c r="AT163" s="5" t="str">
        <f t="shared" si="99"/>
        <v/>
      </c>
      <c r="AU163" s="5" t="str">
        <f t="shared" si="75"/>
        <v/>
      </c>
      <c r="AV163" s="5" t="str">
        <f t="shared" si="100"/>
        <v/>
      </c>
    </row>
    <row r="164" spans="1:48" x14ac:dyDescent="0.35">
      <c r="A164" s="69">
        <f>IF('Student Profile'!A56="","",'Student Profile'!A56)</f>
        <v>54</v>
      </c>
      <c r="B164" s="70" t="str">
        <f>IF('Student Profile'!B56="","",'Student Profile'!B56)</f>
        <v/>
      </c>
      <c r="C164" s="69" t="str">
        <f>IF('Student Profile'!C56="","",'Student Profile'!C56)</f>
        <v/>
      </c>
      <c r="D164" s="71"/>
      <c r="E164" s="72">
        <f t="shared" si="76"/>
        <v>0</v>
      </c>
      <c r="F164" s="422" t="str">
        <f t="shared" si="77"/>
        <v/>
      </c>
      <c r="G164" s="4"/>
      <c r="H164" s="84">
        <f t="shared" si="78"/>
        <v>54</v>
      </c>
      <c r="I164" s="80" t="str">
        <f t="shared" si="79"/>
        <v/>
      </c>
      <c r="J164" s="80" t="str">
        <f t="shared" si="80"/>
        <v/>
      </c>
      <c r="K164" s="81"/>
      <c r="L164" s="6">
        <f t="shared" si="81"/>
        <v>0</v>
      </c>
      <c r="M164" s="421" t="str">
        <f t="shared" si="82"/>
        <v/>
      </c>
      <c r="N164" s="4"/>
      <c r="O164" s="83">
        <f t="shared" si="83"/>
        <v>54</v>
      </c>
      <c r="P164" s="77" t="str">
        <f t="shared" si="84"/>
        <v/>
      </c>
      <c r="Q164" s="77" t="str">
        <f t="shared" si="85"/>
        <v/>
      </c>
      <c r="R164" s="78"/>
      <c r="S164" s="79" t="e">
        <f>IF(#REF!="","",ROUND(#REF!/#REF!*$AN$5,1))</f>
        <v>#REF!</v>
      </c>
      <c r="T164" s="79" t="str">
        <f t="shared" si="86"/>
        <v/>
      </c>
      <c r="U164" s="4"/>
      <c r="V164" s="69">
        <f t="shared" si="87"/>
        <v>54</v>
      </c>
      <c r="W164" s="70" t="str">
        <f t="shared" si="88"/>
        <v/>
      </c>
      <c r="X164" s="70" t="str">
        <f t="shared" si="69"/>
        <v/>
      </c>
      <c r="Y164" s="71"/>
      <c r="Z164" s="72">
        <f t="shared" si="89"/>
        <v>0</v>
      </c>
      <c r="AA164" s="422" t="str">
        <f t="shared" si="90"/>
        <v/>
      </c>
      <c r="AB164" s="4"/>
      <c r="AC164" s="84">
        <f t="shared" si="91"/>
        <v>54</v>
      </c>
      <c r="AD164" s="80" t="str">
        <f t="shared" si="70"/>
        <v/>
      </c>
      <c r="AE164" s="80" t="str">
        <f t="shared" si="71"/>
        <v/>
      </c>
      <c r="AF164" s="81"/>
      <c r="AG164" s="6">
        <f t="shared" si="92"/>
        <v>0</v>
      </c>
      <c r="AH164" s="82" t="str">
        <f t="shared" si="93"/>
        <v/>
      </c>
      <c r="AI164" s="4"/>
      <c r="AJ164" s="83">
        <f t="shared" si="94"/>
        <v>54</v>
      </c>
      <c r="AK164" s="77" t="str">
        <f t="shared" si="95"/>
        <v/>
      </c>
      <c r="AL164" s="77" t="str">
        <f t="shared" si="72"/>
        <v/>
      </c>
      <c r="AM164" s="78"/>
      <c r="AN164" s="79" t="e">
        <f>IF(#REF!="","",ROUND(#REF!/#REF!*$AN$5,1))</f>
        <v>#REF!</v>
      </c>
      <c r="AO164" s="79" t="str">
        <f t="shared" si="96"/>
        <v/>
      </c>
      <c r="AP164" s="5" t="str">
        <f t="shared" si="73"/>
        <v/>
      </c>
      <c r="AQ164" s="5" t="str">
        <f t="shared" si="97"/>
        <v/>
      </c>
      <c r="AR164" s="5" t="str">
        <f t="shared" si="98"/>
        <v/>
      </c>
      <c r="AS164" s="5" t="str">
        <f t="shared" si="74"/>
        <v/>
      </c>
      <c r="AT164" s="5" t="str">
        <f t="shared" si="99"/>
        <v/>
      </c>
      <c r="AU164" s="5" t="str">
        <f t="shared" si="75"/>
        <v/>
      </c>
      <c r="AV164" s="5" t="str">
        <f t="shared" si="100"/>
        <v/>
      </c>
    </row>
    <row r="165" spans="1:48" x14ac:dyDescent="0.35">
      <c r="A165" s="69">
        <f>IF('Student Profile'!A57="","",'Student Profile'!A57)</f>
        <v>55</v>
      </c>
      <c r="B165" s="70" t="str">
        <f>IF('Student Profile'!B57="","",'Student Profile'!B57)</f>
        <v/>
      </c>
      <c r="C165" s="69" t="str">
        <f>IF('Student Profile'!C57="","",'Student Profile'!C57)</f>
        <v/>
      </c>
      <c r="D165" s="71"/>
      <c r="E165" s="72">
        <f t="shared" si="76"/>
        <v>0</v>
      </c>
      <c r="F165" s="422" t="str">
        <f t="shared" si="77"/>
        <v/>
      </c>
      <c r="G165" s="4"/>
      <c r="H165" s="84">
        <f t="shared" si="78"/>
        <v>55</v>
      </c>
      <c r="I165" s="80" t="str">
        <f t="shared" si="79"/>
        <v/>
      </c>
      <c r="J165" s="80" t="str">
        <f t="shared" si="80"/>
        <v/>
      </c>
      <c r="K165" s="81"/>
      <c r="L165" s="6">
        <f t="shared" si="81"/>
        <v>0</v>
      </c>
      <c r="M165" s="421" t="str">
        <f t="shared" si="82"/>
        <v/>
      </c>
      <c r="N165" s="4"/>
      <c r="O165" s="83">
        <f t="shared" si="83"/>
        <v>55</v>
      </c>
      <c r="P165" s="77" t="str">
        <f t="shared" si="84"/>
        <v/>
      </c>
      <c r="Q165" s="77" t="str">
        <f t="shared" si="85"/>
        <v/>
      </c>
      <c r="R165" s="78"/>
      <c r="S165" s="79" t="e">
        <f>IF(#REF!="","",ROUND(#REF!/#REF!*$AN$5,1))</f>
        <v>#REF!</v>
      </c>
      <c r="T165" s="79" t="str">
        <f t="shared" si="86"/>
        <v/>
      </c>
      <c r="U165" s="4"/>
      <c r="V165" s="69">
        <f t="shared" si="87"/>
        <v>55</v>
      </c>
      <c r="W165" s="70" t="str">
        <f t="shared" si="88"/>
        <v/>
      </c>
      <c r="X165" s="70" t="str">
        <f t="shared" si="69"/>
        <v/>
      </c>
      <c r="Y165" s="71"/>
      <c r="Z165" s="72">
        <f t="shared" si="89"/>
        <v>0</v>
      </c>
      <c r="AA165" s="422" t="str">
        <f t="shared" si="90"/>
        <v/>
      </c>
      <c r="AB165" s="4"/>
      <c r="AC165" s="84">
        <f t="shared" si="91"/>
        <v>55</v>
      </c>
      <c r="AD165" s="80" t="str">
        <f t="shared" si="70"/>
        <v/>
      </c>
      <c r="AE165" s="80" t="str">
        <f t="shared" si="71"/>
        <v/>
      </c>
      <c r="AF165" s="81"/>
      <c r="AG165" s="6">
        <f t="shared" si="92"/>
        <v>0</v>
      </c>
      <c r="AH165" s="82" t="str">
        <f t="shared" si="93"/>
        <v/>
      </c>
      <c r="AI165" s="4"/>
      <c r="AJ165" s="83">
        <f t="shared" si="94"/>
        <v>55</v>
      </c>
      <c r="AK165" s="77" t="str">
        <f t="shared" si="95"/>
        <v/>
      </c>
      <c r="AL165" s="77" t="str">
        <f t="shared" si="72"/>
        <v/>
      </c>
      <c r="AM165" s="78"/>
      <c r="AN165" s="79" t="e">
        <f>IF(#REF!="","",ROUND(#REF!/#REF!*$AN$5,1))</f>
        <v>#REF!</v>
      </c>
      <c r="AO165" s="79" t="str">
        <f t="shared" si="96"/>
        <v/>
      </c>
      <c r="AP165" s="5" t="str">
        <f t="shared" si="73"/>
        <v/>
      </c>
      <c r="AQ165" s="5" t="str">
        <f t="shared" si="97"/>
        <v/>
      </c>
      <c r="AR165" s="5" t="str">
        <f t="shared" si="98"/>
        <v/>
      </c>
      <c r="AS165" s="5" t="str">
        <f t="shared" si="74"/>
        <v/>
      </c>
      <c r="AT165" s="5" t="str">
        <f t="shared" si="99"/>
        <v/>
      </c>
      <c r="AU165" s="5" t="str">
        <f t="shared" si="75"/>
        <v/>
      </c>
      <c r="AV165" s="5" t="str">
        <f t="shared" si="100"/>
        <v/>
      </c>
    </row>
    <row r="166" spans="1:48" x14ac:dyDescent="0.35">
      <c r="A166" s="69">
        <f>IF('Student Profile'!A58="","",'Student Profile'!A58)</f>
        <v>56</v>
      </c>
      <c r="B166" s="70" t="str">
        <f>IF('Student Profile'!B58="","",'Student Profile'!B58)</f>
        <v/>
      </c>
      <c r="C166" s="69" t="str">
        <f>IF('Student Profile'!C58="","",'Student Profile'!C58)</f>
        <v/>
      </c>
      <c r="D166" s="71"/>
      <c r="E166" s="72">
        <f t="shared" si="76"/>
        <v>0</v>
      </c>
      <c r="F166" s="422" t="str">
        <f t="shared" si="77"/>
        <v/>
      </c>
      <c r="G166" s="4"/>
      <c r="H166" s="84">
        <f t="shared" si="78"/>
        <v>56</v>
      </c>
      <c r="I166" s="80" t="str">
        <f t="shared" si="79"/>
        <v/>
      </c>
      <c r="J166" s="80" t="str">
        <f t="shared" si="80"/>
        <v/>
      </c>
      <c r="K166" s="81"/>
      <c r="L166" s="6">
        <f t="shared" si="81"/>
        <v>0</v>
      </c>
      <c r="M166" s="421" t="str">
        <f t="shared" si="82"/>
        <v/>
      </c>
      <c r="N166" s="4"/>
      <c r="O166" s="83">
        <f t="shared" si="83"/>
        <v>56</v>
      </c>
      <c r="P166" s="77" t="str">
        <f t="shared" si="84"/>
        <v/>
      </c>
      <c r="Q166" s="77" t="str">
        <f t="shared" si="85"/>
        <v/>
      </c>
      <c r="R166" s="78"/>
      <c r="S166" s="79" t="e">
        <f>IF(#REF!="","",ROUND(#REF!/#REF!*$AN$5,1))</f>
        <v>#REF!</v>
      </c>
      <c r="T166" s="79" t="str">
        <f t="shared" si="86"/>
        <v/>
      </c>
      <c r="U166" s="4"/>
      <c r="V166" s="69">
        <f t="shared" si="87"/>
        <v>56</v>
      </c>
      <c r="W166" s="70" t="str">
        <f t="shared" si="88"/>
        <v/>
      </c>
      <c r="X166" s="70" t="str">
        <f t="shared" si="69"/>
        <v/>
      </c>
      <c r="Y166" s="71"/>
      <c r="Z166" s="72">
        <f t="shared" si="89"/>
        <v>0</v>
      </c>
      <c r="AA166" s="422" t="str">
        <f t="shared" si="90"/>
        <v/>
      </c>
      <c r="AB166" s="4"/>
      <c r="AC166" s="84">
        <f t="shared" si="91"/>
        <v>56</v>
      </c>
      <c r="AD166" s="80" t="str">
        <f t="shared" si="70"/>
        <v/>
      </c>
      <c r="AE166" s="80" t="str">
        <f t="shared" si="71"/>
        <v/>
      </c>
      <c r="AF166" s="81"/>
      <c r="AG166" s="6">
        <f t="shared" si="92"/>
        <v>0</v>
      </c>
      <c r="AH166" s="82" t="str">
        <f t="shared" si="93"/>
        <v/>
      </c>
      <c r="AI166" s="4"/>
      <c r="AJ166" s="83">
        <f t="shared" si="94"/>
        <v>56</v>
      </c>
      <c r="AK166" s="77" t="str">
        <f t="shared" si="95"/>
        <v/>
      </c>
      <c r="AL166" s="77" t="str">
        <f t="shared" si="72"/>
        <v/>
      </c>
      <c r="AM166" s="78"/>
      <c r="AN166" s="79" t="e">
        <f>IF(#REF!="","",ROUND(#REF!/#REF!*$AN$5,1))</f>
        <v>#REF!</v>
      </c>
      <c r="AO166" s="79" t="str">
        <f t="shared" si="96"/>
        <v/>
      </c>
      <c r="AP166" s="5" t="str">
        <f t="shared" si="73"/>
        <v/>
      </c>
      <c r="AQ166" s="5" t="str">
        <f t="shared" si="97"/>
        <v/>
      </c>
      <c r="AR166" s="5" t="str">
        <f t="shared" si="98"/>
        <v/>
      </c>
      <c r="AS166" s="5" t="str">
        <f t="shared" si="74"/>
        <v/>
      </c>
      <c r="AT166" s="5" t="str">
        <f t="shared" si="99"/>
        <v/>
      </c>
      <c r="AU166" s="5" t="str">
        <f t="shared" si="75"/>
        <v/>
      </c>
      <c r="AV166" s="5" t="str">
        <f t="shared" si="100"/>
        <v/>
      </c>
    </row>
    <row r="167" spans="1:48" x14ac:dyDescent="0.35">
      <c r="A167" s="69">
        <f>IF('Student Profile'!A59="","",'Student Profile'!A59)</f>
        <v>57</v>
      </c>
      <c r="B167" s="70" t="str">
        <f>IF('Student Profile'!B59="","",'Student Profile'!B59)</f>
        <v/>
      </c>
      <c r="C167" s="69" t="str">
        <f>IF('Student Profile'!C59="","",'Student Profile'!C59)</f>
        <v/>
      </c>
      <c r="D167" s="71"/>
      <c r="E167" s="72">
        <f t="shared" si="76"/>
        <v>0</v>
      </c>
      <c r="F167" s="422" t="str">
        <f t="shared" si="77"/>
        <v/>
      </c>
      <c r="G167" s="4"/>
      <c r="H167" s="84">
        <f t="shared" si="78"/>
        <v>57</v>
      </c>
      <c r="I167" s="80" t="str">
        <f t="shared" si="79"/>
        <v/>
      </c>
      <c r="J167" s="80" t="str">
        <f t="shared" si="80"/>
        <v/>
      </c>
      <c r="K167" s="81"/>
      <c r="L167" s="6">
        <f t="shared" si="81"/>
        <v>0</v>
      </c>
      <c r="M167" s="421" t="str">
        <f t="shared" si="82"/>
        <v/>
      </c>
      <c r="N167" s="4"/>
      <c r="O167" s="83">
        <f t="shared" si="83"/>
        <v>57</v>
      </c>
      <c r="P167" s="77" t="str">
        <f t="shared" si="84"/>
        <v/>
      </c>
      <c r="Q167" s="77" t="str">
        <f t="shared" si="85"/>
        <v/>
      </c>
      <c r="R167" s="78"/>
      <c r="S167" s="79" t="e">
        <f>IF(#REF!="","",ROUND(#REF!/#REF!*$AN$5,1))</f>
        <v>#REF!</v>
      </c>
      <c r="T167" s="79" t="str">
        <f t="shared" si="86"/>
        <v/>
      </c>
      <c r="U167" s="4"/>
      <c r="V167" s="69">
        <f t="shared" si="87"/>
        <v>57</v>
      </c>
      <c r="W167" s="70" t="str">
        <f t="shared" si="88"/>
        <v/>
      </c>
      <c r="X167" s="70" t="str">
        <f t="shared" si="69"/>
        <v/>
      </c>
      <c r="Y167" s="71"/>
      <c r="Z167" s="72">
        <f t="shared" si="89"/>
        <v>0</v>
      </c>
      <c r="AA167" s="422" t="str">
        <f t="shared" si="90"/>
        <v/>
      </c>
      <c r="AB167" s="4"/>
      <c r="AC167" s="84">
        <f t="shared" si="91"/>
        <v>57</v>
      </c>
      <c r="AD167" s="80" t="str">
        <f t="shared" si="70"/>
        <v/>
      </c>
      <c r="AE167" s="80" t="str">
        <f t="shared" si="71"/>
        <v/>
      </c>
      <c r="AF167" s="81"/>
      <c r="AG167" s="6">
        <f t="shared" si="92"/>
        <v>0</v>
      </c>
      <c r="AH167" s="82" t="str">
        <f t="shared" si="93"/>
        <v/>
      </c>
      <c r="AI167" s="4"/>
      <c r="AJ167" s="83">
        <f t="shared" si="94"/>
        <v>57</v>
      </c>
      <c r="AK167" s="77" t="str">
        <f t="shared" si="95"/>
        <v/>
      </c>
      <c r="AL167" s="77" t="str">
        <f t="shared" si="72"/>
        <v/>
      </c>
      <c r="AM167" s="78"/>
      <c r="AN167" s="79" t="e">
        <f>IF(#REF!="","",ROUND(#REF!/#REF!*$AN$5,1))</f>
        <v>#REF!</v>
      </c>
      <c r="AO167" s="79" t="str">
        <f t="shared" si="96"/>
        <v/>
      </c>
      <c r="AP167" s="5" t="str">
        <f t="shared" si="73"/>
        <v/>
      </c>
      <c r="AQ167" s="5" t="str">
        <f t="shared" si="97"/>
        <v/>
      </c>
      <c r="AR167" s="5" t="str">
        <f t="shared" si="98"/>
        <v/>
      </c>
      <c r="AS167" s="5" t="str">
        <f t="shared" si="74"/>
        <v/>
      </c>
      <c r="AT167" s="5" t="str">
        <f t="shared" si="99"/>
        <v/>
      </c>
      <c r="AU167" s="5" t="str">
        <f t="shared" si="75"/>
        <v/>
      </c>
      <c r="AV167" s="5" t="str">
        <f t="shared" si="100"/>
        <v/>
      </c>
    </row>
    <row r="168" spans="1:48" x14ac:dyDescent="0.35">
      <c r="A168" s="69">
        <f>IF('Student Profile'!A60="","",'Student Profile'!A60)</f>
        <v>58</v>
      </c>
      <c r="B168" s="70" t="str">
        <f>IF('Student Profile'!B60="","",'Student Profile'!B60)</f>
        <v/>
      </c>
      <c r="C168" s="69" t="str">
        <f>IF('Student Profile'!C60="","",'Student Profile'!C60)</f>
        <v/>
      </c>
      <c r="D168" s="71"/>
      <c r="E168" s="72">
        <f t="shared" si="76"/>
        <v>0</v>
      </c>
      <c r="F168" s="422" t="str">
        <f t="shared" si="77"/>
        <v/>
      </c>
      <c r="G168" s="4"/>
      <c r="H168" s="84">
        <f t="shared" si="78"/>
        <v>58</v>
      </c>
      <c r="I168" s="80" t="str">
        <f t="shared" si="79"/>
        <v/>
      </c>
      <c r="J168" s="80" t="str">
        <f t="shared" si="80"/>
        <v/>
      </c>
      <c r="K168" s="81"/>
      <c r="L168" s="6">
        <f t="shared" si="81"/>
        <v>0</v>
      </c>
      <c r="M168" s="421" t="str">
        <f t="shared" si="82"/>
        <v/>
      </c>
      <c r="N168" s="4"/>
      <c r="O168" s="83">
        <f t="shared" si="83"/>
        <v>58</v>
      </c>
      <c r="P168" s="77" t="str">
        <f t="shared" si="84"/>
        <v/>
      </c>
      <c r="Q168" s="77" t="str">
        <f t="shared" si="85"/>
        <v/>
      </c>
      <c r="R168" s="78"/>
      <c r="S168" s="79" t="e">
        <f>IF(#REF!="","",ROUND(#REF!/#REF!*$AN$5,1))</f>
        <v>#REF!</v>
      </c>
      <c r="T168" s="79" t="str">
        <f t="shared" si="86"/>
        <v/>
      </c>
      <c r="U168" s="4"/>
      <c r="V168" s="69">
        <f t="shared" si="87"/>
        <v>58</v>
      </c>
      <c r="W168" s="70" t="str">
        <f t="shared" si="88"/>
        <v/>
      </c>
      <c r="X168" s="70" t="str">
        <f t="shared" si="69"/>
        <v/>
      </c>
      <c r="Y168" s="71"/>
      <c r="Z168" s="72">
        <f t="shared" si="89"/>
        <v>0</v>
      </c>
      <c r="AA168" s="422" t="str">
        <f t="shared" si="90"/>
        <v/>
      </c>
      <c r="AB168" s="4"/>
      <c r="AC168" s="84">
        <f t="shared" si="91"/>
        <v>58</v>
      </c>
      <c r="AD168" s="80" t="str">
        <f t="shared" si="70"/>
        <v/>
      </c>
      <c r="AE168" s="80" t="str">
        <f t="shared" si="71"/>
        <v/>
      </c>
      <c r="AF168" s="81"/>
      <c r="AG168" s="6">
        <f t="shared" si="92"/>
        <v>0</v>
      </c>
      <c r="AH168" s="82" t="str">
        <f t="shared" si="93"/>
        <v/>
      </c>
      <c r="AI168" s="4"/>
      <c r="AJ168" s="83">
        <f t="shared" si="94"/>
        <v>58</v>
      </c>
      <c r="AK168" s="77" t="str">
        <f t="shared" si="95"/>
        <v/>
      </c>
      <c r="AL168" s="77" t="str">
        <f t="shared" si="72"/>
        <v/>
      </c>
      <c r="AM168" s="78"/>
      <c r="AN168" s="79" t="e">
        <f>IF(#REF!="","",ROUND(#REF!/#REF!*$AN$5,1))</f>
        <v>#REF!</v>
      </c>
      <c r="AO168" s="79" t="str">
        <f t="shared" si="96"/>
        <v/>
      </c>
      <c r="AP168" s="5" t="str">
        <f t="shared" si="73"/>
        <v/>
      </c>
      <c r="AQ168" s="5" t="str">
        <f t="shared" si="97"/>
        <v/>
      </c>
      <c r="AR168" s="5" t="str">
        <f t="shared" si="98"/>
        <v/>
      </c>
      <c r="AS168" s="5" t="str">
        <f t="shared" si="74"/>
        <v/>
      </c>
      <c r="AT168" s="5" t="str">
        <f t="shared" si="99"/>
        <v/>
      </c>
      <c r="AU168" s="5" t="str">
        <f t="shared" si="75"/>
        <v/>
      </c>
      <c r="AV168" s="5" t="str">
        <f t="shared" si="100"/>
        <v/>
      </c>
    </row>
    <row r="169" spans="1:48" x14ac:dyDescent="0.35">
      <c r="A169" s="69">
        <f>IF('Student Profile'!A61="","",'Student Profile'!A61)</f>
        <v>59</v>
      </c>
      <c r="B169" s="70" t="str">
        <f>IF('Student Profile'!B61="","",'Student Profile'!B61)</f>
        <v/>
      </c>
      <c r="C169" s="69" t="str">
        <f>IF('Student Profile'!C61="","",'Student Profile'!C61)</f>
        <v/>
      </c>
      <c r="D169" s="71"/>
      <c r="E169" s="72">
        <f t="shared" si="76"/>
        <v>0</v>
      </c>
      <c r="F169" s="422" t="str">
        <f t="shared" si="77"/>
        <v/>
      </c>
      <c r="G169" s="4"/>
      <c r="H169" s="84">
        <f t="shared" si="78"/>
        <v>59</v>
      </c>
      <c r="I169" s="80" t="str">
        <f t="shared" si="79"/>
        <v/>
      </c>
      <c r="J169" s="80" t="str">
        <f t="shared" si="80"/>
        <v/>
      </c>
      <c r="K169" s="81"/>
      <c r="L169" s="6">
        <f t="shared" si="81"/>
        <v>0</v>
      </c>
      <c r="M169" s="421" t="str">
        <f t="shared" si="82"/>
        <v/>
      </c>
      <c r="N169" s="4"/>
      <c r="O169" s="83">
        <f t="shared" si="83"/>
        <v>59</v>
      </c>
      <c r="P169" s="77" t="str">
        <f t="shared" si="84"/>
        <v/>
      </c>
      <c r="Q169" s="77" t="str">
        <f t="shared" si="85"/>
        <v/>
      </c>
      <c r="R169" s="78"/>
      <c r="S169" s="79" t="e">
        <f>IF(#REF!="","",ROUND(#REF!/#REF!*$AN$5,1))</f>
        <v>#REF!</v>
      </c>
      <c r="T169" s="79" t="str">
        <f t="shared" si="86"/>
        <v/>
      </c>
      <c r="U169" s="4"/>
      <c r="V169" s="69">
        <f t="shared" si="87"/>
        <v>59</v>
      </c>
      <c r="W169" s="70" t="str">
        <f t="shared" si="88"/>
        <v/>
      </c>
      <c r="X169" s="70" t="str">
        <f t="shared" si="69"/>
        <v/>
      </c>
      <c r="Y169" s="71"/>
      <c r="Z169" s="72">
        <f t="shared" si="89"/>
        <v>0</v>
      </c>
      <c r="AA169" s="422" t="str">
        <f t="shared" si="90"/>
        <v/>
      </c>
      <c r="AB169" s="4"/>
      <c r="AC169" s="84">
        <f t="shared" si="91"/>
        <v>59</v>
      </c>
      <c r="AD169" s="80" t="str">
        <f t="shared" si="70"/>
        <v/>
      </c>
      <c r="AE169" s="80" t="str">
        <f t="shared" si="71"/>
        <v/>
      </c>
      <c r="AF169" s="81"/>
      <c r="AG169" s="6">
        <f t="shared" si="92"/>
        <v>0</v>
      </c>
      <c r="AH169" s="82" t="str">
        <f t="shared" si="93"/>
        <v/>
      </c>
      <c r="AI169" s="4"/>
      <c r="AJ169" s="83">
        <f t="shared" si="94"/>
        <v>59</v>
      </c>
      <c r="AK169" s="77" t="str">
        <f t="shared" si="95"/>
        <v/>
      </c>
      <c r="AL169" s="77" t="str">
        <f t="shared" si="72"/>
        <v/>
      </c>
      <c r="AM169" s="78"/>
      <c r="AN169" s="79" t="e">
        <f>IF(#REF!="","",ROUND(#REF!/#REF!*$AN$5,1))</f>
        <v>#REF!</v>
      </c>
      <c r="AO169" s="79" t="str">
        <f t="shared" si="96"/>
        <v/>
      </c>
      <c r="AP169" s="5" t="str">
        <f t="shared" si="73"/>
        <v/>
      </c>
      <c r="AQ169" s="5" t="str">
        <f t="shared" si="97"/>
        <v/>
      </c>
      <c r="AR169" s="5" t="str">
        <f t="shared" si="98"/>
        <v/>
      </c>
      <c r="AS169" s="5" t="str">
        <f t="shared" si="74"/>
        <v/>
      </c>
      <c r="AT169" s="5" t="str">
        <f t="shared" si="99"/>
        <v/>
      </c>
      <c r="AU169" s="5" t="str">
        <f t="shared" si="75"/>
        <v/>
      </c>
      <c r="AV169" s="5" t="str">
        <f t="shared" si="100"/>
        <v/>
      </c>
    </row>
    <row r="170" spans="1:48" x14ac:dyDescent="0.35">
      <c r="A170" s="69">
        <f>IF('Student Profile'!A62="","",'Student Profile'!A62)</f>
        <v>60</v>
      </c>
      <c r="B170" s="70" t="str">
        <f>IF('Student Profile'!B62="","",'Student Profile'!B62)</f>
        <v/>
      </c>
      <c r="C170" s="69" t="str">
        <f>IF('Student Profile'!C62="","",'Student Profile'!C62)</f>
        <v/>
      </c>
      <c r="D170" s="71"/>
      <c r="E170" s="72">
        <f t="shared" si="76"/>
        <v>0</v>
      </c>
      <c r="F170" s="422" t="str">
        <f t="shared" si="77"/>
        <v/>
      </c>
      <c r="G170" s="4"/>
      <c r="H170" s="84">
        <f t="shared" si="78"/>
        <v>60</v>
      </c>
      <c r="I170" s="80" t="str">
        <f t="shared" si="79"/>
        <v/>
      </c>
      <c r="J170" s="80" t="str">
        <f t="shared" si="80"/>
        <v/>
      </c>
      <c r="K170" s="81"/>
      <c r="L170" s="6">
        <f t="shared" si="81"/>
        <v>0</v>
      </c>
      <c r="M170" s="421" t="str">
        <f t="shared" si="82"/>
        <v/>
      </c>
      <c r="N170" s="4"/>
      <c r="O170" s="83">
        <f t="shared" si="83"/>
        <v>60</v>
      </c>
      <c r="P170" s="77" t="str">
        <f t="shared" si="84"/>
        <v/>
      </c>
      <c r="Q170" s="77" t="str">
        <f t="shared" si="85"/>
        <v/>
      </c>
      <c r="R170" s="78"/>
      <c r="S170" s="79" t="e">
        <f>IF(#REF!="","",ROUND(#REF!/#REF!*$AN$5,1))</f>
        <v>#REF!</v>
      </c>
      <c r="T170" s="79" t="str">
        <f t="shared" si="86"/>
        <v/>
      </c>
      <c r="U170" s="4"/>
      <c r="V170" s="69">
        <f t="shared" si="87"/>
        <v>60</v>
      </c>
      <c r="W170" s="70" t="str">
        <f t="shared" si="88"/>
        <v/>
      </c>
      <c r="X170" s="70" t="str">
        <f t="shared" si="69"/>
        <v/>
      </c>
      <c r="Y170" s="71"/>
      <c r="Z170" s="72">
        <f t="shared" si="89"/>
        <v>0</v>
      </c>
      <c r="AA170" s="422" t="str">
        <f t="shared" si="90"/>
        <v/>
      </c>
      <c r="AB170" s="4"/>
      <c r="AC170" s="84">
        <f t="shared" si="91"/>
        <v>60</v>
      </c>
      <c r="AD170" s="80" t="str">
        <f t="shared" si="70"/>
        <v/>
      </c>
      <c r="AE170" s="80" t="str">
        <f t="shared" si="71"/>
        <v/>
      </c>
      <c r="AF170" s="81"/>
      <c r="AG170" s="6">
        <f t="shared" si="92"/>
        <v>0</v>
      </c>
      <c r="AH170" s="82" t="str">
        <f t="shared" si="93"/>
        <v/>
      </c>
      <c r="AI170" s="4"/>
      <c r="AJ170" s="83">
        <f t="shared" si="94"/>
        <v>60</v>
      </c>
      <c r="AK170" s="77" t="str">
        <f t="shared" si="95"/>
        <v/>
      </c>
      <c r="AL170" s="77" t="str">
        <f t="shared" si="72"/>
        <v/>
      </c>
      <c r="AM170" s="78"/>
      <c r="AN170" s="79" t="e">
        <f>IF(#REF!="","",ROUND(#REF!/#REF!*$AN$5,1))</f>
        <v>#REF!</v>
      </c>
      <c r="AO170" s="79" t="str">
        <f t="shared" si="96"/>
        <v/>
      </c>
      <c r="AP170" s="5" t="str">
        <f t="shared" ref="AP170:AP218" si="101">IF(D170="","",D170)</f>
        <v/>
      </c>
      <c r="AQ170" s="5" t="str">
        <f t="shared" si="97"/>
        <v/>
      </c>
      <c r="AR170" s="5" t="str">
        <f t="shared" si="98"/>
        <v/>
      </c>
      <c r="AS170" s="5" t="str">
        <f t="shared" ref="AS170:AS218" si="102">IF(Y170="","",Y170)</f>
        <v/>
      </c>
      <c r="AT170" s="5" t="str">
        <f t="shared" si="99"/>
        <v/>
      </c>
      <c r="AU170" s="5" t="str">
        <f t="shared" ref="AU170:AU218" si="103">IF(AM170="","",AM170)</f>
        <v/>
      </c>
      <c r="AV170" s="5" t="str">
        <f t="shared" si="100"/>
        <v/>
      </c>
    </row>
    <row r="171" spans="1:48" x14ac:dyDescent="0.35">
      <c r="A171" s="69">
        <f>IF('Student Profile'!A63="","",'Student Profile'!A63)</f>
        <v>61</v>
      </c>
      <c r="B171" s="70" t="str">
        <f>IF('Student Profile'!B63="","",'Student Profile'!B63)</f>
        <v/>
      </c>
      <c r="C171" s="69" t="str">
        <f>IF('Student Profile'!C63="","",'Student Profile'!C63)</f>
        <v/>
      </c>
      <c r="D171" s="71"/>
      <c r="E171" s="72">
        <f t="shared" ref="E171:E210" si="104">ROUND(D171/$D$5*$E$5,1)</f>
        <v>0</v>
      </c>
      <c r="F171" s="422" t="str">
        <f t="shared" si="77"/>
        <v/>
      </c>
      <c r="G171" s="4"/>
      <c r="H171" s="84">
        <f t="shared" ref="H171:H210" si="105">IF(A171="","",A171)</f>
        <v>61</v>
      </c>
      <c r="I171" s="80" t="str">
        <f t="shared" ref="I171:I210" si="106">IF(B171="","",B171)</f>
        <v/>
      </c>
      <c r="J171" s="80" t="str">
        <f t="shared" ref="J171:J210" si="107">IF(C171="","",C171)</f>
        <v/>
      </c>
      <c r="K171" s="81"/>
      <c r="L171" s="6">
        <f t="shared" ref="L171:L210" si="108">ROUND(K171/$AF$5*$AG$5,1)</f>
        <v>0</v>
      </c>
      <c r="M171" s="421" t="str">
        <f t="shared" si="82"/>
        <v/>
      </c>
      <c r="N171" s="4"/>
      <c r="O171" s="83">
        <f t="shared" ref="O171:O210" si="109">IF(A171="","",A171)</f>
        <v>61</v>
      </c>
      <c r="P171" s="77" t="str">
        <f t="shared" ref="P171:P210" si="110">IF(B171="","",B171)</f>
        <v/>
      </c>
      <c r="Q171" s="77" t="str">
        <f t="shared" ref="Q171:Q210" si="111">IF(C171="","",C171)</f>
        <v/>
      </c>
      <c r="R171" s="78"/>
      <c r="S171" s="79" t="e">
        <f>IF(#REF!="","",ROUND(#REF!/#REF!*$AN$5,1))</f>
        <v>#REF!</v>
      </c>
      <c r="T171" s="79" t="str">
        <f t="shared" ref="T171:T210" si="112">IF(R171="","",ROUNDUP(R171/$R$110*$T$110,1))</f>
        <v/>
      </c>
      <c r="U171" s="4"/>
      <c r="V171" s="69">
        <f t="shared" ref="V171:V210" si="113">IF(A171="","",A171)</f>
        <v>61</v>
      </c>
      <c r="W171" s="70" t="str">
        <f t="shared" ref="W171:W210" si="114">IF(B171="","",B171)</f>
        <v/>
      </c>
      <c r="X171" s="70" t="str">
        <f t="shared" ref="X171:X210" si="115">IF(C171="","",C171)</f>
        <v/>
      </c>
      <c r="Y171" s="71"/>
      <c r="Z171" s="72">
        <f t="shared" ref="Z171:Z210" si="116">ROUND(Y171/$Y$5*$Z$5,1)</f>
        <v>0</v>
      </c>
      <c r="AA171" s="422" t="str">
        <f t="shared" si="90"/>
        <v/>
      </c>
      <c r="AB171" s="4"/>
      <c r="AC171" s="84">
        <f t="shared" ref="AC171:AC210" si="117">IF(A171="","",A171)</f>
        <v>61</v>
      </c>
      <c r="AD171" s="80" t="str">
        <f t="shared" ref="AD171:AD210" si="118">IF(B171="","",B171)</f>
        <v/>
      </c>
      <c r="AE171" s="80" t="str">
        <f t="shared" ref="AE171:AE210" si="119">IF(C171="","",C171)</f>
        <v/>
      </c>
      <c r="AF171" s="81"/>
      <c r="AG171" s="6">
        <f t="shared" ref="AG171:AG210" si="120">ROUND(AF171/$AF$5*$AG$5,1)</f>
        <v>0</v>
      </c>
      <c r="AH171" s="82" t="str">
        <f t="shared" si="93"/>
        <v/>
      </c>
      <c r="AI171" s="4"/>
      <c r="AJ171" s="83">
        <f t="shared" ref="AJ171:AJ210" si="121">IF(A171="","",A171)</f>
        <v>61</v>
      </c>
      <c r="AK171" s="77" t="str">
        <f t="shared" ref="AK171:AK210" si="122">IF(B171="","",B171)</f>
        <v/>
      </c>
      <c r="AL171" s="77" t="str">
        <f t="shared" ref="AL171:AL210" si="123">IF(C171="","",C171)</f>
        <v/>
      </c>
      <c r="AM171" s="78"/>
      <c r="AN171" s="79" t="e">
        <f>IF(#REF!="","",ROUND(#REF!/#REF!*$AN$5,1))</f>
        <v>#REF!</v>
      </c>
      <c r="AO171" s="79" t="str">
        <f t="shared" si="96"/>
        <v/>
      </c>
      <c r="AP171" s="5" t="str">
        <f t="shared" si="101"/>
        <v/>
      </c>
      <c r="AQ171" s="5" t="str">
        <f t="shared" ref="AQ171:AQ210" si="124">IF(K171="","",K171)</f>
        <v/>
      </c>
      <c r="AR171" s="5" t="str">
        <f t="shared" ref="AR171:AR210" si="125">IF(R171="","",R171)</f>
        <v/>
      </c>
      <c r="AS171" s="5" t="str">
        <f t="shared" si="102"/>
        <v/>
      </c>
      <c r="AT171" s="5" t="str">
        <f t="shared" ref="AT171:AT210" si="126">IF(AF171="","",AF171)</f>
        <v/>
      </c>
      <c r="AU171" s="5" t="str">
        <f t="shared" si="103"/>
        <v/>
      </c>
      <c r="AV171" s="5" t="str">
        <f t="shared" si="100"/>
        <v/>
      </c>
    </row>
    <row r="172" spans="1:48" x14ac:dyDescent="0.35">
      <c r="A172" s="69">
        <f>IF('Student Profile'!A64="","",'Student Profile'!A64)</f>
        <v>62</v>
      </c>
      <c r="B172" s="70" t="str">
        <f>IF('Student Profile'!B64="","",'Student Profile'!B64)</f>
        <v/>
      </c>
      <c r="C172" s="69" t="str">
        <f>IF('Student Profile'!C64="","",'Student Profile'!C64)</f>
        <v/>
      </c>
      <c r="D172" s="71"/>
      <c r="E172" s="72">
        <f t="shared" si="104"/>
        <v>0</v>
      </c>
      <c r="F172" s="422" t="str">
        <f t="shared" si="77"/>
        <v/>
      </c>
      <c r="G172" s="4"/>
      <c r="H172" s="84">
        <f t="shared" si="105"/>
        <v>62</v>
      </c>
      <c r="I172" s="80" t="str">
        <f t="shared" si="106"/>
        <v/>
      </c>
      <c r="J172" s="80" t="str">
        <f t="shared" si="107"/>
        <v/>
      </c>
      <c r="K172" s="81"/>
      <c r="L172" s="6">
        <f t="shared" si="108"/>
        <v>0</v>
      </c>
      <c r="M172" s="421" t="str">
        <f t="shared" si="82"/>
        <v/>
      </c>
      <c r="N172" s="4"/>
      <c r="O172" s="83">
        <f t="shared" si="109"/>
        <v>62</v>
      </c>
      <c r="P172" s="77" t="str">
        <f t="shared" si="110"/>
        <v/>
      </c>
      <c r="Q172" s="77" t="str">
        <f t="shared" si="111"/>
        <v/>
      </c>
      <c r="R172" s="78"/>
      <c r="S172" s="79" t="e">
        <f>IF(#REF!="","",ROUND(#REF!/#REF!*$AN$5,1))</f>
        <v>#REF!</v>
      </c>
      <c r="T172" s="79" t="str">
        <f t="shared" si="112"/>
        <v/>
      </c>
      <c r="U172" s="4"/>
      <c r="V172" s="69">
        <f t="shared" si="113"/>
        <v>62</v>
      </c>
      <c r="W172" s="70" t="str">
        <f t="shared" si="114"/>
        <v/>
      </c>
      <c r="X172" s="70" t="str">
        <f t="shared" si="115"/>
        <v/>
      </c>
      <c r="Y172" s="71"/>
      <c r="Z172" s="72">
        <f t="shared" si="116"/>
        <v>0</v>
      </c>
      <c r="AA172" s="422" t="str">
        <f t="shared" si="90"/>
        <v/>
      </c>
      <c r="AB172" s="4"/>
      <c r="AC172" s="84">
        <f t="shared" si="117"/>
        <v>62</v>
      </c>
      <c r="AD172" s="80" t="str">
        <f t="shared" si="118"/>
        <v/>
      </c>
      <c r="AE172" s="80" t="str">
        <f t="shared" si="119"/>
        <v/>
      </c>
      <c r="AF172" s="81"/>
      <c r="AG172" s="6">
        <f t="shared" si="120"/>
        <v>0</v>
      </c>
      <c r="AH172" s="82" t="str">
        <f t="shared" si="93"/>
        <v/>
      </c>
      <c r="AI172" s="4"/>
      <c r="AJ172" s="83">
        <f t="shared" si="121"/>
        <v>62</v>
      </c>
      <c r="AK172" s="77" t="str">
        <f t="shared" si="122"/>
        <v/>
      </c>
      <c r="AL172" s="77" t="str">
        <f t="shared" si="123"/>
        <v/>
      </c>
      <c r="AM172" s="78"/>
      <c r="AN172" s="79" t="e">
        <f>IF(#REF!="","",ROUND(#REF!/#REF!*$AN$5,1))</f>
        <v>#REF!</v>
      </c>
      <c r="AO172" s="79" t="str">
        <f t="shared" si="96"/>
        <v/>
      </c>
      <c r="AP172" s="5" t="str">
        <f t="shared" ref="AP172:AP210" si="127">IF(D172="","",D172)</f>
        <v/>
      </c>
      <c r="AQ172" s="5" t="str">
        <f t="shared" si="124"/>
        <v/>
      </c>
      <c r="AR172" s="5" t="str">
        <f t="shared" si="125"/>
        <v/>
      </c>
      <c r="AS172" s="5" t="str">
        <f t="shared" ref="AS172:AS210" si="128">IF(Y172="","",Y172)</f>
        <v/>
      </c>
      <c r="AT172" s="5" t="str">
        <f t="shared" si="126"/>
        <v/>
      </c>
      <c r="AU172" s="5" t="str">
        <f t="shared" ref="AU172:AU210" si="129">IF(AM172="","",AM172)</f>
        <v/>
      </c>
      <c r="AV172" s="5" t="str">
        <f t="shared" si="100"/>
        <v/>
      </c>
    </row>
    <row r="173" spans="1:48" x14ac:dyDescent="0.35">
      <c r="A173" s="69">
        <f>IF('Student Profile'!A65="","",'Student Profile'!A65)</f>
        <v>63</v>
      </c>
      <c r="B173" s="70" t="str">
        <f>IF('Student Profile'!B65="","",'Student Profile'!B65)</f>
        <v/>
      </c>
      <c r="C173" s="69" t="str">
        <f>IF('Student Profile'!C65="","",'Student Profile'!C65)</f>
        <v/>
      </c>
      <c r="D173" s="71"/>
      <c r="E173" s="72">
        <f t="shared" si="104"/>
        <v>0</v>
      </c>
      <c r="F173" s="422" t="str">
        <f t="shared" si="77"/>
        <v/>
      </c>
      <c r="G173" s="4"/>
      <c r="H173" s="84">
        <f t="shared" si="105"/>
        <v>63</v>
      </c>
      <c r="I173" s="80" t="str">
        <f t="shared" si="106"/>
        <v/>
      </c>
      <c r="J173" s="80" t="str">
        <f t="shared" si="107"/>
        <v/>
      </c>
      <c r="K173" s="81"/>
      <c r="L173" s="6">
        <f t="shared" si="108"/>
        <v>0</v>
      </c>
      <c r="M173" s="421" t="str">
        <f t="shared" si="82"/>
        <v/>
      </c>
      <c r="N173" s="4"/>
      <c r="O173" s="83">
        <f t="shared" si="109"/>
        <v>63</v>
      </c>
      <c r="P173" s="77" t="str">
        <f t="shared" si="110"/>
        <v/>
      </c>
      <c r="Q173" s="77" t="str">
        <f t="shared" si="111"/>
        <v/>
      </c>
      <c r="R173" s="78"/>
      <c r="S173" s="79" t="e">
        <f>IF(#REF!="","",ROUND(#REF!/#REF!*$AN$5,1))</f>
        <v>#REF!</v>
      </c>
      <c r="T173" s="79" t="str">
        <f t="shared" si="112"/>
        <v/>
      </c>
      <c r="U173" s="4"/>
      <c r="V173" s="69">
        <f t="shared" si="113"/>
        <v>63</v>
      </c>
      <c r="W173" s="70" t="str">
        <f t="shared" si="114"/>
        <v/>
      </c>
      <c r="X173" s="70" t="str">
        <f t="shared" si="115"/>
        <v/>
      </c>
      <c r="Y173" s="71"/>
      <c r="Z173" s="72">
        <f t="shared" si="116"/>
        <v>0</v>
      </c>
      <c r="AA173" s="422" t="str">
        <f t="shared" si="90"/>
        <v/>
      </c>
      <c r="AB173" s="4"/>
      <c r="AC173" s="84">
        <f t="shared" si="117"/>
        <v>63</v>
      </c>
      <c r="AD173" s="80" t="str">
        <f t="shared" si="118"/>
        <v/>
      </c>
      <c r="AE173" s="80" t="str">
        <f t="shared" si="119"/>
        <v/>
      </c>
      <c r="AF173" s="81"/>
      <c r="AG173" s="6">
        <f t="shared" si="120"/>
        <v>0</v>
      </c>
      <c r="AH173" s="82" t="str">
        <f t="shared" si="93"/>
        <v/>
      </c>
      <c r="AI173" s="4"/>
      <c r="AJ173" s="83">
        <f t="shared" si="121"/>
        <v>63</v>
      </c>
      <c r="AK173" s="77" t="str">
        <f t="shared" si="122"/>
        <v/>
      </c>
      <c r="AL173" s="77" t="str">
        <f t="shared" si="123"/>
        <v/>
      </c>
      <c r="AM173" s="78"/>
      <c r="AN173" s="79" t="e">
        <f>IF(#REF!="","",ROUND(#REF!/#REF!*$AN$5,1))</f>
        <v>#REF!</v>
      </c>
      <c r="AO173" s="79" t="str">
        <f t="shared" si="96"/>
        <v/>
      </c>
      <c r="AP173" s="5" t="str">
        <f t="shared" si="127"/>
        <v/>
      </c>
      <c r="AQ173" s="5" t="str">
        <f t="shared" si="124"/>
        <v/>
      </c>
      <c r="AR173" s="5" t="str">
        <f t="shared" si="125"/>
        <v/>
      </c>
      <c r="AS173" s="5" t="str">
        <f t="shared" si="128"/>
        <v/>
      </c>
      <c r="AT173" s="5" t="str">
        <f t="shared" si="126"/>
        <v/>
      </c>
      <c r="AU173" s="5" t="str">
        <f t="shared" si="129"/>
        <v/>
      </c>
      <c r="AV173" s="5" t="str">
        <f t="shared" si="100"/>
        <v/>
      </c>
    </row>
    <row r="174" spans="1:48" x14ac:dyDescent="0.35">
      <c r="A174" s="69">
        <f>IF('Student Profile'!A66="","",'Student Profile'!A66)</f>
        <v>64</v>
      </c>
      <c r="B174" s="70" t="str">
        <f>IF('Student Profile'!B66="","",'Student Profile'!B66)</f>
        <v/>
      </c>
      <c r="C174" s="69" t="str">
        <f>IF('Student Profile'!C66="","",'Student Profile'!C66)</f>
        <v/>
      </c>
      <c r="D174" s="71"/>
      <c r="E174" s="72">
        <f t="shared" si="104"/>
        <v>0</v>
      </c>
      <c r="F174" s="422" t="str">
        <f t="shared" si="77"/>
        <v/>
      </c>
      <c r="G174" s="4"/>
      <c r="H174" s="84">
        <f t="shared" si="105"/>
        <v>64</v>
      </c>
      <c r="I174" s="80" t="str">
        <f t="shared" si="106"/>
        <v/>
      </c>
      <c r="J174" s="80" t="str">
        <f t="shared" si="107"/>
        <v/>
      </c>
      <c r="K174" s="81"/>
      <c r="L174" s="6">
        <f t="shared" si="108"/>
        <v>0</v>
      </c>
      <c r="M174" s="421" t="str">
        <f t="shared" si="82"/>
        <v/>
      </c>
      <c r="N174" s="4"/>
      <c r="O174" s="83">
        <f t="shared" si="109"/>
        <v>64</v>
      </c>
      <c r="P174" s="77" t="str">
        <f t="shared" si="110"/>
        <v/>
      </c>
      <c r="Q174" s="77" t="str">
        <f t="shared" si="111"/>
        <v/>
      </c>
      <c r="R174" s="78"/>
      <c r="S174" s="79" t="e">
        <f>IF(#REF!="","",ROUND(#REF!/#REF!*$AN$5,1))</f>
        <v>#REF!</v>
      </c>
      <c r="T174" s="79" t="str">
        <f t="shared" si="112"/>
        <v/>
      </c>
      <c r="U174" s="4"/>
      <c r="V174" s="69">
        <f t="shared" si="113"/>
        <v>64</v>
      </c>
      <c r="W174" s="70" t="str">
        <f t="shared" si="114"/>
        <v/>
      </c>
      <c r="X174" s="70" t="str">
        <f t="shared" si="115"/>
        <v/>
      </c>
      <c r="Y174" s="71"/>
      <c r="Z174" s="72">
        <f t="shared" si="116"/>
        <v>0</v>
      </c>
      <c r="AA174" s="422" t="str">
        <f t="shared" si="90"/>
        <v/>
      </c>
      <c r="AB174" s="4"/>
      <c r="AC174" s="84">
        <f t="shared" si="117"/>
        <v>64</v>
      </c>
      <c r="AD174" s="80" t="str">
        <f t="shared" si="118"/>
        <v/>
      </c>
      <c r="AE174" s="80" t="str">
        <f t="shared" si="119"/>
        <v/>
      </c>
      <c r="AF174" s="81"/>
      <c r="AG174" s="6">
        <f t="shared" si="120"/>
        <v>0</v>
      </c>
      <c r="AH174" s="82" t="str">
        <f t="shared" si="93"/>
        <v/>
      </c>
      <c r="AI174" s="4"/>
      <c r="AJ174" s="83">
        <f t="shared" si="121"/>
        <v>64</v>
      </c>
      <c r="AK174" s="77" t="str">
        <f t="shared" si="122"/>
        <v/>
      </c>
      <c r="AL174" s="77" t="str">
        <f t="shared" si="123"/>
        <v/>
      </c>
      <c r="AM174" s="78"/>
      <c r="AN174" s="79" t="e">
        <f>IF(#REF!="","",ROUND(#REF!/#REF!*$AN$5,1))</f>
        <v>#REF!</v>
      </c>
      <c r="AO174" s="79" t="str">
        <f t="shared" si="96"/>
        <v/>
      </c>
      <c r="AP174" s="5" t="str">
        <f t="shared" si="127"/>
        <v/>
      </c>
      <c r="AQ174" s="5" t="str">
        <f t="shared" si="124"/>
        <v/>
      </c>
      <c r="AR174" s="5" t="str">
        <f t="shared" si="125"/>
        <v/>
      </c>
      <c r="AS174" s="5" t="str">
        <f t="shared" si="128"/>
        <v/>
      </c>
      <c r="AT174" s="5" t="str">
        <f t="shared" si="126"/>
        <v/>
      </c>
      <c r="AU174" s="5" t="str">
        <f t="shared" si="129"/>
        <v/>
      </c>
      <c r="AV174" s="5" t="str">
        <f t="shared" si="100"/>
        <v/>
      </c>
    </row>
    <row r="175" spans="1:48" x14ac:dyDescent="0.35">
      <c r="A175" s="69">
        <f>IF('Student Profile'!A67="","",'Student Profile'!A67)</f>
        <v>65</v>
      </c>
      <c r="B175" s="70" t="str">
        <f>IF('Student Profile'!B67="","",'Student Profile'!B67)</f>
        <v/>
      </c>
      <c r="C175" s="69" t="str">
        <f>IF('Student Profile'!C67="","",'Student Profile'!C67)</f>
        <v/>
      </c>
      <c r="D175" s="71"/>
      <c r="E175" s="72">
        <f t="shared" si="104"/>
        <v>0</v>
      </c>
      <c r="F175" s="422" t="str">
        <f t="shared" si="77"/>
        <v/>
      </c>
      <c r="G175" s="4"/>
      <c r="H175" s="84">
        <f t="shared" si="105"/>
        <v>65</v>
      </c>
      <c r="I175" s="80" t="str">
        <f t="shared" si="106"/>
        <v/>
      </c>
      <c r="J175" s="80" t="str">
        <f t="shared" si="107"/>
        <v/>
      </c>
      <c r="K175" s="81"/>
      <c r="L175" s="6">
        <f t="shared" si="108"/>
        <v>0</v>
      </c>
      <c r="M175" s="421" t="str">
        <f t="shared" si="82"/>
        <v/>
      </c>
      <c r="N175" s="4"/>
      <c r="O175" s="83">
        <f t="shared" si="109"/>
        <v>65</v>
      </c>
      <c r="P175" s="77" t="str">
        <f t="shared" si="110"/>
        <v/>
      </c>
      <c r="Q175" s="77" t="str">
        <f t="shared" si="111"/>
        <v/>
      </c>
      <c r="R175" s="78"/>
      <c r="S175" s="79" t="e">
        <f>IF(#REF!="","",ROUND(#REF!/#REF!*$AN$5,1))</f>
        <v>#REF!</v>
      </c>
      <c r="T175" s="79" t="str">
        <f t="shared" si="112"/>
        <v/>
      </c>
      <c r="U175" s="4"/>
      <c r="V175" s="69">
        <f t="shared" si="113"/>
        <v>65</v>
      </c>
      <c r="W175" s="70" t="str">
        <f t="shared" si="114"/>
        <v/>
      </c>
      <c r="X175" s="70" t="str">
        <f t="shared" si="115"/>
        <v/>
      </c>
      <c r="Y175" s="71"/>
      <c r="Z175" s="72">
        <f t="shared" si="116"/>
        <v>0</v>
      </c>
      <c r="AA175" s="422" t="str">
        <f t="shared" si="90"/>
        <v/>
      </c>
      <c r="AB175" s="4"/>
      <c r="AC175" s="84">
        <f t="shared" si="117"/>
        <v>65</v>
      </c>
      <c r="AD175" s="80" t="str">
        <f t="shared" si="118"/>
        <v/>
      </c>
      <c r="AE175" s="80" t="str">
        <f t="shared" si="119"/>
        <v/>
      </c>
      <c r="AF175" s="81"/>
      <c r="AG175" s="6">
        <f t="shared" si="120"/>
        <v>0</v>
      </c>
      <c r="AH175" s="82" t="str">
        <f t="shared" si="93"/>
        <v/>
      </c>
      <c r="AI175" s="4"/>
      <c r="AJ175" s="83">
        <f t="shared" si="121"/>
        <v>65</v>
      </c>
      <c r="AK175" s="77" t="str">
        <f t="shared" si="122"/>
        <v/>
      </c>
      <c r="AL175" s="77" t="str">
        <f t="shared" si="123"/>
        <v/>
      </c>
      <c r="AM175" s="78"/>
      <c r="AN175" s="79" t="e">
        <f>IF(#REF!="","",ROUND(#REF!/#REF!*$AN$5,1))</f>
        <v>#REF!</v>
      </c>
      <c r="AO175" s="79" t="str">
        <f t="shared" si="96"/>
        <v/>
      </c>
      <c r="AP175" s="5" t="str">
        <f t="shared" si="127"/>
        <v/>
      </c>
      <c r="AQ175" s="5" t="str">
        <f t="shared" si="124"/>
        <v/>
      </c>
      <c r="AR175" s="5" t="str">
        <f t="shared" si="125"/>
        <v/>
      </c>
      <c r="AS175" s="5" t="str">
        <f t="shared" si="128"/>
        <v/>
      </c>
      <c r="AT175" s="5" t="str">
        <f t="shared" si="126"/>
        <v/>
      </c>
      <c r="AU175" s="5" t="str">
        <f t="shared" si="129"/>
        <v/>
      </c>
      <c r="AV175" s="5" t="str">
        <f t="shared" si="100"/>
        <v/>
      </c>
    </row>
    <row r="176" spans="1:48" x14ac:dyDescent="0.35">
      <c r="A176" s="69">
        <f>IF('Student Profile'!A68="","",'Student Profile'!A68)</f>
        <v>66</v>
      </c>
      <c r="B176" s="70" t="str">
        <f>IF('Student Profile'!B68="","",'Student Profile'!B68)</f>
        <v/>
      </c>
      <c r="C176" s="69" t="str">
        <f>IF('Student Profile'!C68="","",'Student Profile'!C68)</f>
        <v/>
      </c>
      <c r="D176" s="71"/>
      <c r="E176" s="72">
        <f t="shared" si="104"/>
        <v>0</v>
      </c>
      <c r="F176" s="422" t="str">
        <f t="shared" ref="F176:F210" si="130">IF(D176="","",ROUNDUP(D176/$D$110*$F$110,0))</f>
        <v/>
      </c>
      <c r="G176" s="4"/>
      <c r="H176" s="84">
        <f t="shared" si="105"/>
        <v>66</v>
      </c>
      <c r="I176" s="80" t="str">
        <f t="shared" si="106"/>
        <v/>
      </c>
      <c r="J176" s="80" t="str">
        <f t="shared" si="107"/>
        <v/>
      </c>
      <c r="K176" s="81"/>
      <c r="L176" s="6">
        <f t="shared" si="108"/>
        <v>0</v>
      </c>
      <c r="M176" s="421" t="str">
        <f t="shared" ref="M176:M210" si="131">IF(K176="","",ROUNDUP(K176/$K$110*$M$110,0))</f>
        <v/>
      </c>
      <c r="N176" s="4"/>
      <c r="O176" s="83">
        <f t="shared" si="109"/>
        <v>66</v>
      </c>
      <c r="P176" s="77" t="str">
        <f t="shared" si="110"/>
        <v/>
      </c>
      <c r="Q176" s="77" t="str">
        <f t="shared" si="111"/>
        <v/>
      </c>
      <c r="R176" s="78"/>
      <c r="S176" s="79" t="e">
        <f>IF(#REF!="","",ROUND(#REF!/#REF!*$AN$5,1))</f>
        <v>#REF!</v>
      </c>
      <c r="T176" s="79" t="str">
        <f t="shared" si="112"/>
        <v/>
      </c>
      <c r="U176" s="4"/>
      <c r="V176" s="69">
        <f t="shared" si="113"/>
        <v>66</v>
      </c>
      <c r="W176" s="70" t="str">
        <f t="shared" si="114"/>
        <v/>
      </c>
      <c r="X176" s="70" t="str">
        <f t="shared" si="115"/>
        <v/>
      </c>
      <c r="Y176" s="71"/>
      <c r="Z176" s="72">
        <f t="shared" si="116"/>
        <v>0</v>
      </c>
      <c r="AA176" s="422" t="str">
        <f t="shared" ref="AA176:AA210" si="132">IF(Y176="","",ROUNDUP(Y176/$Y$110*$AA$110,0))</f>
        <v/>
      </c>
      <c r="AB176" s="4"/>
      <c r="AC176" s="84">
        <f t="shared" si="117"/>
        <v>66</v>
      </c>
      <c r="AD176" s="80" t="str">
        <f t="shared" si="118"/>
        <v/>
      </c>
      <c r="AE176" s="80" t="str">
        <f t="shared" si="119"/>
        <v/>
      </c>
      <c r="AF176" s="81"/>
      <c r="AG176" s="6">
        <f t="shared" si="120"/>
        <v>0</v>
      </c>
      <c r="AH176" s="82" t="str">
        <f t="shared" ref="AH176:AH210" si="133">IF(AF176="","",ROUNDUP(AF176/$AF$110*$AH$110,0))</f>
        <v/>
      </c>
      <c r="AI176" s="4"/>
      <c r="AJ176" s="83">
        <f t="shared" si="121"/>
        <v>66</v>
      </c>
      <c r="AK176" s="77" t="str">
        <f t="shared" si="122"/>
        <v/>
      </c>
      <c r="AL176" s="77" t="str">
        <f t="shared" si="123"/>
        <v/>
      </c>
      <c r="AM176" s="78"/>
      <c r="AN176" s="79" t="e">
        <f>IF(#REF!="","",ROUND(#REF!/#REF!*$AN$5,1))</f>
        <v>#REF!</v>
      </c>
      <c r="AO176" s="79" t="str">
        <f t="shared" ref="AO176:AO210" si="134">IF(AM176="","",ROUNDUP(AM176/$AM$110*$AO$110,0))</f>
        <v/>
      </c>
      <c r="AP176" s="5" t="str">
        <f t="shared" si="127"/>
        <v/>
      </c>
      <c r="AQ176" s="5" t="str">
        <f t="shared" si="124"/>
        <v/>
      </c>
      <c r="AR176" s="5" t="str">
        <f t="shared" si="125"/>
        <v/>
      </c>
      <c r="AS176" s="5" t="str">
        <f t="shared" si="128"/>
        <v/>
      </c>
      <c r="AT176" s="5" t="str">
        <f t="shared" si="126"/>
        <v/>
      </c>
      <c r="AU176" s="5" t="str">
        <f t="shared" si="129"/>
        <v/>
      </c>
      <c r="AV176" s="5" t="str">
        <f t="shared" ref="AV176:AV210" si="135">IF(AND(AP176="",AQ176="",AS176="",AT176=""),"",SUM(AP176,AQ176,AS176,AT176))</f>
        <v/>
      </c>
    </row>
    <row r="177" spans="1:48" x14ac:dyDescent="0.35">
      <c r="A177" s="69">
        <f>IF('Student Profile'!A69="","",'Student Profile'!A69)</f>
        <v>67</v>
      </c>
      <c r="B177" s="70" t="str">
        <f>IF('Student Profile'!B69="","",'Student Profile'!B69)</f>
        <v/>
      </c>
      <c r="C177" s="69" t="str">
        <f>IF('Student Profile'!C69="","",'Student Profile'!C69)</f>
        <v/>
      </c>
      <c r="D177" s="71"/>
      <c r="E177" s="72">
        <f t="shared" si="104"/>
        <v>0</v>
      </c>
      <c r="F177" s="422" t="str">
        <f t="shared" si="130"/>
        <v/>
      </c>
      <c r="G177" s="4"/>
      <c r="H177" s="84">
        <f t="shared" si="105"/>
        <v>67</v>
      </c>
      <c r="I177" s="80" t="str">
        <f t="shared" si="106"/>
        <v/>
      </c>
      <c r="J177" s="80" t="str">
        <f t="shared" si="107"/>
        <v/>
      </c>
      <c r="K177" s="81"/>
      <c r="L177" s="6">
        <f t="shared" si="108"/>
        <v>0</v>
      </c>
      <c r="M177" s="421" t="str">
        <f t="shared" si="131"/>
        <v/>
      </c>
      <c r="N177" s="4"/>
      <c r="O177" s="83">
        <f t="shared" si="109"/>
        <v>67</v>
      </c>
      <c r="P177" s="77" t="str">
        <f t="shared" si="110"/>
        <v/>
      </c>
      <c r="Q177" s="77" t="str">
        <f t="shared" si="111"/>
        <v/>
      </c>
      <c r="R177" s="78"/>
      <c r="S177" s="79" t="e">
        <f>IF(#REF!="","",ROUND(#REF!/#REF!*$AN$5,1))</f>
        <v>#REF!</v>
      </c>
      <c r="T177" s="79" t="str">
        <f t="shared" si="112"/>
        <v/>
      </c>
      <c r="U177" s="4"/>
      <c r="V177" s="69">
        <f t="shared" si="113"/>
        <v>67</v>
      </c>
      <c r="W177" s="70" t="str">
        <f t="shared" si="114"/>
        <v/>
      </c>
      <c r="X177" s="70" t="str">
        <f t="shared" si="115"/>
        <v/>
      </c>
      <c r="Y177" s="71"/>
      <c r="Z177" s="72">
        <f t="shared" si="116"/>
        <v>0</v>
      </c>
      <c r="AA177" s="422" t="str">
        <f t="shared" si="132"/>
        <v/>
      </c>
      <c r="AB177" s="4"/>
      <c r="AC177" s="84">
        <f t="shared" si="117"/>
        <v>67</v>
      </c>
      <c r="AD177" s="80" t="str">
        <f t="shared" si="118"/>
        <v/>
      </c>
      <c r="AE177" s="80" t="str">
        <f t="shared" si="119"/>
        <v/>
      </c>
      <c r="AF177" s="81"/>
      <c r="AG177" s="6">
        <f t="shared" si="120"/>
        <v>0</v>
      </c>
      <c r="AH177" s="82" t="str">
        <f t="shared" si="133"/>
        <v/>
      </c>
      <c r="AI177" s="4"/>
      <c r="AJ177" s="83">
        <f t="shared" si="121"/>
        <v>67</v>
      </c>
      <c r="AK177" s="77" t="str">
        <f t="shared" si="122"/>
        <v/>
      </c>
      <c r="AL177" s="77" t="str">
        <f t="shared" si="123"/>
        <v/>
      </c>
      <c r="AM177" s="78"/>
      <c r="AN177" s="79" t="e">
        <f>IF(#REF!="","",ROUND(#REF!/#REF!*$AN$5,1))</f>
        <v>#REF!</v>
      </c>
      <c r="AO177" s="79" t="str">
        <f t="shared" si="134"/>
        <v/>
      </c>
      <c r="AP177" s="5" t="str">
        <f t="shared" si="127"/>
        <v/>
      </c>
      <c r="AQ177" s="5" t="str">
        <f t="shared" si="124"/>
        <v/>
      </c>
      <c r="AR177" s="5" t="str">
        <f t="shared" si="125"/>
        <v/>
      </c>
      <c r="AS177" s="5" t="str">
        <f t="shared" si="128"/>
        <v/>
      </c>
      <c r="AT177" s="5" t="str">
        <f t="shared" si="126"/>
        <v/>
      </c>
      <c r="AU177" s="5" t="str">
        <f t="shared" si="129"/>
        <v/>
      </c>
      <c r="AV177" s="5" t="str">
        <f t="shared" si="135"/>
        <v/>
      </c>
    </row>
    <row r="178" spans="1:48" x14ac:dyDescent="0.35">
      <c r="A178" s="69">
        <f>IF('Student Profile'!A70="","",'Student Profile'!A70)</f>
        <v>68</v>
      </c>
      <c r="B178" s="70" t="str">
        <f>IF('Student Profile'!B70="","",'Student Profile'!B70)</f>
        <v/>
      </c>
      <c r="C178" s="69" t="str">
        <f>IF('Student Profile'!C70="","",'Student Profile'!C70)</f>
        <v/>
      </c>
      <c r="D178" s="71"/>
      <c r="E178" s="72">
        <f t="shared" si="104"/>
        <v>0</v>
      </c>
      <c r="F178" s="422" t="str">
        <f t="shared" si="130"/>
        <v/>
      </c>
      <c r="G178" s="4"/>
      <c r="H178" s="84">
        <f t="shared" si="105"/>
        <v>68</v>
      </c>
      <c r="I178" s="80" t="str">
        <f t="shared" si="106"/>
        <v/>
      </c>
      <c r="J178" s="80" t="str">
        <f t="shared" si="107"/>
        <v/>
      </c>
      <c r="K178" s="81"/>
      <c r="L178" s="6">
        <f t="shared" si="108"/>
        <v>0</v>
      </c>
      <c r="M178" s="421" t="str">
        <f t="shared" si="131"/>
        <v/>
      </c>
      <c r="N178" s="4"/>
      <c r="O178" s="83">
        <f t="shared" si="109"/>
        <v>68</v>
      </c>
      <c r="P178" s="77" t="str">
        <f t="shared" si="110"/>
        <v/>
      </c>
      <c r="Q178" s="77" t="str">
        <f t="shared" si="111"/>
        <v/>
      </c>
      <c r="R178" s="78"/>
      <c r="S178" s="79" t="e">
        <f>IF(#REF!="","",ROUND(#REF!/#REF!*$AN$5,1))</f>
        <v>#REF!</v>
      </c>
      <c r="T178" s="79" t="str">
        <f t="shared" si="112"/>
        <v/>
      </c>
      <c r="U178" s="4"/>
      <c r="V178" s="69">
        <f t="shared" si="113"/>
        <v>68</v>
      </c>
      <c r="W178" s="70" t="str">
        <f t="shared" si="114"/>
        <v/>
      </c>
      <c r="X178" s="70" t="str">
        <f t="shared" si="115"/>
        <v/>
      </c>
      <c r="Y178" s="71"/>
      <c r="Z178" s="72">
        <f t="shared" si="116"/>
        <v>0</v>
      </c>
      <c r="AA178" s="422" t="str">
        <f t="shared" si="132"/>
        <v/>
      </c>
      <c r="AB178" s="4"/>
      <c r="AC178" s="84">
        <f t="shared" si="117"/>
        <v>68</v>
      </c>
      <c r="AD178" s="80" t="str">
        <f t="shared" si="118"/>
        <v/>
      </c>
      <c r="AE178" s="80" t="str">
        <f t="shared" si="119"/>
        <v/>
      </c>
      <c r="AF178" s="81"/>
      <c r="AG178" s="6">
        <f t="shared" si="120"/>
        <v>0</v>
      </c>
      <c r="AH178" s="82" t="str">
        <f t="shared" si="133"/>
        <v/>
      </c>
      <c r="AI178" s="4"/>
      <c r="AJ178" s="83">
        <f t="shared" si="121"/>
        <v>68</v>
      </c>
      <c r="AK178" s="77" t="str">
        <f t="shared" si="122"/>
        <v/>
      </c>
      <c r="AL178" s="77" t="str">
        <f t="shared" si="123"/>
        <v/>
      </c>
      <c r="AM178" s="78"/>
      <c r="AN178" s="79" t="e">
        <f>IF(#REF!="","",ROUND(#REF!/#REF!*$AN$5,1))</f>
        <v>#REF!</v>
      </c>
      <c r="AO178" s="79" t="str">
        <f t="shared" si="134"/>
        <v/>
      </c>
      <c r="AP178" s="5" t="str">
        <f t="shared" si="127"/>
        <v/>
      </c>
      <c r="AQ178" s="5" t="str">
        <f t="shared" si="124"/>
        <v/>
      </c>
      <c r="AR178" s="5" t="str">
        <f t="shared" si="125"/>
        <v/>
      </c>
      <c r="AS178" s="5" t="str">
        <f t="shared" si="128"/>
        <v/>
      </c>
      <c r="AT178" s="5" t="str">
        <f t="shared" si="126"/>
        <v/>
      </c>
      <c r="AU178" s="5" t="str">
        <f t="shared" si="129"/>
        <v/>
      </c>
      <c r="AV178" s="5" t="str">
        <f t="shared" si="135"/>
        <v/>
      </c>
    </row>
    <row r="179" spans="1:48" x14ac:dyDescent="0.35">
      <c r="A179" s="69">
        <f>IF('Student Profile'!A71="","",'Student Profile'!A71)</f>
        <v>69</v>
      </c>
      <c r="B179" s="70" t="str">
        <f>IF('Student Profile'!B71="","",'Student Profile'!B71)</f>
        <v/>
      </c>
      <c r="C179" s="69" t="str">
        <f>IF('Student Profile'!C71="","",'Student Profile'!C71)</f>
        <v/>
      </c>
      <c r="D179" s="71"/>
      <c r="E179" s="72">
        <f t="shared" si="104"/>
        <v>0</v>
      </c>
      <c r="F179" s="422" t="str">
        <f t="shared" si="130"/>
        <v/>
      </c>
      <c r="G179" s="4"/>
      <c r="H179" s="84">
        <f t="shared" si="105"/>
        <v>69</v>
      </c>
      <c r="I179" s="80" t="str">
        <f t="shared" si="106"/>
        <v/>
      </c>
      <c r="J179" s="80" t="str">
        <f t="shared" si="107"/>
        <v/>
      </c>
      <c r="K179" s="81"/>
      <c r="L179" s="6">
        <f t="shared" si="108"/>
        <v>0</v>
      </c>
      <c r="M179" s="421" t="str">
        <f t="shared" si="131"/>
        <v/>
      </c>
      <c r="N179" s="4"/>
      <c r="O179" s="83">
        <f t="shared" si="109"/>
        <v>69</v>
      </c>
      <c r="P179" s="77" t="str">
        <f t="shared" si="110"/>
        <v/>
      </c>
      <c r="Q179" s="77" t="str">
        <f t="shared" si="111"/>
        <v/>
      </c>
      <c r="R179" s="78"/>
      <c r="S179" s="79" t="e">
        <f>IF(#REF!="","",ROUND(#REF!/#REF!*$AN$5,1))</f>
        <v>#REF!</v>
      </c>
      <c r="T179" s="79" t="str">
        <f t="shared" si="112"/>
        <v/>
      </c>
      <c r="U179" s="4"/>
      <c r="V179" s="69">
        <f t="shared" si="113"/>
        <v>69</v>
      </c>
      <c r="W179" s="70" t="str">
        <f t="shared" si="114"/>
        <v/>
      </c>
      <c r="X179" s="70" t="str">
        <f t="shared" si="115"/>
        <v/>
      </c>
      <c r="Y179" s="71"/>
      <c r="Z179" s="72">
        <f t="shared" si="116"/>
        <v>0</v>
      </c>
      <c r="AA179" s="422" t="str">
        <f t="shared" si="132"/>
        <v/>
      </c>
      <c r="AB179" s="4"/>
      <c r="AC179" s="84">
        <f t="shared" si="117"/>
        <v>69</v>
      </c>
      <c r="AD179" s="80" t="str">
        <f t="shared" si="118"/>
        <v/>
      </c>
      <c r="AE179" s="80" t="str">
        <f t="shared" si="119"/>
        <v/>
      </c>
      <c r="AF179" s="81"/>
      <c r="AG179" s="6">
        <f t="shared" si="120"/>
        <v>0</v>
      </c>
      <c r="AH179" s="82" t="str">
        <f t="shared" si="133"/>
        <v/>
      </c>
      <c r="AI179" s="4"/>
      <c r="AJ179" s="83">
        <f t="shared" si="121"/>
        <v>69</v>
      </c>
      <c r="AK179" s="77" t="str">
        <f t="shared" si="122"/>
        <v/>
      </c>
      <c r="AL179" s="77" t="str">
        <f t="shared" si="123"/>
        <v/>
      </c>
      <c r="AM179" s="78"/>
      <c r="AN179" s="79" t="e">
        <f>IF(#REF!="","",ROUND(#REF!/#REF!*$AN$5,1))</f>
        <v>#REF!</v>
      </c>
      <c r="AO179" s="79" t="str">
        <f t="shared" si="134"/>
        <v/>
      </c>
      <c r="AP179" s="5" t="str">
        <f t="shared" si="127"/>
        <v/>
      </c>
      <c r="AQ179" s="5" t="str">
        <f t="shared" si="124"/>
        <v/>
      </c>
      <c r="AR179" s="5" t="str">
        <f t="shared" si="125"/>
        <v/>
      </c>
      <c r="AS179" s="5" t="str">
        <f t="shared" si="128"/>
        <v/>
      </c>
      <c r="AT179" s="5" t="str">
        <f t="shared" si="126"/>
        <v/>
      </c>
      <c r="AU179" s="5" t="str">
        <f t="shared" si="129"/>
        <v/>
      </c>
      <c r="AV179" s="5" t="str">
        <f t="shared" si="135"/>
        <v/>
      </c>
    </row>
    <row r="180" spans="1:48" x14ac:dyDescent="0.35">
      <c r="A180" s="69">
        <f>IF('Student Profile'!A72="","",'Student Profile'!A72)</f>
        <v>70</v>
      </c>
      <c r="B180" s="70" t="str">
        <f>IF('Student Profile'!B72="","",'Student Profile'!B72)</f>
        <v/>
      </c>
      <c r="C180" s="69" t="str">
        <f>IF('Student Profile'!C72="","",'Student Profile'!C72)</f>
        <v/>
      </c>
      <c r="D180" s="71"/>
      <c r="E180" s="72">
        <f t="shared" si="104"/>
        <v>0</v>
      </c>
      <c r="F180" s="422" t="str">
        <f t="shared" si="130"/>
        <v/>
      </c>
      <c r="G180" s="4"/>
      <c r="H180" s="84">
        <f t="shared" si="105"/>
        <v>70</v>
      </c>
      <c r="I180" s="80" t="str">
        <f t="shared" si="106"/>
        <v/>
      </c>
      <c r="J180" s="80" t="str">
        <f t="shared" si="107"/>
        <v/>
      </c>
      <c r="K180" s="81"/>
      <c r="L180" s="6">
        <f t="shared" si="108"/>
        <v>0</v>
      </c>
      <c r="M180" s="421" t="str">
        <f t="shared" si="131"/>
        <v/>
      </c>
      <c r="N180" s="4"/>
      <c r="O180" s="83">
        <f t="shared" si="109"/>
        <v>70</v>
      </c>
      <c r="P180" s="77" t="str">
        <f t="shared" si="110"/>
        <v/>
      </c>
      <c r="Q180" s="77" t="str">
        <f t="shared" si="111"/>
        <v/>
      </c>
      <c r="R180" s="78"/>
      <c r="S180" s="79" t="e">
        <f>IF(#REF!="","",ROUND(#REF!/#REF!*$AN$5,1))</f>
        <v>#REF!</v>
      </c>
      <c r="T180" s="79" t="str">
        <f t="shared" si="112"/>
        <v/>
      </c>
      <c r="U180" s="4"/>
      <c r="V180" s="69">
        <f t="shared" si="113"/>
        <v>70</v>
      </c>
      <c r="W180" s="70" t="str">
        <f t="shared" si="114"/>
        <v/>
      </c>
      <c r="X180" s="70" t="str">
        <f t="shared" si="115"/>
        <v/>
      </c>
      <c r="Y180" s="71"/>
      <c r="Z180" s="72">
        <f t="shared" si="116"/>
        <v>0</v>
      </c>
      <c r="AA180" s="422" t="str">
        <f t="shared" si="132"/>
        <v/>
      </c>
      <c r="AB180" s="4"/>
      <c r="AC180" s="84">
        <f t="shared" si="117"/>
        <v>70</v>
      </c>
      <c r="AD180" s="80" t="str">
        <f t="shared" si="118"/>
        <v/>
      </c>
      <c r="AE180" s="80" t="str">
        <f t="shared" si="119"/>
        <v/>
      </c>
      <c r="AF180" s="81"/>
      <c r="AG180" s="6">
        <f t="shared" si="120"/>
        <v>0</v>
      </c>
      <c r="AH180" s="82" t="str">
        <f t="shared" si="133"/>
        <v/>
      </c>
      <c r="AI180" s="4"/>
      <c r="AJ180" s="83">
        <f t="shared" si="121"/>
        <v>70</v>
      </c>
      <c r="AK180" s="77" t="str">
        <f t="shared" si="122"/>
        <v/>
      </c>
      <c r="AL180" s="77" t="str">
        <f t="shared" si="123"/>
        <v/>
      </c>
      <c r="AM180" s="78"/>
      <c r="AN180" s="79" t="e">
        <f>IF(#REF!="","",ROUND(#REF!/#REF!*$AN$5,1))</f>
        <v>#REF!</v>
      </c>
      <c r="AO180" s="79" t="str">
        <f t="shared" si="134"/>
        <v/>
      </c>
      <c r="AP180" s="5" t="str">
        <f t="shared" si="127"/>
        <v/>
      </c>
      <c r="AQ180" s="5" t="str">
        <f t="shared" si="124"/>
        <v/>
      </c>
      <c r="AR180" s="5" t="str">
        <f t="shared" si="125"/>
        <v/>
      </c>
      <c r="AS180" s="5" t="str">
        <f t="shared" si="128"/>
        <v/>
      </c>
      <c r="AT180" s="5" t="str">
        <f t="shared" si="126"/>
        <v/>
      </c>
      <c r="AU180" s="5" t="str">
        <f t="shared" si="129"/>
        <v/>
      </c>
      <c r="AV180" s="5" t="str">
        <f t="shared" si="135"/>
        <v/>
      </c>
    </row>
    <row r="181" spans="1:48" x14ac:dyDescent="0.35">
      <c r="A181" s="69">
        <f>IF('Student Profile'!A73="","",'Student Profile'!A73)</f>
        <v>71</v>
      </c>
      <c r="B181" s="70" t="str">
        <f>IF('Student Profile'!B73="","",'Student Profile'!B73)</f>
        <v/>
      </c>
      <c r="C181" s="69" t="str">
        <f>IF('Student Profile'!C73="","",'Student Profile'!C73)</f>
        <v/>
      </c>
      <c r="D181" s="71"/>
      <c r="E181" s="72">
        <f t="shared" si="104"/>
        <v>0</v>
      </c>
      <c r="F181" s="422" t="str">
        <f t="shared" si="130"/>
        <v/>
      </c>
      <c r="G181" s="4"/>
      <c r="H181" s="84">
        <f t="shared" si="105"/>
        <v>71</v>
      </c>
      <c r="I181" s="80" t="str">
        <f t="shared" si="106"/>
        <v/>
      </c>
      <c r="J181" s="80" t="str">
        <f t="shared" si="107"/>
        <v/>
      </c>
      <c r="K181" s="81"/>
      <c r="L181" s="6">
        <f t="shared" si="108"/>
        <v>0</v>
      </c>
      <c r="M181" s="421" t="str">
        <f t="shared" si="131"/>
        <v/>
      </c>
      <c r="N181" s="4"/>
      <c r="O181" s="83">
        <f t="shared" si="109"/>
        <v>71</v>
      </c>
      <c r="P181" s="77" t="str">
        <f t="shared" si="110"/>
        <v/>
      </c>
      <c r="Q181" s="77" t="str">
        <f t="shared" si="111"/>
        <v/>
      </c>
      <c r="R181" s="78"/>
      <c r="S181" s="79" t="e">
        <f>IF(#REF!="","",ROUND(#REF!/#REF!*$AN$5,1))</f>
        <v>#REF!</v>
      </c>
      <c r="T181" s="79" t="str">
        <f t="shared" si="112"/>
        <v/>
      </c>
      <c r="U181" s="4"/>
      <c r="V181" s="69">
        <f t="shared" si="113"/>
        <v>71</v>
      </c>
      <c r="W181" s="70" t="str">
        <f t="shared" si="114"/>
        <v/>
      </c>
      <c r="X181" s="70" t="str">
        <f t="shared" si="115"/>
        <v/>
      </c>
      <c r="Y181" s="71"/>
      <c r="Z181" s="72">
        <f t="shared" si="116"/>
        <v>0</v>
      </c>
      <c r="AA181" s="422" t="str">
        <f t="shared" si="132"/>
        <v/>
      </c>
      <c r="AB181" s="4"/>
      <c r="AC181" s="84">
        <f t="shared" si="117"/>
        <v>71</v>
      </c>
      <c r="AD181" s="80" t="str">
        <f t="shared" si="118"/>
        <v/>
      </c>
      <c r="AE181" s="80" t="str">
        <f t="shared" si="119"/>
        <v/>
      </c>
      <c r="AF181" s="81"/>
      <c r="AG181" s="6">
        <f t="shared" si="120"/>
        <v>0</v>
      </c>
      <c r="AH181" s="82" t="str">
        <f t="shared" si="133"/>
        <v/>
      </c>
      <c r="AI181" s="4"/>
      <c r="AJ181" s="83">
        <f t="shared" si="121"/>
        <v>71</v>
      </c>
      <c r="AK181" s="77" t="str">
        <f t="shared" si="122"/>
        <v/>
      </c>
      <c r="AL181" s="77" t="str">
        <f t="shared" si="123"/>
        <v/>
      </c>
      <c r="AM181" s="78"/>
      <c r="AN181" s="79" t="e">
        <f>IF(#REF!="","",ROUND(#REF!/#REF!*$AN$5,1))</f>
        <v>#REF!</v>
      </c>
      <c r="AO181" s="79" t="str">
        <f t="shared" si="134"/>
        <v/>
      </c>
      <c r="AP181" s="5" t="str">
        <f t="shared" si="127"/>
        <v/>
      </c>
      <c r="AQ181" s="5" t="str">
        <f t="shared" si="124"/>
        <v/>
      </c>
      <c r="AR181" s="5" t="str">
        <f t="shared" si="125"/>
        <v/>
      </c>
      <c r="AS181" s="5" t="str">
        <f t="shared" si="128"/>
        <v/>
      </c>
      <c r="AT181" s="5" t="str">
        <f t="shared" si="126"/>
        <v/>
      </c>
      <c r="AU181" s="5" t="str">
        <f t="shared" si="129"/>
        <v/>
      </c>
      <c r="AV181" s="5" t="str">
        <f t="shared" si="135"/>
        <v/>
      </c>
    </row>
    <row r="182" spans="1:48" x14ac:dyDescent="0.35">
      <c r="A182" s="69">
        <f>IF('Student Profile'!A74="","",'Student Profile'!A74)</f>
        <v>72</v>
      </c>
      <c r="B182" s="70" t="str">
        <f>IF('Student Profile'!B74="","",'Student Profile'!B74)</f>
        <v/>
      </c>
      <c r="C182" s="69" t="str">
        <f>IF('Student Profile'!C74="","",'Student Profile'!C74)</f>
        <v/>
      </c>
      <c r="D182" s="71"/>
      <c r="E182" s="72">
        <f t="shared" si="104"/>
        <v>0</v>
      </c>
      <c r="F182" s="422" t="str">
        <f t="shared" si="130"/>
        <v/>
      </c>
      <c r="G182" s="4"/>
      <c r="H182" s="84">
        <f t="shared" si="105"/>
        <v>72</v>
      </c>
      <c r="I182" s="80" t="str">
        <f t="shared" si="106"/>
        <v/>
      </c>
      <c r="J182" s="80" t="str">
        <f t="shared" si="107"/>
        <v/>
      </c>
      <c r="K182" s="81"/>
      <c r="L182" s="6">
        <f t="shared" si="108"/>
        <v>0</v>
      </c>
      <c r="M182" s="421" t="str">
        <f t="shared" si="131"/>
        <v/>
      </c>
      <c r="N182" s="4"/>
      <c r="O182" s="83">
        <f t="shared" si="109"/>
        <v>72</v>
      </c>
      <c r="P182" s="77" t="str">
        <f t="shared" si="110"/>
        <v/>
      </c>
      <c r="Q182" s="77" t="str">
        <f t="shared" si="111"/>
        <v/>
      </c>
      <c r="R182" s="78"/>
      <c r="S182" s="79" t="e">
        <f>IF(#REF!="","",ROUND(#REF!/#REF!*$AN$5,1))</f>
        <v>#REF!</v>
      </c>
      <c r="T182" s="79" t="str">
        <f t="shared" si="112"/>
        <v/>
      </c>
      <c r="U182" s="4"/>
      <c r="V182" s="69">
        <f t="shared" si="113"/>
        <v>72</v>
      </c>
      <c r="W182" s="70" t="str">
        <f t="shared" si="114"/>
        <v/>
      </c>
      <c r="X182" s="70" t="str">
        <f t="shared" si="115"/>
        <v/>
      </c>
      <c r="Y182" s="71"/>
      <c r="Z182" s="72">
        <f t="shared" si="116"/>
        <v>0</v>
      </c>
      <c r="AA182" s="422" t="str">
        <f t="shared" si="132"/>
        <v/>
      </c>
      <c r="AB182" s="4"/>
      <c r="AC182" s="84">
        <f t="shared" si="117"/>
        <v>72</v>
      </c>
      <c r="AD182" s="80" t="str">
        <f t="shared" si="118"/>
        <v/>
      </c>
      <c r="AE182" s="80" t="str">
        <f t="shared" si="119"/>
        <v/>
      </c>
      <c r="AF182" s="81"/>
      <c r="AG182" s="6">
        <f t="shared" si="120"/>
        <v>0</v>
      </c>
      <c r="AH182" s="82" t="str">
        <f t="shared" si="133"/>
        <v/>
      </c>
      <c r="AI182" s="4"/>
      <c r="AJ182" s="83">
        <f t="shared" si="121"/>
        <v>72</v>
      </c>
      <c r="AK182" s="77" t="str">
        <f t="shared" si="122"/>
        <v/>
      </c>
      <c r="AL182" s="77" t="str">
        <f t="shared" si="123"/>
        <v/>
      </c>
      <c r="AM182" s="78"/>
      <c r="AN182" s="79" t="e">
        <f>IF(#REF!="","",ROUND(#REF!/#REF!*$AN$5,1))</f>
        <v>#REF!</v>
      </c>
      <c r="AO182" s="79" t="str">
        <f t="shared" si="134"/>
        <v/>
      </c>
      <c r="AP182" s="5" t="str">
        <f t="shared" si="127"/>
        <v/>
      </c>
      <c r="AQ182" s="5" t="str">
        <f t="shared" si="124"/>
        <v/>
      </c>
      <c r="AR182" s="5" t="str">
        <f t="shared" si="125"/>
        <v/>
      </c>
      <c r="AS182" s="5" t="str">
        <f t="shared" si="128"/>
        <v/>
      </c>
      <c r="AT182" s="5" t="str">
        <f t="shared" si="126"/>
        <v/>
      </c>
      <c r="AU182" s="5" t="str">
        <f t="shared" si="129"/>
        <v/>
      </c>
      <c r="AV182" s="5" t="str">
        <f t="shared" si="135"/>
        <v/>
      </c>
    </row>
    <row r="183" spans="1:48" x14ac:dyDescent="0.35">
      <c r="A183" s="69">
        <f>IF('Student Profile'!A75="","",'Student Profile'!A75)</f>
        <v>73</v>
      </c>
      <c r="B183" s="70" t="str">
        <f>IF('Student Profile'!B75="","",'Student Profile'!B75)</f>
        <v/>
      </c>
      <c r="C183" s="69" t="str">
        <f>IF('Student Profile'!C75="","",'Student Profile'!C75)</f>
        <v/>
      </c>
      <c r="D183" s="71"/>
      <c r="E183" s="72">
        <f t="shared" si="104"/>
        <v>0</v>
      </c>
      <c r="F183" s="422" t="str">
        <f t="shared" si="130"/>
        <v/>
      </c>
      <c r="G183" s="4"/>
      <c r="H183" s="84">
        <f t="shared" si="105"/>
        <v>73</v>
      </c>
      <c r="I183" s="80" t="str">
        <f t="shared" si="106"/>
        <v/>
      </c>
      <c r="J183" s="80" t="str">
        <f t="shared" si="107"/>
        <v/>
      </c>
      <c r="K183" s="81"/>
      <c r="L183" s="6">
        <f t="shared" si="108"/>
        <v>0</v>
      </c>
      <c r="M183" s="421" t="str">
        <f t="shared" si="131"/>
        <v/>
      </c>
      <c r="N183" s="4"/>
      <c r="O183" s="83">
        <f t="shared" si="109"/>
        <v>73</v>
      </c>
      <c r="P183" s="77" t="str">
        <f t="shared" si="110"/>
        <v/>
      </c>
      <c r="Q183" s="77" t="str">
        <f t="shared" si="111"/>
        <v/>
      </c>
      <c r="R183" s="78"/>
      <c r="S183" s="79" t="e">
        <f>IF(#REF!="","",ROUND(#REF!/#REF!*$AN$5,1))</f>
        <v>#REF!</v>
      </c>
      <c r="T183" s="79" t="str">
        <f t="shared" si="112"/>
        <v/>
      </c>
      <c r="U183" s="4"/>
      <c r="V183" s="69">
        <f t="shared" si="113"/>
        <v>73</v>
      </c>
      <c r="W183" s="70" t="str">
        <f t="shared" si="114"/>
        <v/>
      </c>
      <c r="X183" s="70" t="str">
        <f t="shared" si="115"/>
        <v/>
      </c>
      <c r="Y183" s="71"/>
      <c r="Z183" s="72">
        <f t="shared" si="116"/>
        <v>0</v>
      </c>
      <c r="AA183" s="422" t="str">
        <f t="shared" si="132"/>
        <v/>
      </c>
      <c r="AB183" s="4"/>
      <c r="AC183" s="84">
        <f t="shared" si="117"/>
        <v>73</v>
      </c>
      <c r="AD183" s="80" t="str">
        <f t="shared" si="118"/>
        <v/>
      </c>
      <c r="AE183" s="80" t="str">
        <f t="shared" si="119"/>
        <v/>
      </c>
      <c r="AF183" s="81"/>
      <c r="AG183" s="6">
        <f t="shared" si="120"/>
        <v>0</v>
      </c>
      <c r="AH183" s="82" t="str">
        <f t="shared" si="133"/>
        <v/>
      </c>
      <c r="AI183" s="4"/>
      <c r="AJ183" s="83">
        <f t="shared" si="121"/>
        <v>73</v>
      </c>
      <c r="AK183" s="77" t="str">
        <f t="shared" si="122"/>
        <v/>
      </c>
      <c r="AL183" s="77" t="str">
        <f t="shared" si="123"/>
        <v/>
      </c>
      <c r="AM183" s="78"/>
      <c r="AN183" s="79" t="e">
        <f>IF(#REF!="","",ROUND(#REF!/#REF!*$AN$5,1))</f>
        <v>#REF!</v>
      </c>
      <c r="AO183" s="79" t="str">
        <f t="shared" si="134"/>
        <v/>
      </c>
      <c r="AP183" s="5" t="str">
        <f t="shared" si="127"/>
        <v/>
      </c>
      <c r="AQ183" s="5" t="str">
        <f t="shared" si="124"/>
        <v/>
      </c>
      <c r="AR183" s="5" t="str">
        <f t="shared" si="125"/>
        <v/>
      </c>
      <c r="AS183" s="5" t="str">
        <f t="shared" si="128"/>
        <v/>
      </c>
      <c r="AT183" s="5" t="str">
        <f t="shared" si="126"/>
        <v/>
      </c>
      <c r="AU183" s="5" t="str">
        <f t="shared" si="129"/>
        <v/>
      </c>
      <c r="AV183" s="5" t="str">
        <f t="shared" si="135"/>
        <v/>
      </c>
    </row>
    <row r="184" spans="1:48" x14ac:dyDescent="0.35">
      <c r="A184" s="69">
        <f>IF('Student Profile'!A76="","",'Student Profile'!A76)</f>
        <v>74</v>
      </c>
      <c r="B184" s="70" t="str">
        <f>IF('Student Profile'!B76="","",'Student Profile'!B76)</f>
        <v/>
      </c>
      <c r="C184" s="69" t="str">
        <f>IF('Student Profile'!C76="","",'Student Profile'!C76)</f>
        <v/>
      </c>
      <c r="D184" s="71"/>
      <c r="E184" s="72">
        <f t="shared" si="104"/>
        <v>0</v>
      </c>
      <c r="F184" s="422" t="str">
        <f t="shared" si="130"/>
        <v/>
      </c>
      <c r="G184" s="4"/>
      <c r="H184" s="84">
        <f t="shared" si="105"/>
        <v>74</v>
      </c>
      <c r="I184" s="80" t="str">
        <f t="shared" si="106"/>
        <v/>
      </c>
      <c r="J184" s="80" t="str">
        <f t="shared" si="107"/>
        <v/>
      </c>
      <c r="K184" s="81"/>
      <c r="L184" s="6">
        <f t="shared" si="108"/>
        <v>0</v>
      </c>
      <c r="M184" s="421" t="str">
        <f t="shared" si="131"/>
        <v/>
      </c>
      <c r="N184" s="4"/>
      <c r="O184" s="83">
        <f t="shared" si="109"/>
        <v>74</v>
      </c>
      <c r="P184" s="77" t="str">
        <f t="shared" si="110"/>
        <v/>
      </c>
      <c r="Q184" s="77" t="str">
        <f t="shared" si="111"/>
        <v/>
      </c>
      <c r="R184" s="78"/>
      <c r="S184" s="79" t="e">
        <f>IF(#REF!="","",ROUND(#REF!/#REF!*$AN$5,1))</f>
        <v>#REF!</v>
      </c>
      <c r="T184" s="79" t="str">
        <f t="shared" si="112"/>
        <v/>
      </c>
      <c r="U184" s="4"/>
      <c r="V184" s="69">
        <f t="shared" si="113"/>
        <v>74</v>
      </c>
      <c r="W184" s="70" t="str">
        <f t="shared" si="114"/>
        <v/>
      </c>
      <c r="X184" s="70" t="str">
        <f t="shared" si="115"/>
        <v/>
      </c>
      <c r="Y184" s="71"/>
      <c r="Z184" s="72">
        <f t="shared" si="116"/>
        <v>0</v>
      </c>
      <c r="AA184" s="422" t="str">
        <f t="shared" si="132"/>
        <v/>
      </c>
      <c r="AB184" s="4"/>
      <c r="AC184" s="84">
        <f t="shared" si="117"/>
        <v>74</v>
      </c>
      <c r="AD184" s="80" t="str">
        <f t="shared" si="118"/>
        <v/>
      </c>
      <c r="AE184" s="80" t="str">
        <f t="shared" si="119"/>
        <v/>
      </c>
      <c r="AF184" s="81"/>
      <c r="AG184" s="6">
        <f t="shared" si="120"/>
        <v>0</v>
      </c>
      <c r="AH184" s="82" t="str">
        <f t="shared" si="133"/>
        <v/>
      </c>
      <c r="AI184" s="4"/>
      <c r="AJ184" s="83">
        <f t="shared" si="121"/>
        <v>74</v>
      </c>
      <c r="AK184" s="77" t="str">
        <f t="shared" si="122"/>
        <v/>
      </c>
      <c r="AL184" s="77" t="str">
        <f t="shared" si="123"/>
        <v/>
      </c>
      <c r="AM184" s="78"/>
      <c r="AN184" s="79" t="e">
        <f>IF(#REF!="","",ROUND(#REF!/#REF!*$AN$5,1))</f>
        <v>#REF!</v>
      </c>
      <c r="AO184" s="79" t="str">
        <f t="shared" si="134"/>
        <v/>
      </c>
      <c r="AP184" s="5" t="str">
        <f t="shared" si="127"/>
        <v/>
      </c>
      <c r="AQ184" s="5" t="str">
        <f t="shared" si="124"/>
        <v/>
      </c>
      <c r="AR184" s="5" t="str">
        <f t="shared" si="125"/>
        <v/>
      </c>
      <c r="AS184" s="5" t="str">
        <f t="shared" si="128"/>
        <v/>
      </c>
      <c r="AT184" s="5" t="str">
        <f t="shared" si="126"/>
        <v/>
      </c>
      <c r="AU184" s="5" t="str">
        <f t="shared" si="129"/>
        <v/>
      </c>
      <c r="AV184" s="5" t="str">
        <f t="shared" si="135"/>
        <v/>
      </c>
    </row>
    <row r="185" spans="1:48" x14ac:dyDescent="0.35">
      <c r="A185" s="69">
        <f>IF('Student Profile'!A77="","",'Student Profile'!A77)</f>
        <v>75</v>
      </c>
      <c r="B185" s="70" t="str">
        <f>IF('Student Profile'!B77="","",'Student Profile'!B77)</f>
        <v/>
      </c>
      <c r="C185" s="69" t="str">
        <f>IF('Student Profile'!C77="","",'Student Profile'!C77)</f>
        <v/>
      </c>
      <c r="D185" s="71"/>
      <c r="E185" s="72">
        <f t="shared" si="104"/>
        <v>0</v>
      </c>
      <c r="F185" s="422" t="str">
        <f t="shared" si="130"/>
        <v/>
      </c>
      <c r="G185" s="4"/>
      <c r="H185" s="84">
        <f t="shared" si="105"/>
        <v>75</v>
      </c>
      <c r="I185" s="80" t="str">
        <f t="shared" si="106"/>
        <v/>
      </c>
      <c r="J185" s="80" t="str">
        <f t="shared" si="107"/>
        <v/>
      </c>
      <c r="K185" s="81"/>
      <c r="L185" s="6">
        <f t="shared" si="108"/>
        <v>0</v>
      </c>
      <c r="M185" s="421" t="str">
        <f t="shared" si="131"/>
        <v/>
      </c>
      <c r="N185" s="4"/>
      <c r="O185" s="83">
        <f t="shared" si="109"/>
        <v>75</v>
      </c>
      <c r="P185" s="77" t="str">
        <f t="shared" si="110"/>
        <v/>
      </c>
      <c r="Q185" s="77" t="str">
        <f t="shared" si="111"/>
        <v/>
      </c>
      <c r="R185" s="78"/>
      <c r="S185" s="79" t="e">
        <f>IF(#REF!="","",ROUND(#REF!/#REF!*$AN$5,1))</f>
        <v>#REF!</v>
      </c>
      <c r="T185" s="79" t="str">
        <f t="shared" si="112"/>
        <v/>
      </c>
      <c r="U185" s="4"/>
      <c r="V185" s="69">
        <f t="shared" si="113"/>
        <v>75</v>
      </c>
      <c r="W185" s="70" t="str">
        <f t="shared" si="114"/>
        <v/>
      </c>
      <c r="X185" s="70" t="str">
        <f t="shared" si="115"/>
        <v/>
      </c>
      <c r="Y185" s="71"/>
      <c r="Z185" s="72">
        <f t="shared" si="116"/>
        <v>0</v>
      </c>
      <c r="AA185" s="422" t="str">
        <f t="shared" si="132"/>
        <v/>
      </c>
      <c r="AB185" s="4"/>
      <c r="AC185" s="84">
        <f t="shared" si="117"/>
        <v>75</v>
      </c>
      <c r="AD185" s="80" t="str">
        <f t="shared" si="118"/>
        <v/>
      </c>
      <c r="AE185" s="80" t="str">
        <f t="shared" si="119"/>
        <v/>
      </c>
      <c r="AF185" s="81"/>
      <c r="AG185" s="6">
        <f t="shared" si="120"/>
        <v>0</v>
      </c>
      <c r="AH185" s="82" t="str">
        <f t="shared" si="133"/>
        <v/>
      </c>
      <c r="AI185" s="4"/>
      <c r="AJ185" s="83">
        <f t="shared" si="121"/>
        <v>75</v>
      </c>
      <c r="AK185" s="77" t="str">
        <f t="shared" si="122"/>
        <v/>
      </c>
      <c r="AL185" s="77" t="str">
        <f t="shared" si="123"/>
        <v/>
      </c>
      <c r="AM185" s="78"/>
      <c r="AN185" s="79" t="e">
        <f>IF(#REF!="","",ROUND(#REF!/#REF!*$AN$5,1))</f>
        <v>#REF!</v>
      </c>
      <c r="AO185" s="79" t="str">
        <f t="shared" si="134"/>
        <v/>
      </c>
      <c r="AP185" s="5" t="str">
        <f t="shared" si="127"/>
        <v/>
      </c>
      <c r="AQ185" s="5" t="str">
        <f t="shared" si="124"/>
        <v/>
      </c>
      <c r="AR185" s="5" t="str">
        <f t="shared" si="125"/>
        <v/>
      </c>
      <c r="AS185" s="5" t="str">
        <f t="shared" si="128"/>
        <v/>
      </c>
      <c r="AT185" s="5" t="str">
        <f t="shared" si="126"/>
        <v/>
      </c>
      <c r="AU185" s="5" t="str">
        <f t="shared" si="129"/>
        <v/>
      </c>
      <c r="AV185" s="5" t="str">
        <f t="shared" si="135"/>
        <v/>
      </c>
    </row>
    <row r="186" spans="1:48" x14ac:dyDescent="0.35">
      <c r="A186" s="69">
        <f>IF('Student Profile'!A78="","",'Student Profile'!A78)</f>
        <v>76</v>
      </c>
      <c r="B186" s="70" t="str">
        <f>IF('Student Profile'!B78="","",'Student Profile'!B78)</f>
        <v/>
      </c>
      <c r="C186" s="69" t="str">
        <f>IF('Student Profile'!C78="","",'Student Profile'!C78)</f>
        <v/>
      </c>
      <c r="D186" s="71"/>
      <c r="E186" s="72">
        <f t="shared" si="104"/>
        <v>0</v>
      </c>
      <c r="F186" s="422" t="str">
        <f t="shared" si="130"/>
        <v/>
      </c>
      <c r="G186" s="4"/>
      <c r="H186" s="84">
        <f t="shared" si="105"/>
        <v>76</v>
      </c>
      <c r="I186" s="80" t="str">
        <f t="shared" si="106"/>
        <v/>
      </c>
      <c r="J186" s="80" t="str">
        <f t="shared" si="107"/>
        <v/>
      </c>
      <c r="K186" s="81"/>
      <c r="L186" s="6">
        <f t="shared" si="108"/>
        <v>0</v>
      </c>
      <c r="M186" s="421" t="str">
        <f t="shared" si="131"/>
        <v/>
      </c>
      <c r="N186" s="4"/>
      <c r="O186" s="83">
        <f t="shared" si="109"/>
        <v>76</v>
      </c>
      <c r="P186" s="77" t="str">
        <f t="shared" si="110"/>
        <v/>
      </c>
      <c r="Q186" s="77" t="str">
        <f t="shared" si="111"/>
        <v/>
      </c>
      <c r="R186" s="78"/>
      <c r="S186" s="79" t="e">
        <f>IF(#REF!="","",ROUND(#REF!/#REF!*$AN$5,1))</f>
        <v>#REF!</v>
      </c>
      <c r="T186" s="79" t="str">
        <f t="shared" si="112"/>
        <v/>
      </c>
      <c r="U186" s="4"/>
      <c r="V186" s="69">
        <f t="shared" si="113"/>
        <v>76</v>
      </c>
      <c r="W186" s="70" t="str">
        <f t="shared" si="114"/>
        <v/>
      </c>
      <c r="X186" s="70" t="str">
        <f t="shared" si="115"/>
        <v/>
      </c>
      <c r="Y186" s="71"/>
      <c r="Z186" s="72">
        <f t="shared" si="116"/>
        <v>0</v>
      </c>
      <c r="AA186" s="422" t="str">
        <f t="shared" si="132"/>
        <v/>
      </c>
      <c r="AB186" s="4"/>
      <c r="AC186" s="84">
        <f t="shared" si="117"/>
        <v>76</v>
      </c>
      <c r="AD186" s="80" t="str">
        <f t="shared" si="118"/>
        <v/>
      </c>
      <c r="AE186" s="80" t="str">
        <f t="shared" si="119"/>
        <v/>
      </c>
      <c r="AF186" s="81"/>
      <c r="AG186" s="6">
        <f t="shared" si="120"/>
        <v>0</v>
      </c>
      <c r="AH186" s="82" t="str">
        <f t="shared" si="133"/>
        <v/>
      </c>
      <c r="AI186" s="4"/>
      <c r="AJ186" s="83">
        <f t="shared" si="121"/>
        <v>76</v>
      </c>
      <c r="AK186" s="77" t="str">
        <f t="shared" si="122"/>
        <v/>
      </c>
      <c r="AL186" s="77" t="str">
        <f t="shared" si="123"/>
        <v/>
      </c>
      <c r="AM186" s="78"/>
      <c r="AN186" s="79" t="e">
        <f>IF(#REF!="","",ROUND(#REF!/#REF!*$AN$5,1))</f>
        <v>#REF!</v>
      </c>
      <c r="AO186" s="79" t="str">
        <f t="shared" si="134"/>
        <v/>
      </c>
      <c r="AP186" s="5" t="str">
        <f t="shared" si="127"/>
        <v/>
      </c>
      <c r="AQ186" s="5" t="str">
        <f t="shared" si="124"/>
        <v/>
      </c>
      <c r="AR186" s="5" t="str">
        <f t="shared" si="125"/>
        <v/>
      </c>
      <c r="AS186" s="5" t="str">
        <f t="shared" si="128"/>
        <v/>
      </c>
      <c r="AT186" s="5" t="str">
        <f t="shared" si="126"/>
        <v/>
      </c>
      <c r="AU186" s="5" t="str">
        <f t="shared" si="129"/>
        <v/>
      </c>
      <c r="AV186" s="5" t="str">
        <f t="shared" si="135"/>
        <v/>
      </c>
    </row>
    <row r="187" spans="1:48" x14ac:dyDescent="0.35">
      <c r="A187" s="69">
        <f>IF('Student Profile'!A79="","",'Student Profile'!A79)</f>
        <v>77</v>
      </c>
      <c r="B187" s="70" t="str">
        <f>IF('Student Profile'!B79="","",'Student Profile'!B79)</f>
        <v/>
      </c>
      <c r="C187" s="69" t="str">
        <f>IF('Student Profile'!C79="","",'Student Profile'!C79)</f>
        <v/>
      </c>
      <c r="D187" s="71"/>
      <c r="E187" s="72">
        <f t="shared" si="104"/>
        <v>0</v>
      </c>
      <c r="F187" s="422" t="str">
        <f t="shared" si="130"/>
        <v/>
      </c>
      <c r="G187" s="4"/>
      <c r="H187" s="84">
        <f t="shared" si="105"/>
        <v>77</v>
      </c>
      <c r="I187" s="80" t="str">
        <f t="shared" si="106"/>
        <v/>
      </c>
      <c r="J187" s="80" t="str">
        <f t="shared" si="107"/>
        <v/>
      </c>
      <c r="K187" s="81"/>
      <c r="L187" s="6">
        <f t="shared" si="108"/>
        <v>0</v>
      </c>
      <c r="M187" s="421" t="str">
        <f t="shared" si="131"/>
        <v/>
      </c>
      <c r="N187" s="4"/>
      <c r="O187" s="83">
        <f t="shared" si="109"/>
        <v>77</v>
      </c>
      <c r="P187" s="77" t="str">
        <f t="shared" si="110"/>
        <v/>
      </c>
      <c r="Q187" s="77" t="str">
        <f t="shared" si="111"/>
        <v/>
      </c>
      <c r="R187" s="78"/>
      <c r="S187" s="79" t="e">
        <f>IF(#REF!="","",ROUND(#REF!/#REF!*$AN$5,1))</f>
        <v>#REF!</v>
      </c>
      <c r="T187" s="79" t="str">
        <f t="shared" si="112"/>
        <v/>
      </c>
      <c r="U187" s="4"/>
      <c r="V187" s="69">
        <f t="shared" si="113"/>
        <v>77</v>
      </c>
      <c r="W187" s="70" t="str">
        <f t="shared" si="114"/>
        <v/>
      </c>
      <c r="X187" s="70" t="str">
        <f t="shared" si="115"/>
        <v/>
      </c>
      <c r="Y187" s="71"/>
      <c r="Z187" s="72">
        <f t="shared" si="116"/>
        <v>0</v>
      </c>
      <c r="AA187" s="422" t="str">
        <f t="shared" si="132"/>
        <v/>
      </c>
      <c r="AB187" s="4"/>
      <c r="AC187" s="84">
        <f t="shared" si="117"/>
        <v>77</v>
      </c>
      <c r="AD187" s="80" t="str">
        <f t="shared" si="118"/>
        <v/>
      </c>
      <c r="AE187" s="80" t="str">
        <f t="shared" si="119"/>
        <v/>
      </c>
      <c r="AF187" s="81"/>
      <c r="AG187" s="6">
        <f t="shared" si="120"/>
        <v>0</v>
      </c>
      <c r="AH187" s="82" t="str">
        <f t="shared" si="133"/>
        <v/>
      </c>
      <c r="AI187" s="4"/>
      <c r="AJ187" s="83">
        <f t="shared" si="121"/>
        <v>77</v>
      </c>
      <c r="AK187" s="77" t="str">
        <f t="shared" si="122"/>
        <v/>
      </c>
      <c r="AL187" s="77" t="str">
        <f t="shared" si="123"/>
        <v/>
      </c>
      <c r="AM187" s="78"/>
      <c r="AN187" s="79" t="e">
        <f>IF(#REF!="","",ROUND(#REF!/#REF!*$AN$5,1))</f>
        <v>#REF!</v>
      </c>
      <c r="AO187" s="79" t="str">
        <f t="shared" si="134"/>
        <v/>
      </c>
      <c r="AP187" s="5" t="str">
        <f t="shared" si="127"/>
        <v/>
      </c>
      <c r="AQ187" s="5" t="str">
        <f t="shared" si="124"/>
        <v/>
      </c>
      <c r="AR187" s="5" t="str">
        <f t="shared" si="125"/>
        <v/>
      </c>
      <c r="AS187" s="5" t="str">
        <f t="shared" si="128"/>
        <v/>
      </c>
      <c r="AT187" s="5" t="str">
        <f t="shared" si="126"/>
        <v/>
      </c>
      <c r="AU187" s="5" t="str">
        <f t="shared" si="129"/>
        <v/>
      </c>
      <c r="AV187" s="5" t="str">
        <f t="shared" si="135"/>
        <v/>
      </c>
    </row>
    <row r="188" spans="1:48" x14ac:dyDescent="0.35">
      <c r="A188" s="69">
        <f>IF('Student Profile'!A80="","",'Student Profile'!A80)</f>
        <v>78</v>
      </c>
      <c r="B188" s="70" t="str">
        <f>IF('Student Profile'!B80="","",'Student Profile'!B80)</f>
        <v/>
      </c>
      <c r="C188" s="69" t="str">
        <f>IF('Student Profile'!C80="","",'Student Profile'!C80)</f>
        <v/>
      </c>
      <c r="D188" s="71"/>
      <c r="E188" s="72">
        <f t="shared" si="104"/>
        <v>0</v>
      </c>
      <c r="F188" s="422" t="str">
        <f t="shared" si="130"/>
        <v/>
      </c>
      <c r="G188" s="4"/>
      <c r="H188" s="84">
        <f t="shared" si="105"/>
        <v>78</v>
      </c>
      <c r="I188" s="80" t="str">
        <f t="shared" si="106"/>
        <v/>
      </c>
      <c r="J188" s="80" t="str">
        <f t="shared" si="107"/>
        <v/>
      </c>
      <c r="K188" s="81"/>
      <c r="L188" s="6">
        <f t="shared" si="108"/>
        <v>0</v>
      </c>
      <c r="M188" s="421" t="str">
        <f t="shared" si="131"/>
        <v/>
      </c>
      <c r="N188" s="4"/>
      <c r="O188" s="83">
        <f t="shared" si="109"/>
        <v>78</v>
      </c>
      <c r="P188" s="77" t="str">
        <f t="shared" si="110"/>
        <v/>
      </c>
      <c r="Q188" s="77" t="str">
        <f t="shared" si="111"/>
        <v/>
      </c>
      <c r="R188" s="78"/>
      <c r="S188" s="79" t="e">
        <f>IF(#REF!="","",ROUND(#REF!/#REF!*$AN$5,1))</f>
        <v>#REF!</v>
      </c>
      <c r="T188" s="79" t="str">
        <f t="shared" si="112"/>
        <v/>
      </c>
      <c r="U188" s="4"/>
      <c r="V188" s="69">
        <f t="shared" si="113"/>
        <v>78</v>
      </c>
      <c r="W188" s="70" t="str">
        <f t="shared" si="114"/>
        <v/>
      </c>
      <c r="X188" s="70" t="str">
        <f t="shared" si="115"/>
        <v/>
      </c>
      <c r="Y188" s="71"/>
      <c r="Z188" s="72">
        <f t="shared" si="116"/>
        <v>0</v>
      </c>
      <c r="AA188" s="422" t="str">
        <f t="shared" si="132"/>
        <v/>
      </c>
      <c r="AB188" s="4"/>
      <c r="AC188" s="84">
        <f t="shared" si="117"/>
        <v>78</v>
      </c>
      <c r="AD188" s="80" t="str">
        <f t="shared" si="118"/>
        <v/>
      </c>
      <c r="AE188" s="80" t="str">
        <f t="shared" si="119"/>
        <v/>
      </c>
      <c r="AF188" s="81"/>
      <c r="AG188" s="6">
        <f t="shared" si="120"/>
        <v>0</v>
      </c>
      <c r="AH188" s="82" t="str">
        <f t="shared" si="133"/>
        <v/>
      </c>
      <c r="AI188" s="4"/>
      <c r="AJ188" s="83">
        <f t="shared" si="121"/>
        <v>78</v>
      </c>
      <c r="AK188" s="77" t="str">
        <f t="shared" si="122"/>
        <v/>
      </c>
      <c r="AL188" s="77" t="str">
        <f t="shared" si="123"/>
        <v/>
      </c>
      <c r="AM188" s="78"/>
      <c r="AN188" s="79" t="e">
        <f>IF(#REF!="","",ROUND(#REF!/#REF!*$AN$5,1))</f>
        <v>#REF!</v>
      </c>
      <c r="AO188" s="79" t="str">
        <f t="shared" si="134"/>
        <v/>
      </c>
      <c r="AP188" s="5" t="str">
        <f t="shared" si="127"/>
        <v/>
      </c>
      <c r="AQ188" s="5" t="str">
        <f t="shared" si="124"/>
        <v/>
      </c>
      <c r="AR188" s="5" t="str">
        <f t="shared" si="125"/>
        <v/>
      </c>
      <c r="AS188" s="5" t="str">
        <f t="shared" si="128"/>
        <v/>
      </c>
      <c r="AT188" s="5" t="str">
        <f t="shared" si="126"/>
        <v/>
      </c>
      <c r="AU188" s="5" t="str">
        <f t="shared" si="129"/>
        <v/>
      </c>
      <c r="AV188" s="5" t="str">
        <f t="shared" si="135"/>
        <v/>
      </c>
    </row>
    <row r="189" spans="1:48" x14ac:dyDescent="0.35">
      <c r="A189" s="69">
        <f>IF('Student Profile'!A81="","",'Student Profile'!A81)</f>
        <v>79</v>
      </c>
      <c r="B189" s="70" t="str">
        <f>IF('Student Profile'!B81="","",'Student Profile'!B81)</f>
        <v/>
      </c>
      <c r="C189" s="69" t="str">
        <f>IF('Student Profile'!C81="","",'Student Profile'!C81)</f>
        <v/>
      </c>
      <c r="D189" s="71"/>
      <c r="E189" s="72">
        <f t="shared" si="104"/>
        <v>0</v>
      </c>
      <c r="F189" s="422" t="str">
        <f t="shared" si="130"/>
        <v/>
      </c>
      <c r="G189" s="4"/>
      <c r="H189" s="84">
        <f t="shared" si="105"/>
        <v>79</v>
      </c>
      <c r="I189" s="80" t="str">
        <f t="shared" si="106"/>
        <v/>
      </c>
      <c r="J189" s="80" t="str">
        <f t="shared" si="107"/>
        <v/>
      </c>
      <c r="K189" s="81"/>
      <c r="L189" s="6">
        <f t="shared" si="108"/>
        <v>0</v>
      </c>
      <c r="M189" s="421" t="str">
        <f t="shared" si="131"/>
        <v/>
      </c>
      <c r="N189" s="4"/>
      <c r="O189" s="83">
        <f t="shared" si="109"/>
        <v>79</v>
      </c>
      <c r="P189" s="77" t="str">
        <f t="shared" si="110"/>
        <v/>
      </c>
      <c r="Q189" s="77" t="str">
        <f t="shared" si="111"/>
        <v/>
      </c>
      <c r="R189" s="78"/>
      <c r="S189" s="79" t="e">
        <f>IF(#REF!="","",ROUND(#REF!/#REF!*$AN$5,1))</f>
        <v>#REF!</v>
      </c>
      <c r="T189" s="79" t="str">
        <f t="shared" si="112"/>
        <v/>
      </c>
      <c r="U189" s="4"/>
      <c r="V189" s="69">
        <f t="shared" si="113"/>
        <v>79</v>
      </c>
      <c r="W189" s="70" t="str">
        <f t="shared" si="114"/>
        <v/>
      </c>
      <c r="X189" s="70" t="str">
        <f t="shared" si="115"/>
        <v/>
      </c>
      <c r="Y189" s="71"/>
      <c r="Z189" s="72">
        <f t="shared" si="116"/>
        <v>0</v>
      </c>
      <c r="AA189" s="422" t="str">
        <f t="shared" si="132"/>
        <v/>
      </c>
      <c r="AB189" s="4"/>
      <c r="AC189" s="84">
        <f t="shared" si="117"/>
        <v>79</v>
      </c>
      <c r="AD189" s="80" t="str">
        <f t="shared" si="118"/>
        <v/>
      </c>
      <c r="AE189" s="80" t="str">
        <f t="shared" si="119"/>
        <v/>
      </c>
      <c r="AF189" s="81"/>
      <c r="AG189" s="6">
        <f t="shared" si="120"/>
        <v>0</v>
      </c>
      <c r="AH189" s="82" t="str">
        <f t="shared" si="133"/>
        <v/>
      </c>
      <c r="AI189" s="4"/>
      <c r="AJ189" s="83">
        <f t="shared" si="121"/>
        <v>79</v>
      </c>
      <c r="AK189" s="77" t="str">
        <f t="shared" si="122"/>
        <v/>
      </c>
      <c r="AL189" s="77" t="str">
        <f t="shared" si="123"/>
        <v/>
      </c>
      <c r="AM189" s="78"/>
      <c r="AN189" s="79" t="e">
        <f>IF(#REF!="","",ROUND(#REF!/#REF!*$AN$5,1))</f>
        <v>#REF!</v>
      </c>
      <c r="AO189" s="79" t="str">
        <f t="shared" si="134"/>
        <v/>
      </c>
      <c r="AP189" s="5" t="str">
        <f t="shared" si="127"/>
        <v/>
      </c>
      <c r="AQ189" s="5" t="str">
        <f t="shared" si="124"/>
        <v/>
      </c>
      <c r="AR189" s="5" t="str">
        <f t="shared" si="125"/>
        <v/>
      </c>
      <c r="AS189" s="5" t="str">
        <f t="shared" si="128"/>
        <v/>
      </c>
      <c r="AT189" s="5" t="str">
        <f t="shared" si="126"/>
        <v/>
      </c>
      <c r="AU189" s="5" t="str">
        <f t="shared" si="129"/>
        <v/>
      </c>
      <c r="AV189" s="5" t="str">
        <f t="shared" si="135"/>
        <v/>
      </c>
    </row>
    <row r="190" spans="1:48" x14ac:dyDescent="0.35">
      <c r="A190" s="69">
        <f>IF('Student Profile'!A82="","",'Student Profile'!A82)</f>
        <v>80</v>
      </c>
      <c r="B190" s="70" t="str">
        <f>IF('Student Profile'!B82="","",'Student Profile'!B82)</f>
        <v/>
      </c>
      <c r="C190" s="69" t="str">
        <f>IF('Student Profile'!C82="","",'Student Profile'!C82)</f>
        <v/>
      </c>
      <c r="D190" s="71"/>
      <c r="E190" s="72">
        <f t="shared" si="104"/>
        <v>0</v>
      </c>
      <c r="F190" s="422" t="str">
        <f t="shared" si="130"/>
        <v/>
      </c>
      <c r="G190" s="4"/>
      <c r="H190" s="84">
        <f t="shared" si="105"/>
        <v>80</v>
      </c>
      <c r="I190" s="80" t="str">
        <f t="shared" si="106"/>
        <v/>
      </c>
      <c r="J190" s="80" t="str">
        <f t="shared" si="107"/>
        <v/>
      </c>
      <c r="K190" s="81"/>
      <c r="L190" s="6">
        <f t="shared" si="108"/>
        <v>0</v>
      </c>
      <c r="M190" s="421" t="str">
        <f t="shared" si="131"/>
        <v/>
      </c>
      <c r="N190" s="4"/>
      <c r="O190" s="83">
        <f t="shared" si="109"/>
        <v>80</v>
      </c>
      <c r="P190" s="77" t="str">
        <f t="shared" si="110"/>
        <v/>
      </c>
      <c r="Q190" s="77" t="str">
        <f t="shared" si="111"/>
        <v/>
      </c>
      <c r="R190" s="78"/>
      <c r="S190" s="79" t="e">
        <f>IF(#REF!="","",ROUND(#REF!/#REF!*$AN$5,1))</f>
        <v>#REF!</v>
      </c>
      <c r="T190" s="79" t="str">
        <f t="shared" si="112"/>
        <v/>
      </c>
      <c r="U190" s="4"/>
      <c r="V190" s="69">
        <f t="shared" si="113"/>
        <v>80</v>
      </c>
      <c r="W190" s="70" t="str">
        <f t="shared" si="114"/>
        <v/>
      </c>
      <c r="X190" s="70" t="str">
        <f t="shared" si="115"/>
        <v/>
      </c>
      <c r="Y190" s="71"/>
      <c r="Z190" s="72">
        <f t="shared" si="116"/>
        <v>0</v>
      </c>
      <c r="AA190" s="422" t="str">
        <f t="shared" si="132"/>
        <v/>
      </c>
      <c r="AB190" s="4"/>
      <c r="AC190" s="84">
        <f t="shared" si="117"/>
        <v>80</v>
      </c>
      <c r="AD190" s="80" t="str">
        <f t="shared" si="118"/>
        <v/>
      </c>
      <c r="AE190" s="80" t="str">
        <f t="shared" si="119"/>
        <v/>
      </c>
      <c r="AF190" s="81"/>
      <c r="AG190" s="6">
        <f t="shared" si="120"/>
        <v>0</v>
      </c>
      <c r="AH190" s="82" t="str">
        <f t="shared" si="133"/>
        <v/>
      </c>
      <c r="AI190" s="4"/>
      <c r="AJ190" s="83">
        <f t="shared" si="121"/>
        <v>80</v>
      </c>
      <c r="AK190" s="77" t="str">
        <f t="shared" si="122"/>
        <v/>
      </c>
      <c r="AL190" s="77" t="str">
        <f t="shared" si="123"/>
        <v/>
      </c>
      <c r="AM190" s="78"/>
      <c r="AN190" s="79" t="e">
        <f>IF(#REF!="","",ROUND(#REF!/#REF!*$AN$5,1))</f>
        <v>#REF!</v>
      </c>
      <c r="AO190" s="79" t="str">
        <f t="shared" si="134"/>
        <v/>
      </c>
      <c r="AP190" s="5" t="str">
        <f t="shared" si="127"/>
        <v/>
      </c>
      <c r="AQ190" s="5" t="str">
        <f t="shared" si="124"/>
        <v/>
      </c>
      <c r="AR190" s="5" t="str">
        <f t="shared" si="125"/>
        <v/>
      </c>
      <c r="AS190" s="5" t="str">
        <f t="shared" si="128"/>
        <v/>
      </c>
      <c r="AT190" s="5" t="str">
        <f t="shared" si="126"/>
        <v/>
      </c>
      <c r="AU190" s="5" t="str">
        <f t="shared" si="129"/>
        <v/>
      </c>
      <c r="AV190" s="5" t="str">
        <f t="shared" si="135"/>
        <v/>
      </c>
    </row>
    <row r="191" spans="1:48" x14ac:dyDescent="0.35">
      <c r="A191" s="69">
        <f>IF('Student Profile'!A83="","",'Student Profile'!A83)</f>
        <v>81</v>
      </c>
      <c r="B191" s="70" t="str">
        <f>IF('Student Profile'!B83="","",'Student Profile'!B83)</f>
        <v/>
      </c>
      <c r="C191" s="69" t="str">
        <f>IF('Student Profile'!C83="","",'Student Profile'!C83)</f>
        <v/>
      </c>
      <c r="D191" s="71"/>
      <c r="E191" s="72">
        <f t="shared" si="104"/>
        <v>0</v>
      </c>
      <c r="F191" s="422" t="str">
        <f t="shared" si="130"/>
        <v/>
      </c>
      <c r="G191" s="4"/>
      <c r="H191" s="84">
        <f t="shared" si="105"/>
        <v>81</v>
      </c>
      <c r="I191" s="80" t="str">
        <f t="shared" si="106"/>
        <v/>
      </c>
      <c r="J191" s="80" t="str">
        <f t="shared" si="107"/>
        <v/>
      </c>
      <c r="K191" s="81"/>
      <c r="L191" s="6">
        <f t="shared" si="108"/>
        <v>0</v>
      </c>
      <c r="M191" s="421" t="str">
        <f t="shared" si="131"/>
        <v/>
      </c>
      <c r="N191" s="4"/>
      <c r="O191" s="83">
        <f t="shared" si="109"/>
        <v>81</v>
      </c>
      <c r="P191" s="77" t="str">
        <f t="shared" si="110"/>
        <v/>
      </c>
      <c r="Q191" s="77" t="str">
        <f t="shared" si="111"/>
        <v/>
      </c>
      <c r="R191" s="78"/>
      <c r="S191" s="79" t="e">
        <f>IF(#REF!="","",ROUND(#REF!/#REF!*$AN$5,1))</f>
        <v>#REF!</v>
      </c>
      <c r="T191" s="79" t="str">
        <f t="shared" si="112"/>
        <v/>
      </c>
      <c r="U191" s="4"/>
      <c r="V191" s="69">
        <f t="shared" si="113"/>
        <v>81</v>
      </c>
      <c r="W191" s="70" t="str">
        <f t="shared" si="114"/>
        <v/>
      </c>
      <c r="X191" s="70" t="str">
        <f t="shared" si="115"/>
        <v/>
      </c>
      <c r="Y191" s="71"/>
      <c r="Z191" s="72">
        <f t="shared" si="116"/>
        <v>0</v>
      </c>
      <c r="AA191" s="422" t="str">
        <f t="shared" si="132"/>
        <v/>
      </c>
      <c r="AB191" s="4"/>
      <c r="AC191" s="84">
        <f t="shared" si="117"/>
        <v>81</v>
      </c>
      <c r="AD191" s="80" t="str">
        <f t="shared" si="118"/>
        <v/>
      </c>
      <c r="AE191" s="80" t="str">
        <f t="shared" si="119"/>
        <v/>
      </c>
      <c r="AF191" s="81"/>
      <c r="AG191" s="6">
        <f t="shared" si="120"/>
        <v>0</v>
      </c>
      <c r="AH191" s="82" t="str">
        <f t="shared" si="133"/>
        <v/>
      </c>
      <c r="AI191" s="4"/>
      <c r="AJ191" s="83">
        <f t="shared" si="121"/>
        <v>81</v>
      </c>
      <c r="AK191" s="77" t="str">
        <f t="shared" si="122"/>
        <v/>
      </c>
      <c r="AL191" s="77" t="str">
        <f t="shared" si="123"/>
        <v/>
      </c>
      <c r="AM191" s="78"/>
      <c r="AN191" s="79" t="e">
        <f>IF(#REF!="","",ROUND(#REF!/#REF!*$AN$5,1))</f>
        <v>#REF!</v>
      </c>
      <c r="AO191" s="79" t="str">
        <f t="shared" si="134"/>
        <v/>
      </c>
      <c r="AP191" s="5" t="str">
        <f t="shared" si="127"/>
        <v/>
      </c>
      <c r="AQ191" s="5" t="str">
        <f t="shared" si="124"/>
        <v/>
      </c>
      <c r="AR191" s="5" t="str">
        <f t="shared" si="125"/>
        <v/>
      </c>
      <c r="AS191" s="5" t="str">
        <f t="shared" si="128"/>
        <v/>
      </c>
      <c r="AT191" s="5" t="str">
        <f t="shared" si="126"/>
        <v/>
      </c>
      <c r="AU191" s="5" t="str">
        <f t="shared" si="129"/>
        <v/>
      </c>
      <c r="AV191" s="5" t="str">
        <f t="shared" si="135"/>
        <v/>
      </c>
    </row>
    <row r="192" spans="1:48" x14ac:dyDescent="0.35">
      <c r="A192" s="69">
        <f>IF('Student Profile'!A84="","",'Student Profile'!A84)</f>
        <v>82</v>
      </c>
      <c r="B192" s="70" t="str">
        <f>IF('Student Profile'!B84="","",'Student Profile'!B84)</f>
        <v/>
      </c>
      <c r="C192" s="69" t="str">
        <f>IF('Student Profile'!C84="","",'Student Profile'!C84)</f>
        <v/>
      </c>
      <c r="D192" s="71"/>
      <c r="E192" s="72">
        <f t="shared" si="104"/>
        <v>0</v>
      </c>
      <c r="F192" s="422" t="str">
        <f t="shared" si="130"/>
        <v/>
      </c>
      <c r="G192" s="4"/>
      <c r="H192" s="84">
        <f t="shared" si="105"/>
        <v>82</v>
      </c>
      <c r="I192" s="80" t="str">
        <f t="shared" si="106"/>
        <v/>
      </c>
      <c r="J192" s="80" t="str">
        <f t="shared" si="107"/>
        <v/>
      </c>
      <c r="K192" s="81"/>
      <c r="L192" s="6">
        <f t="shared" si="108"/>
        <v>0</v>
      </c>
      <c r="M192" s="421" t="str">
        <f t="shared" si="131"/>
        <v/>
      </c>
      <c r="N192" s="4"/>
      <c r="O192" s="83">
        <f t="shared" si="109"/>
        <v>82</v>
      </c>
      <c r="P192" s="77" t="str">
        <f t="shared" si="110"/>
        <v/>
      </c>
      <c r="Q192" s="77" t="str">
        <f t="shared" si="111"/>
        <v/>
      </c>
      <c r="R192" s="78"/>
      <c r="S192" s="79" t="e">
        <f>IF(#REF!="","",ROUND(#REF!/#REF!*$AN$5,1))</f>
        <v>#REF!</v>
      </c>
      <c r="T192" s="79" t="str">
        <f t="shared" si="112"/>
        <v/>
      </c>
      <c r="U192" s="4"/>
      <c r="V192" s="69">
        <f t="shared" si="113"/>
        <v>82</v>
      </c>
      <c r="W192" s="70" t="str">
        <f t="shared" si="114"/>
        <v/>
      </c>
      <c r="X192" s="70" t="str">
        <f t="shared" si="115"/>
        <v/>
      </c>
      <c r="Y192" s="71"/>
      <c r="Z192" s="72">
        <f t="shared" si="116"/>
        <v>0</v>
      </c>
      <c r="AA192" s="422" t="str">
        <f t="shared" si="132"/>
        <v/>
      </c>
      <c r="AB192" s="4"/>
      <c r="AC192" s="84">
        <f t="shared" si="117"/>
        <v>82</v>
      </c>
      <c r="AD192" s="80" t="str">
        <f t="shared" si="118"/>
        <v/>
      </c>
      <c r="AE192" s="80" t="str">
        <f t="shared" si="119"/>
        <v/>
      </c>
      <c r="AF192" s="81"/>
      <c r="AG192" s="6">
        <f t="shared" si="120"/>
        <v>0</v>
      </c>
      <c r="AH192" s="82" t="str">
        <f t="shared" si="133"/>
        <v/>
      </c>
      <c r="AI192" s="4"/>
      <c r="AJ192" s="83">
        <f t="shared" si="121"/>
        <v>82</v>
      </c>
      <c r="AK192" s="77" t="str">
        <f t="shared" si="122"/>
        <v/>
      </c>
      <c r="AL192" s="77" t="str">
        <f t="shared" si="123"/>
        <v/>
      </c>
      <c r="AM192" s="78"/>
      <c r="AN192" s="79" t="e">
        <f>IF(#REF!="","",ROUND(#REF!/#REF!*$AN$5,1))</f>
        <v>#REF!</v>
      </c>
      <c r="AO192" s="79" t="str">
        <f t="shared" si="134"/>
        <v/>
      </c>
      <c r="AP192" s="5" t="str">
        <f t="shared" si="127"/>
        <v/>
      </c>
      <c r="AQ192" s="5" t="str">
        <f t="shared" si="124"/>
        <v/>
      </c>
      <c r="AR192" s="5" t="str">
        <f t="shared" si="125"/>
        <v/>
      </c>
      <c r="AS192" s="5" t="str">
        <f t="shared" si="128"/>
        <v/>
      </c>
      <c r="AT192" s="5" t="str">
        <f t="shared" si="126"/>
        <v/>
      </c>
      <c r="AU192" s="5" t="str">
        <f t="shared" si="129"/>
        <v/>
      </c>
      <c r="AV192" s="5" t="str">
        <f t="shared" si="135"/>
        <v/>
      </c>
    </row>
    <row r="193" spans="1:48" x14ac:dyDescent="0.35">
      <c r="A193" s="69">
        <f>IF('Student Profile'!A85="","",'Student Profile'!A85)</f>
        <v>83</v>
      </c>
      <c r="B193" s="70" t="str">
        <f>IF('Student Profile'!B85="","",'Student Profile'!B85)</f>
        <v/>
      </c>
      <c r="C193" s="69" t="str">
        <f>IF('Student Profile'!C85="","",'Student Profile'!C85)</f>
        <v/>
      </c>
      <c r="D193" s="71"/>
      <c r="E193" s="72">
        <f t="shared" si="104"/>
        <v>0</v>
      </c>
      <c r="F193" s="422" t="str">
        <f t="shared" si="130"/>
        <v/>
      </c>
      <c r="G193" s="4"/>
      <c r="H193" s="84">
        <f t="shared" si="105"/>
        <v>83</v>
      </c>
      <c r="I193" s="80" t="str">
        <f t="shared" si="106"/>
        <v/>
      </c>
      <c r="J193" s="80" t="str">
        <f t="shared" si="107"/>
        <v/>
      </c>
      <c r="K193" s="81"/>
      <c r="L193" s="6">
        <f t="shared" si="108"/>
        <v>0</v>
      </c>
      <c r="M193" s="421" t="str">
        <f t="shared" si="131"/>
        <v/>
      </c>
      <c r="N193" s="4"/>
      <c r="O193" s="83">
        <f t="shared" si="109"/>
        <v>83</v>
      </c>
      <c r="P193" s="77" t="str">
        <f t="shared" si="110"/>
        <v/>
      </c>
      <c r="Q193" s="77" t="str">
        <f t="shared" si="111"/>
        <v/>
      </c>
      <c r="R193" s="78"/>
      <c r="S193" s="79" t="e">
        <f>IF(#REF!="","",ROUND(#REF!/#REF!*$AN$5,1))</f>
        <v>#REF!</v>
      </c>
      <c r="T193" s="79" t="str">
        <f t="shared" si="112"/>
        <v/>
      </c>
      <c r="U193" s="4"/>
      <c r="V193" s="69">
        <f t="shared" si="113"/>
        <v>83</v>
      </c>
      <c r="W193" s="70" t="str">
        <f t="shared" si="114"/>
        <v/>
      </c>
      <c r="X193" s="70" t="str">
        <f t="shared" si="115"/>
        <v/>
      </c>
      <c r="Y193" s="71"/>
      <c r="Z193" s="72">
        <f t="shared" si="116"/>
        <v>0</v>
      </c>
      <c r="AA193" s="422" t="str">
        <f t="shared" si="132"/>
        <v/>
      </c>
      <c r="AB193" s="4"/>
      <c r="AC193" s="84">
        <f t="shared" si="117"/>
        <v>83</v>
      </c>
      <c r="AD193" s="80" t="str">
        <f t="shared" si="118"/>
        <v/>
      </c>
      <c r="AE193" s="80" t="str">
        <f t="shared" si="119"/>
        <v/>
      </c>
      <c r="AF193" s="81"/>
      <c r="AG193" s="6">
        <f t="shared" si="120"/>
        <v>0</v>
      </c>
      <c r="AH193" s="82" t="str">
        <f t="shared" si="133"/>
        <v/>
      </c>
      <c r="AI193" s="4"/>
      <c r="AJ193" s="83">
        <f t="shared" si="121"/>
        <v>83</v>
      </c>
      <c r="AK193" s="77" t="str">
        <f t="shared" si="122"/>
        <v/>
      </c>
      <c r="AL193" s="77" t="str">
        <f t="shared" si="123"/>
        <v/>
      </c>
      <c r="AM193" s="78"/>
      <c r="AN193" s="79" t="e">
        <f>IF(#REF!="","",ROUND(#REF!/#REF!*$AN$5,1))</f>
        <v>#REF!</v>
      </c>
      <c r="AO193" s="79" t="str">
        <f t="shared" si="134"/>
        <v/>
      </c>
      <c r="AP193" s="5" t="str">
        <f t="shared" si="127"/>
        <v/>
      </c>
      <c r="AQ193" s="5" t="str">
        <f t="shared" si="124"/>
        <v/>
      </c>
      <c r="AR193" s="5" t="str">
        <f t="shared" si="125"/>
        <v/>
      </c>
      <c r="AS193" s="5" t="str">
        <f t="shared" si="128"/>
        <v/>
      </c>
      <c r="AT193" s="5" t="str">
        <f t="shared" si="126"/>
        <v/>
      </c>
      <c r="AU193" s="5" t="str">
        <f t="shared" si="129"/>
        <v/>
      </c>
      <c r="AV193" s="5" t="str">
        <f t="shared" si="135"/>
        <v/>
      </c>
    </row>
    <row r="194" spans="1:48" x14ac:dyDescent="0.35">
      <c r="A194" s="69">
        <f>IF('Student Profile'!A86="","",'Student Profile'!A86)</f>
        <v>84</v>
      </c>
      <c r="B194" s="70" t="str">
        <f>IF('Student Profile'!B86="","",'Student Profile'!B86)</f>
        <v/>
      </c>
      <c r="C194" s="69" t="str">
        <f>IF('Student Profile'!C86="","",'Student Profile'!C86)</f>
        <v/>
      </c>
      <c r="D194" s="71"/>
      <c r="E194" s="72">
        <f t="shared" si="104"/>
        <v>0</v>
      </c>
      <c r="F194" s="422" t="str">
        <f t="shared" si="130"/>
        <v/>
      </c>
      <c r="G194" s="4"/>
      <c r="H194" s="84">
        <f t="shared" si="105"/>
        <v>84</v>
      </c>
      <c r="I194" s="80" t="str">
        <f t="shared" si="106"/>
        <v/>
      </c>
      <c r="J194" s="80" t="str">
        <f t="shared" si="107"/>
        <v/>
      </c>
      <c r="K194" s="81"/>
      <c r="L194" s="6">
        <f t="shared" si="108"/>
        <v>0</v>
      </c>
      <c r="M194" s="421" t="str">
        <f t="shared" si="131"/>
        <v/>
      </c>
      <c r="N194" s="4"/>
      <c r="O194" s="83">
        <f t="shared" si="109"/>
        <v>84</v>
      </c>
      <c r="P194" s="77" t="str">
        <f t="shared" si="110"/>
        <v/>
      </c>
      <c r="Q194" s="77" t="str">
        <f t="shared" si="111"/>
        <v/>
      </c>
      <c r="R194" s="78"/>
      <c r="S194" s="79" t="e">
        <f>IF(#REF!="","",ROUND(#REF!/#REF!*$AN$5,1))</f>
        <v>#REF!</v>
      </c>
      <c r="T194" s="79" t="str">
        <f t="shared" si="112"/>
        <v/>
      </c>
      <c r="U194" s="4"/>
      <c r="V194" s="69">
        <f t="shared" si="113"/>
        <v>84</v>
      </c>
      <c r="W194" s="70" t="str">
        <f t="shared" si="114"/>
        <v/>
      </c>
      <c r="X194" s="70" t="str">
        <f t="shared" si="115"/>
        <v/>
      </c>
      <c r="Y194" s="71"/>
      <c r="Z194" s="72">
        <f t="shared" si="116"/>
        <v>0</v>
      </c>
      <c r="AA194" s="422" t="str">
        <f t="shared" si="132"/>
        <v/>
      </c>
      <c r="AB194" s="4"/>
      <c r="AC194" s="84">
        <f t="shared" si="117"/>
        <v>84</v>
      </c>
      <c r="AD194" s="80" t="str">
        <f t="shared" si="118"/>
        <v/>
      </c>
      <c r="AE194" s="80" t="str">
        <f t="shared" si="119"/>
        <v/>
      </c>
      <c r="AF194" s="81"/>
      <c r="AG194" s="6">
        <f t="shared" si="120"/>
        <v>0</v>
      </c>
      <c r="AH194" s="82" t="str">
        <f t="shared" si="133"/>
        <v/>
      </c>
      <c r="AI194" s="4"/>
      <c r="AJ194" s="83">
        <f t="shared" si="121"/>
        <v>84</v>
      </c>
      <c r="AK194" s="77" t="str">
        <f t="shared" si="122"/>
        <v/>
      </c>
      <c r="AL194" s="77" t="str">
        <f t="shared" si="123"/>
        <v/>
      </c>
      <c r="AM194" s="78"/>
      <c r="AN194" s="79" t="e">
        <f>IF(#REF!="","",ROUND(#REF!/#REF!*$AN$5,1))</f>
        <v>#REF!</v>
      </c>
      <c r="AO194" s="79" t="str">
        <f t="shared" si="134"/>
        <v/>
      </c>
      <c r="AP194" s="5" t="str">
        <f t="shared" si="127"/>
        <v/>
      </c>
      <c r="AQ194" s="5" t="str">
        <f t="shared" si="124"/>
        <v/>
      </c>
      <c r="AR194" s="5" t="str">
        <f t="shared" si="125"/>
        <v/>
      </c>
      <c r="AS194" s="5" t="str">
        <f t="shared" si="128"/>
        <v/>
      </c>
      <c r="AT194" s="5" t="str">
        <f t="shared" si="126"/>
        <v/>
      </c>
      <c r="AU194" s="5" t="str">
        <f t="shared" si="129"/>
        <v/>
      </c>
      <c r="AV194" s="5" t="str">
        <f t="shared" si="135"/>
        <v/>
      </c>
    </row>
    <row r="195" spans="1:48" x14ac:dyDescent="0.35">
      <c r="A195" s="69">
        <f>IF('Student Profile'!A87="","",'Student Profile'!A87)</f>
        <v>85</v>
      </c>
      <c r="B195" s="70" t="str">
        <f>IF('Student Profile'!B87="","",'Student Profile'!B87)</f>
        <v/>
      </c>
      <c r="C195" s="69" t="str">
        <f>IF('Student Profile'!C87="","",'Student Profile'!C87)</f>
        <v/>
      </c>
      <c r="D195" s="71"/>
      <c r="E195" s="72">
        <f t="shared" si="104"/>
        <v>0</v>
      </c>
      <c r="F195" s="422" t="str">
        <f t="shared" si="130"/>
        <v/>
      </c>
      <c r="G195" s="4"/>
      <c r="H195" s="84">
        <f t="shared" si="105"/>
        <v>85</v>
      </c>
      <c r="I195" s="80" t="str">
        <f t="shared" si="106"/>
        <v/>
      </c>
      <c r="J195" s="80" t="str">
        <f t="shared" si="107"/>
        <v/>
      </c>
      <c r="K195" s="81"/>
      <c r="L195" s="6">
        <f t="shared" si="108"/>
        <v>0</v>
      </c>
      <c r="M195" s="421" t="str">
        <f t="shared" si="131"/>
        <v/>
      </c>
      <c r="N195" s="4"/>
      <c r="O195" s="83">
        <f t="shared" si="109"/>
        <v>85</v>
      </c>
      <c r="P195" s="77" t="str">
        <f t="shared" si="110"/>
        <v/>
      </c>
      <c r="Q195" s="77" t="str">
        <f t="shared" si="111"/>
        <v/>
      </c>
      <c r="R195" s="78"/>
      <c r="S195" s="79" t="e">
        <f>IF(#REF!="","",ROUND(#REF!/#REF!*$AN$5,1))</f>
        <v>#REF!</v>
      </c>
      <c r="T195" s="79" t="str">
        <f t="shared" si="112"/>
        <v/>
      </c>
      <c r="U195" s="4"/>
      <c r="V195" s="69">
        <f t="shared" si="113"/>
        <v>85</v>
      </c>
      <c r="W195" s="70" t="str">
        <f t="shared" si="114"/>
        <v/>
      </c>
      <c r="X195" s="70" t="str">
        <f t="shared" si="115"/>
        <v/>
      </c>
      <c r="Y195" s="71"/>
      <c r="Z195" s="72">
        <f t="shared" si="116"/>
        <v>0</v>
      </c>
      <c r="AA195" s="422" t="str">
        <f t="shared" si="132"/>
        <v/>
      </c>
      <c r="AB195" s="4"/>
      <c r="AC195" s="84">
        <f t="shared" si="117"/>
        <v>85</v>
      </c>
      <c r="AD195" s="80" t="str">
        <f t="shared" si="118"/>
        <v/>
      </c>
      <c r="AE195" s="80" t="str">
        <f t="shared" si="119"/>
        <v/>
      </c>
      <c r="AF195" s="81"/>
      <c r="AG195" s="6">
        <f t="shared" si="120"/>
        <v>0</v>
      </c>
      <c r="AH195" s="82" t="str">
        <f t="shared" si="133"/>
        <v/>
      </c>
      <c r="AI195" s="4"/>
      <c r="AJ195" s="83">
        <f t="shared" si="121"/>
        <v>85</v>
      </c>
      <c r="AK195" s="77" t="str">
        <f t="shared" si="122"/>
        <v/>
      </c>
      <c r="AL195" s="77" t="str">
        <f t="shared" si="123"/>
        <v/>
      </c>
      <c r="AM195" s="78"/>
      <c r="AN195" s="79" t="e">
        <f>IF(#REF!="","",ROUND(#REF!/#REF!*$AN$5,1))</f>
        <v>#REF!</v>
      </c>
      <c r="AO195" s="79" t="str">
        <f t="shared" si="134"/>
        <v/>
      </c>
      <c r="AP195" s="5" t="str">
        <f t="shared" si="127"/>
        <v/>
      </c>
      <c r="AQ195" s="5" t="str">
        <f t="shared" si="124"/>
        <v/>
      </c>
      <c r="AR195" s="5" t="str">
        <f t="shared" si="125"/>
        <v/>
      </c>
      <c r="AS195" s="5" t="str">
        <f t="shared" si="128"/>
        <v/>
      </c>
      <c r="AT195" s="5" t="str">
        <f t="shared" si="126"/>
        <v/>
      </c>
      <c r="AU195" s="5" t="str">
        <f t="shared" si="129"/>
        <v/>
      </c>
      <c r="AV195" s="5" t="str">
        <f t="shared" si="135"/>
        <v/>
      </c>
    </row>
    <row r="196" spans="1:48" x14ac:dyDescent="0.35">
      <c r="A196" s="69">
        <f>IF('Student Profile'!A88="","",'Student Profile'!A88)</f>
        <v>86</v>
      </c>
      <c r="B196" s="70" t="str">
        <f>IF('Student Profile'!B88="","",'Student Profile'!B88)</f>
        <v/>
      </c>
      <c r="C196" s="69" t="str">
        <f>IF('Student Profile'!C88="","",'Student Profile'!C88)</f>
        <v/>
      </c>
      <c r="D196" s="71"/>
      <c r="E196" s="72">
        <f t="shared" si="104"/>
        <v>0</v>
      </c>
      <c r="F196" s="422" t="str">
        <f t="shared" si="130"/>
        <v/>
      </c>
      <c r="G196" s="4"/>
      <c r="H196" s="84">
        <f t="shared" si="105"/>
        <v>86</v>
      </c>
      <c r="I196" s="80" t="str">
        <f t="shared" si="106"/>
        <v/>
      </c>
      <c r="J196" s="80" t="str">
        <f t="shared" si="107"/>
        <v/>
      </c>
      <c r="K196" s="81"/>
      <c r="L196" s="6">
        <f t="shared" si="108"/>
        <v>0</v>
      </c>
      <c r="M196" s="421" t="str">
        <f t="shared" si="131"/>
        <v/>
      </c>
      <c r="N196" s="4"/>
      <c r="O196" s="83">
        <f t="shared" si="109"/>
        <v>86</v>
      </c>
      <c r="P196" s="77" t="str">
        <f t="shared" si="110"/>
        <v/>
      </c>
      <c r="Q196" s="77" t="str">
        <f t="shared" si="111"/>
        <v/>
      </c>
      <c r="R196" s="78"/>
      <c r="S196" s="79" t="e">
        <f>IF(#REF!="","",ROUND(#REF!/#REF!*$AN$5,1))</f>
        <v>#REF!</v>
      </c>
      <c r="T196" s="79" t="str">
        <f t="shared" si="112"/>
        <v/>
      </c>
      <c r="U196" s="4"/>
      <c r="V196" s="69">
        <f t="shared" si="113"/>
        <v>86</v>
      </c>
      <c r="W196" s="70" t="str">
        <f t="shared" si="114"/>
        <v/>
      </c>
      <c r="X196" s="70" t="str">
        <f t="shared" si="115"/>
        <v/>
      </c>
      <c r="Y196" s="71"/>
      <c r="Z196" s="72">
        <f t="shared" si="116"/>
        <v>0</v>
      </c>
      <c r="AA196" s="422" t="str">
        <f t="shared" si="132"/>
        <v/>
      </c>
      <c r="AB196" s="4"/>
      <c r="AC196" s="84">
        <f t="shared" si="117"/>
        <v>86</v>
      </c>
      <c r="AD196" s="80" t="str">
        <f t="shared" si="118"/>
        <v/>
      </c>
      <c r="AE196" s="80" t="str">
        <f t="shared" si="119"/>
        <v/>
      </c>
      <c r="AF196" s="81"/>
      <c r="AG196" s="6">
        <f t="shared" si="120"/>
        <v>0</v>
      </c>
      <c r="AH196" s="82" t="str">
        <f t="shared" si="133"/>
        <v/>
      </c>
      <c r="AI196" s="4"/>
      <c r="AJ196" s="83">
        <f t="shared" si="121"/>
        <v>86</v>
      </c>
      <c r="AK196" s="77" t="str">
        <f t="shared" si="122"/>
        <v/>
      </c>
      <c r="AL196" s="77" t="str">
        <f t="shared" si="123"/>
        <v/>
      </c>
      <c r="AM196" s="78"/>
      <c r="AN196" s="79" t="e">
        <f>IF(#REF!="","",ROUND(#REF!/#REF!*$AN$5,1))</f>
        <v>#REF!</v>
      </c>
      <c r="AO196" s="79" t="str">
        <f t="shared" si="134"/>
        <v/>
      </c>
      <c r="AP196" s="5" t="str">
        <f t="shared" si="127"/>
        <v/>
      </c>
      <c r="AQ196" s="5" t="str">
        <f t="shared" si="124"/>
        <v/>
      </c>
      <c r="AR196" s="5" t="str">
        <f t="shared" si="125"/>
        <v/>
      </c>
      <c r="AS196" s="5" t="str">
        <f t="shared" si="128"/>
        <v/>
      </c>
      <c r="AT196" s="5" t="str">
        <f t="shared" si="126"/>
        <v/>
      </c>
      <c r="AU196" s="5" t="str">
        <f t="shared" si="129"/>
        <v/>
      </c>
      <c r="AV196" s="5" t="str">
        <f t="shared" si="135"/>
        <v/>
      </c>
    </row>
    <row r="197" spans="1:48" x14ac:dyDescent="0.35">
      <c r="A197" s="69">
        <f>IF('Student Profile'!A89="","",'Student Profile'!A89)</f>
        <v>87</v>
      </c>
      <c r="B197" s="70" t="str">
        <f>IF('Student Profile'!B89="","",'Student Profile'!B89)</f>
        <v/>
      </c>
      <c r="C197" s="69" t="str">
        <f>IF('Student Profile'!C89="","",'Student Profile'!C89)</f>
        <v/>
      </c>
      <c r="D197" s="71"/>
      <c r="E197" s="72">
        <f t="shared" si="104"/>
        <v>0</v>
      </c>
      <c r="F197" s="422" t="str">
        <f t="shared" si="130"/>
        <v/>
      </c>
      <c r="G197" s="4"/>
      <c r="H197" s="84">
        <f t="shared" si="105"/>
        <v>87</v>
      </c>
      <c r="I197" s="80" t="str">
        <f t="shared" si="106"/>
        <v/>
      </c>
      <c r="J197" s="80" t="str">
        <f t="shared" si="107"/>
        <v/>
      </c>
      <c r="K197" s="81"/>
      <c r="L197" s="6">
        <f t="shared" si="108"/>
        <v>0</v>
      </c>
      <c r="M197" s="421" t="str">
        <f t="shared" si="131"/>
        <v/>
      </c>
      <c r="N197" s="4"/>
      <c r="O197" s="83">
        <f t="shared" si="109"/>
        <v>87</v>
      </c>
      <c r="P197" s="77" t="str">
        <f t="shared" si="110"/>
        <v/>
      </c>
      <c r="Q197" s="77" t="str">
        <f t="shared" si="111"/>
        <v/>
      </c>
      <c r="R197" s="78"/>
      <c r="S197" s="79" t="e">
        <f>IF(#REF!="","",ROUND(#REF!/#REF!*$AN$5,1))</f>
        <v>#REF!</v>
      </c>
      <c r="T197" s="79" t="str">
        <f t="shared" si="112"/>
        <v/>
      </c>
      <c r="U197" s="4"/>
      <c r="V197" s="69">
        <f t="shared" si="113"/>
        <v>87</v>
      </c>
      <c r="W197" s="70" t="str">
        <f t="shared" si="114"/>
        <v/>
      </c>
      <c r="X197" s="70" t="str">
        <f t="shared" si="115"/>
        <v/>
      </c>
      <c r="Y197" s="71"/>
      <c r="Z197" s="72">
        <f t="shared" si="116"/>
        <v>0</v>
      </c>
      <c r="AA197" s="422" t="str">
        <f t="shared" si="132"/>
        <v/>
      </c>
      <c r="AB197" s="4"/>
      <c r="AC197" s="84">
        <f t="shared" si="117"/>
        <v>87</v>
      </c>
      <c r="AD197" s="80" t="str">
        <f t="shared" si="118"/>
        <v/>
      </c>
      <c r="AE197" s="80" t="str">
        <f t="shared" si="119"/>
        <v/>
      </c>
      <c r="AF197" s="81"/>
      <c r="AG197" s="6">
        <f t="shared" si="120"/>
        <v>0</v>
      </c>
      <c r="AH197" s="82" t="str">
        <f t="shared" si="133"/>
        <v/>
      </c>
      <c r="AI197" s="4"/>
      <c r="AJ197" s="83">
        <f t="shared" si="121"/>
        <v>87</v>
      </c>
      <c r="AK197" s="77" t="str">
        <f t="shared" si="122"/>
        <v/>
      </c>
      <c r="AL197" s="77" t="str">
        <f t="shared" si="123"/>
        <v/>
      </c>
      <c r="AM197" s="78"/>
      <c r="AN197" s="79" t="e">
        <f>IF(#REF!="","",ROUND(#REF!/#REF!*$AN$5,1))</f>
        <v>#REF!</v>
      </c>
      <c r="AO197" s="79" t="str">
        <f t="shared" si="134"/>
        <v/>
      </c>
      <c r="AP197" s="5" t="str">
        <f t="shared" si="127"/>
        <v/>
      </c>
      <c r="AQ197" s="5" t="str">
        <f t="shared" si="124"/>
        <v/>
      </c>
      <c r="AR197" s="5" t="str">
        <f t="shared" si="125"/>
        <v/>
      </c>
      <c r="AS197" s="5" t="str">
        <f t="shared" si="128"/>
        <v/>
      </c>
      <c r="AT197" s="5" t="str">
        <f t="shared" si="126"/>
        <v/>
      </c>
      <c r="AU197" s="5" t="str">
        <f t="shared" si="129"/>
        <v/>
      </c>
      <c r="AV197" s="5" t="str">
        <f t="shared" si="135"/>
        <v/>
      </c>
    </row>
    <row r="198" spans="1:48" x14ac:dyDescent="0.35">
      <c r="A198" s="69">
        <f>IF('Student Profile'!A90="","",'Student Profile'!A90)</f>
        <v>88</v>
      </c>
      <c r="B198" s="70" t="str">
        <f>IF('Student Profile'!B90="","",'Student Profile'!B90)</f>
        <v/>
      </c>
      <c r="C198" s="69" t="str">
        <f>IF('Student Profile'!C90="","",'Student Profile'!C90)</f>
        <v/>
      </c>
      <c r="D198" s="71"/>
      <c r="E198" s="72">
        <f t="shared" si="104"/>
        <v>0</v>
      </c>
      <c r="F198" s="422" t="str">
        <f t="shared" si="130"/>
        <v/>
      </c>
      <c r="G198" s="4"/>
      <c r="H198" s="84">
        <f t="shared" si="105"/>
        <v>88</v>
      </c>
      <c r="I198" s="80" t="str">
        <f t="shared" si="106"/>
        <v/>
      </c>
      <c r="J198" s="80" t="str">
        <f t="shared" si="107"/>
        <v/>
      </c>
      <c r="K198" s="81"/>
      <c r="L198" s="6">
        <f t="shared" si="108"/>
        <v>0</v>
      </c>
      <c r="M198" s="421" t="str">
        <f t="shared" si="131"/>
        <v/>
      </c>
      <c r="N198" s="4"/>
      <c r="O198" s="83">
        <f t="shared" si="109"/>
        <v>88</v>
      </c>
      <c r="P198" s="77" t="str">
        <f t="shared" si="110"/>
        <v/>
      </c>
      <c r="Q198" s="77" t="str">
        <f t="shared" si="111"/>
        <v/>
      </c>
      <c r="R198" s="78"/>
      <c r="S198" s="79" t="e">
        <f>IF(#REF!="","",ROUND(#REF!/#REF!*$AN$5,1))</f>
        <v>#REF!</v>
      </c>
      <c r="T198" s="79" t="str">
        <f t="shared" si="112"/>
        <v/>
      </c>
      <c r="U198" s="4"/>
      <c r="V198" s="69">
        <f t="shared" si="113"/>
        <v>88</v>
      </c>
      <c r="W198" s="70" t="str">
        <f t="shared" si="114"/>
        <v/>
      </c>
      <c r="X198" s="70" t="str">
        <f t="shared" si="115"/>
        <v/>
      </c>
      <c r="Y198" s="71"/>
      <c r="Z198" s="72">
        <f t="shared" si="116"/>
        <v>0</v>
      </c>
      <c r="AA198" s="422" t="str">
        <f t="shared" si="132"/>
        <v/>
      </c>
      <c r="AB198" s="4"/>
      <c r="AC198" s="84">
        <f t="shared" si="117"/>
        <v>88</v>
      </c>
      <c r="AD198" s="80" t="str">
        <f t="shared" si="118"/>
        <v/>
      </c>
      <c r="AE198" s="80" t="str">
        <f t="shared" si="119"/>
        <v/>
      </c>
      <c r="AF198" s="81"/>
      <c r="AG198" s="6">
        <f t="shared" si="120"/>
        <v>0</v>
      </c>
      <c r="AH198" s="82" t="str">
        <f t="shared" si="133"/>
        <v/>
      </c>
      <c r="AI198" s="4"/>
      <c r="AJ198" s="83">
        <f t="shared" si="121"/>
        <v>88</v>
      </c>
      <c r="AK198" s="77" t="str">
        <f t="shared" si="122"/>
        <v/>
      </c>
      <c r="AL198" s="77" t="str">
        <f t="shared" si="123"/>
        <v/>
      </c>
      <c r="AM198" s="78"/>
      <c r="AN198" s="79" t="e">
        <f>IF(#REF!="","",ROUND(#REF!/#REF!*$AN$5,1))</f>
        <v>#REF!</v>
      </c>
      <c r="AO198" s="79" t="str">
        <f t="shared" si="134"/>
        <v/>
      </c>
      <c r="AP198" s="5" t="str">
        <f t="shared" si="127"/>
        <v/>
      </c>
      <c r="AQ198" s="5" t="str">
        <f t="shared" si="124"/>
        <v/>
      </c>
      <c r="AR198" s="5" t="str">
        <f t="shared" si="125"/>
        <v/>
      </c>
      <c r="AS198" s="5" t="str">
        <f t="shared" si="128"/>
        <v/>
      </c>
      <c r="AT198" s="5" t="str">
        <f t="shared" si="126"/>
        <v/>
      </c>
      <c r="AU198" s="5" t="str">
        <f t="shared" si="129"/>
        <v/>
      </c>
      <c r="AV198" s="5" t="str">
        <f t="shared" si="135"/>
        <v/>
      </c>
    </row>
    <row r="199" spans="1:48" x14ac:dyDescent="0.35">
      <c r="A199" s="69">
        <f>IF('Student Profile'!A91="","",'Student Profile'!A91)</f>
        <v>89</v>
      </c>
      <c r="B199" s="70" t="str">
        <f>IF('Student Profile'!B91="","",'Student Profile'!B91)</f>
        <v/>
      </c>
      <c r="C199" s="69" t="str">
        <f>IF('Student Profile'!C91="","",'Student Profile'!C91)</f>
        <v/>
      </c>
      <c r="D199" s="71"/>
      <c r="E199" s="72">
        <f t="shared" si="104"/>
        <v>0</v>
      </c>
      <c r="F199" s="422" t="str">
        <f t="shared" si="130"/>
        <v/>
      </c>
      <c r="G199" s="4"/>
      <c r="H199" s="84">
        <f t="shared" si="105"/>
        <v>89</v>
      </c>
      <c r="I199" s="80" t="str">
        <f t="shared" si="106"/>
        <v/>
      </c>
      <c r="J199" s="80" t="str">
        <f t="shared" si="107"/>
        <v/>
      </c>
      <c r="K199" s="81"/>
      <c r="L199" s="6">
        <f t="shared" si="108"/>
        <v>0</v>
      </c>
      <c r="M199" s="421" t="str">
        <f t="shared" si="131"/>
        <v/>
      </c>
      <c r="N199" s="4"/>
      <c r="O199" s="83">
        <f t="shared" si="109"/>
        <v>89</v>
      </c>
      <c r="P199" s="77" t="str">
        <f t="shared" si="110"/>
        <v/>
      </c>
      <c r="Q199" s="77" t="str">
        <f t="shared" si="111"/>
        <v/>
      </c>
      <c r="R199" s="78"/>
      <c r="S199" s="79" t="e">
        <f>IF(#REF!="","",ROUND(#REF!/#REF!*$AN$5,1))</f>
        <v>#REF!</v>
      </c>
      <c r="T199" s="79" t="str">
        <f t="shared" si="112"/>
        <v/>
      </c>
      <c r="U199" s="4"/>
      <c r="V199" s="69">
        <f t="shared" si="113"/>
        <v>89</v>
      </c>
      <c r="W199" s="70" t="str">
        <f t="shared" si="114"/>
        <v/>
      </c>
      <c r="X199" s="70" t="str">
        <f t="shared" si="115"/>
        <v/>
      </c>
      <c r="Y199" s="71"/>
      <c r="Z199" s="72">
        <f t="shared" si="116"/>
        <v>0</v>
      </c>
      <c r="AA199" s="422" t="str">
        <f t="shared" si="132"/>
        <v/>
      </c>
      <c r="AB199" s="4"/>
      <c r="AC199" s="84">
        <f t="shared" si="117"/>
        <v>89</v>
      </c>
      <c r="AD199" s="80" t="str">
        <f t="shared" si="118"/>
        <v/>
      </c>
      <c r="AE199" s="80" t="str">
        <f t="shared" si="119"/>
        <v/>
      </c>
      <c r="AF199" s="81"/>
      <c r="AG199" s="6">
        <f t="shared" si="120"/>
        <v>0</v>
      </c>
      <c r="AH199" s="82" t="str">
        <f t="shared" si="133"/>
        <v/>
      </c>
      <c r="AI199" s="4"/>
      <c r="AJ199" s="83">
        <f t="shared" si="121"/>
        <v>89</v>
      </c>
      <c r="AK199" s="77" t="str">
        <f t="shared" si="122"/>
        <v/>
      </c>
      <c r="AL199" s="77" t="str">
        <f t="shared" si="123"/>
        <v/>
      </c>
      <c r="AM199" s="78"/>
      <c r="AN199" s="79" t="e">
        <f>IF(#REF!="","",ROUND(#REF!/#REF!*$AN$5,1))</f>
        <v>#REF!</v>
      </c>
      <c r="AO199" s="79" t="str">
        <f t="shared" si="134"/>
        <v/>
      </c>
      <c r="AP199" s="5" t="str">
        <f t="shared" si="127"/>
        <v/>
      </c>
      <c r="AQ199" s="5" t="str">
        <f t="shared" si="124"/>
        <v/>
      </c>
      <c r="AR199" s="5" t="str">
        <f t="shared" si="125"/>
        <v/>
      </c>
      <c r="AS199" s="5" t="str">
        <f t="shared" si="128"/>
        <v/>
      </c>
      <c r="AT199" s="5" t="str">
        <f t="shared" si="126"/>
        <v/>
      </c>
      <c r="AU199" s="5" t="str">
        <f t="shared" si="129"/>
        <v/>
      </c>
      <c r="AV199" s="5" t="str">
        <f t="shared" si="135"/>
        <v/>
      </c>
    </row>
    <row r="200" spans="1:48" x14ac:dyDescent="0.35">
      <c r="A200" s="69">
        <f>IF('Student Profile'!A92="","",'Student Profile'!A92)</f>
        <v>90</v>
      </c>
      <c r="B200" s="70" t="str">
        <f>IF('Student Profile'!B92="","",'Student Profile'!B92)</f>
        <v/>
      </c>
      <c r="C200" s="69" t="str">
        <f>IF('Student Profile'!C92="","",'Student Profile'!C92)</f>
        <v/>
      </c>
      <c r="D200" s="71"/>
      <c r="E200" s="72">
        <f t="shared" si="104"/>
        <v>0</v>
      </c>
      <c r="F200" s="422" t="str">
        <f t="shared" si="130"/>
        <v/>
      </c>
      <c r="G200" s="4"/>
      <c r="H200" s="84">
        <f t="shared" si="105"/>
        <v>90</v>
      </c>
      <c r="I200" s="80" t="str">
        <f t="shared" si="106"/>
        <v/>
      </c>
      <c r="J200" s="80" t="str">
        <f t="shared" si="107"/>
        <v/>
      </c>
      <c r="K200" s="81"/>
      <c r="L200" s="6">
        <f t="shared" si="108"/>
        <v>0</v>
      </c>
      <c r="M200" s="421" t="str">
        <f t="shared" si="131"/>
        <v/>
      </c>
      <c r="N200" s="4"/>
      <c r="O200" s="83">
        <f t="shared" si="109"/>
        <v>90</v>
      </c>
      <c r="P200" s="77" t="str">
        <f t="shared" si="110"/>
        <v/>
      </c>
      <c r="Q200" s="77" t="str">
        <f t="shared" si="111"/>
        <v/>
      </c>
      <c r="R200" s="78"/>
      <c r="S200" s="79" t="e">
        <f>IF(#REF!="","",ROUND(#REF!/#REF!*$AN$5,1))</f>
        <v>#REF!</v>
      </c>
      <c r="T200" s="79" t="str">
        <f t="shared" si="112"/>
        <v/>
      </c>
      <c r="U200" s="4"/>
      <c r="V200" s="69">
        <f t="shared" si="113"/>
        <v>90</v>
      </c>
      <c r="W200" s="70" t="str">
        <f t="shared" si="114"/>
        <v/>
      </c>
      <c r="X200" s="70" t="str">
        <f t="shared" si="115"/>
        <v/>
      </c>
      <c r="Y200" s="71"/>
      <c r="Z200" s="72">
        <f t="shared" si="116"/>
        <v>0</v>
      </c>
      <c r="AA200" s="422" t="str">
        <f t="shared" si="132"/>
        <v/>
      </c>
      <c r="AB200" s="4"/>
      <c r="AC200" s="84">
        <f t="shared" si="117"/>
        <v>90</v>
      </c>
      <c r="AD200" s="80" t="str">
        <f t="shared" si="118"/>
        <v/>
      </c>
      <c r="AE200" s="80" t="str">
        <f t="shared" si="119"/>
        <v/>
      </c>
      <c r="AF200" s="81"/>
      <c r="AG200" s="6">
        <f t="shared" si="120"/>
        <v>0</v>
      </c>
      <c r="AH200" s="82" t="str">
        <f t="shared" si="133"/>
        <v/>
      </c>
      <c r="AI200" s="4"/>
      <c r="AJ200" s="83">
        <f t="shared" si="121"/>
        <v>90</v>
      </c>
      <c r="AK200" s="77" t="str">
        <f t="shared" si="122"/>
        <v/>
      </c>
      <c r="AL200" s="77" t="str">
        <f t="shared" si="123"/>
        <v/>
      </c>
      <c r="AM200" s="78"/>
      <c r="AN200" s="79" t="e">
        <f>IF(#REF!="","",ROUND(#REF!/#REF!*$AN$5,1))</f>
        <v>#REF!</v>
      </c>
      <c r="AO200" s="79" t="str">
        <f t="shared" si="134"/>
        <v/>
      </c>
      <c r="AP200" s="5" t="str">
        <f t="shared" si="127"/>
        <v/>
      </c>
      <c r="AQ200" s="5" t="str">
        <f t="shared" si="124"/>
        <v/>
      </c>
      <c r="AR200" s="5" t="str">
        <f t="shared" si="125"/>
        <v/>
      </c>
      <c r="AS200" s="5" t="str">
        <f t="shared" si="128"/>
        <v/>
      </c>
      <c r="AT200" s="5" t="str">
        <f t="shared" si="126"/>
        <v/>
      </c>
      <c r="AU200" s="5" t="str">
        <f t="shared" si="129"/>
        <v/>
      </c>
      <c r="AV200" s="5" t="str">
        <f t="shared" si="135"/>
        <v/>
      </c>
    </row>
    <row r="201" spans="1:48" x14ac:dyDescent="0.35">
      <c r="A201" s="69">
        <f>IF('Student Profile'!A93="","",'Student Profile'!A93)</f>
        <v>91</v>
      </c>
      <c r="B201" s="70" t="str">
        <f>IF('Student Profile'!B93="","",'Student Profile'!B93)</f>
        <v/>
      </c>
      <c r="C201" s="69" t="str">
        <f>IF('Student Profile'!C93="","",'Student Profile'!C93)</f>
        <v/>
      </c>
      <c r="D201" s="71"/>
      <c r="E201" s="72">
        <f t="shared" si="104"/>
        <v>0</v>
      </c>
      <c r="F201" s="422" t="str">
        <f t="shared" si="130"/>
        <v/>
      </c>
      <c r="G201" s="4"/>
      <c r="H201" s="84">
        <f t="shared" si="105"/>
        <v>91</v>
      </c>
      <c r="I201" s="80" t="str">
        <f t="shared" si="106"/>
        <v/>
      </c>
      <c r="J201" s="80" t="str">
        <f t="shared" si="107"/>
        <v/>
      </c>
      <c r="K201" s="81"/>
      <c r="L201" s="6">
        <f t="shared" si="108"/>
        <v>0</v>
      </c>
      <c r="M201" s="421" t="str">
        <f t="shared" si="131"/>
        <v/>
      </c>
      <c r="N201" s="4"/>
      <c r="O201" s="83">
        <f t="shared" si="109"/>
        <v>91</v>
      </c>
      <c r="P201" s="77" t="str">
        <f t="shared" si="110"/>
        <v/>
      </c>
      <c r="Q201" s="77" t="str">
        <f t="shared" si="111"/>
        <v/>
      </c>
      <c r="R201" s="78"/>
      <c r="S201" s="79" t="e">
        <f>IF(#REF!="","",ROUND(#REF!/#REF!*$AN$5,1))</f>
        <v>#REF!</v>
      </c>
      <c r="T201" s="79" t="str">
        <f t="shared" si="112"/>
        <v/>
      </c>
      <c r="U201" s="4"/>
      <c r="V201" s="69">
        <f t="shared" si="113"/>
        <v>91</v>
      </c>
      <c r="W201" s="70" t="str">
        <f t="shared" si="114"/>
        <v/>
      </c>
      <c r="X201" s="70" t="str">
        <f t="shared" si="115"/>
        <v/>
      </c>
      <c r="Y201" s="71"/>
      <c r="Z201" s="72">
        <f t="shared" si="116"/>
        <v>0</v>
      </c>
      <c r="AA201" s="422" t="str">
        <f t="shared" si="132"/>
        <v/>
      </c>
      <c r="AB201" s="4"/>
      <c r="AC201" s="84">
        <f t="shared" si="117"/>
        <v>91</v>
      </c>
      <c r="AD201" s="80" t="str">
        <f t="shared" si="118"/>
        <v/>
      </c>
      <c r="AE201" s="80" t="str">
        <f t="shared" si="119"/>
        <v/>
      </c>
      <c r="AF201" s="81"/>
      <c r="AG201" s="6">
        <f t="shared" si="120"/>
        <v>0</v>
      </c>
      <c r="AH201" s="82" t="str">
        <f t="shared" si="133"/>
        <v/>
      </c>
      <c r="AI201" s="4"/>
      <c r="AJ201" s="83">
        <f t="shared" si="121"/>
        <v>91</v>
      </c>
      <c r="AK201" s="77" t="str">
        <f t="shared" si="122"/>
        <v/>
      </c>
      <c r="AL201" s="77" t="str">
        <f t="shared" si="123"/>
        <v/>
      </c>
      <c r="AM201" s="78"/>
      <c r="AN201" s="79" t="e">
        <f>IF(#REF!="","",ROUND(#REF!/#REF!*$AN$5,1))</f>
        <v>#REF!</v>
      </c>
      <c r="AO201" s="79" t="str">
        <f t="shared" si="134"/>
        <v/>
      </c>
      <c r="AP201" s="5" t="str">
        <f t="shared" si="127"/>
        <v/>
      </c>
      <c r="AQ201" s="5" t="str">
        <f t="shared" si="124"/>
        <v/>
      </c>
      <c r="AR201" s="5" t="str">
        <f t="shared" si="125"/>
        <v/>
      </c>
      <c r="AS201" s="5" t="str">
        <f t="shared" si="128"/>
        <v/>
      </c>
      <c r="AT201" s="5" t="str">
        <f t="shared" si="126"/>
        <v/>
      </c>
      <c r="AU201" s="5" t="str">
        <f t="shared" si="129"/>
        <v/>
      </c>
      <c r="AV201" s="5" t="str">
        <f t="shared" si="135"/>
        <v/>
      </c>
    </row>
    <row r="202" spans="1:48" x14ac:dyDescent="0.35">
      <c r="A202" s="69">
        <f>IF('Student Profile'!A94="","",'Student Profile'!A94)</f>
        <v>92</v>
      </c>
      <c r="B202" s="70" t="str">
        <f>IF('Student Profile'!B94="","",'Student Profile'!B94)</f>
        <v/>
      </c>
      <c r="C202" s="69" t="str">
        <f>IF('Student Profile'!C94="","",'Student Profile'!C94)</f>
        <v/>
      </c>
      <c r="D202" s="71"/>
      <c r="E202" s="72">
        <f t="shared" si="104"/>
        <v>0</v>
      </c>
      <c r="F202" s="422" t="str">
        <f t="shared" si="130"/>
        <v/>
      </c>
      <c r="G202" s="4"/>
      <c r="H202" s="84">
        <f t="shared" si="105"/>
        <v>92</v>
      </c>
      <c r="I202" s="80" t="str">
        <f t="shared" si="106"/>
        <v/>
      </c>
      <c r="J202" s="80" t="str">
        <f t="shared" si="107"/>
        <v/>
      </c>
      <c r="K202" s="81"/>
      <c r="L202" s="6">
        <f t="shared" si="108"/>
        <v>0</v>
      </c>
      <c r="M202" s="421" t="str">
        <f t="shared" si="131"/>
        <v/>
      </c>
      <c r="N202" s="4"/>
      <c r="O202" s="83">
        <f t="shared" si="109"/>
        <v>92</v>
      </c>
      <c r="P202" s="77" t="str">
        <f t="shared" si="110"/>
        <v/>
      </c>
      <c r="Q202" s="77" t="str">
        <f t="shared" si="111"/>
        <v/>
      </c>
      <c r="R202" s="78"/>
      <c r="S202" s="79" t="e">
        <f>IF(#REF!="","",ROUND(#REF!/#REF!*$AN$5,1))</f>
        <v>#REF!</v>
      </c>
      <c r="T202" s="79" t="str">
        <f t="shared" si="112"/>
        <v/>
      </c>
      <c r="U202" s="4"/>
      <c r="V202" s="69">
        <f t="shared" si="113"/>
        <v>92</v>
      </c>
      <c r="W202" s="70" t="str">
        <f t="shared" si="114"/>
        <v/>
      </c>
      <c r="X202" s="70" t="str">
        <f t="shared" si="115"/>
        <v/>
      </c>
      <c r="Y202" s="71"/>
      <c r="Z202" s="72">
        <f t="shared" si="116"/>
        <v>0</v>
      </c>
      <c r="AA202" s="422" t="str">
        <f t="shared" si="132"/>
        <v/>
      </c>
      <c r="AB202" s="4"/>
      <c r="AC202" s="84">
        <f t="shared" si="117"/>
        <v>92</v>
      </c>
      <c r="AD202" s="80" t="str">
        <f t="shared" si="118"/>
        <v/>
      </c>
      <c r="AE202" s="80" t="str">
        <f t="shared" si="119"/>
        <v/>
      </c>
      <c r="AF202" s="81"/>
      <c r="AG202" s="6">
        <f t="shared" si="120"/>
        <v>0</v>
      </c>
      <c r="AH202" s="82" t="str">
        <f t="shared" si="133"/>
        <v/>
      </c>
      <c r="AI202" s="4"/>
      <c r="AJ202" s="83">
        <f t="shared" si="121"/>
        <v>92</v>
      </c>
      <c r="AK202" s="77" t="str">
        <f t="shared" si="122"/>
        <v/>
      </c>
      <c r="AL202" s="77" t="str">
        <f t="shared" si="123"/>
        <v/>
      </c>
      <c r="AM202" s="78"/>
      <c r="AN202" s="79" t="e">
        <f>IF(#REF!="","",ROUND(#REF!/#REF!*$AN$5,1))</f>
        <v>#REF!</v>
      </c>
      <c r="AO202" s="79" t="str">
        <f t="shared" si="134"/>
        <v/>
      </c>
      <c r="AP202" s="5" t="str">
        <f t="shared" si="127"/>
        <v/>
      </c>
      <c r="AQ202" s="5" t="str">
        <f t="shared" si="124"/>
        <v/>
      </c>
      <c r="AR202" s="5" t="str">
        <f t="shared" si="125"/>
        <v/>
      </c>
      <c r="AS202" s="5" t="str">
        <f t="shared" si="128"/>
        <v/>
      </c>
      <c r="AT202" s="5" t="str">
        <f t="shared" si="126"/>
        <v/>
      </c>
      <c r="AU202" s="5" t="str">
        <f t="shared" si="129"/>
        <v/>
      </c>
      <c r="AV202" s="5" t="str">
        <f t="shared" si="135"/>
        <v/>
      </c>
    </row>
    <row r="203" spans="1:48" x14ac:dyDescent="0.35">
      <c r="A203" s="69">
        <f>IF('Student Profile'!A95="","",'Student Profile'!A95)</f>
        <v>93</v>
      </c>
      <c r="B203" s="70" t="str">
        <f>IF('Student Profile'!B95="","",'Student Profile'!B95)</f>
        <v/>
      </c>
      <c r="C203" s="69" t="str">
        <f>IF('Student Profile'!C95="","",'Student Profile'!C95)</f>
        <v/>
      </c>
      <c r="D203" s="71"/>
      <c r="E203" s="72">
        <f t="shared" si="104"/>
        <v>0</v>
      </c>
      <c r="F203" s="422" t="str">
        <f t="shared" si="130"/>
        <v/>
      </c>
      <c r="G203" s="4"/>
      <c r="H203" s="84">
        <f t="shared" si="105"/>
        <v>93</v>
      </c>
      <c r="I203" s="80" t="str">
        <f t="shared" si="106"/>
        <v/>
      </c>
      <c r="J203" s="80" t="str">
        <f t="shared" si="107"/>
        <v/>
      </c>
      <c r="K203" s="81"/>
      <c r="L203" s="6">
        <f t="shared" si="108"/>
        <v>0</v>
      </c>
      <c r="M203" s="421" t="str">
        <f t="shared" si="131"/>
        <v/>
      </c>
      <c r="N203" s="4"/>
      <c r="O203" s="83">
        <f t="shared" si="109"/>
        <v>93</v>
      </c>
      <c r="P203" s="77" t="str">
        <f t="shared" si="110"/>
        <v/>
      </c>
      <c r="Q203" s="77" t="str">
        <f t="shared" si="111"/>
        <v/>
      </c>
      <c r="R203" s="78"/>
      <c r="S203" s="79" t="e">
        <f>IF(#REF!="","",ROUND(#REF!/#REF!*$AN$5,1))</f>
        <v>#REF!</v>
      </c>
      <c r="T203" s="79" t="str">
        <f t="shared" si="112"/>
        <v/>
      </c>
      <c r="U203" s="4"/>
      <c r="V203" s="69">
        <f t="shared" si="113"/>
        <v>93</v>
      </c>
      <c r="W203" s="70" t="str">
        <f t="shared" si="114"/>
        <v/>
      </c>
      <c r="X203" s="70" t="str">
        <f t="shared" si="115"/>
        <v/>
      </c>
      <c r="Y203" s="71"/>
      <c r="Z203" s="72">
        <f t="shared" si="116"/>
        <v>0</v>
      </c>
      <c r="AA203" s="422" t="str">
        <f t="shared" si="132"/>
        <v/>
      </c>
      <c r="AB203" s="4"/>
      <c r="AC203" s="84">
        <f t="shared" si="117"/>
        <v>93</v>
      </c>
      <c r="AD203" s="80" t="str">
        <f t="shared" si="118"/>
        <v/>
      </c>
      <c r="AE203" s="80" t="str">
        <f t="shared" si="119"/>
        <v/>
      </c>
      <c r="AF203" s="81"/>
      <c r="AG203" s="6">
        <f t="shared" si="120"/>
        <v>0</v>
      </c>
      <c r="AH203" s="82" t="str">
        <f t="shared" si="133"/>
        <v/>
      </c>
      <c r="AI203" s="4"/>
      <c r="AJ203" s="83">
        <f t="shared" si="121"/>
        <v>93</v>
      </c>
      <c r="AK203" s="77" t="str">
        <f t="shared" si="122"/>
        <v/>
      </c>
      <c r="AL203" s="77" t="str">
        <f t="shared" si="123"/>
        <v/>
      </c>
      <c r="AM203" s="78"/>
      <c r="AN203" s="79" t="e">
        <f>IF(#REF!="","",ROUND(#REF!/#REF!*$AN$5,1))</f>
        <v>#REF!</v>
      </c>
      <c r="AO203" s="79" t="str">
        <f t="shared" si="134"/>
        <v/>
      </c>
      <c r="AP203" s="5" t="str">
        <f t="shared" si="127"/>
        <v/>
      </c>
      <c r="AQ203" s="5" t="str">
        <f t="shared" si="124"/>
        <v/>
      </c>
      <c r="AR203" s="5" t="str">
        <f t="shared" si="125"/>
        <v/>
      </c>
      <c r="AS203" s="5" t="str">
        <f t="shared" si="128"/>
        <v/>
      </c>
      <c r="AT203" s="5" t="str">
        <f t="shared" si="126"/>
        <v/>
      </c>
      <c r="AU203" s="5" t="str">
        <f t="shared" si="129"/>
        <v/>
      </c>
      <c r="AV203" s="5" t="str">
        <f t="shared" si="135"/>
        <v/>
      </c>
    </row>
    <row r="204" spans="1:48" x14ac:dyDescent="0.35">
      <c r="A204" s="69">
        <f>IF('Student Profile'!A96="","",'Student Profile'!A96)</f>
        <v>94</v>
      </c>
      <c r="B204" s="70" t="str">
        <f>IF('Student Profile'!B96="","",'Student Profile'!B96)</f>
        <v/>
      </c>
      <c r="C204" s="69" t="str">
        <f>IF('Student Profile'!C96="","",'Student Profile'!C96)</f>
        <v/>
      </c>
      <c r="D204" s="71"/>
      <c r="E204" s="72">
        <f t="shared" si="104"/>
        <v>0</v>
      </c>
      <c r="F204" s="422" t="str">
        <f t="shared" si="130"/>
        <v/>
      </c>
      <c r="G204" s="4"/>
      <c r="H204" s="84">
        <f t="shared" si="105"/>
        <v>94</v>
      </c>
      <c r="I204" s="80" t="str">
        <f t="shared" si="106"/>
        <v/>
      </c>
      <c r="J204" s="80" t="str">
        <f t="shared" si="107"/>
        <v/>
      </c>
      <c r="K204" s="81"/>
      <c r="L204" s="6">
        <f t="shared" si="108"/>
        <v>0</v>
      </c>
      <c r="M204" s="421" t="str">
        <f t="shared" si="131"/>
        <v/>
      </c>
      <c r="N204" s="4"/>
      <c r="O204" s="83">
        <f t="shared" si="109"/>
        <v>94</v>
      </c>
      <c r="P204" s="77" t="str">
        <f t="shared" si="110"/>
        <v/>
      </c>
      <c r="Q204" s="77" t="str">
        <f t="shared" si="111"/>
        <v/>
      </c>
      <c r="R204" s="78"/>
      <c r="S204" s="79" t="e">
        <f>IF(#REF!="","",ROUND(#REF!/#REF!*$AN$5,1))</f>
        <v>#REF!</v>
      </c>
      <c r="T204" s="79" t="str">
        <f t="shared" si="112"/>
        <v/>
      </c>
      <c r="U204" s="4"/>
      <c r="V204" s="69">
        <f t="shared" si="113"/>
        <v>94</v>
      </c>
      <c r="W204" s="70" t="str">
        <f t="shared" si="114"/>
        <v/>
      </c>
      <c r="X204" s="70" t="str">
        <f t="shared" si="115"/>
        <v/>
      </c>
      <c r="Y204" s="71"/>
      <c r="Z204" s="72">
        <f t="shared" si="116"/>
        <v>0</v>
      </c>
      <c r="AA204" s="422" t="str">
        <f t="shared" si="132"/>
        <v/>
      </c>
      <c r="AB204" s="4"/>
      <c r="AC204" s="84">
        <f t="shared" si="117"/>
        <v>94</v>
      </c>
      <c r="AD204" s="80" t="str">
        <f t="shared" si="118"/>
        <v/>
      </c>
      <c r="AE204" s="80" t="str">
        <f t="shared" si="119"/>
        <v/>
      </c>
      <c r="AF204" s="81"/>
      <c r="AG204" s="6">
        <f t="shared" si="120"/>
        <v>0</v>
      </c>
      <c r="AH204" s="82" t="str">
        <f t="shared" si="133"/>
        <v/>
      </c>
      <c r="AI204" s="4"/>
      <c r="AJ204" s="83">
        <f t="shared" si="121"/>
        <v>94</v>
      </c>
      <c r="AK204" s="77" t="str">
        <f t="shared" si="122"/>
        <v/>
      </c>
      <c r="AL204" s="77" t="str">
        <f t="shared" si="123"/>
        <v/>
      </c>
      <c r="AM204" s="78"/>
      <c r="AN204" s="79" t="e">
        <f>IF(#REF!="","",ROUND(#REF!/#REF!*$AN$5,1))</f>
        <v>#REF!</v>
      </c>
      <c r="AO204" s="79" t="str">
        <f t="shared" si="134"/>
        <v/>
      </c>
      <c r="AP204" s="5" t="str">
        <f t="shared" si="127"/>
        <v/>
      </c>
      <c r="AQ204" s="5" t="str">
        <f t="shared" si="124"/>
        <v/>
      </c>
      <c r="AR204" s="5" t="str">
        <f t="shared" si="125"/>
        <v/>
      </c>
      <c r="AS204" s="5" t="str">
        <f t="shared" si="128"/>
        <v/>
      </c>
      <c r="AT204" s="5" t="str">
        <f t="shared" si="126"/>
        <v/>
      </c>
      <c r="AU204" s="5" t="str">
        <f t="shared" si="129"/>
        <v/>
      </c>
      <c r="AV204" s="5" t="str">
        <f t="shared" si="135"/>
        <v/>
      </c>
    </row>
    <row r="205" spans="1:48" x14ac:dyDescent="0.35">
      <c r="A205" s="69">
        <f>IF('Student Profile'!A97="","",'Student Profile'!A97)</f>
        <v>95</v>
      </c>
      <c r="B205" s="70" t="str">
        <f>IF('Student Profile'!B97="","",'Student Profile'!B97)</f>
        <v/>
      </c>
      <c r="C205" s="69" t="str">
        <f>IF('Student Profile'!C97="","",'Student Profile'!C97)</f>
        <v/>
      </c>
      <c r="D205" s="71"/>
      <c r="E205" s="72">
        <f t="shared" si="104"/>
        <v>0</v>
      </c>
      <c r="F205" s="422" t="str">
        <f t="shared" si="130"/>
        <v/>
      </c>
      <c r="G205" s="4"/>
      <c r="H205" s="84">
        <f t="shared" si="105"/>
        <v>95</v>
      </c>
      <c r="I205" s="80" t="str">
        <f t="shared" si="106"/>
        <v/>
      </c>
      <c r="J205" s="80" t="str">
        <f t="shared" si="107"/>
        <v/>
      </c>
      <c r="K205" s="81"/>
      <c r="L205" s="6">
        <f t="shared" si="108"/>
        <v>0</v>
      </c>
      <c r="M205" s="421" t="str">
        <f t="shared" si="131"/>
        <v/>
      </c>
      <c r="N205" s="4"/>
      <c r="O205" s="83">
        <f t="shared" si="109"/>
        <v>95</v>
      </c>
      <c r="P205" s="77" t="str">
        <f t="shared" si="110"/>
        <v/>
      </c>
      <c r="Q205" s="77" t="str">
        <f t="shared" si="111"/>
        <v/>
      </c>
      <c r="R205" s="78"/>
      <c r="S205" s="79" t="e">
        <f>IF(#REF!="","",ROUND(#REF!/#REF!*$AN$5,1))</f>
        <v>#REF!</v>
      </c>
      <c r="T205" s="79" t="str">
        <f t="shared" si="112"/>
        <v/>
      </c>
      <c r="U205" s="4"/>
      <c r="V205" s="69">
        <f t="shared" si="113"/>
        <v>95</v>
      </c>
      <c r="W205" s="70" t="str">
        <f t="shared" si="114"/>
        <v/>
      </c>
      <c r="X205" s="70" t="str">
        <f t="shared" si="115"/>
        <v/>
      </c>
      <c r="Y205" s="71"/>
      <c r="Z205" s="72">
        <f t="shared" si="116"/>
        <v>0</v>
      </c>
      <c r="AA205" s="422" t="str">
        <f t="shared" si="132"/>
        <v/>
      </c>
      <c r="AB205" s="4"/>
      <c r="AC205" s="84">
        <f t="shared" si="117"/>
        <v>95</v>
      </c>
      <c r="AD205" s="80" t="str">
        <f t="shared" si="118"/>
        <v/>
      </c>
      <c r="AE205" s="80" t="str">
        <f t="shared" si="119"/>
        <v/>
      </c>
      <c r="AF205" s="81"/>
      <c r="AG205" s="6">
        <f t="shared" si="120"/>
        <v>0</v>
      </c>
      <c r="AH205" s="82" t="str">
        <f t="shared" si="133"/>
        <v/>
      </c>
      <c r="AI205" s="4"/>
      <c r="AJ205" s="83">
        <f t="shared" si="121"/>
        <v>95</v>
      </c>
      <c r="AK205" s="77" t="str">
        <f t="shared" si="122"/>
        <v/>
      </c>
      <c r="AL205" s="77" t="str">
        <f t="shared" si="123"/>
        <v/>
      </c>
      <c r="AM205" s="78"/>
      <c r="AN205" s="79" t="e">
        <f>IF(#REF!="","",ROUND(#REF!/#REF!*$AN$5,1))</f>
        <v>#REF!</v>
      </c>
      <c r="AO205" s="79" t="str">
        <f t="shared" si="134"/>
        <v/>
      </c>
      <c r="AP205" s="5" t="str">
        <f t="shared" si="127"/>
        <v/>
      </c>
      <c r="AQ205" s="5" t="str">
        <f t="shared" si="124"/>
        <v/>
      </c>
      <c r="AR205" s="5" t="str">
        <f t="shared" si="125"/>
        <v/>
      </c>
      <c r="AS205" s="5" t="str">
        <f t="shared" si="128"/>
        <v/>
      </c>
      <c r="AT205" s="5" t="str">
        <f t="shared" si="126"/>
        <v/>
      </c>
      <c r="AU205" s="5" t="str">
        <f t="shared" si="129"/>
        <v/>
      </c>
      <c r="AV205" s="5" t="str">
        <f t="shared" si="135"/>
        <v/>
      </c>
    </row>
    <row r="206" spans="1:48" x14ac:dyDescent="0.35">
      <c r="A206" s="69">
        <f>IF('Student Profile'!A98="","",'Student Profile'!A98)</f>
        <v>96</v>
      </c>
      <c r="B206" s="70" t="str">
        <f>IF('Student Profile'!B98="","",'Student Profile'!B98)</f>
        <v/>
      </c>
      <c r="C206" s="69" t="str">
        <f>IF('Student Profile'!C98="","",'Student Profile'!C98)</f>
        <v/>
      </c>
      <c r="D206" s="71"/>
      <c r="E206" s="72">
        <f t="shared" si="104"/>
        <v>0</v>
      </c>
      <c r="F206" s="422" t="str">
        <f t="shared" si="130"/>
        <v/>
      </c>
      <c r="G206" s="4"/>
      <c r="H206" s="84">
        <f t="shared" si="105"/>
        <v>96</v>
      </c>
      <c r="I206" s="80" t="str">
        <f t="shared" si="106"/>
        <v/>
      </c>
      <c r="J206" s="80" t="str">
        <f t="shared" si="107"/>
        <v/>
      </c>
      <c r="K206" s="81"/>
      <c r="L206" s="6">
        <f t="shared" si="108"/>
        <v>0</v>
      </c>
      <c r="M206" s="421" t="str">
        <f t="shared" si="131"/>
        <v/>
      </c>
      <c r="N206" s="4"/>
      <c r="O206" s="83">
        <f t="shared" si="109"/>
        <v>96</v>
      </c>
      <c r="P206" s="77" t="str">
        <f t="shared" si="110"/>
        <v/>
      </c>
      <c r="Q206" s="77" t="str">
        <f t="shared" si="111"/>
        <v/>
      </c>
      <c r="R206" s="78"/>
      <c r="S206" s="79" t="e">
        <f>IF(#REF!="","",ROUND(#REF!/#REF!*$AN$5,1))</f>
        <v>#REF!</v>
      </c>
      <c r="T206" s="79" t="str">
        <f t="shared" si="112"/>
        <v/>
      </c>
      <c r="U206" s="4"/>
      <c r="V206" s="69">
        <f t="shared" si="113"/>
        <v>96</v>
      </c>
      <c r="W206" s="70" t="str">
        <f t="shared" si="114"/>
        <v/>
      </c>
      <c r="X206" s="70" t="str">
        <f t="shared" si="115"/>
        <v/>
      </c>
      <c r="Y206" s="71"/>
      <c r="Z206" s="72">
        <f t="shared" si="116"/>
        <v>0</v>
      </c>
      <c r="AA206" s="422" t="str">
        <f t="shared" si="132"/>
        <v/>
      </c>
      <c r="AB206" s="4"/>
      <c r="AC206" s="84">
        <f t="shared" si="117"/>
        <v>96</v>
      </c>
      <c r="AD206" s="80" t="str">
        <f t="shared" si="118"/>
        <v/>
      </c>
      <c r="AE206" s="80" t="str">
        <f t="shared" si="119"/>
        <v/>
      </c>
      <c r="AF206" s="81"/>
      <c r="AG206" s="6">
        <f t="shared" si="120"/>
        <v>0</v>
      </c>
      <c r="AH206" s="82" t="str">
        <f t="shared" si="133"/>
        <v/>
      </c>
      <c r="AI206" s="4"/>
      <c r="AJ206" s="83">
        <f t="shared" si="121"/>
        <v>96</v>
      </c>
      <c r="AK206" s="77" t="str">
        <f t="shared" si="122"/>
        <v/>
      </c>
      <c r="AL206" s="77" t="str">
        <f t="shared" si="123"/>
        <v/>
      </c>
      <c r="AM206" s="78"/>
      <c r="AN206" s="79" t="e">
        <f>IF(#REF!="","",ROUND(#REF!/#REF!*$AN$5,1))</f>
        <v>#REF!</v>
      </c>
      <c r="AO206" s="79" t="str">
        <f t="shared" si="134"/>
        <v/>
      </c>
      <c r="AP206" s="5" t="str">
        <f t="shared" si="127"/>
        <v/>
      </c>
      <c r="AQ206" s="5" t="str">
        <f t="shared" si="124"/>
        <v/>
      </c>
      <c r="AR206" s="5" t="str">
        <f t="shared" si="125"/>
        <v/>
      </c>
      <c r="AS206" s="5" t="str">
        <f t="shared" si="128"/>
        <v/>
      </c>
      <c r="AT206" s="5" t="str">
        <f t="shared" si="126"/>
        <v/>
      </c>
      <c r="AU206" s="5" t="str">
        <f t="shared" si="129"/>
        <v/>
      </c>
      <c r="AV206" s="5" t="str">
        <f t="shared" si="135"/>
        <v/>
      </c>
    </row>
    <row r="207" spans="1:48" x14ac:dyDescent="0.35">
      <c r="A207" s="69">
        <f>IF('Student Profile'!A99="","",'Student Profile'!A99)</f>
        <v>97</v>
      </c>
      <c r="B207" s="70" t="str">
        <f>IF('Student Profile'!B99="","",'Student Profile'!B99)</f>
        <v/>
      </c>
      <c r="C207" s="69" t="str">
        <f>IF('Student Profile'!C99="","",'Student Profile'!C99)</f>
        <v/>
      </c>
      <c r="D207" s="71"/>
      <c r="E207" s="72">
        <f t="shared" si="104"/>
        <v>0</v>
      </c>
      <c r="F207" s="422" t="str">
        <f t="shared" si="130"/>
        <v/>
      </c>
      <c r="G207" s="4"/>
      <c r="H207" s="84">
        <f t="shared" si="105"/>
        <v>97</v>
      </c>
      <c r="I207" s="80" t="str">
        <f t="shared" si="106"/>
        <v/>
      </c>
      <c r="J207" s="80" t="str">
        <f t="shared" si="107"/>
        <v/>
      </c>
      <c r="K207" s="81"/>
      <c r="L207" s="6">
        <f t="shared" si="108"/>
        <v>0</v>
      </c>
      <c r="M207" s="421" t="str">
        <f t="shared" si="131"/>
        <v/>
      </c>
      <c r="N207" s="4"/>
      <c r="O207" s="83">
        <f t="shared" si="109"/>
        <v>97</v>
      </c>
      <c r="P207" s="77" t="str">
        <f t="shared" si="110"/>
        <v/>
      </c>
      <c r="Q207" s="77" t="str">
        <f t="shared" si="111"/>
        <v/>
      </c>
      <c r="R207" s="78"/>
      <c r="S207" s="79" t="e">
        <f>IF(#REF!="","",ROUND(#REF!/#REF!*$AN$5,1))</f>
        <v>#REF!</v>
      </c>
      <c r="T207" s="79" t="str">
        <f t="shared" si="112"/>
        <v/>
      </c>
      <c r="U207" s="4"/>
      <c r="V207" s="69">
        <f t="shared" si="113"/>
        <v>97</v>
      </c>
      <c r="W207" s="70" t="str">
        <f t="shared" si="114"/>
        <v/>
      </c>
      <c r="X207" s="70" t="str">
        <f t="shared" si="115"/>
        <v/>
      </c>
      <c r="Y207" s="71"/>
      <c r="Z207" s="72">
        <f t="shared" si="116"/>
        <v>0</v>
      </c>
      <c r="AA207" s="422" t="str">
        <f t="shared" si="132"/>
        <v/>
      </c>
      <c r="AB207" s="4"/>
      <c r="AC207" s="84">
        <f t="shared" si="117"/>
        <v>97</v>
      </c>
      <c r="AD207" s="80" t="str">
        <f t="shared" si="118"/>
        <v/>
      </c>
      <c r="AE207" s="80" t="str">
        <f t="shared" si="119"/>
        <v/>
      </c>
      <c r="AF207" s="81"/>
      <c r="AG207" s="6">
        <f t="shared" si="120"/>
        <v>0</v>
      </c>
      <c r="AH207" s="82" t="str">
        <f t="shared" si="133"/>
        <v/>
      </c>
      <c r="AI207" s="4"/>
      <c r="AJ207" s="83">
        <f t="shared" si="121"/>
        <v>97</v>
      </c>
      <c r="AK207" s="77" t="str">
        <f t="shared" si="122"/>
        <v/>
      </c>
      <c r="AL207" s="77" t="str">
        <f t="shared" si="123"/>
        <v/>
      </c>
      <c r="AM207" s="78"/>
      <c r="AN207" s="79" t="e">
        <f>IF(#REF!="","",ROUND(#REF!/#REF!*$AN$5,1))</f>
        <v>#REF!</v>
      </c>
      <c r="AO207" s="79" t="str">
        <f t="shared" si="134"/>
        <v/>
      </c>
      <c r="AP207" s="5" t="str">
        <f t="shared" si="127"/>
        <v/>
      </c>
      <c r="AQ207" s="5" t="str">
        <f t="shared" si="124"/>
        <v/>
      </c>
      <c r="AR207" s="5" t="str">
        <f t="shared" si="125"/>
        <v/>
      </c>
      <c r="AS207" s="5" t="str">
        <f t="shared" si="128"/>
        <v/>
      </c>
      <c r="AT207" s="5" t="str">
        <f t="shared" si="126"/>
        <v/>
      </c>
      <c r="AU207" s="5" t="str">
        <f t="shared" si="129"/>
        <v/>
      </c>
      <c r="AV207" s="5" t="str">
        <f t="shared" si="135"/>
        <v/>
      </c>
    </row>
    <row r="208" spans="1:48" x14ac:dyDescent="0.35">
      <c r="A208" s="69">
        <f>IF('Student Profile'!A100="","",'Student Profile'!A100)</f>
        <v>98</v>
      </c>
      <c r="B208" s="70" t="str">
        <f>IF('Student Profile'!B100="","",'Student Profile'!B100)</f>
        <v/>
      </c>
      <c r="C208" s="69" t="str">
        <f>IF('Student Profile'!C100="","",'Student Profile'!C100)</f>
        <v/>
      </c>
      <c r="D208" s="71"/>
      <c r="E208" s="72">
        <f t="shared" si="104"/>
        <v>0</v>
      </c>
      <c r="F208" s="422" t="str">
        <f t="shared" si="130"/>
        <v/>
      </c>
      <c r="G208" s="4"/>
      <c r="H208" s="84">
        <f t="shared" si="105"/>
        <v>98</v>
      </c>
      <c r="I208" s="80" t="str">
        <f t="shared" si="106"/>
        <v/>
      </c>
      <c r="J208" s="80" t="str">
        <f t="shared" si="107"/>
        <v/>
      </c>
      <c r="K208" s="81"/>
      <c r="L208" s="6">
        <f t="shared" si="108"/>
        <v>0</v>
      </c>
      <c r="M208" s="421" t="str">
        <f t="shared" si="131"/>
        <v/>
      </c>
      <c r="N208" s="4"/>
      <c r="O208" s="83">
        <f t="shared" si="109"/>
        <v>98</v>
      </c>
      <c r="P208" s="77" t="str">
        <f t="shared" si="110"/>
        <v/>
      </c>
      <c r="Q208" s="77" t="str">
        <f t="shared" si="111"/>
        <v/>
      </c>
      <c r="R208" s="78"/>
      <c r="S208" s="79" t="e">
        <f>IF(#REF!="","",ROUND(#REF!/#REF!*$AN$5,1))</f>
        <v>#REF!</v>
      </c>
      <c r="T208" s="79" t="str">
        <f t="shared" si="112"/>
        <v/>
      </c>
      <c r="U208" s="4"/>
      <c r="V208" s="69">
        <f t="shared" si="113"/>
        <v>98</v>
      </c>
      <c r="W208" s="70" t="str">
        <f t="shared" si="114"/>
        <v/>
      </c>
      <c r="X208" s="70" t="str">
        <f t="shared" si="115"/>
        <v/>
      </c>
      <c r="Y208" s="71"/>
      <c r="Z208" s="72">
        <f t="shared" si="116"/>
        <v>0</v>
      </c>
      <c r="AA208" s="422" t="str">
        <f t="shared" si="132"/>
        <v/>
      </c>
      <c r="AB208" s="4"/>
      <c r="AC208" s="84">
        <f t="shared" si="117"/>
        <v>98</v>
      </c>
      <c r="AD208" s="80" t="str">
        <f t="shared" si="118"/>
        <v/>
      </c>
      <c r="AE208" s="80" t="str">
        <f t="shared" si="119"/>
        <v/>
      </c>
      <c r="AF208" s="81"/>
      <c r="AG208" s="6">
        <f t="shared" si="120"/>
        <v>0</v>
      </c>
      <c r="AH208" s="82" t="str">
        <f t="shared" si="133"/>
        <v/>
      </c>
      <c r="AI208" s="4"/>
      <c r="AJ208" s="83">
        <f t="shared" si="121"/>
        <v>98</v>
      </c>
      <c r="AK208" s="77" t="str">
        <f t="shared" si="122"/>
        <v/>
      </c>
      <c r="AL208" s="77" t="str">
        <f t="shared" si="123"/>
        <v/>
      </c>
      <c r="AM208" s="78"/>
      <c r="AN208" s="79" t="e">
        <f>IF(#REF!="","",ROUND(#REF!/#REF!*$AN$5,1))</f>
        <v>#REF!</v>
      </c>
      <c r="AO208" s="79" t="str">
        <f t="shared" si="134"/>
        <v/>
      </c>
      <c r="AP208" s="5" t="str">
        <f t="shared" si="127"/>
        <v/>
      </c>
      <c r="AQ208" s="5" t="str">
        <f t="shared" si="124"/>
        <v/>
      </c>
      <c r="AR208" s="5" t="str">
        <f t="shared" si="125"/>
        <v/>
      </c>
      <c r="AS208" s="5" t="str">
        <f t="shared" si="128"/>
        <v/>
      </c>
      <c r="AT208" s="5" t="str">
        <f t="shared" si="126"/>
        <v/>
      </c>
      <c r="AU208" s="5" t="str">
        <f t="shared" si="129"/>
        <v/>
      </c>
      <c r="AV208" s="5" t="str">
        <f t="shared" si="135"/>
        <v/>
      </c>
    </row>
    <row r="209" spans="1:48" x14ac:dyDescent="0.35">
      <c r="A209" s="69">
        <f>IF('Student Profile'!A101="","",'Student Profile'!A101)</f>
        <v>99</v>
      </c>
      <c r="B209" s="70" t="str">
        <f>IF('Student Profile'!B101="","",'Student Profile'!B101)</f>
        <v/>
      </c>
      <c r="C209" s="69" t="str">
        <f>IF('Student Profile'!C101="","",'Student Profile'!C101)</f>
        <v/>
      </c>
      <c r="D209" s="71"/>
      <c r="E209" s="72">
        <f t="shared" si="104"/>
        <v>0</v>
      </c>
      <c r="F209" s="422" t="str">
        <f t="shared" si="130"/>
        <v/>
      </c>
      <c r="G209" s="4"/>
      <c r="H209" s="84">
        <f t="shared" si="105"/>
        <v>99</v>
      </c>
      <c r="I209" s="80" t="str">
        <f t="shared" si="106"/>
        <v/>
      </c>
      <c r="J209" s="80" t="str">
        <f t="shared" si="107"/>
        <v/>
      </c>
      <c r="K209" s="81"/>
      <c r="L209" s="6">
        <f t="shared" si="108"/>
        <v>0</v>
      </c>
      <c r="M209" s="421" t="str">
        <f t="shared" si="131"/>
        <v/>
      </c>
      <c r="N209" s="4"/>
      <c r="O209" s="83">
        <f t="shared" si="109"/>
        <v>99</v>
      </c>
      <c r="P209" s="77" t="str">
        <f t="shared" si="110"/>
        <v/>
      </c>
      <c r="Q209" s="77" t="str">
        <f t="shared" si="111"/>
        <v/>
      </c>
      <c r="R209" s="78"/>
      <c r="S209" s="79" t="e">
        <f>IF(#REF!="","",ROUND(#REF!/#REF!*$AN$5,1))</f>
        <v>#REF!</v>
      </c>
      <c r="T209" s="79" t="str">
        <f t="shared" si="112"/>
        <v/>
      </c>
      <c r="U209" s="4"/>
      <c r="V209" s="69">
        <f t="shared" si="113"/>
        <v>99</v>
      </c>
      <c r="W209" s="70" t="str">
        <f t="shared" si="114"/>
        <v/>
      </c>
      <c r="X209" s="70" t="str">
        <f t="shared" si="115"/>
        <v/>
      </c>
      <c r="Y209" s="71"/>
      <c r="Z209" s="72">
        <f t="shared" si="116"/>
        <v>0</v>
      </c>
      <c r="AA209" s="422" t="str">
        <f t="shared" si="132"/>
        <v/>
      </c>
      <c r="AB209" s="4"/>
      <c r="AC209" s="84">
        <f t="shared" si="117"/>
        <v>99</v>
      </c>
      <c r="AD209" s="80" t="str">
        <f t="shared" si="118"/>
        <v/>
      </c>
      <c r="AE209" s="80" t="str">
        <f t="shared" si="119"/>
        <v/>
      </c>
      <c r="AF209" s="81"/>
      <c r="AG209" s="6">
        <f t="shared" si="120"/>
        <v>0</v>
      </c>
      <c r="AH209" s="82" t="str">
        <f t="shared" si="133"/>
        <v/>
      </c>
      <c r="AI209" s="4"/>
      <c r="AJ209" s="83">
        <f t="shared" si="121"/>
        <v>99</v>
      </c>
      <c r="AK209" s="77" t="str">
        <f t="shared" si="122"/>
        <v/>
      </c>
      <c r="AL209" s="77" t="str">
        <f t="shared" si="123"/>
        <v/>
      </c>
      <c r="AM209" s="78"/>
      <c r="AN209" s="79" t="e">
        <f>IF(#REF!="","",ROUND(#REF!/#REF!*$AN$5,1))</f>
        <v>#REF!</v>
      </c>
      <c r="AO209" s="79" t="str">
        <f t="shared" si="134"/>
        <v/>
      </c>
      <c r="AP209" s="5" t="str">
        <f t="shared" si="127"/>
        <v/>
      </c>
      <c r="AQ209" s="5" t="str">
        <f t="shared" si="124"/>
        <v/>
      </c>
      <c r="AR209" s="5" t="str">
        <f t="shared" si="125"/>
        <v/>
      </c>
      <c r="AS209" s="5" t="str">
        <f t="shared" si="128"/>
        <v/>
      </c>
      <c r="AT209" s="5" t="str">
        <f t="shared" si="126"/>
        <v/>
      </c>
      <c r="AU209" s="5" t="str">
        <f t="shared" si="129"/>
        <v/>
      </c>
      <c r="AV209" s="5" t="str">
        <f t="shared" si="135"/>
        <v/>
      </c>
    </row>
    <row r="210" spans="1:48" x14ac:dyDescent="0.35">
      <c r="A210" s="69">
        <f>IF('Student Profile'!A102="","",'Student Profile'!A102)</f>
        <v>100</v>
      </c>
      <c r="B210" s="70" t="str">
        <f>IF('Student Profile'!B102="","",'Student Profile'!B102)</f>
        <v/>
      </c>
      <c r="C210" s="69" t="str">
        <f>IF('Student Profile'!C102="","",'Student Profile'!C102)</f>
        <v/>
      </c>
      <c r="D210" s="71"/>
      <c r="E210" s="72">
        <f t="shared" si="104"/>
        <v>0</v>
      </c>
      <c r="F210" s="422" t="str">
        <f t="shared" si="130"/>
        <v/>
      </c>
      <c r="G210" s="4"/>
      <c r="H210" s="84">
        <f t="shared" si="105"/>
        <v>100</v>
      </c>
      <c r="I210" s="80" t="str">
        <f t="shared" si="106"/>
        <v/>
      </c>
      <c r="J210" s="80" t="str">
        <f t="shared" si="107"/>
        <v/>
      </c>
      <c r="K210" s="81"/>
      <c r="L210" s="6">
        <f t="shared" si="108"/>
        <v>0</v>
      </c>
      <c r="M210" s="421" t="str">
        <f t="shared" si="131"/>
        <v/>
      </c>
      <c r="N210" s="4"/>
      <c r="O210" s="83">
        <f t="shared" si="109"/>
        <v>100</v>
      </c>
      <c r="P210" s="77" t="str">
        <f t="shared" si="110"/>
        <v/>
      </c>
      <c r="Q210" s="77" t="str">
        <f t="shared" si="111"/>
        <v/>
      </c>
      <c r="R210" s="78"/>
      <c r="S210" s="79" t="e">
        <f>IF(#REF!="","",ROUND(#REF!/#REF!*$AN$5,1))</f>
        <v>#REF!</v>
      </c>
      <c r="T210" s="79" t="str">
        <f t="shared" si="112"/>
        <v/>
      </c>
      <c r="U210" s="4"/>
      <c r="V210" s="69">
        <f t="shared" si="113"/>
        <v>100</v>
      </c>
      <c r="W210" s="70" t="str">
        <f t="shared" si="114"/>
        <v/>
      </c>
      <c r="X210" s="70" t="str">
        <f t="shared" si="115"/>
        <v/>
      </c>
      <c r="Y210" s="71"/>
      <c r="Z210" s="72">
        <f t="shared" si="116"/>
        <v>0</v>
      </c>
      <c r="AA210" s="422" t="str">
        <f t="shared" si="132"/>
        <v/>
      </c>
      <c r="AB210" s="4"/>
      <c r="AC210" s="84">
        <f t="shared" si="117"/>
        <v>100</v>
      </c>
      <c r="AD210" s="80" t="str">
        <f t="shared" si="118"/>
        <v/>
      </c>
      <c r="AE210" s="80" t="str">
        <f t="shared" si="119"/>
        <v/>
      </c>
      <c r="AF210" s="81"/>
      <c r="AG210" s="6">
        <f t="shared" si="120"/>
        <v>0</v>
      </c>
      <c r="AH210" s="82" t="str">
        <f t="shared" si="133"/>
        <v/>
      </c>
      <c r="AI210" s="4"/>
      <c r="AJ210" s="83">
        <f t="shared" si="121"/>
        <v>100</v>
      </c>
      <c r="AK210" s="77" t="str">
        <f t="shared" si="122"/>
        <v/>
      </c>
      <c r="AL210" s="77" t="str">
        <f t="shared" si="123"/>
        <v/>
      </c>
      <c r="AM210" s="78"/>
      <c r="AN210" s="79" t="e">
        <f>IF(#REF!="","",ROUND(#REF!/#REF!*$AN$5,1))</f>
        <v>#REF!</v>
      </c>
      <c r="AO210" s="79" t="str">
        <f t="shared" si="134"/>
        <v/>
      </c>
      <c r="AP210" s="5" t="str">
        <f t="shared" si="127"/>
        <v/>
      </c>
      <c r="AQ210" s="5" t="str">
        <f t="shared" si="124"/>
        <v/>
      </c>
      <c r="AR210" s="5" t="str">
        <f t="shared" si="125"/>
        <v/>
      </c>
      <c r="AS210" s="5" t="str">
        <f t="shared" si="128"/>
        <v/>
      </c>
      <c r="AT210" s="5" t="str">
        <f t="shared" si="126"/>
        <v/>
      </c>
      <c r="AU210" s="5" t="str">
        <f t="shared" si="129"/>
        <v/>
      </c>
      <c r="AV210" s="5" t="str">
        <f t="shared" si="135"/>
        <v/>
      </c>
    </row>
    <row r="211" spans="1:48" ht="6.75" customHeight="1" x14ac:dyDescent="0.35">
      <c r="A211" s="9"/>
      <c r="B211" s="4"/>
      <c r="C211" s="9"/>
      <c r="D211" s="10"/>
      <c r="E211" s="10"/>
      <c r="F211" s="10"/>
      <c r="G211" s="4"/>
      <c r="H211" s="9"/>
      <c r="I211" s="4"/>
      <c r="J211" s="9"/>
      <c r="K211" s="10"/>
      <c r="L211" s="10"/>
      <c r="M211" s="10"/>
      <c r="N211" s="4"/>
      <c r="O211" s="9"/>
      <c r="P211" s="4"/>
      <c r="Q211" s="9"/>
      <c r="R211" s="10"/>
      <c r="S211" s="10"/>
      <c r="T211" s="10"/>
      <c r="U211" s="4"/>
      <c r="V211" s="9"/>
      <c r="W211" s="4"/>
      <c r="X211" s="9"/>
      <c r="Y211" s="10"/>
      <c r="Z211" s="10"/>
      <c r="AA211" s="10"/>
      <c r="AB211" s="4"/>
      <c r="AC211" s="9"/>
      <c r="AD211" s="4"/>
      <c r="AE211" s="9"/>
      <c r="AF211" s="10"/>
      <c r="AG211" s="10"/>
      <c r="AH211" s="10"/>
      <c r="AI211" s="4"/>
      <c r="AJ211" s="9"/>
      <c r="AK211" s="4"/>
      <c r="AL211" s="9"/>
      <c r="AM211" s="10"/>
      <c r="AN211" s="10"/>
      <c r="AO211" s="10"/>
      <c r="AP211" s="5" t="str">
        <f t="shared" si="101"/>
        <v/>
      </c>
      <c r="AS211" s="5" t="str">
        <f t="shared" si="102"/>
        <v/>
      </c>
      <c r="AU211" s="5" t="str">
        <f t="shared" si="103"/>
        <v/>
      </c>
    </row>
    <row r="212" spans="1:48" s="63" customFormat="1" x14ac:dyDescent="0.35">
      <c r="A212" s="602" t="str">
        <f>IF(Home!B12="","",Home!B12)</f>
        <v>PHYSICS</v>
      </c>
      <c r="B212" s="603"/>
      <c r="C212" s="603"/>
      <c r="D212" s="603"/>
      <c r="E212" s="603"/>
      <c r="F212" s="603"/>
      <c r="G212" s="62"/>
      <c r="H212" s="602" t="str">
        <f>IF(A212="","",A212)</f>
        <v>PHYSICS</v>
      </c>
      <c r="I212" s="603"/>
      <c r="J212" s="603"/>
      <c r="K212" s="603"/>
      <c r="L212" s="603"/>
      <c r="M212" s="603"/>
      <c r="N212" s="62"/>
      <c r="O212" s="602" t="str">
        <f>IF(H212="","",H212)</f>
        <v>PHYSICS</v>
      </c>
      <c r="P212" s="603"/>
      <c r="Q212" s="603"/>
      <c r="R212" s="603"/>
      <c r="S212" s="603"/>
      <c r="T212" s="603"/>
      <c r="U212" s="62"/>
      <c r="V212" s="602" t="str">
        <f>IF(A212="","",A212)</f>
        <v>PHYSICS</v>
      </c>
      <c r="W212" s="603"/>
      <c r="X212" s="603"/>
      <c r="Y212" s="603"/>
      <c r="Z212" s="603"/>
      <c r="AA212" s="603"/>
      <c r="AB212" s="62"/>
      <c r="AC212" s="602" t="str">
        <f>IF(V212="","",V212)</f>
        <v>PHYSICS</v>
      </c>
      <c r="AD212" s="603"/>
      <c r="AE212" s="603"/>
      <c r="AF212" s="603"/>
      <c r="AG212" s="603"/>
      <c r="AH212" s="603"/>
      <c r="AI212" s="62"/>
      <c r="AJ212" s="602" t="str">
        <f>IF(AC212="","",AC212)</f>
        <v>PHYSICS</v>
      </c>
      <c r="AK212" s="603"/>
      <c r="AL212" s="603"/>
      <c r="AM212" s="603"/>
      <c r="AN212" s="603"/>
      <c r="AO212" s="603"/>
      <c r="AP212" s="5" t="str">
        <f t="shared" si="101"/>
        <v/>
      </c>
      <c r="AQ212" s="5"/>
      <c r="AR212" s="5"/>
      <c r="AS212" s="5" t="str">
        <f t="shared" si="102"/>
        <v/>
      </c>
      <c r="AT212" s="5"/>
      <c r="AU212" s="5" t="str">
        <f t="shared" si="103"/>
        <v/>
      </c>
    </row>
    <row r="213" spans="1:48" ht="15.75" customHeight="1" x14ac:dyDescent="0.35">
      <c r="A213" s="604" t="s">
        <v>192</v>
      </c>
      <c r="B213" s="605"/>
      <c r="C213" s="605"/>
      <c r="D213" s="605"/>
      <c r="E213" s="605"/>
      <c r="F213" s="606"/>
      <c r="G213" s="4"/>
      <c r="H213" s="598" t="s">
        <v>188</v>
      </c>
      <c r="I213" s="599"/>
      <c r="J213" s="599"/>
      <c r="K213" s="599"/>
      <c r="L213" s="599"/>
      <c r="M213" s="600"/>
      <c r="N213" s="4"/>
      <c r="O213" s="607"/>
      <c r="P213" s="608"/>
      <c r="Q213" s="608"/>
      <c r="R213" s="608"/>
      <c r="S213" s="608"/>
      <c r="T213" s="608"/>
      <c r="U213" s="4"/>
      <c r="V213" s="604" t="s">
        <v>193</v>
      </c>
      <c r="W213" s="605"/>
      <c r="X213" s="605"/>
      <c r="Y213" s="605"/>
      <c r="Z213" s="605"/>
      <c r="AA213" s="606"/>
      <c r="AB213" s="4"/>
      <c r="AC213" s="598" t="s">
        <v>179</v>
      </c>
      <c r="AD213" s="599"/>
      <c r="AE213" s="599"/>
      <c r="AF213" s="599"/>
      <c r="AG213" s="599"/>
      <c r="AH213" s="600"/>
      <c r="AI213" s="4"/>
      <c r="AJ213" s="607" t="s">
        <v>194</v>
      </c>
      <c r="AK213" s="608"/>
      <c r="AL213" s="608"/>
      <c r="AM213" s="608"/>
      <c r="AN213" s="608"/>
      <c r="AO213" s="608"/>
    </row>
    <row r="214" spans="1:48" s="66" customFormat="1" ht="38.25" customHeight="1" x14ac:dyDescent="0.35">
      <c r="A214" s="609" t="s">
        <v>110</v>
      </c>
      <c r="B214" s="609" t="s">
        <v>1</v>
      </c>
      <c r="C214" s="610" t="s">
        <v>2</v>
      </c>
      <c r="D214" s="68" t="s">
        <v>3</v>
      </c>
      <c r="E214" s="68"/>
      <c r="F214" s="68" t="s">
        <v>4</v>
      </c>
      <c r="G214" s="67"/>
      <c r="H214" s="601" t="s">
        <v>0</v>
      </c>
      <c r="I214" s="601" t="s">
        <v>1</v>
      </c>
      <c r="J214" s="596" t="s">
        <v>2</v>
      </c>
      <c r="K214" s="73" t="s">
        <v>3</v>
      </c>
      <c r="L214" s="73"/>
      <c r="M214" s="73" t="s">
        <v>4</v>
      </c>
      <c r="N214" s="67"/>
      <c r="O214" s="612" t="s">
        <v>0</v>
      </c>
      <c r="P214" s="612" t="s">
        <v>1</v>
      </c>
      <c r="Q214" s="613" t="s">
        <v>2</v>
      </c>
      <c r="R214" s="74" t="s">
        <v>111</v>
      </c>
      <c r="S214" s="75"/>
      <c r="T214" s="76" t="s">
        <v>112</v>
      </c>
      <c r="U214" s="67"/>
      <c r="V214" s="610" t="s">
        <v>0</v>
      </c>
      <c r="W214" s="609" t="s">
        <v>1</v>
      </c>
      <c r="X214" s="610" t="s">
        <v>2</v>
      </c>
      <c r="Y214" s="68" t="s">
        <v>3</v>
      </c>
      <c r="Z214" s="68"/>
      <c r="AA214" s="68" t="s">
        <v>4</v>
      </c>
      <c r="AB214" s="67"/>
      <c r="AC214" s="601" t="s">
        <v>0</v>
      </c>
      <c r="AD214" s="601" t="s">
        <v>1</v>
      </c>
      <c r="AE214" s="596" t="s">
        <v>2</v>
      </c>
      <c r="AF214" s="73" t="s">
        <v>3</v>
      </c>
      <c r="AG214" s="73"/>
      <c r="AH214" s="73" t="s">
        <v>4</v>
      </c>
      <c r="AI214" s="67"/>
      <c r="AJ214" s="612" t="s">
        <v>0</v>
      </c>
      <c r="AK214" s="612" t="s">
        <v>1</v>
      </c>
      <c r="AL214" s="613" t="s">
        <v>2</v>
      </c>
      <c r="AM214" s="394" t="s">
        <v>3</v>
      </c>
      <c r="AN214" s="395"/>
      <c r="AO214" s="396" t="s">
        <v>180</v>
      </c>
      <c r="AP214" s="66" t="s">
        <v>176</v>
      </c>
      <c r="AQ214" s="66" t="s">
        <v>195</v>
      </c>
      <c r="AS214" s="66" t="s">
        <v>189</v>
      </c>
      <c r="AT214" s="66" t="s">
        <v>177</v>
      </c>
      <c r="AU214" s="66" t="s">
        <v>178</v>
      </c>
      <c r="AV214" s="66" t="s">
        <v>196</v>
      </c>
    </row>
    <row r="215" spans="1:48" x14ac:dyDescent="0.35">
      <c r="A215" s="609"/>
      <c r="B215" s="609"/>
      <c r="C215" s="611"/>
      <c r="D215" s="401">
        <f>Home!J13</f>
        <v>35</v>
      </c>
      <c r="E215" s="3">
        <v>100</v>
      </c>
      <c r="F215" s="2">
        <v>10</v>
      </c>
      <c r="G215" s="4"/>
      <c r="H215" s="601"/>
      <c r="I215" s="601"/>
      <c r="J215" s="597"/>
      <c r="K215" s="401">
        <f>Home!K13</f>
        <v>70</v>
      </c>
      <c r="L215" s="3">
        <v>100</v>
      </c>
      <c r="M215" s="2">
        <v>30</v>
      </c>
      <c r="N215" s="4"/>
      <c r="O215" s="612"/>
      <c r="P215" s="612"/>
      <c r="Q215" s="614"/>
      <c r="R215" s="2"/>
      <c r="S215" s="3"/>
      <c r="T215" s="2"/>
      <c r="U215" s="4"/>
      <c r="V215" s="611"/>
      <c r="W215" s="609"/>
      <c r="X215" s="611"/>
      <c r="Y215" s="401">
        <f>Home!L13</f>
        <v>35</v>
      </c>
      <c r="Z215" s="3">
        <v>100</v>
      </c>
      <c r="AA215" s="2">
        <v>10</v>
      </c>
      <c r="AB215" s="4"/>
      <c r="AC215" s="601"/>
      <c r="AD215" s="601"/>
      <c r="AE215" s="597"/>
      <c r="AF215" s="401">
        <f>Home!M13</f>
        <v>70</v>
      </c>
      <c r="AG215" s="3">
        <v>100</v>
      </c>
      <c r="AH215" s="2">
        <v>50</v>
      </c>
      <c r="AI215" s="4"/>
      <c r="AJ215" s="612"/>
      <c r="AK215" s="612"/>
      <c r="AL215" s="614"/>
      <c r="AM215" s="401">
        <f>Home!N13</f>
        <v>30</v>
      </c>
      <c r="AN215" s="3">
        <v>100</v>
      </c>
      <c r="AO215" s="2">
        <f>AM215</f>
        <v>30</v>
      </c>
      <c r="AP215" s="5">
        <f>F215</f>
        <v>10</v>
      </c>
      <c r="AQ215" s="5">
        <f>M215</f>
        <v>30</v>
      </c>
      <c r="AS215" s="5">
        <f>AA215</f>
        <v>10</v>
      </c>
      <c r="AT215" s="5">
        <f>AH215</f>
        <v>50</v>
      </c>
      <c r="AU215" s="5">
        <f>AO215</f>
        <v>30</v>
      </c>
      <c r="AV215" s="5">
        <f>IF(AND(AP215="",AQ215="",AS215="",AT215=""),"",SUM(AP215,AQ215,AS215,AT215))</f>
        <v>100</v>
      </c>
    </row>
    <row r="216" spans="1:48" x14ac:dyDescent="0.35">
      <c r="A216" s="69">
        <f>IF('Student Profile'!A3="","",'Student Profile'!A3)</f>
        <v>1</v>
      </c>
      <c r="B216" s="70" t="str">
        <f>IF('Student Profile'!B3="","",'Student Profile'!B3)</f>
        <v>BHARAT SINGH CHHIMWAL</v>
      </c>
      <c r="C216" s="69">
        <f>IF('Student Profile'!C3="","",'Student Profile'!C3)</f>
        <v>4164</v>
      </c>
      <c r="D216" s="71">
        <v>22</v>
      </c>
      <c r="E216" s="72">
        <f>ROUND(D216/$D$5*$E$5,1)</f>
        <v>55</v>
      </c>
      <c r="F216" s="422">
        <f>IF(D216="","",ROUNDUP(D216/$D$215*$F$215,0))</f>
        <v>7</v>
      </c>
      <c r="G216" s="4"/>
      <c r="H216" s="84">
        <f t="shared" ref="H216" si="136">IF(A216="","",A216)</f>
        <v>1</v>
      </c>
      <c r="I216" s="80" t="str">
        <f t="shared" ref="I216" si="137">IF(B216="","",B216)</f>
        <v>BHARAT SINGH CHHIMWAL</v>
      </c>
      <c r="J216" s="80">
        <f t="shared" ref="J216" si="138">IF(C216="","",C216)</f>
        <v>4164</v>
      </c>
      <c r="K216" s="403">
        <v>15</v>
      </c>
      <c r="L216" s="82">
        <f>ROUND(K216/$AF$5*$AG$5,1)</f>
        <v>18.8</v>
      </c>
      <c r="M216" s="421">
        <f>IF(K216="","",ROUNDUP(K216/$K$215*$M$215,0))</f>
        <v>7</v>
      </c>
      <c r="N216" s="4"/>
      <c r="O216" s="83">
        <f>IF(A216="","",A216)</f>
        <v>1</v>
      </c>
      <c r="P216" s="77" t="str">
        <f>IF(B216="","",B216)</f>
        <v>BHARAT SINGH CHHIMWAL</v>
      </c>
      <c r="Q216" s="77">
        <f>IF(C216="","",C216)</f>
        <v>4164</v>
      </c>
      <c r="R216" s="78"/>
      <c r="S216" s="79" t="e">
        <f>IF(#REF!="","",ROUND(#REF!/#REF!*$AN$5,1))</f>
        <v>#REF!</v>
      </c>
      <c r="T216" s="79" t="str">
        <f>IF(R216="","",ROUNDUP(R216/$R$215*$T$215,1))</f>
        <v/>
      </c>
      <c r="U216" s="4"/>
      <c r="V216" s="69">
        <f>IF(A216="","",A216)</f>
        <v>1</v>
      </c>
      <c r="W216" s="70" t="str">
        <f>IF(B216="","",B216)</f>
        <v>BHARAT SINGH CHHIMWAL</v>
      </c>
      <c r="X216" s="70">
        <f t="shared" ref="X216:X275" si="139">IF(C216="","",C216)</f>
        <v>4164</v>
      </c>
      <c r="Y216" s="71">
        <v>22</v>
      </c>
      <c r="Z216" s="72">
        <f>ROUND(Y216/$Y$5*$Z$5,1)</f>
        <v>55</v>
      </c>
      <c r="AA216" s="422">
        <f>IF(Y216="","",ROUNDUP(Y216/$Y$215*$AA$215,0))</f>
        <v>7</v>
      </c>
      <c r="AB216" s="4"/>
      <c r="AC216" s="84">
        <f>IF(A216="","",A216)</f>
        <v>1</v>
      </c>
      <c r="AD216" s="80" t="str">
        <f t="shared" ref="AD216:AD275" si="140">IF(B216="","",B216)</f>
        <v>BHARAT SINGH CHHIMWAL</v>
      </c>
      <c r="AE216" s="80">
        <f t="shared" ref="AE216:AE275" si="141">IF(C216="","",C216)</f>
        <v>4164</v>
      </c>
      <c r="AF216" s="81">
        <v>15</v>
      </c>
      <c r="AG216" s="82">
        <f>ROUND(AF216/$AF$5*$AG$5,1)</f>
        <v>18.8</v>
      </c>
      <c r="AH216" s="421">
        <f>IF(AF216="","",ROUNDUP(AF216/$AF$215*$AH$215,0))</f>
        <v>11</v>
      </c>
      <c r="AI216" s="4"/>
      <c r="AJ216" s="83">
        <f>IF(A216="","",A216)</f>
        <v>1</v>
      </c>
      <c r="AK216" s="77" t="str">
        <f>IF(B216="","",B216)</f>
        <v>BHARAT SINGH CHHIMWAL</v>
      </c>
      <c r="AL216" s="77">
        <f t="shared" ref="AL216" si="142">IF(C216="","",C216)</f>
        <v>4164</v>
      </c>
      <c r="AM216" s="78">
        <v>23</v>
      </c>
      <c r="AN216" s="79" t="e">
        <f>IF(#REF!="","",ROUND(#REF!/#REF!*$AN$5,1))</f>
        <v>#REF!</v>
      </c>
      <c r="AO216" s="79">
        <f>IF(AM216="","",ROUNDUP(AM216/$AM$215*$AO$215,0))</f>
        <v>23</v>
      </c>
      <c r="AP216" s="5">
        <f t="shared" si="101"/>
        <v>22</v>
      </c>
      <c r="AQ216" s="5">
        <f>IF(K216="","",K216)</f>
        <v>15</v>
      </c>
      <c r="AR216" s="5" t="str">
        <f>IF(R216="","",R216)</f>
        <v/>
      </c>
      <c r="AS216" s="5">
        <f t="shared" si="102"/>
        <v>22</v>
      </c>
      <c r="AT216" s="5">
        <f>IF(AF216="","",AF216)</f>
        <v>15</v>
      </c>
      <c r="AU216" s="5">
        <f t="shared" si="103"/>
        <v>23</v>
      </c>
      <c r="AV216" s="5">
        <f>IF(AND(AP216="",AQ216="",AS216="",AT216=""),"",SUM(AP216,AQ216,AS216,AT216))</f>
        <v>74</v>
      </c>
    </row>
    <row r="217" spans="1:48" x14ac:dyDescent="0.35">
      <c r="A217" s="69">
        <f>IF('Student Profile'!A4="","",'Student Profile'!A4)</f>
        <v>2</v>
      </c>
      <c r="B217" s="70" t="str">
        <f>IF('Student Profile'!B4="","",'Student Profile'!B4)</f>
        <v>BHASKAR SINGH NEGI</v>
      </c>
      <c r="C217" s="69">
        <f>IF('Student Profile'!C4="","",'Student Profile'!C4)</f>
        <v>4398</v>
      </c>
      <c r="D217" s="71">
        <v>14</v>
      </c>
      <c r="E217" s="72">
        <f t="shared" ref="E217:E275" si="143">ROUND(D217/$D$5*$E$5,1)</f>
        <v>35</v>
      </c>
      <c r="F217" s="422">
        <f t="shared" ref="F217:F280" si="144">IF(D217="","",ROUNDUP(D217/$D$215*$F$215,0))</f>
        <v>4</v>
      </c>
      <c r="G217" s="4"/>
      <c r="H217" s="84">
        <f t="shared" ref="H217:H275" si="145">IF(A217="","",A217)</f>
        <v>2</v>
      </c>
      <c r="I217" s="80" t="str">
        <f t="shared" ref="I217:I275" si="146">IF(B217="","",B217)</f>
        <v>BHASKAR SINGH NEGI</v>
      </c>
      <c r="J217" s="80">
        <f t="shared" ref="J217:J275" si="147">IF(C217="","",C217)</f>
        <v>4398</v>
      </c>
      <c r="K217" s="403">
        <v>12</v>
      </c>
      <c r="L217" s="82">
        <f t="shared" ref="L217:L275" si="148">ROUND(K217/$AF$5*$AG$5,1)</f>
        <v>15</v>
      </c>
      <c r="M217" s="421">
        <f t="shared" ref="M217:M280" si="149">IF(K217="","",ROUNDUP(K217/$K$215*$M$215,0))</f>
        <v>6</v>
      </c>
      <c r="N217" s="4"/>
      <c r="O217" s="83">
        <f t="shared" ref="O217:O275" si="150">IF(A217="","",A217)</f>
        <v>2</v>
      </c>
      <c r="P217" s="77" t="str">
        <f t="shared" ref="P217:P275" si="151">IF(B217="","",B217)</f>
        <v>BHASKAR SINGH NEGI</v>
      </c>
      <c r="Q217" s="77">
        <f t="shared" ref="Q217:Q275" si="152">IF(C217="","",C217)</f>
        <v>4398</v>
      </c>
      <c r="R217" s="78"/>
      <c r="S217" s="79" t="e">
        <f>IF(#REF!="","",ROUND(#REF!/#REF!*$AN$5,1))</f>
        <v>#REF!</v>
      </c>
      <c r="T217" s="79" t="str">
        <f t="shared" ref="T217:T275" si="153">IF(R217="","",ROUNDUP(R217/$R$215*$T$215,1))</f>
        <v/>
      </c>
      <c r="U217" s="4"/>
      <c r="V217" s="69">
        <f t="shared" ref="V217:V275" si="154">IF(A217="","",A217)</f>
        <v>2</v>
      </c>
      <c r="W217" s="70" t="str">
        <f t="shared" ref="W217:W275" si="155">IF(B217="","",B217)</f>
        <v>BHASKAR SINGH NEGI</v>
      </c>
      <c r="X217" s="70">
        <f t="shared" si="139"/>
        <v>4398</v>
      </c>
      <c r="Y217" s="71">
        <v>26</v>
      </c>
      <c r="Z217" s="72">
        <f t="shared" ref="Z217:Z275" si="156">ROUND(Y217/$Y$5*$Z$5,1)</f>
        <v>65</v>
      </c>
      <c r="AA217" s="422">
        <f t="shared" ref="AA217:AA280" si="157">IF(Y217="","",ROUNDUP(Y217/$Y$215*$AA$215,0))</f>
        <v>8</v>
      </c>
      <c r="AB217" s="4"/>
      <c r="AC217" s="84">
        <f t="shared" ref="AC217:AC275" si="158">IF(A217="","",A217)</f>
        <v>2</v>
      </c>
      <c r="AD217" s="80" t="str">
        <f t="shared" si="140"/>
        <v>BHASKAR SINGH NEGI</v>
      </c>
      <c r="AE217" s="80">
        <f t="shared" si="141"/>
        <v>4398</v>
      </c>
      <c r="AF217" s="81">
        <v>19</v>
      </c>
      <c r="AG217" s="82">
        <f t="shared" ref="AG217:AG275" si="159">ROUND(AF217/$AF$5*$AG$5,1)</f>
        <v>23.8</v>
      </c>
      <c r="AH217" s="421">
        <f t="shared" ref="AH217:AH280" si="160">IF(AF217="","",ROUNDUP(AF217/$AF$215*$AH$215,0))</f>
        <v>14</v>
      </c>
      <c r="AI217" s="4"/>
      <c r="AJ217" s="83">
        <f t="shared" ref="AJ217:AJ275" si="161">IF(A217="","",A217)</f>
        <v>2</v>
      </c>
      <c r="AK217" s="77" t="str">
        <f t="shared" ref="AK217:AK280" si="162">IF(B217="","",B217)</f>
        <v>BHASKAR SINGH NEGI</v>
      </c>
      <c r="AL217" s="77">
        <f t="shared" ref="AL217:AL280" si="163">IF(C217="","",C217)</f>
        <v>4398</v>
      </c>
      <c r="AM217" s="78">
        <v>24</v>
      </c>
      <c r="AN217" s="79" t="e">
        <f>IF(#REF!="","",ROUND(#REF!/#REF!*$AN$5,1))</f>
        <v>#REF!</v>
      </c>
      <c r="AO217" s="79">
        <f t="shared" ref="AO217:AO280" si="164">IF(AM217="","",ROUNDUP(AM217/$AM$215*$AO$215,0))</f>
        <v>24</v>
      </c>
      <c r="AP217" s="5">
        <f t="shared" si="101"/>
        <v>14</v>
      </c>
      <c r="AQ217" s="5">
        <f t="shared" ref="AQ217:AQ218" si="165">IF(K217="","",K217)</f>
        <v>12</v>
      </c>
      <c r="AR217" s="5" t="str">
        <f t="shared" ref="AR217:AR218" si="166">IF(R217="","",R217)</f>
        <v/>
      </c>
      <c r="AS217" s="5">
        <f t="shared" si="102"/>
        <v>26</v>
      </c>
      <c r="AT217" s="5">
        <f t="shared" ref="AT217:AT218" si="167">IF(AF217="","",AF217)</f>
        <v>19</v>
      </c>
      <c r="AU217" s="5">
        <f t="shared" si="103"/>
        <v>24</v>
      </c>
      <c r="AV217" s="5">
        <f t="shared" ref="AV217:AV280" si="168">IF(AND(AP217="",AQ217="",AS217="",AT217=""),"",SUM(AP217,AQ217,AS217,AT217))</f>
        <v>71</v>
      </c>
    </row>
    <row r="218" spans="1:48" x14ac:dyDescent="0.35">
      <c r="A218" s="69">
        <f>IF('Student Profile'!A5="","",'Student Profile'!A5)</f>
        <v>3</v>
      </c>
      <c r="B218" s="70" t="str">
        <f>IF('Student Profile'!B5="","",'Student Profile'!B5)</f>
        <v>BHUPENDRA SINGH JEENA</v>
      </c>
      <c r="C218" s="69">
        <f>IF('Student Profile'!C5="","",'Student Profile'!C5)</f>
        <v>4362</v>
      </c>
      <c r="D218" s="71">
        <v>24</v>
      </c>
      <c r="E218" s="72">
        <f t="shared" si="143"/>
        <v>60</v>
      </c>
      <c r="F218" s="422">
        <f t="shared" si="144"/>
        <v>7</v>
      </c>
      <c r="G218" s="4"/>
      <c r="H218" s="84">
        <f t="shared" si="145"/>
        <v>3</v>
      </c>
      <c r="I218" s="80" t="str">
        <f t="shared" si="146"/>
        <v>BHUPENDRA SINGH JEENA</v>
      </c>
      <c r="J218" s="80">
        <f t="shared" si="147"/>
        <v>4362</v>
      </c>
      <c r="K218" s="403">
        <v>12</v>
      </c>
      <c r="L218" s="82">
        <f t="shared" si="148"/>
        <v>15</v>
      </c>
      <c r="M218" s="421">
        <f t="shared" si="149"/>
        <v>6</v>
      </c>
      <c r="N218" s="4"/>
      <c r="O218" s="83">
        <f t="shared" si="150"/>
        <v>3</v>
      </c>
      <c r="P218" s="77" t="str">
        <f t="shared" si="151"/>
        <v>BHUPENDRA SINGH JEENA</v>
      </c>
      <c r="Q218" s="77">
        <f t="shared" si="152"/>
        <v>4362</v>
      </c>
      <c r="R218" s="78"/>
      <c r="S218" s="79" t="e">
        <f>IF(#REF!="","",ROUND(#REF!/#REF!*$AN$5,1))</f>
        <v>#REF!</v>
      </c>
      <c r="T218" s="79" t="str">
        <f t="shared" si="153"/>
        <v/>
      </c>
      <c r="U218" s="4"/>
      <c r="V218" s="69">
        <f t="shared" si="154"/>
        <v>3</v>
      </c>
      <c r="W218" s="70" t="str">
        <f t="shared" si="155"/>
        <v>BHUPENDRA SINGH JEENA</v>
      </c>
      <c r="X218" s="70">
        <f t="shared" si="139"/>
        <v>4362</v>
      </c>
      <c r="Y218" s="71">
        <v>26</v>
      </c>
      <c r="Z218" s="72">
        <f t="shared" si="156"/>
        <v>65</v>
      </c>
      <c r="AA218" s="422">
        <f t="shared" si="157"/>
        <v>8</v>
      </c>
      <c r="AB218" s="4"/>
      <c r="AC218" s="84">
        <f t="shared" si="158"/>
        <v>3</v>
      </c>
      <c r="AD218" s="80" t="str">
        <f t="shared" si="140"/>
        <v>BHUPENDRA SINGH JEENA</v>
      </c>
      <c r="AE218" s="80">
        <f t="shared" si="141"/>
        <v>4362</v>
      </c>
      <c r="AF218" s="81">
        <v>16</v>
      </c>
      <c r="AG218" s="82">
        <f t="shared" si="159"/>
        <v>20</v>
      </c>
      <c r="AH218" s="421">
        <f t="shared" si="160"/>
        <v>12</v>
      </c>
      <c r="AI218" s="4"/>
      <c r="AJ218" s="83">
        <f t="shared" si="161"/>
        <v>3</v>
      </c>
      <c r="AK218" s="77" t="str">
        <f t="shared" si="162"/>
        <v>BHUPENDRA SINGH JEENA</v>
      </c>
      <c r="AL218" s="77">
        <f t="shared" si="163"/>
        <v>4362</v>
      </c>
      <c r="AM218" s="78">
        <v>26</v>
      </c>
      <c r="AN218" s="79" t="e">
        <f>IF(#REF!="","",ROUND(#REF!/#REF!*$AN$5,1))</f>
        <v>#REF!</v>
      </c>
      <c r="AO218" s="79">
        <f t="shared" si="164"/>
        <v>26</v>
      </c>
      <c r="AP218" s="5">
        <f t="shared" si="101"/>
        <v>24</v>
      </c>
      <c r="AQ218" s="5">
        <f t="shared" si="165"/>
        <v>12</v>
      </c>
      <c r="AR218" s="5" t="str">
        <f t="shared" si="166"/>
        <v/>
      </c>
      <c r="AS218" s="5">
        <f t="shared" si="102"/>
        <v>26</v>
      </c>
      <c r="AT218" s="5">
        <f t="shared" si="167"/>
        <v>16</v>
      </c>
      <c r="AU218" s="5">
        <f t="shared" si="103"/>
        <v>26</v>
      </c>
      <c r="AV218" s="5">
        <f t="shared" si="168"/>
        <v>78</v>
      </c>
    </row>
    <row r="219" spans="1:48" x14ac:dyDescent="0.35">
      <c r="A219" s="69">
        <f>IF('Student Profile'!A6="","",'Student Profile'!A6)</f>
        <v>4</v>
      </c>
      <c r="B219" s="70" t="str">
        <f>IF('Student Profile'!B6="","",'Student Profile'!B6)</f>
        <v>GAURAV SUYAL</v>
      </c>
      <c r="C219" s="69">
        <f>IF('Student Profile'!C6="","",'Student Profile'!C6)</f>
        <v>4165</v>
      </c>
      <c r="D219" s="71">
        <v>18</v>
      </c>
      <c r="E219" s="72">
        <f t="shared" si="143"/>
        <v>45</v>
      </c>
      <c r="F219" s="422">
        <f t="shared" si="144"/>
        <v>6</v>
      </c>
      <c r="G219" s="4"/>
      <c r="H219" s="84">
        <f t="shared" si="145"/>
        <v>4</v>
      </c>
      <c r="I219" s="80" t="str">
        <f t="shared" si="146"/>
        <v>GAURAV SUYAL</v>
      </c>
      <c r="J219" s="80">
        <f t="shared" si="147"/>
        <v>4165</v>
      </c>
      <c r="K219" s="403">
        <v>11</v>
      </c>
      <c r="L219" s="82">
        <f t="shared" si="148"/>
        <v>13.8</v>
      </c>
      <c r="M219" s="421">
        <f t="shared" si="149"/>
        <v>5</v>
      </c>
      <c r="N219" s="4"/>
      <c r="O219" s="83">
        <f t="shared" si="150"/>
        <v>4</v>
      </c>
      <c r="P219" s="77" t="str">
        <f t="shared" si="151"/>
        <v>GAURAV SUYAL</v>
      </c>
      <c r="Q219" s="77">
        <f t="shared" si="152"/>
        <v>4165</v>
      </c>
      <c r="R219" s="78"/>
      <c r="S219" s="79" t="e">
        <f>IF(#REF!="","",ROUND(#REF!/#REF!*$AN$5,1))</f>
        <v>#REF!</v>
      </c>
      <c r="T219" s="79" t="str">
        <f t="shared" si="153"/>
        <v/>
      </c>
      <c r="U219" s="4"/>
      <c r="V219" s="69">
        <f t="shared" si="154"/>
        <v>4</v>
      </c>
      <c r="W219" s="70" t="str">
        <f t="shared" si="155"/>
        <v>GAURAV SUYAL</v>
      </c>
      <c r="X219" s="70">
        <f t="shared" si="139"/>
        <v>4165</v>
      </c>
      <c r="Y219" s="71">
        <v>24</v>
      </c>
      <c r="Z219" s="72">
        <f t="shared" si="156"/>
        <v>60</v>
      </c>
      <c r="AA219" s="422">
        <f t="shared" si="157"/>
        <v>7</v>
      </c>
      <c r="AB219" s="4"/>
      <c r="AC219" s="84">
        <f t="shared" si="158"/>
        <v>4</v>
      </c>
      <c r="AD219" s="80" t="str">
        <f t="shared" si="140"/>
        <v>GAURAV SUYAL</v>
      </c>
      <c r="AE219" s="80">
        <f t="shared" si="141"/>
        <v>4165</v>
      </c>
      <c r="AF219" s="81">
        <v>19</v>
      </c>
      <c r="AG219" s="82">
        <f t="shared" si="159"/>
        <v>23.8</v>
      </c>
      <c r="AH219" s="421">
        <f t="shared" si="160"/>
        <v>14</v>
      </c>
      <c r="AI219" s="4"/>
      <c r="AJ219" s="83">
        <f t="shared" si="161"/>
        <v>4</v>
      </c>
      <c r="AK219" s="77" t="str">
        <f t="shared" si="162"/>
        <v>GAURAV SUYAL</v>
      </c>
      <c r="AL219" s="77">
        <f t="shared" si="163"/>
        <v>4165</v>
      </c>
      <c r="AM219" s="78">
        <v>20</v>
      </c>
      <c r="AN219" s="79" t="e">
        <f>IF(#REF!="","",ROUND(#REF!/#REF!*$AN$5,1))</f>
        <v>#REF!</v>
      </c>
      <c r="AO219" s="79">
        <f t="shared" si="164"/>
        <v>20</v>
      </c>
      <c r="AP219" s="5">
        <f t="shared" ref="AP219:AP222" si="169">IF(D219="","",D219)</f>
        <v>18</v>
      </c>
      <c r="AQ219" s="5">
        <f t="shared" ref="AQ219:AQ222" si="170">IF(K219="","",K219)</f>
        <v>11</v>
      </c>
      <c r="AR219" s="5" t="str">
        <f t="shared" ref="AR219:AR222" si="171">IF(R219="","",R219)</f>
        <v/>
      </c>
      <c r="AS219" s="5">
        <f t="shared" ref="AS219:AS222" si="172">IF(Y219="","",Y219)</f>
        <v>24</v>
      </c>
      <c r="AT219" s="5">
        <f t="shared" ref="AT219:AT222" si="173">IF(AF219="","",AF219)</f>
        <v>19</v>
      </c>
      <c r="AU219" s="5">
        <f t="shared" ref="AU219:AU222" si="174">IF(AM219="","",AM219)</f>
        <v>20</v>
      </c>
      <c r="AV219" s="5">
        <f t="shared" si="168"/>
        <v>72</v>
      </c>
    </row>
    <row r="220" spans="1:48" x14ac:dyDescent="0.35">
      <c r="A220" s="69">
        <f>IF('Student Profile'!A7="","",'Student Profile'!A7)</f>
        <v>5</v>
      </c>
      <c r="B220" s="70" t="str">
        <f>IF('Student Profile'!B7="","",'Student Profile'!B7)</f>
        <v>KAMAL KISHOR JOSHI</v>
      </c>
      <c r="C220" s="69">
        <f>IF('Student Profile'!C7="","",'Student Profile'!C7)</f>
        <v>4364</v>
      </c>
      <c r="D220" s="71">
        <v>32</v>
      </c>
      <c r="E220" s="72">
        <f t="shared" si="143"/>
        <v>80</v>
      </c>
      <c r="F220" s="422">
        <f t="shared" si="144"/>
        <v>10</v>
      </c>
      <c r="G220" s="4"/>
      <c r="H220" s="84">
        <f t="shared" si="145"/>
        <v>5</v>
      </c>
      <c r="I220" s="80" t="str">
        <f t="shared" si="146"/>
        <v>KAMAL KISHOR JOSHI</v>
      </c>
      <c r="J220" s="80">
        <f t="shared" si="147"/>
        <v>4364</v>
      </c>
      <c r="K220" s="403">
        <v>19</v>
      </c>
      <c r="L220" s="82">
        <f t="shared" si="148"/>
        <v>23.8</v>
      </c>
      <c r="M220" s="421">
        <f t="shared" si="149"/>
        <v>9</v>
      </c>
      <c r="N220" s="4"/>
      <c r="O220" s="83">
        <f t="shared" si="150"/>
        <v>5</v>
      </c>
      <c r="P220" s="77" t="str">
        <f t="shared" si="151"/>
        <v>KAMAL KISHOR JOSHI</v>
      </c>
      <c r="Q220" s="77">
        <f t="shared" si="152"/>
        <v>4364</v>
      </c>
      <c r="R220" s="78"/>
      <c r="S220" s="79" t="e">
        <f>IF(#REF!="","",ROUND(#REF!/#REF!*$AN$5,1))</f>
        <v>#REF!</v>
      </c>
      <c r="T220" s="79" t="str">
        <f t="shared" si="153"/>
        <v/>
      </c>
      <c r="U220" s="4"/>
      <c r="V220" s="69">
        <f t="shared" si="154"/>
        <v>5</v>
      </c>
      <c r="W220" s="70" t="str">
        <f t="shared" si="155"/>
        <v>KAMAL KISHOR JOSHI</v>
      </c>
      <c r="X220" s="70">
        <f t="shared" si="139"/>
        <v>4364</v>
      </c>
      <c r="Y220" s="71">
        <v>30</v>
      </c>
      <c r="Z220" s="72">
        <f t="shared" si="156"/>
        <v>75</v>
      </c>
      <c r="AA220" s="422">
        <f t="shared" si="157"/>
        <v>9</v>
      </c>
      <c r="AB220" s="4"/>
      <c r="AC220" s="84">
        <f t="shared" si="158"/>
        <v>5</v>
      </c>
      <c r="AD220" s="80" t="str">
        <f t="shared" si="140"/>
        <v>KAMAL KISHOR JOSHI</v>
      </c>
      <c r="AE220" s="80">
        <f t="shared" si="141"/>
        <v>4364</v>
      </c>
      <c r="AF220" s="81">
        <v>36</v>
      </c>
      <c r="AG220" s="82">
        <f t="shared" si="159"/>
        <v>45</v>
      </c>
      <c r="AH220" s="421">
        <f t="shared" si="160"/>
        <v>26</v>
      </c>
      <c r="AI220" s="4"/>
      <c r="AJ220" s="83">
        <f t="shared" si="161"/>
        <v>5</v>
      </c>
      <c r="AK220" s="77" t="str">
        <f t="shared" si="162"/>
        <v>KAMAL KISHOR JOSHI</v>
      </c>
      <c r="AL220" s="77">
        <f t="shared" si="163"/>
        <v>4364</v>
      </c>
      <c r="AM220" s="78">
        <v>25</v>
      </c>
      <c r="AN220" s="79" t="e">
        <f>IF(#REF!="","",ROUND(#REF!/#REF!*$AN$5,1))</f>
        <v>#REF!</v>
      </c>
      <c r="AO220" s="79">
        <f t="shared" si="164"/>
        <v>25</v>
      </c>
      <c r="AP220" s="5">
        <f t="shared" si="169"/>
        <v>32</v>
      </c>
      <c r="AQ220" s="5">
        <f t="shared" si="170"/>
        <v>19</v>
      </c>
      <c r="AR220" s="5" t="str">
        <f t="shared" si="171"/>
        <v/>
      </c>
      <c r="AS220" s="5">
        <f t="shared" si="172"/>
        <v>30</v>
      </c>
      <c r="AT220" s="5">
        <f t="shared" si="173"/>
        <v>36</v>
      </c>
      <c r="AU220" s="5">
        <f t="shared" si="174"/>
        <v>25</v>
      </c>
      <c r="AV220" s="5">
        <f t="shared" si="168"/>
        <v>117</v>
      </c>
    </row>
    <row r="221" spans="1:48" x14ac:dyDescent="0.35">
      <c r="A221" s="69">
        <f>IF('Student Profile'!A8="","",'Student Profile'!A8)</f>
        <v>6</v>
      </c>
      <c r="B221" s="70" t="str">
        <f>IF('Student Profile'!B8="","",'Student Profile'!B8)</f>
        <v>KARAN SINGH RAWAT</v>
      </c>
      <c r="C221" s="69">
        <f>IF('Student Profile'!C8="","",'Student Profile'!C8)</f>
        <v>4367</v>
      </c>
      <c r="D221" s="71">
        <v>18</v>
      </c>
      <c r="E221" s="72">
        <f t="shared" si="143"/>
        <v>45</v>
      </c>
      <c r="F221" s="422">
        <f t="shared" si="144"/>
        <v>6</v>
      </c>
      <c r="G221" s="4"/>
      <c r="H221" s="84">
        <f t="shared" si="145"/>
        <v>6</v>
      </c>
      <c r="I221" s="80" t="str">
        <f t="shared" si="146"/>
        <v>KARAN SINGH RAWAT</v>
      </c>
      <c r="J221" s="80">
        <f t="shared" si="147"/>
        <v>4367</v>
      </c>
      <c r="K221" s="403">
        <v>3</v>
      </c>
      <c r="L221" s="82">
        <f t="shared" si="148"/>
        <v>3.8</v>
      </c>
      <c r="M221" s="421">
        <f t="shared" si="149"/>
        <v>2</v>
      </c>
      <c r="N221" s="4"/>
      <c r="O221" s="83">
        <f t="shared" si="150"/>
        <v>6</v>
      </c>
      <c r="P221" s="77" t="str">
        <f t="shared" si="151"/>
        <v>KARAN SINGH RAWAT</v>
      </c>
      <c r="Q221" s="77">
        <f t="shared" si="152"/>
        <v>4367</v>
      </c>
      <c r="R221" s="78"/>
      <c r="S221" s="79" t="e">
        <f>IF(#REF!="","",ROUND(#REF!/#REF!*$AN$5,1))</f>
        <v>#REF!</v>
      </c>
      <c r="T221" s="79" t="str">
        <f t="shared" si="153"/>
        <v/>
      </c>
      <c r="U221" s="4"/>
      <c r="V221" s="69">
        <f t="shared" si="154"/>
        <v>6</v>
      </c>
      <c r="W221" s="70" t="str">
        <f t="shared" si="155"/>
        <v>KARAN SINGH RAWAT</v>
      </c>
      <c r="X221" s="70">
        <f t="shared" si="139"/>
        <v>4367</v>
      </c>
      <c r="Y221" s="71">
        <v>25</v>
      </c>
      <c r="Z221" s="72">
        <f t="shared" si="156"/>
        <v>62.5</v>
      </c>
      <c r="AA221" s="422">
        <f t="shared" si="157"/>
        <v>8</v>
      </c>
      <c r="AB221" s="4"/>
      <c r="AC221" s="84">
        <f t="shared" si="158"/>
        <v>6</v>
      </c>
      <c r="AD221" s="80" t="str">
        <f t="shared" si="140"/>
        <v>KARAN SINGH RAWAT</v>
      </c>
      <c r="AE221" s="80">
        <f t="shared" si="141"/>
        <v>4367</v>
      </c>
      <c r="AF221" s="81">
        <v>22</v>
      </c>
      <c r="AG221" s="82">
        <f t="shared" si="159"/>
        <v>27.5</v>
      </c>
      <c r="AH221" s="421">
        <f t="shared" si="160"/>
        <v>16</v>
      </c>
      <c r="AI221" s="4"/>
      <c r="AJ221" s="83">
        <f t="shared" si="161"/>
        <v>6</v>
      </c>
      <c r="AK221" s="77" t="str">
        <f t="shared" si="162"/>
        <v>KARAN SINGH RAWAT</v>
      </c>
      <c r="AL221" s="77">
        <f t="shared" si="163"/>
        <v>4367</v>
      </c>
      <c r="AM221" s="78">
        <v>24</v>
      </c>
      <c r="AN221" s="79" t="e">
        <f>IF(#REF!="","",ROUND(#REF!/#REF!*$AN$5,1))</f>
        <v>#REF!</v>
      </c>
      <c r="AO221" s="79">
        <f t="shared" si="164"/>
        <v>24</v>
      </c>
      <c r="AP221" s="5">
        <f t="shared" si="169"/>
        <v>18</v>
      </c>
      <c r="AQ221" s="5">
        <f t="shared" si="170"/>
        <v>3</v>
      </c>
      <c r="AR221" s="5" t="str">
        <f t="shared" si="171"/>
        <v/>
      </c>
      <c r="AS221" s="5">
        <f t="shared" si="172"/>
        <v>25</v>
      </c>
      <c r="AT221" s="5">
        <f t="shared" si="173"/>
        <v>22</v>
      </c>
      <c r="AU221" s="5">
        <f t="shared" si="174"/>
        <v>24</v>
      </c>
      <c r="AV221" s="5">
        <f t="shared" si="168"/>
        <v>68</v>
      </c>
    </row>
    <row r="222" spans="1:48" x14ac:dyDescent="0.35">
      <c r="A222" s="69">
        <f>IF('Student Profile'!A9="","",'Student Profile'!A9)</f>
        <v>7</v>
      </c>
      <c r="B222" s="70" t="str">
        <f>IF('Student Profile'!B9="","",'Student Profile'!B9)</f>
        <v>KARAN SUYAL</v>
      </c>
      <c r="C222" s="69">
        <f>IF('Student Profile'!C9="","",'Student Profile'!C9)</f>
        <v>4346</v>
      </c>
      <c r="D222" s="71">
        <v>20</v>
      </c>
      <c r="E222" s="72">
        <f t="shared" si="143"/>
        <v>50</v>
      </c>
      <c r="F222" s="422">
        <f t="shared" si="144"/>
        <v>6</v>
      </c>
      <c r="G222" s="4"/>
      <c r="H222" s="84">
        <f t="shared" si="145"/>
        <v>7</v>
      </c>
      <c r="I222" s="80" t="str">
        <f t="shared" si="146"/>
        <v>KARAN SUYAL</v>
      </c>
      <c r="J222" s="80">
        <f t="shared" si="147"/>
        <v>4346</v>
      </c>
      <c r="K222" s="403">
        <v>18</v>
      </c>
      <c r="L222" s="82">
        <f t="shared" si="148"/>
        <v>22.5</v>
      </c>
      <c r="M222" s="421">
        <f t="shared" si="149"/>
        <v>8</v>
      </c>
      <c r="N222" s="4"/>
      <c r="O222" s="83">
        <f t="shared" si="150"/>
        <v>7</v>
      </c>
      <c r="P222" s="77" t="str">
        <f t="shared" si="151"/>
        <v>KARAN SUYAL</v>
      </c>
      <c r="Q222" s="77">
        <f t="shared" si="152"/>
        <v>4346</v>
      </c>
      <c r="R222" s="78"/>
      <c r="S222" s="79" t="e">
        <f>IF(#REF!="","",ROUND(#REF!/#REF!*$AN$5,1))</f>
        <v>#REF!</v>
      </c>
      <c r="T222" s="79" t="str">
        <f t="shared" si="153"/>
        <v/>
      </c>
      <c r="U222" s="4"/>
      <c r="V222" s="69">
        <f t="shared" si="154"/>
        <v>7</v>
      </c>
      <c r="W222" s="70" t="str">
        <f t="shared" si="155"/>
        <v>KARAN SUYAL</v>
      </c>
      <c r="X222" s="70">
        <f t="shared" si="139"/>
        <v>4346</v>
      </c>
      <c r="Y222" s="71">
        <v>25</v>
      </c>
      <c r="Z222" s="72">
        <f t="shared" si="156"/>
        <v>62.5</v>
      </c>
      <c r="AA222" s="422">
        <f t="shared" si="157"/>
        <v>8</v>
      </c>
      <c r="AB222" s="4"/>
      <c r="AC222" s="84">
        <f t="shared" si="158"/>
        <v>7</v>
      </c>
      <c r="AD222" s="80" t="str">
        <f t="shared" si="140"/>
        <v>KARAN SUYAL</v>
      </c>
      <c r="AE222" s="80">
        <f t="shared" si="141"/>
        <v>4346</v>
      </c>
      <c r="AF222" s="81">
        <v>13</v>
      </c>
      <c r="AG222" s="82">
        <f t="shared" si="159"/>
        <v>16.3</v>
      </c>
      <c r="AH222" s="421">
        <f t="shared" si="160"/>
        <v>10</v>
      </c>
      <c r="AI222" s="4"/>
      <c r="AJ222" s="83">
        <f t="shared" si="161"/>
        <v>7</v>
      </c>
      <c r="AK222" s="77" t="str">
        <f t="shared" si="162"/>
        <v>KARAN SUYAL</v>
      </c>
      <c r="AL222" s="77">
        <f t="shared" si="163"/>
        <v>4346</v>
      </c>
      <c r="AM222" s="78">
        <v>24</v>
      </c>
      <c r="AN222" s="79" t="e">
        <f>IF(#REF!="","",ROUND(#REF!/#REF!*$AN$5,1))</f>
        <v>#REF!</v>
      </c>
      <c r="AO222" s="79">
        <f t="shared" si="164"/>
        <v>24</v>
      </c>
      <c r="AP222" s="5">
        <f t="shared" si="169"/>
        <v>20</v>
      </c>
      <c r="AQ222" s="5">
        <f t="shared" si="170"/>
        <v>18</v>
      </c>
      <c r="AR222" s="5" t="str">
        <f t="shared" si="171"/>
        <v/>
      </c>
      <c r="AS222" s="5">
        <f t="shared" si="172"/>
        <v>25</v>
      </c>
      <c r="AT222" s="5">
        <f t="shared" si="173"/>
        <v>13</v>
      </c>
      <c r="AU222" s="5">
        <f t="shared" si="174"/>
        <v>24</v>
      </c>
      <c r="AV222" s="5">
        <f t="shared" si="168"/>
        <v>76</v>
      </c>
    </row>
    <row r="223" spans="1:48" x14ac:dyDescent="0.35">
      <c r="A223" s="69">
        <f>IF('Student Profile'!A10="","",'Student Profile'!A10)</f>
        <v>8</v>
      </c>
      <c r="B223" s="70" t="str">
        <f>IF('Student Profile'!B10="","",'Student Profile'!B10)</f>
        <v>KHEEM SINGH CHHIMWAL</v>
      </c>
      <c r="C223" s="69">
        <f>IF('Student Profile'!C10="","",'Student Profile'!C10)</f>
        <v>4162</v>
      </c>
      <c r="D223" s="71">
        <v>18</v>
      </c>
      <c r="E223" s="72">
        <f t="shared" si="143"/>
        <v>45</v>
      </c>
      <c r="F223" s="422">
        <f t="shared" si="144"/>
        <v>6</v>
      </c>
      <c r="G223" s="4"/>
      <c r="H223" s="84">
        <f t="shared" si="145"/>
        <v>8</v>
      </c>
      <c r="I223" s="80" t="str">
        <f t="shared" si="146"/>
        <v>KHEEM SINGH CHHIMWAL</v>
      </c>
      <c r="J223" s="80">
        <f t="shared" si="147"/>
        <v>4162</v>
      </c>
      <c r="K223" s="403">
        <v>16</v>
      </c>
      <c r="L223" s="82">
        <f t="shared" si="148"/>
        <v>20</v>
      </c>
      <c r="M223" s="421">
        <f t="shared" si="149"/>
        <v>7</v>
      </c>
      <c r="N223" s="4"/>
      <c r="O223" s="83">
        <f t="shared" si="150"/>
        <v>8</v>
      </c>
      <c r="P223" s="77" t="str">
        <f t="shared" si="151"/>
        <v>KHEEM SINGH CHHIMWAL</v>
      </c>
      <c r="Q223" s="77">
        <f t="shared" si="152"/>
        <v>4162</v>
      </c>
      <c r="R223" s="78"/>
      <c r="S223" s="79" t="e">
        <f>IF(#REF!="","",ROUND(#REF!/#REF!*$AN$5,1))</f>
        <v>#REF!</v>
      </c>
      <c r="T223" s="79" t="str">
        <f t="shared" si="153"/>
        <v/>
      </c>
      <c r="U223" s="4"/>
      <c r="V223" s="69">
        <f t="shared" si="154"/>
        <v>8</v>
      </c>
      <c r="W223" s="70" t="str">
        <f t="shared" si="155"/>
        <v>KHEEM SINGH CHHIMWAL</v>
      </c>
      <c r="X223" s="70">
        <f t="shared" si="139"/>
        <v>4162</v>
      </c>
      <c r="Y223" s="71">
        <v>22</v>
      </c>
      <c r="Z223" s="72">
        <f t="shared" si="156"/>
        <v>55</v>
      </c>
      <c r="AA223" s="422">
        <f t="shared" si="157"/>
        <v>7</v>
      </c>
      <c r="AB223" s="4"/>
      <c r="AC223" s="84">
        <f t="shared" si="158"/>
        <v>8</v>
      </c>
      <c r="AD223" s="80" t="str">
        <f t="shared" si="140"/>
        <v>KHEEM SINGH CHHIMWAL</v>
      </c>
      <c r="AE223" s="80">
        <f t="shared" si="141"/>
        <v>4162</v>
      </c>
      <c r="AF223" s="81">
        <v>19</v>
      </c>
      <c r="AG223" s="82">
        <f t="shared" si="159"/>
        <v>23.8</v>
      </c>
      <c r="AH223" s="421">
        <f t="shared" si="160"/>
        <v>14</v>
      </c>
      <c r="AI223" s="4"/>
      <c r="AJ223" s="83">
        <f t="shared" si="161"/>
        <v>8</v>
      </c>
      <c r="AK223" s="77" t="str">
        <f t="shared" si="162"/>
        <v>KHEEM SINGH CHHIMWAL</v>
      </c>
      <c r="AL223" s="77">
        <f t="shared" si="163"/>
        <v>4162</v>
      </c>
      <c r="AM223" s="78">
        <v>26</v>
      </c>
      <c r="AN223" s="79" t="e">
        <f>IF(#REF!="","",ROUND(#REF!/#REF!*$AN$5,1))</f>
        <v>#REF!</v>
      </c>
      <c r="AO223" s="79">
        <f t="shared" si="164"/>
        <v>26</v>
      </c>
      <c r="AP223" s="5">
        <f t="shared" ref="AP223:AP286" si="175">IF(D223="","",D223)</f>
        <v>18</v>
      </c>
      <c r="AQ223" s="5">
        <f t="shared" ref="AQ223:AQ286" si="176">IF(K223="","",K223)</f>
        <v>16</v>
      </c>
      <c r="AR223" s="5" t="str">
        <f t="shared" ref="AR223:AR286" si="177">IF(R223="","",R223)</f>
        <v/>
      </c>
      <c r="AS223" s="5">
        <f t="shared" ref="AS223:AS286" si="178">IF(Y223="","",Y223)</f>
        <v>22</v>
      </c>
      <c r="AT223" s="5">
        <f t="shared" ref="AT223:AT286" si="179">IF(AF223="","",AF223)</f>
        <v>19</v>
      </c>
      <c r="AU223" s="5">
        <f t="shared" ref="AU223:AU286" si="180">IF(AM223="","",AM223)</f>
        <v>26</v>
      </c>
      <c r="AV223" s="5">
        <f t="shared" si="168"/>
        <v>75</v>
      </c>
    </row>
    <row r="224" spans="1:48" x14ac:dyDescent="0.35">
      <c r="A224" s="69">
        <f>IF('Student Profile'!A11="","",'Student Profile'!A11)</f>
        <v>9</v>
      </c>
      <c r="B224" s="70" t="str">
        <f>IF('Student Profile'!B11="","",'Student Profile'!B11)</f>
        <v>MANISH NEGI</v>
      </c>
      <c r="C224" s="69">
        <f>IF('Student Profile'!C11="","",'Student Profile'!C11)</f>
        <v>4393</v>
      </c>
      <c r="D224" s="71">
        <v>18</v>
      </c>
      <c r="E224" s="72">
        <f t="shared" si="143"/>
        <v>45</v>
      </c>
      <c r="F224" s="422">
        <f t="shared" si="144"/>
        <v>6</v>
      </c>
      <c r="G224" s="4"/>
      <c r="H224" s="84">
        <f t="shared" si="145"/>
        <v>9</v>
      </c>
      <c r="I224" s="80" t="str">
        <f t="shared" si="146"/>
        <v>MANISH NEGI</v>
      </c>
      <c r="J224" s="80">
        <f t="shared" si="147"/>
        <v>4393</v>
      </c>
      <c r="K224" s="403">
        <v>8</v>
      </c>
      <c r="L224" s="82">
        <f t="shared" si="148"/>
        <v>10</v>
      </c>
      <c r="M224" s="421">
        <f t="shared" si="149"/>
        <v>4</v>
      </c>
      <c r="N224" s="4"/>
      <c r="O224" s="83">
        <f t="shared" si="150"/>
        <v>9</v>
      </c>
      <c r="P224" s="77" t="str">
        <f t="shared" si="151"/>
        <v>MANISH NEGI</v>
      </c>
      <c r="Q224" s="77">
        <f t="shared" si="152"/>
        <v>4393</v>
      </c>
      <c r="R224" s="78"/>
      <c r="S224" s="79" t="e">
        <f>IF(#REF!="","",ROUND(#REF!/#REF!*$AN$5,1))</f>
        <v>#REF!</v>
      </c>
      <c r="T224" s="79" t="str">
        <f t="shared" si="153"/>
        <v/>
      </c>
      <c r="U224" s="4"/>
      <c r="V224" s="69">
        <f t="shared" si="154"/>
        <v>9</v>
      </c>
      <c r="W224" s="70" t="str">
        <f t="shared" si="155"/>
        <v>MANISH NEGI</v>
      </c>
      <c r="X224" s="70">
        <f t="shared" si="139"/>
        <v>4393</v>
      </c>
      <c r="Y224" s="71">
        <v>26</v>
      </c>
      <c r="Z224" s="72">
        <f t="shared" si="156"/>
        <v>65</v>
      </c>
      <c r="AA224" s="422">
        <f t="shared" si="157"/>
        <v>8</v>
      </c>
      <c r="AB224" s="4"/>
      <c r="AC224" s="84">
        <f t="shared" si="158"/>
        <v>9</v>
      </c>
      <c r="AD224" s="80" t="str">
        <f t="shared" si="140"/>
        <v>MANISH NEGI</v>
      </c>
      <c r="AE224" s="80">
        <f t="shared" si="141"/>
        <v>4393</v>
      </c>
      <c r="AF224" s="81">
        <v>19</v>
      </c>
      <c r="AG224" s="82">
        <f t="shared" si="159"/>
        <v>23.8</v>
      </c>
      <c r="AH224" s="421">
        <f t="shared" si="160"/>
        <v>14</v>
      </c>
      <c r="AI224" s="4"/>
      <c r="AJ224" s="83">
        <f t="shared" si="161"/>
        <v>9</v>
      </c>
      <c r="AK224" s="77" t="str">
        <f t="shared" si="162"/>
        <v>MANISH NEGI</v>
      </c>
      <c r="AL224" s="77">
        <f t="shared" si="163"/>
        <v>4393</v>
      </c>
      <c r="AM224" s="78">
        <v>24</v>
      </c>
      <c r="AN224" s="79" t="e">
        <f>IF(#REF!="","",ROUND(#REF!/#REF!*$AN$5,1))</f>
        <v>#REF!</v>
      </c>
      <c r="AO224" s="79">
        <f t="shared" si="164"/>
        <v>24</v>
      </c>
      <c r="AP224" s="5">
        <f t="shared" si="175"/>
        <v>18</v>
      </c>
      <c r="AQ224" s="5">
        <f t="shared" si="176"/>
        <v>8</v>
      </c>
      <c r="AR224" s="5" t="str">
        <f t="shared" si="177"/>
        <v/>
      </c>
      <c r="AS224" s="5">
        <f t="shared" si="178"/>
        <v>26</v>
      </c>
      <c r="AT224" s="5">
        <f t="shared" si="179"/>
        <v>19</v>
      </c>
      <c r="AU224" s="5">
        <f t="shared" si="180"/>
        <v>24</v>
      </c>
      <c r="AV224" s="5">
        <f t="shared" si="168"/>
        <v>71</v>
      </c>
    </row>
    <row r="225" spans="1:48" x14ac:dyDescent="0.35">
      <c r="A225" s="69">
        <f>IF('Student Profile'!A12="","",'Student Profile'!A12)</f>
        <v>10</v>
      </c>
      <c r="B225" s="70" t="str">
        <f>IF('Student Profile'!B12="","",'Student Profile'!B12)</f>
        <v>MOHIT JOSHI</v>
      </c>
      <c r="C225" s="69">
        <f>IF('Student Profile'!C12="","",'Student Profile'!C12)</f>
        <v>4394</v>
      </c>
      <c r="D225" s="71">
        <v>12</v>
      </c>
      <c r="E225" s="72">
        <f t="shared" si="143"/>
        <v>30</v>
      </c>
      <c r="F225" s="422">
        <f t="shared" si="144"/>
        <v>4</v>
      </c>
      <c r="G225" s="4"/>
      <c r="H225" s="84">
        <f t="shared" si="145"/>
        <v>10</v>
      </c>
      <c r="I225" s="80" t="str">
        <f t="shared" si="146"/>
        <v>MOHIT JOSHI</v>
      </c>
      <c r="J225" s="80">
        <f t="shared" si="147"/>
        <v>4394</v>
      </c>
      <c r="K225" s="403">
        <v>15</v>
      </c>
      <c r="L225" s="82">
        <f t="shared" si="148"/>
        <v>18.8</v>
      </c>
      <c r="M225" s="421">
        <f t="shared" si="149"/>
        <v>7</v>
      </c>
      <c r="N225" s="4"/>
      <c r="O225" s="83">
        <f t="shared" si="150"/>
        <v>10</v>
      </c>
      <c r="P225" s="77" t="str">
        <f t="shared" si="151"/>
        <v>MOHIT JOSHI</v>
      </c>
      <c r="Q225" s="77">
        <f t="shared" si="152"/>
        <v>4394</v>
      </c>
      <c r="R225" s="78"/>
      <c r="S225" s="79" t="e">
        <f>IF(#REF!="","",ROUND(#REF!/#REF!*$AN$5,1))</f>
        <v>#REF!</v>
      </c>
      <c r="T225" s="79" t="str">
        <f t="shared" si="153"/>
        <v/>
      </c>
      <c r="U225" s="4"/>
      <c r="V225" s="69">
        <f t="shared" si="154"/>
        <v>10</v>
      </c>
      <c r="W225" s="70" t="str">
        <f t="shared" si="155"/>
        <v>MOHIT JOSHI</v>
      </c>
      <c r="X225" s="70">
        <f t="shared" si="139"/>
        <v>4394</v>
      </c>
      <c r="Y225" s="71">
        <v>22</v>
      </c>
      <c r="Z225" s="72">
        <f t="shared" si="156"/>
        <v>55</v>
      </c>
      <c r="AA225" s="422">
        <f t="shared" si="157"/>
        <v>7</v>
      </c>
      <c r="AB225" s="4"/>
      <c r="AC225" s="84">
        <f t="shared" si="158"/>
        <v>10</v>
      </c>
      <c r="AD225" s="80" t="str">
        <f t="shared" si="140"/>
        <v>MOHIT JOSHI</v>
      </c>
      <c r="AE225" s="80">
        <f t="shared" si="141"/>
        <v>4394</v>
      </c>
      <c r="AF225" s="81">
        <v>34</v>
      </c>
      <c r="AG225" s="82">
        <f t="shared" si="159"/>
        <v>42.5</v>
      </c>
      <c r="AH225" s="421">
        <f t="shared" si="160"/>
        <v>25</v>
      </c>
      <c r="AI225" s="4"/>
      <c r="AJ225" s="83">
        <f t="shared" si="161"/>
        <v>10</v>
      </c>
      <c r="AK225" s="77" t="str">
        <f t="shared" si="162"/>
        <v>MOHIT JOSHI</v>
      </c>
      <c r="AL225" s="77">
        <f t="shared" si="163"/>
        <v>4394</v>
      </c>
      <c r="AM225" s="78">
        <v>24</v>
      </c>
      <c r="AN225" s="79" t="e">
        <f>IF(#REF!="","",ROUND(#REF!/#REF!*$AN$5,1))</f>
        <v>#REF!</v>
      </c>
      <c r="AO225" s="79">
        <f t="shared" si="164"/>
        <v>24</v>
      </c>
      <c r="AP225" s="5">
        <f t="shared" si="175"/>
        <v>12</v>
      </c>
      <c r="AQ225" s="5">
        <f t="shared" si="176"/>
        <v>15</v>
      </c>
      <c r="AR225" s="5" t="str">
        <f t="shared" si="177"/>
        <v/>
      </c>
      <c r="AS225" s="5">
        <f t="shared" si="178"/>
        <v>22</v>
      </c>
      <c r="AT225" s="5">
        <f t="shared" si="179"/>
        <v>34</v>
      </c>
      <c r="AU225" s="5">
        <f t="shared" si="180"/>
        <v>24</v>
      </c>
      <c r="AV225" s="5">
        <f t="shared" si="168"/>
        <v>83</v>
      </c>
    </row>
    <row r="226" spans="1:48" x14ac:dyDescent="0.35">
      <c r="A226" s="69">
        <f>IF('Student Profile'!A13="","",'Student Profile'!A13)</f>
        <v>11</v>
      </c>
      <c r="B226" s="70" t="str">
        <f>IF('Student Profile'!B13="","",'Student Profile'!B13)</f>
        <v>RITESH JOSHI</v>
      </c>
      <c r="C226" s="69">
        <f>IF('Student Profile'!C13="","",'Student Profile'!C13)</f>
        <v>4163</v>
      </c>
      <c r="D226" s="71">
        <v>18</v>
      </c>
      <c r="E226" s="72">
        <f t="shared" si="143"/>
        <v>45</v>
      </c>
      <c r="F226" s="422">
        <f t="shared" si="144"/>
        <v>6</v>
      </c>
      <c r="G226" s="4"/>
      <c r="H226" s="84">
        <f t="shared" si="145"/>
        <v>11</v>
      </c>
      <c r="I226" s="80" t="str">
        <f t="shared" si="146"/>
        <v>RITESH JOSHI</v>
      </c>
      <c r="J226" s="80">
        <f t="shared" si="147"/>
        <v>4163</v>
      </c>
      <c r="K226" s="403">
        <v>12</v>
      </c>
      <c r="L226" s="82">
        <f t="shared" si="148"/>
        <v>15</v>
      </c>
      <c r="M226" s="421">
        <f t="shared" si="149"/>
        <v>6</v>
      </c>
      <c r="N226" s="4"/>
      <c r="O226" s="83">
        <f t="shared" si="150"/>
        <v>11</v>
      </c>
      <c r="P226" s="77" t="str">
        <f t="shared" si="151"/>
        <v>RITESH JOSHI</v>
      </c>
      <c r="Q226" s="77">
        <f t="shared" si="152"/>
        <v>4163</v>
      </c>
      <c r="R226" s="78"/>
      <c r="S226" s="79" t="e">
        <f>IF(#REF!="","",ROUND(#REF!/#REF!*$AN$5,1))</f>
        <v>#REF!</v>
      </c>
      <c r="T226" s="79" t="str">
        <f t="shared" si="153"/>
        <v/>
      </c>
      <c r="U226" s="4"/>
      <c r="V226" s="69">
        <f t="shared" si="154"/>
        <v>11</v>
      </c>
      <c r="W226" s="70" t="str">
        <f t="shared" si="155"/>
        <v>RITESH JOSHI</v>
      </c>
      <c r="X226" s="70">
        <f t="shared" si="139"/>
        <v>4163</v>
      </c>
      <c r="Y226" s="71">
        <v>23</v>
      </c>
      <c r="Z226" s="72">
        <f t="shared" si="156"/>
        <v>57.5</v>
      </c>
      <c r="AA226" s="422">
        <f t="shared" si="157"/>
        <v>7</v>
      </c>
      <c r="AB226" s="4"/>
      <c r="AC226" s="84">
        <f t="shared" si="158"/>
        <v>11</v>
      </c>
      <c r="AD226" s="80" t="str">
        <f t="shared" si="140"/>
        <v>RITESH JOSHI</v>
      </c>
      <c r="AE226" s="80">
        <f t="shared" si="141"/>
        <v>4163</v>
      </c>
      <c r="AF226" s="81">
        <v>18</v>
      </c>
      <c r="AG226" s="82">
        <f t="shared" si="159"/>
        <v>22.5</v>
      </c>
      <c r="AH226" s="421">
        <f t="shared" si="160"/>
        <v>13</v>
      </c>
      <c r="AI226" s="4"/>
      <c r="AJ226" s="83">
        <f t="shared" si="161"/>
        <v>11</v>
      </c>
      <c r="AK226" s="77" t="str">
        <f t="shared" si="162"/>
        <v>RITESH JOSHI</v>
      </c>
      <c r="AL226" s="77">
        <f t="shared" si="163"/>
        <v>4163</v>
      </c>
      <c r="AM226" s="78">
        <v>20</v>
      </c>
      <c r="AN226" s="79" t="e">
        <f>IF(#REF!="","",ROUND(#REF!/#REF!*$AN$5,1))</f>
        <v>#REF!</v>
      </c>
      <c r="AO226" s="79">
        <f t="shared" si="164"/>
        <v>20</v>
      </c>
      <c r="AP226" s="5">
        <f t="shared" si="175"/>
        <v>18</v>
      </c>
      <c r="AQ226" s="5">
        <f t="shared" si="176"/>
        <v>12</v>
      </c>
      <c r="AR226" s="5" t="str">
        <f t="shared" si="177"/>
        <v/>
      </c>
      <c r="AS226" s="5">
        <f t="shared" si="178"/>
        <v>23</v>
      </c>
      <c r="AT226" s="5">
        <f t="shared" si="179"/>
        <v>18</v>
      </c>
      <c r="AU226" s="5">
        <f t="shared" si="180"/>
        <v>20</v>
      </c>
      <c r="AV226" s="5">
        <f t="shared" si="168"/>
        <v>71</v>
      </c>
    </row>
    <row r="227" spans="1:48" x14ac:dyDescent="0.35">
      <c r="A227" s="69">
        <f>IF('Student Profile'!A14="","",'Student Profile'!A14)</f>
        <v>12</v>
      </c>
      <c r="B227" s="70" t="str">
        <f>IF('Student Profile'!B14="","",'Student Profile'!B14)</f>
        <v>SAGAR SINGH PARGAI</v>
      </c>
      <c r="C227" s="69">
        <f>IF('Student Profile'!C14="","",'Student Profile'!C14)</f>
        <v>4416</v>
      </c>
      <c r="D227" s="71">
        <v>18</v>
      </c>
      <c r="E227" s="72">
        <f t="shared" si="143"/>
        <v>45</v>
      </c>
      <c r="F227" s="422">
        <f t="shared" si="144"/>
        <v>6</v>
      </c>
      <c r="G227" s="4"/>
      <c r="H227" s="84">
        <f t="shared" si="145"/>
        <v>12</v>
      </c>
      <c r="I227" s="80" t="str">
        <f t="shared" si="146"/>
        <v>SAGAR SINGH PARGAI</v>
      </c>
      <c r="J227" s="80">
        <f t="shared" si="147"/>
        <v>4416</v>
      </c>
      <c r="K227" s="403">
        <v>13</v>
      </c>
      <c r="L227" s="82">
        <f t="shared" si="148"/>
        <v>16.3</v>
      </c>
      <c r="M227" s="421">
        <f t="shared" si="149"/>
        <v>6</v>
      </c>
      <c r="N227" s="4"/>
      <c r="O227" s="83">
        <f t="shared" si="150"/>
        <v>12</v>
      </c>
      <c r="P227" s="77" t="str">
        <f t="shared" si="151"/>
        <v>SAGAR SINGH PARGAI</v>
      </c>
      <c r="Q227" s="77">
        <f t="shared" si="152"/>
        <v>4416</v>
      </c>
      <c r="R227" s="78"/>
      <c r="S227" s="79" t="e">
        <f>IF(#REF!="","",ROUND(#REF!/#REF!*$AN$5,1))</f>
        <v>#REF!</v>
      </c>
      <c r="T227" s="79" t="str">
        <f t="shared" si="153"/>
        <v/>
      </c>
      <c r="U227" s="4"/>
      <c r="V227" s="69">
        <f t="shared" si="154"/>
        <v>12</v>
      </c>
      <c r="W227" s="70" t="str">
        <f t="shared" si="155"/>
        <v>SAGAR SINGH PARGAI</v>
      </c>
      <c r="X227" s="70">
        <f t="shared" si="139"/>
        <v>4416</v>
      </c>
      <c r="Y227" s="71">
        <v>28</v>
      </c>
      <c r="Z227" s="72">
        <f t="shared" si="156"/>
        <v>70</v>
      </c>
      <c r="AA227" s="422">
        <f t="shared" si="157"/>
        <v>8</v>
      </c>
      <c r="AB227" s="4"/>
      <c r="AC227" s="84">
        <f t="shared" si="158"/>
        <v>12</v>
      </c>
      <c r="AD227" s="80" t="str">
        <f t="shared" si="140"/>
        <v>SAGAR SINGH PARGAI</v>
      </c>
      <c r="AE227" s="80">
        <f t="shared" si="141"/>
        <v>4416</v>
      </c>
      <c r="AF227" s="81">
        <v>30</v>
      </c>
      <c r="AG227" s="82">
        <f t="shared" si="159"/>
        <v>37.5</v>
      </c>
      <c r="AH227" s="421">
        <f t="shared" si="160"/>
        <v>22</v>
      </c>
      <c r="AI227" s="4"/>
      <c r="AJ227" s="83">
        <f t="shared" si="161"/>
        <v>12</v>
      </c>
      <c r="AK227" s="77" t="str">
        <f t="shared" si="162"/>
        <v>SAGAR SINGH PARGAI</v>
      </c>
      <c r="AL227" s="77">
        <f t="shared" si="163"/>
        <v>4416</v>
      </c>
      <c r="AM227" s="78">
        <v>27</v>
      </c>
      <c r="AN227" s="79" t="e">
        <f>IF(#REF!="","",ROUND(#REF!/#REF!*$AN$5,1))</f>
        <v>#REF!</v>
      </c>
      <c r="AO227" s="79">
        <f t="shared" si="164"/>
        <v>27</v>
      </c>
      <c r="AP227" s="5">
        <f t="shared" si="175"/>
        <v>18</v>
      </c>
      <c r="AQ227" s="5">
        <f t="shared" si="176"/>
        <v>13</v>
      </c>
      <c r="AR227" s="5" t="str">
        <f t="shared" si="177"/>
        <v/>
      </c>
      <c r="AS227" s="5">
        <f t="shared" si="178"/>
        <v>28</v>
      </c>
      <c r="AT227" s="5">
        <f t="shared" si="179"/>
        <v>30</v>
      </c>
      <c r="AU227" s="5">
        <f t="shared" si="180"/>
        <v>27</v>
      </c>
      <c r="AV227" s="5">
        <f t="shared" si="168"/>
        <v>89</v>
      </c>
    </row>
    <row r="228" spans="1:48" x14ac:dyDescent="0.35">
      <c r="A228" s="69">
        <f>IF('Student Profile'!A15="","",'Student Profile'!A15)</f>
        <v>13</v>
      </c>
      <c r="B228" s="70" t="str">
        <f>IF('Student Profile'!B15="","",'Student Profile'!B15)</f>
        <v>SUMIT DANI</v>
      </c>
      <c r="C228" s="69">
        <f>IF('Student Profile'!C15="","",'Student Profile'!C15)</f>
        <v>4257</v>
      </c>
      <c r="D228" s="71">
        <v>16</v>
      </c>
      <c r="E228" s="72">
        <f t="shared" si="143"/>
        <v>40</v>
      </c>
      <c r="F228" s="422">
        <f t="shared" si="144"/>
        <v>5</v>
      </c>
      <c r="G228" s="4"/>
      <c r="H228" s="84">
        <f t="shared" si="145"/>
        <v>13</v>
      </c>
      <c r="I228" s="80" t="str">
        <f t="shared" si="146"/>
        <v>SUMIT DANI</v>
      </c>
      <c r="J228" s="80">
        <f t="shared" si="147"/>
        <v>4257</v>
      </c>
      <c r="K228" s="403">
        <v>17</v>
      </c>
      <c r="L228" s="82">
        <f t="shared" si="148"/>
        <v>21.3</v>
      </c>
      <c r="M228" s="421">
        <f t="shared" si="149"/>
        <v>8</v>
      </c>
      <c r="N228" s="4"/>
      <c r="O228" s="83">
        <f t="shared" si="150"/>
        <v>13</v>
      </c>
      <c r="P228" s="77" t="str">
        <f t="shared" si="151"/>
        <v>SUMIT DANI</v>
      </c>
      <c r="Q228" s="77">
        <f t="shared" si="152"/>
        <v>4257</v>
      </c>
      <c r="R228" s="78"/>
      <c r="S228" s="79" t="e">
        <f>IF(#REF!="","",ROUND(#REF!/#REF!*$AN$5,1))</f>
        <v>#REF!</v>
      </c>
      <c r="T228" s="79" t="str">
        <f t="shared" si="153"/>
        <v/>
      </c>
      <c r="U228" s="4"/>
      <c r="V228" s="69">
        <f t="shared" si="154"/>
        <v>13</v>
      </c>
      <c r="W228" s="70" t="str">
        <f t="shared" si="155"/>
        <v>SUMIT DANI</v>
      </c>
      <c r="X228" s="70">
        <f t="shared" si="139"/>
        <v>4257</v>
      </c>
      <c r="Y228" s="71">
        <v>13</v>
      </c>
      <c r="Z228" s="72">
        <f t="shared" si="156"/>
        <v>32.5</v>
      </c>
      <c r="AA228" s="422">
        <f t="shared" si="157"/>
        <v>4</v>
      </c>
      <c r="AB228" s="4"/>
      <c r="AC228" s="84">
        <f t="shared" si="158"/>
        <v>13</v>
      </c>
      <c r="AD228" s="80" t="str">
        <f t="shared" si="140"/>
        <v>SUMIT DANI</v>
      </c>
      <c r="AE228" s="80">
        <f t="shared" si="141"/>
        <v>4257</v>
      </c>
      <c r="AF228" s="81">
        <v>23</v>
      </c>
      <c r="AG228" s="82">
        <f t="shared" si="159"/>
        <v>28.8</v>
      </c>
      <c r="AH228" s="421">
        <f t="shared" si="160"/>
        <v>17</v>
      </c>
      <c r="AI228" s="4"/>
      <c r="AJ228" s="83">
        <f t="shared" si="161"/>
        <v>13</v>
      </c>
      <c r="AK228" s="77" t="str">
        <f t="shared" si="162"/>
        <v>SUMIT DANI</v>
      </c>
      <c r="AL228" s="77">
        <f t="shared" si="163"/>
        <v>4257</v>
      </c>
      <c r="AM228" s="78">
        <v>25</v>
      </c>
      <c r="AN228" s="79" t="e">
        <f>IF(#REF!="","",ROUND(#REF!/#REF!*$AN$5,1))</f>
        <v>#REF!</v>
      </c>
      <c r="AO228" s="79">
        <f t="shared" si="164"/>
        <v>25</v>
      </c>
      <c r="AP228" s="5">
        <f t="shared" si="175"/>
        <v>16</v>
      </c>
      <c r="AQ228" s="5">
        <f t="shared" si="176"/>
        <v>17</v>
      </c>
      <c r="AR228" s="5" t="str">
        <f t="shared" si="177"/>
        <v/>
      </c>
      <c r="AS228" s="5">
        <f t="shared" si="178"/>
        <v>13</v>
      </c>
      <c r="AT228" s="5">
        <f t="shared" si="179"/>
        <v>23</v>
      </c>
      <c r="AU228" s="5">
        <f t="shared" si="180"/>
        <v>25</v>
      </c>
      <c r="AV228" s="5">
        <f t="shared" si="168"/>
        <v>69</v>
      </c>
    </row>
    <row r="229" spans="1:48" x14ac:dyDescent="0.35">
      <c r="A229" s="69">
        <f>IF('Student Profile'!A16="","",'Student Profile'!A16)</f>
        <v>14</v>
      </c>
      <c r="B229" s="70" t="str">
        <f>IF('Student Profile'!B16="","",'Student Profile'!B16)</f>
        <v>VIVEK DANI</v>
      </c>
      <c r="C229" s="69">
        <f>IF('Student Profile'!C16="","",'Student Profile'!C16)</f>
        <v>4363</v>
      </c>
      <c r="D229" s="71">
        <v>16</v>
      </c>
      <c r="E229" s="72">
        <f t="shared" si="143"/>
        <v>40</v>
      </c>
      <c r="F229" s="422">
        <f t="shared" si="144"/>
        <v>5</v>
      </c>
      <c r="G229" s="4"/>
      <c r="H229" s="84">
        <f t="shared" si="145"/>
        <v>14</v>
      </c>
      <c r="I229" s="80" t="str">
        <f t="shared" si="146"/>
        <v>VIVEK DANI</v>
      </c>
      <c r="J229" s="80">
        <f t="shared" si="147"/>
        <v>4363</v>
      </c>
      <c r="K229" s="403">
        <v>11</v>
      </c>
      <c r="L229" s="82">
        <f t="shared" si="148"/>
        <v>13.8</v>
      </c>
      <c r="M229" s="421">
        <f t="shared" si="149"/>
        <v>5</v>
      </c>
      <c r="N229" s="4"/>
      <c r="O229" s="83">
        <f t="shared" si="150"/>
        <v>14</v>
      </c>
      <c r="P229" s="77" t="str">
        <f t="shared" si="151"/>
        <v>VIVEK DANI</v>
      </c>
      <c r="Q229" s="77">
        <f t="shared" si="152"/>
        <v>4363</v>
      </c>
      <c r="R229" s="78"/>
      <c r="S229" s="79" t="e">
        <f>IF(#REF!="","",ROUND(#REF!/#REF!*$AN$5,1))</f>
        <v>#REF!</v>
      </c>
      <c r="T229" s="79" t="str">
        <f t="shared" si="153"/>
        <v/>
      </c>
      <c r="U229" s="4"/>
      <c r="V229" s="69">
        <f t="shared" si="154"/>
        <v>14</v>
      </c>
      <c r="W229" s="70" t="str">
        <f t="shared" si="155"/>
        <v>VIVEK DANI</v>
      </c>
      <c r="X229" s="70">
        <f t="shared" si="139"/>
        <v>4363</v>
      </c>
      <c r="Y229" s="71">
        <v>25</v>
      </c>
      <c r="Z229" s="72">
        <f t="shared" si="156"/>
        <v>62.5</v>
      </c>
      <c r="AA229" s="422">
        <f t="shared" si="157"/>
        <v>8</v>
      </c>
      <c r="AB229" s="4"/>
      <c r="AC229" s="84">
        <f t="shared" si="158"/>
        <v>14</v>
      </c>
      <c r="AD229" s="80" t="str">
        <f t="shared" si="140"/>
        <v>VIVEK DANI</v>
      </c>
      <c r="AE229" s="80">
        <f t="shared" si="141"/>
        <v>4363</v>
      </c>
      <c r="AF229" s="81">
        <v>19</v>
      </c>
      <c r="AG229" s="82">
        <f t="shared" si="159"/>
        <v>23.8</v>
      </c>
      <c r="AH229" s="421">
        <f t="shared" si="160"/>
        <v>14</v>
      </c>
      <c r="AI229" s="4"/>
      <c r="AJ229" s="83">
        <f t="shared" si="161"/>
        <v>14</v>
      </c>
      <c r="AK229" s="77" t="str">
        <f t="shared" si="162"/>
        <v>VIVEK DANI</v>
      </c>
      <c r="AL229" s="77">
        <f t="shared" si="163"/>
        <v>4363</v>
      </c>
      <c r="AM229" s="78">
        <v>24</v>
      </c>
      <c r="AN229" s="79" t="e">
        <f>IF(#REF!="","",ROUND(#REF!/#REF!*$AN$5,1))</f>
        <v>#REF!</v>
      </c>
      <c r="AO229" s="79">
        <f t="shared" si="164"/>
        <v>24</v>
      </c>
      <c r="AP229" s="5">
        <f t="shared" si="175"/>
        <v>16</v>
      </c>
      <c r="AQ229" s="5">
        <f t="shared" si="176"/>
        <v>11</v>
      </c>
      <c r="AR229" s="5" t="str">
        <f t="shared" si="177"/>
        <v/>
      </c>
      <c r="AS229" s="5">
        <f t="shared" si="178"/>
        <v>25</v>
      </c>
      <c r="AT229" s="5">
        <f t="shared" si="179"/>
        <v>19</v>
      </c>
      <c r="AU229" s="5">
        <f t="shared" si="180"/>
        <v>24</v>
      </c>
      <c r="AV229" s="5">
        <f t="shared" si="168"/>
        <v>71</v>
      </c>
    </row>
    <row r="230" spans="1:48" x14ac:dyDescent="0.35">
      <c r="A230" s="69">
        <f>IF('Student Profile'!A17="","",'Student Profile'!A17)</f>
        <v>15</v>
      </c>
      <c r="B230" s="70" t="str">
        <f>IF('Student Profile'!B17="","",'Student Profile'!B17)</f>
        <v>BABITA JEENA</v>
      </c>
      <c r="C230" s="69">
        <f>IF('Student Profile'!C17="","",'Student Profile'!C17)</f>
        <v>4591</v>
      </c>
      <c r="D230" s="71">
        <v>12</v>
      </c>
      <c r="E230" s="72">
        <f t="shared" si="143"/>
        <v>30</v>
      </c>
      <c r="F230" s="422">
        <f t="shared" si="144"/>
        <v>4</v>
      </c>
      <c r="G230" s="4"/>
      <c r="H230" s="84">
        <f t="shared" si="145"/>
        <v>15</v>
      </c>
      <c r="I230" s="80" t="str">
        <f t="shared" si="146"/>
        <v>BABITA JEENA</v>
      </c>
      <c r="J230" s="80">
        <f t="shared" si="147"/>
        <v>4591</v>
      </c>
      <c r="K230" s="403">
        <v>9</v>
      </c>
      <c r="L230" s="82">
        <f t="shared" si="148"/>
        <v>11.3</v>
      </c>
      <c r="M230" s="421">
        <f t="shared" si="149"/>
        <v>4</v>
      </c>
      <c r="N230" s="4"/>
      <c r="O230" s="83">
        <f t="shared" si="150"/>
        <v>15</v>
      </c>
      <c r="P230" s="77" t="str">
        <f t="shared" si="151"/>
        <v>BABITA JEENA</v>
      </c>
      <c r="Q230" s="77">
        <f t="shared" si="152"/>
        <v>4591</v>
      </c>
      <c r="R230" s="78"/>
      <c r="S230" s="79" t="e">
        <f>IF(#REF!="","",ROUND(#REF!/#REF!*$AN$5,1))</f>
        <v>#REF!</v>
      </c>
      <c r="T230" s="79" t="str">
        <f t="shared" si="153"/>
        <v/>
      </c>
      <c r="U230" s="4"/>
      <c r="V230" s="69">
        <f t="shared" si="154"/>
        <v>15</v>
      </c>
      <c r="W230" s="70" t="str">
        <f t="shared" si="155"/>
        <v>BABITA JEENA</v>
      </c>
      <c r="X230" s="70">
        <f t="shared" si="139"/>
        <v>4591</v>
      </c>
      <c r="Y230" s="71">
        <v>22</v>
      </c>
      <c r="Z230" s="72">
        <f t="shared" si="156"/>
        <v>55</v>
      </c>
      <c r="AA230" s="422">
        <f t="shared" si="157"/>
        <v>7</v>
      </c>
      <c r="AB230" s="4"/>
      <c r="AC230" s="84">
        <f t="shared" si="158"/>
        <v>15</v>
      </c>
      <c r="AD230" s="80" t="str">
        <f t="shared" si="140"/>
        <v>BABITA JEENA</v>
      </c>
      <c r="AE230" s="80">
        <f t="shared" si="141"/>
        <v>4591</v>
      </c>
      <c r="AF230" s="81">
        <v>23</v>
      </c>
      <c r="AG230" s="82">
        <f t="shared" si="159"/>
        <v>28.8</v>
      </c>
      <c r="AH230" s="421">
        <f t="shared" si="160"/>
        <v>17</v>
      </c>
      <c r="AI230" s="4"/>
      <c r="AJ230" s="83">
        <f t="shared" si="161"/>
        <v>15</v>
      </c>
      <c r="AK230" s="77" t="str">
        <f t="shared" si="162"/>
        <v>BABITA JEENA</v>
      </c>
      <c r="AL230" s="77">
        <f t="shared" si="163"/>
        <v>4591</v>
      </c>
      <c r="AM230" s="78">
        <v>25</v>
      </c>
      <c r="AN230" s="79" t="e">
        <f>IF(#REF!="","",ROUND(#REF!/#REF!*$AN$5,1))</f>
        <v>#REF!</v>
      </c>
      <c r="AO230" s="79">
        <f t="shared" si="164"/>
        <v>25</v>
      </c>
      <c r="AP230" s="5">
        <f t="shared" si="175"/>
        <v>12</v>
      </c>
      <c r="AQ230" s="5">
        <f t="shared" si="176"/>
        <v>9</v>
      </c>
      <c r="AR230" s="5" t="str">
        <f t="shared" si="177"/>
        <v/>
      </c>
      <c r="AS230" s="5">
        <f t="shared" si="178"/>
        <v>22</v>
      </c>
      <c r="AT230" s="5">
        <f t="shared" si="179"/>
        <v>23</v>
      </c>
      <c r="AU230" s="5">
        <f t="shared" si="180"/>
        <v>25</v>
      </c>
      <c r="AV230" s="5">
        <f t="shared" si="168"/>
        <v>66</v>
      </c>
    </row>
    <row r="231" spans="1:48" x14ac:dyDescent="0.35">
      <c r="A231" s="69">
        <f>IF('Student Profile'!A18="","",'Student Profile'!A18)</f>
        <v>16</v>
      </c>
      <c r="B231" s="70" t="str">
        <f>IF('Student Profile'!B18="","",'Student Profile'!B18)</f>
        <v>BABITA RAUTELA</v>
      </c>
      <c r="C231" s="69">
        <f>IF('Student Profile'!C18="","",'Student Profile'!C18)</f>
        <v>4373</v>
      </c>
      <c r="D231" s="71">
        <v>16</v>
      </c>
      <c r="E231" s="72">
        <f t="shared" si="143"/>
        <v>40</v>
      </c>
      <c r="F231" s="422">
        <f t="shared" si="144"/>
        <v>5</v>
      </c>
      <c r="G231" s="4"/>
      <c r="H231" s="84">
        <f t="shared" si="145"/>
        <v>16</v>
      </c>
      <c r="I231" s="80" t="str">
        <f t="shared" si="146"/>
        <v>BABITA RAUTELA</v>
      </c>
      <c r="J231" s="80">
        <f t="shared" si="147"/>
        <v>4373</v>
      </c>
      <c r="K231" s="403">
        <v>8</v>
      </c>
      <c r="L231" s="82">
        <f t="shared" si="148"/>
        <v>10</v>
      </c>
      <c r="M231" s="421">
        <f t="shared" si="149"/>
        <v>4</v>
      </c>
      <c r="N231" s="4"/>
      <c r="O231" s="83">
        <f t="shared" si="150"/>
        <v>16</v>
      </c>
      <c r="P231" s="77" t="str">
        <f t="shared" si="151"/>
        <v>BABITA RAUTELA</v>
      </c>
      <c r="Q231" s="77">
        <f t="shared" si="152"/>
        <v>4373</v>
      </c>
      <c r="R231" s="78"/>
      <c r="S231" s="79" t="e">
        <f>IF(#REF!="","",ROUND(#REF!/#REF!*$AN$5,1))</f>
        <v>#REF!</v>
      </c>
      <c r="T231" s="79" t="str">
        <f t="shared" si="153"/>
        <v/>
      </c>
      <c r="U231" s="4"/>
      <c r="V231" s="69">
        <f t="shared" si="154"/>
        <v>16</v>
      </c>
      <c r="W231" s="70" t="str">
        <f t="shared" si="155"/>
        <v>BABITA RAUTELA</v>
      </c>
      <c r="X231" s="70">
        <f t="shared" si="139"/>
        <v>4373</v>
      </c>
      <c r="Y231" s="71">
        <v>25</v>
      </c>
      <c r="Z231" s="72">
        <f t="shared" si="156"/>
        <v>62.5</v>
      </c>
      <c r="AA231" s="422">
        <f t="shared" si="157"/>
        <v>8</v>
      </c>
      <c r="AB231" s="4"/>
      <c r="AC231" s="84">
        <f t="shared" si="158"/>
        <v>16</v>
      </c>
      <c r="AD231" s="80" t="str">
        <f t="shared" si="140"/>
        <v>BABITA RAUTELA</v>
      </c>
      <c r="AE231" s="80">
        <f t="shared" si="141"/>
        <v>4373</v>
      </c>
      <c r="AF231" s="81">
        <v>20</v>
      </c>
      <c r="AG231" s="82">
        <f t="shared" si="159"/>
        <v>25</v>
      </c>
      <c r="AH231" s="421">
        <f t="shared" si="160"/>
        <v>15</v>
      </c>
      <c r="AI231" s="4"/>
      <c r="AJ231" s="83">
        <f t="shared" si="161"/>
        <v>16</v>
      </c>
      <c r="AK231" s="77" t="str">
        <f t="shared" si="162"/>
        <v>BABITA RAUTELA</v>
      </c>
      <c r="AL231" s="77">
        <f t="shared" si="163"/>
        <v>4373</v>
      </c>
      <c r="AM231" s="78">
        <v>26</v>
      </c>
      <c r="AN231" s="79" t="e">
        <f>IF(#REF!="","",ROUND(#REF!/#REF!*$AN$5,1))</f>
        <v>#REF!</v>
      </c>
      <c r="AO231" s="79">
        <f t="shared" si="164"/>
        <v>26</v>
      </c>
      <c r="AP231" s="5">
        <f t="shared" si="175"/>
        <v>16</v>
      </c>
      <c r="AQ231" s="5">
        <f t="shared" si="176"/>
        <v>8</v>
      </c>
      <c r="AR231" s="5" t="str">
        <f t="shared" si="177"/>
        <v/>
      </c>
      <c r="AS231" s="5">
        <f t="shared" si="178"/>
        <v>25</v>
      </c>
      <c r="AT231" s="5">
        <f t="shared" si="179"/>
        <v>20</v>
      </c>
      <c r="AU231" s="5">
        <f t="shared" si="180"/>
        <v>26</v>
      </c>
      <c r="AV231" s="5">
        <f t="shared" si="168"/>
        <v>69</v>
      </c>
    </row>
    <row r="232" spans="1:48" x14ac:dyDescent="0.35">
      <c r="A232" s="69">
        <f>IF('Student Profile'!A19="","",'Student Profile'!A19)</f>
        <v>17</v>
      </c>
      <c r="B232" s="70" t="str">
        <f>IF('Student Profile'!B19="","",'Student Profile'!B19)</f>
        <v>BEENA SUYAL</v>
      </c>
      <c r="C232" s="69">
        <f>IF('Student Profile'!C19="","",'Student Profile'!C19)</f>
        <v>4166</v>
      </c>
      <c r="D232" s="71">
        <v>14</v>
      </c>
      <c r="E232" s="72">
        <f t="shared" si="143"/>
        <v>35</v>
      </c>
      <c r="F232" s="422">
        <f t="shared" si="144"/>
        <v>4</v>
      </c>
      <c r="G232" s="4"/>
      <c r="H232" s="84">
        <f t="shared" si="145"/>
        <v>17</v>
      </c>
      <c r="I232" s="80" t="str">
        <f t="shared" si="146"/>
        <v>BEENA SUYAL</v>
      </c>
      <c r="J232" s="80">
        <f t="shared" si="147"/>
        <v>4166</v>
      </c>
      <c r="K232" s="403">
        <v>11</v>
      </c>
      <c r="L232" s="82">
        <f t="shared" si="148"/>
        <v>13.8</v>
      </c>
      <c r="M232" s="421">
        <f t="shared" si="149"/>
        <v>5</v>
      </c>
      <c r="N232" s="4"/>
      <c r="O232" s="83">
        <f t="shared" si="150"/>
        <v>17</v>
      </c>
      <c r="P232" s="77" t="str">
        <f t="shared" si="151"/>
        <v>BEENA SUYAL</v>
      </c>
      <c r="Q232" s="77">
        <f t="shared" si="152"/>
        <v>4166</v>
      </c>
      <c r="R232" s="78"/>
      <c r="S232" s="79" t="e">
        <f>IF(#REF!="","",ROUND(#REF!/#REF!*$AN$5,1))</f>
        <v>#REF!</v>
      </c>
      <c r="T232" s="79" t="str">
        <f t="shared" si="153"/>
        <v/>
      </c>
      <c r="U232" s="4"/>
      <c r="V232" s="69">
        <f t="shared" si="154"/>
        <v>17</v>
      </c>
      <c r="W232" s="70" t="str">
        <f t="shared" si="155"/>
        <v>BEENA SUYAL</v>
      </c>
      <c r="X232" s="70">
        <f t="shared" si="139"/>
        <v>4166</v>
      </c>
      <c r="Y232" s="71">
        <v>25</v>
      </c>
      <c r="Z232" s="72">
        <f t="shared" si="156"/>
        <v>62.5</v>
      </c>
      <c r="AA232" s="422">
        <f t="shared" si="157"/>
        <v>8</v>
      </c>
      <c r="AB232" s="4"/>
      <c r="AC232" s="84">
        <f t="shared" si="158"/>
        <v>17</v>
      </c>
      <c r="AD232" s="80" t="str">
        <f t="shared" si="140"/>
        <v>BEENA SUYAL</v>
      </c>
      <c r="AE232" s="80">
        <f t="shared" si="141"/>
        <v>4166</v>
      </c>
      <c r="AF232" s="81">
        <v>20</v>
      </c>
      <c r="AG232" s="82">
        <f t="shared" si="159"/>
        <v>25</v>
      </c>
      <c r="AH232" s="421">
        <f t="shared" si="160"/>
        <v>15</v>
      </c>
      <c r="AI232" s="4"/>
      <c r="AJ232" s="83">
        <f t="shared" si="161"/>
        <v>17</v>
      </c>
      <c r="AK232" s="77" t="str">
        <f t="shared" si="162"/>
        <v>BEENA SUYAL</v>
      </c>
      <c r="AL232" s="77">
        <f t="shared" si="163"/>
        <v>4166</v>
      </c>
      <c r="AM232" s="78">
        <v>26</v>
      </c>
      <c r="AN232" s="79" t="e">
        <f>IF(#REF!="","",ROUND(#REF!/#REF!*$AN$5,1))</f>
        <v>#REF!</v>
      </c>
      <c r="AO232" s="79">
        <f t="shared" si="164"/>
        <v>26</v>
      </c>
      <c r="AP232" s="5">
        <f t="shared" si="175"/>
        <v>14</v>
      </c>
      <c r="AQ232" s="5">
        <f t="shared" si="176"/>
        <v>11</v>
      </c>
      <c r="AR232" s="5" t="str">
        <f t="shared" si="177"/>
        <v/>
      </c>
      <c r="AS232" s="5">
        <f t="shared" si="178"/>
        <v>25</v>
      </c>
      <c r="AT232" s="5">
        <f t="shared" si="179"/>
        <v>20</v>
      </c>
      <c r="AU232" s="5">
        <f t="shared" si="180"/>
        <v>26</v>
      </c>
      <c r="AV232" s="5">
        <f t="shared" si="168"/>
        <v>70</v>
      </c>
    </row>
    <row r="233" spans="1:48" x14ac:dyDescent="0.35">
      <c r="A233" s="69">
        <f>IF('Student Profile'!A20="","",'Student Profile'!A20)</f>
        <v>18</v>
      </c>
      <c r="B233" s="70" t="str">
        <f>IF('Student Profile'!B20="","",'Student Profile'!B20)</f>
        <v>HARSHITA NEGI</v>
      </c>
      <c r="C233" s="69">
        <f>IF('Student Profile'!C20="","",'Student Profile'!C20)</f>
        <v>4372</v>
      </c>
      <c r="D233" s="71">
        <v>14</v>
      </c>
      <c r="E233" s="72">
        <f t="shared" si="143"/>
        <v>35</v>
      </c>
      <c r="F233" s="422">
        <f t="shared" si="144"/>
        <v>4</v>
      </c>
      <c r="G233" s="4"/>
      <c r="H233" s="84">
        <f t="shared" si="145"/>
        <v>18</v>
      </c>
      <c r="I233" s="80" t="str">
        <f t="shared" si="146"/>
        <v>HARSHITA NEGI</v>
      </c>
      <c r="J233" s="80">
        <f t="shared" si="147"/>
        <v>4372</v>
      </c>
      <c r="K233" s="403">
        <v>13</v>
      </c>
      <c r="L233" s="82">
        <f t="shared" si="148"/>
        <v>16.3</v>
      </c>
      <c r="M233" s="421">
        <f t="shared" si="149"/>
        <v>6</v>
      </c>
      <c r="N233" s="4"/>
      <c r="O233" s="83">
        <f t="shared" si="150"/>
        <v>18</v>
      </c>
      <c r="P233" s="77" t="str">
        <f t="shared" si="151"/>
        <v>HARSHITA NEGI</v>
      </c>
      <c r="Q233" s="77">
        <f t="shared" si="152"/>
        <v>4372</v>
      </c>
      <c r="R233" s="78"/>
      <c r="S233" s="79" t="e">
        <f>IF(#REF!="","",ROUND(#REF!/#REF!*$AN$5,1))</f>
        <v>#REF!</v>
      </c>
      <c r="T233" s="79" t="str">
        <f t="shared" si="153"/>
        <v/>
      </c>
      <c r="U233" s="4"/>
      <c r="V233" s="69">
        <f t="shared" si="154"/>
        <v>18</v>
      </c>
      <c r="W233" s="70" t="str">
        <f t="shared" si="155"/>
        <v>HARSHITA NEGI</v>
      </c>
      <c r="X233" s="70">
        <f t="shared" si="139"/>
        <v>4372</v>
      </c>
      <c r="Y233" s="71">
        <v>22</v>
      </c>
      <c r="Z233" s="72">
        <f t="shared" si="156"/>
        <v>55</v>
      </c>
      <c r="AA233" s="422">
        <f t="shared" si="157"/>
        <v>7</v>
      </c>
      <c r="AB233" s="4"/>
      <c r="AC233" s="84">
        <f t="shared" si="158"/>
        <v>18</v>
      </c>
      <c r="AD233" s="80" t="str">
        <f t="shared" si="140"/>
        <v>HARSHITA NEGI</v>
      </c>
      <c r="AE233" s="80">
        <f t="shared" si="141"/>
        <v>4372</v>
      </c>
      <c r="AF233" s="81">
        <v>21</v>
      </c>
      <c r="AG233" s="82">
        <f t="shared" si="159"/>
        <v>26.3</v>
      </c>
      <c r="AH233" s="421">
        <f t="shared" si="160"/>
        <v>15</v>
      </c>
      <c r="AI233" s="4"/>
      <c r="AJ233" s="83">
        <f t="shared" si="161"/>
        <v>18</v>
      </c>
      <c r="AK233" s="77" t="str">
        <f t="shared" si="162"/>
        <v>HARSHITA NEGI</v>
      </c>
      <c r="AL233" s="77">
        <f t="shared" si="163"/>
        <v>4372</v>
      </c>
      <c r="AM233" s="78">
        <v>27</v>
      </c>
      <c r="AN233" s="79" t="e">
        <f>IF(#REF!="","",ROUND(#REF!/#REF!*$AN$5,1))</f>
        <v>#REF!</v>
      </c>
      <c r="AO233" s="79">
        <f t="shared" si="164"/>
        <v>27</v>
      </c>
      <c r="AP233" s="5">
        <f t="shared" si="175"/>
        <v>14</v>
      </c>
      <c r="AQ233" s="5">
        <f t="shared" si="176"/>
        <v>13</v>
      </c>
      <c r="AR233" s="5" t="str">
        <f t="shared" si="177"/>
        <v/>
      </c>
      <c r="AS233" s="5">
        <f t="shared" si="178"/>
        <v>22</v>
      </c>
      <c r="AT233" s="5">
        <f t="shared" si="179"/>
        <v>21</v>
      </c>
      <c r="AU233" s="5">
        <f t="shared" si="180"/>
        <v>27</v>
      </c>
      <c r="AV233" s="5">
        <f t="shared" si="168"/>
        <v>70</v>
      </c>
    </row>
    <row r="234" spans="1:48" x14ac:dyDescent="0.35">
      <c r="A234" s="69">
        <f>IF('Student Profile'!A21="","",'Student Profile'!A21)</f>
        <v>19</v>
      </c>
      <c r="B234" s="70" t="str">
        <f>IF('Student Profile'!B21="","",'Student Profile'!B21)</f>
        <v>MEENA BISHT</v>
      </c>
      <c r="C234" s="69">
        <f>IF('Student Profile'!C21="","",'Student Profile'!C21)</f>
        <v>4203</v>
      </c>
      <c r="D234" s="71">
        <v>32</v>
      </c>
      <c r="E234" s="72">
        <f t="shared" si="143"/>
        <v>80</v>
      </c>
      <c r="F234" s="422">
        <f t="shared" si="144"/>
        <v>10</v>
      </c>
      <c r="G234" s="4"/>
      <c r="H234" s="84">
        <f t="shared" si="145"/>
        <v>19</v>
      </c>
      <c r="I234" s="80" t="str">
        <f t="shared" si="146"/>
        <v>MEENA BISHT</v>
      </c>
      <c r="J234" s="80">
        <f t="shared" si="147"/>
        <v>4203</v>
      </c>
      <c r="K234" s="403">
        <v>26</v>
      </c>
      <c r="L234" s="82">
        <f t="shared" si="148"/>
        <v>32.5</v>
      </c>
      <c r="M234" s="421">
        <f t="shared" si="149"/>
        <v>12</v>
      </c>
      <c r="N234" s="4"/>
      <c r="O234" s="83">
        <f t="shared" si="150"/>
        <v>19</v>
      </c>
      <c r="P234" s="77" t="str">
        <f t="shared" si="151"/>
        <v>MEENA BISHT</v>
      </c>
      <c r="Q234" s="77">
        <f t="shared" si="152"/>
        <v>4203</v>
      </c>
      <c r="R234" s="78"/>
      <c r="S234" s="79" t="e">
        <f>IF(#REF!="","",ROUND(#REF!/#REF!*$AN$5,1))</f>
        <v>#REF!</v>
      </c>
      <c r="T234" s="79" t="str">
        <f t="shared" si="153"/>
        <v/>
      </c>
      <c r="U234" s="4"/>
      <c r="V234" s="69">
        <f t="shared" si="154"/>
        <v>19</v>
      </c>
      <c r="W234" s="70" t="str">
        <f t="shared" si="155"/>
        <v>MEENA BISHT</v>
      </c>
      <c r="X234" s="70">
        <f t="shared" si="139"/>
        <v>4203</v>
      </c>
      <c r="Y234" s="71">
        <v>30</v>
      </c>
      <c r="Z234" s="72">
        <f t="shared" si="156"/>
        <v>75</v>
      </c>
      <c r="AA234" s="422">
        <f t="shared" si="157"/>
        <v>9</v>
      </c>
      <c r="AB234" s="4"/>
      <c r="AC234" s="84">
        <f t="shared" si="158"/>
        <v>19</v>
      </c>
      <c r="AD234" s="80" t="str">
        <f t="shared" si="140"/>
        <v>MEENA BISHT</v>
      </c>
      <c r="AE234" s="80">
        <f t="shared" si="141"/>
        <v>4203</v>
      </c>
      <c r="AF234" s="81">
        <v>27</v>
      </c>
      <c r="AG234" s="82">
        <f t="shared" si="159"/>
        <v>33.799999999999997</v>
      </c>
      <c r="AH234" s="421">
        <f t="shared" si="160"/>
        <v>20</v>
      </c>
      <c r="AI234" s="4"/>
      <c r="AJ234" s="83">
        <f t="shared" si="161"/>
        <v>19</v>
      </c>
      <c r="AK234" s="77" t="str">
        <f t="shared" si="162"/>
        <v>MEENA BISHT</v>
      </c>
      <c r="AL234" s="77">
        <f t="shared" si="163"/>
        <v>4203</v>
      </c>
      <c r="AM234" s="78">
        <v>28</v>
      </c>
      <c r="AN234" s="79" t="e">
        <f>IF(#REF!="","",ROUND(#REF!/#REF!*$AN$5,1))</f>
        <v>#REF!</v>
      </c>
      <c r="AO234" s="79">
        <f t="shared" si="164"/>
        <v>28</v>
      </c>
      <c r="AP234" s="5">
        <f t="shared" si="175"/>
        <v>32</v>
      </c>
      <c r="AQ234" s="5">
        <f t="shared" si="176"/>
        <v>26</v>
      </c>
      <c r="AR234" s="5" t="str">
        <f t="shared" si="177"/>
        <v/>
      </c>
      <c r="AS234" s="5">
        <f t="shared" si="178"/>
        <v>30</v>
      </c>
      <c r="AT234" s="5">
        <f t="shared" si="179"/>
        <v>27</v>
      </c>
      <c r="AU234" s="5">
        <f t="shared" si="180"/>
        <v>28</v>
      </c>
      <c r="AV234" s="5">
        <f t="shared" si="168"/>
        <v>115</v>
      </c>
    </row>
    <row r="235" spans="1:48" x14ac:dyDescent="0.35">
      <c r="A235" s="69">
        <f>IF('Student Profile'!A22="","",'Student Profile'!A22)</f>
        <v>20</v>
      </c>
      <c r="B235" s="70" t="str">
        <f>IF('Student Profile'!B22="","",'Student Profile'!B22)</f>
        <v>NIYATI SUYAL</v>
      </c>
      <c r="C235" s="69">
        <f>IF('Student Profile'!C22="","",'Student Profile'!C22)</f>
        <v>4389</v>
      </c>
      <c r="D235" s="71">
        <v>28</v>
      </c>
      <c r="E235" s="72">
        <f t="shared" si="143"/>
        <v>70</v>
      </c>
      <c r="F235" s="422">
        <f t="shared" si="144"/>
        <v>8</v>
      </c>
      <c r="G235" s="4"/>
      <c r="H235" s="84">
        <f t="shared" si="145"/>
        <v>20</v>
      </c>
      <c r="I235" s="80" t="str">
        <f t="shared" si="146"/>
        <v>NIYATI SUYAL</v>
      </c>
      <c r="J235" s="80">
        <f t="shared" si="147"/>
        <v>4389</v>
      </c>
      <c r="K235" s="403">
        <v>29</v>
      </c>
      <c r="L235" s="82">
        <f t="shared" si="148"/>
        <v>36.299999999999997</v>
      </c>
      <c r="M235" s="421">
        <f t="shared" si="149"/>
        <v>13</v>
      </c>
      <c r="N235" s="4"/>
      <c r="O235" s="83">
        <f t="shared" si="150"/>
        <v>20</v>
      </c>
      <c r="P235" s="77" t="str">
        <f t="shared" si="151"/>
        <v>NIYATI SUYAL</v>
      </c>
      <c r="Q235" s="77">
        <f t="shared" si="152"/>
        <v>4389</v>
      </c>
      <c r="R235" s="78"/>
      <c r="S235" s="79" t="e">
        <f>IF(#REF!="","",ROUND(#REF!/#REF!*$AN$5,1))</f>
        <v>#REF!</v>
      </c>
      <c r="T235" s="79" t="str">
        <f t="shared" si="153"/>
        <v/>
      </c>
      <c r="U235" s="4"/>
      <c r="V235" s="69">
        <f t="shared" si="154"/>
        <v>20</v>
      </c>
      <c r="W235" s="70" t="str">
        <f t="shared" si="155"/>
        <v>NIYATI SUYAL</v>
      </c>
      <c r="X235" s="70">
        <f t="shared" si="139"/>
        <v>4389</v>
      </c>
      <c r="Y235" s="71">
        <v>30</v>
      </c>
      <c r="Z235" s="72">
        <f t="shared" si="156"/>
        <v>75</v>
      </c>
      <c r="AA235" s="422">
        <f t="shared" si="157"/>
        <v>9</v>
      </c>
      <c r="AB235" s="4"/>
      <c r="AC235" s="84">
        <f t="shared" si="158"/>
        <v>20</v>
      </c>
      <c r="AD235" s="80" t="str">
        <f t="shared" si="140"/>
        <v>NIYATI SUYAL</v>
      </c>
      <c r="AE235" s="80">
        <f t="shared" si="141"/>
        <v>4389</v>
      </c>
      <c r="AF235" s="81">
        <v>45</v>
      </c>
      <c r="AG235" s="82">
        <f t="shared" si="159"/>
        <v>56.3</v>
      </c>
      <c r="AH235" s="421">
        <f t="shared" si="160"/>
        <v>33</v>
      </c>
      <c r="AI235" s="4"/>
      <c r="AJ235" s="83">
        <f t="shared" si="161"/>
        <v>20</v>
      </c>
      <c r="AK235" s="77" t="str">
        <f t="shared" si="162"/>
        <v>NIYATI SUYAL</v>
      </c>
      <c r="AL235" s="77">
        <f t="shared" si="163"/>
        <v>4389</v>
      </c>
      <c r="AM235" s="78">
        <v>30</v>
      </c>
      <c r="AN235" s="79" t="e">
        <f>IF(#REF!="","",ROUND(#REF!/#REF!*$AN$5,1))</f>
        <v>#REF!</v>
      </c>
      <c r="AO235" s="79">
        <f t="shared" si="164"/>
        <v>30</v>
      </c>
      <c r="AP235" s="5">
        <f t="shared" si="175"/>
        <v>28</v>
      </c>
      <c r="AQ235" s="5">
        <f t="shared" si="176"/>
        <v>29</v>
      </c>
      <c r="AR235" s="5" t="str">
        <f t="shared" si="177"/>
        <v/>
      </c>
      <c r="AS235" s="5">
        <f t="shared" si="178"/>
        <v>30</v>
      </c>
      <c r="AT235" s="5">
        <f t="shared" si="179"/>
        <v>45</v>
      </c>
      <c r="AU235" s="5">
        <f t="shared" si="180"/>
        <v>30</v>
      </c>
      <c r="AV235" s="5">
        <f t="shared" si="168"/>
        <v>132</v>
      </c>
    </row>
    <row r="236" spans="1:48" x14ac:dyDescent="0.35">
      <c r="A236" s="69">
        <f>IF('Student Profile'!A23="","",'Student Profile'!A23)</f>
        <v>21</v>
      </c>
      <c r="B236" s="70" t="str">
        <f>IF('Student Profile'!B23="","",'Student Profile'!B23)</f>
        <v>TANU PRIYA</v>
      </c>
      <c r="C236" s="69">
        <f>IF('Student Profile'!C23="","",'Student Profile'!C23)</f>
        <v>4323</v>
      </c>
      <c r="D236" s="71">
        <v>20</v>
      </c>
      <c r="E236" s="72">
        <f t="shared" si="143"/>
        <v>50</v>
      </c>
      <c r="F236" s="422">
        <f t="shared" si="144"/>
        <v>6</v>
      </c>
      <c r="G236" s="4"/>
      <c r="H236" s="84">
        <f t="shared" si="145"/>
        <v>21</v>
      </c>
      <c r="I236" s="80" t="str">
        <f t="shared" si="146"/>
        <v>TANU PRIYA</v>
      </c>
      <c r="J236" s="80">
        <f t="shared" si="147"/>
        <v>4323</v>
      </c>
      <c r="K236" s="403">
        <v>14</v>
      </c>
      <c r="L236" s="82">
        <f t="shared" si="148"/>
        <v>17.5</v>
      </c>
      <c r="M236" s="421">
        <f t="shared" si="149"/>
        <v>6</v>
      </c>
      <c r="N236" s="4"/>
      <c r="O236" s="83">
        <f t="shared" si="150"/>
        <v>21</v>
      </c>
      <c r="P236" s="77" t="str">
        <f t="shared" si="151"/>
        <v>TANU PRIYA</v>
      </c>
      <c r="Q236" s="77">
        <f t="shared" si="152"/>
        <v>4323</v>
      </c>
      <c r="R236" s="78"/>
      <c r="S236" s="79" t="e">
        <f>IF(#REF!="","",ROUND(#REF!/#REF!*$AN$5,1))</f>
        <v>#REF!</v>
      </c>
      <c r="T236" s="79" t="str">
        <f t="shared" si="153"/>
        <v/>
      </c>
      <c r="U236" s="4"/>
      <c r="V236" s="69">
        <f t="shared" si="154"/>
        <v>21</v>
      </c>
      <c r="W236" s="70" t="str">
        <f t="shared" si="155"/>
        <v>TANU PRIYA</v>
      </c>
      <c r="X236" s="70">
        <f t="shared" si="139"/>
        <v>4323</v>
      </c>
      <c r="Y236" s="71">
        <v>15</v>
      </c>
      <c r="Z236" s="72">
        <f t="shared" si="156"/>
        <v>37.5</v>
      </c>
      <c r="AA236" s="422">
        <f t="shared" si="157"/>
        <v>5</v>
      </c>
      <c r="AB236" s="4"/>
      <c r="AC236" s="84">
        <f t="shared" si="158"/>
        <v>21</v>
      </c>
      <c r="AD236" s="80" t="str">
        <f t="shared" si="140"/>
        <v>TANU PRIYA</v>
      </c>
      <c r="AE236" s="80">
        <f t="shared" si="141"/>
        <v>4323</v>
      </c>
      <c r="AF236" s="81">
        <v>29</v>
      </c>
      <c r="AG236" s="82">
        <f t="shared" si="159"/>
        <v>36.299999999999997</v>
      </c>
      <c r="AH236" s="421">
        <f t="shared" si="160"/>
        <v>21</v>
      </c>
      <c r="AI236" s="4"/>
      <c r="AJ236" s="83">
        <f t="shared" si="161"/>
        <v>21</v>
      </c>
      <c r="AK236" s="77" t="str">
        <f t="shared" si="162"/>
        <v>TANU PRIYA</v>
      </c>
      <c r="AL236" s="77">
        <f t="shared" si="163"/>
        <v>4323</v>
      </c>
      <c r="AM236" s="78">
        <v>26</v>
      </c>
      <c r="AN236" s="79" t="e">
        <f>IF(#REF!="","",ROUND(#REF!/#REF!*$AN$5,1))</f>
        <v>#REF!</v>
      </c>
      <c r="AO236" s="79">
        <f t="shared" si="164"/>
        <v>26</v>
      </c>
      <c r="AP236" s="5">
        <f t="shared" si="175"/>
        <v>20</v>
      </c>
      <c r="AQ236" s="5">
        <f t="shared" si="176"/>
        <v>14</v>
      </c>
      <c r="AR236" s="5" t="str">
        <f t="shared" si="177"/>
        <v/>
      </c>
      <c r="AS236" s="5">
        <f t="shared" si="178"/>
        <v>15</v>
      </c>
      <c r="AT236" s="5">
        <f t="shared" si="179"/>
        <v>29</v>
      </c>
      <c r="AU236" s="5">
        <f t="shared" si="180"/>
        <v>26</v>
      </c>
      <c r="AV236" s="5">
        <f t="shared" si="168"/>
        <v>78</v>
      </c>
    </row>
    <row r="237" spans="1:48" x14ac:dyDescent="0.35">
      <c r="A237" s="69">
        <f>IF('Student Profile'!A24="","",'Student Profile'!A24)</f>
        <v>22</v>
      </c>
      <c r="B237" s="70" t="str">
        <f>IF('Student Profile'!B24="","",'Student Profile'!B24)</f>
        <v>TANUJA NEGI</v>
      </c>
      <c r="C237" s="69">
        <f>IF('Student Profile'!C24="","",'Student Profile'!C24)</f>
        <v>4585</v>
      </c>
      <c r="D237" s="71">
        <v>22</v>
      </c>
      <c r="E237" s="72">
        <f t="shared" si="143"/>
        <v>55</v>
      </c>
      <c r="F237" s="422">
        <f t="shared" si="144"/>
        <v>7</v>
      </c>
      <c r="G237" s="4"/>
      <c r="H237" s="84">
        <f t="shared" si="145"/>
        <v>22</v>
      </c>
      <c r="I237" s="80" t="str">
        <f t="shared" si="146"/>
        <v>TANUJA NEGI</v>
      </c>
      <c r="J237" s="80">
        <f t="shared" si="147"/>
        <v>4585</v>
      </c>
      <c r="K237" s="403">
        <v>29</v>
      </c>
      <c r="L237" s="82">
        <f t="shared" si="148"/>
        <v>36.299999999999997</v>
      </c>
      <c r="M237" s="421">
        <f t="shared" si="149"/>
        <v>13</v>
      </c>
      <c r="N237" s="4"/>
      <c r="O237" s="83">
        <f t="shared" si="150"/>
        <v>22</v>
      </c>
      <c r="P237" s="77" t="str">
        <f t="shared" si="151"/>
        <v>TANUJA NEGI</v>
      </c>
      <c r="Q237" s="77">
        <f t="shared" si="152"/>
        <v>4585</v>
      </c>
      <c r="R237" s="78"/>
      <c r="S237" s="79" t="e">
        <f>IF(#REF!="","",ROUND(#REF!/#REF!*$AN$5,1))</f>
        <v>#REF!</v>
      </c>
      <c r="T237" s="79" t="str">
        <f t="shared" si="153"/>
        <v/>
      </c>
      <c r="U237" s="4"/>
      <c r="V237" s="69">
        <f t="shared" si="154"/>
        <v>22</v>
      </c>
      <c r="W237" s="70" t="str">
        <f t="shared" si="155"/>
        <v>TANUJA NEGI</v>
      </c>
      <c r="X237" s="70">
        <f t="shared" si="139"/>
        <v>4585</v>
      </c>
      <c r="Y237" s="71">
        <v>30</v>
      </c>
      <c r="Z237" s="72">
        <f t="shared" si="156"/>
        <v>75</v>
      </c>
      <c r="AA237" s="422">
        <f t="shared" si="157"/>
        <v>9</v>
      </c>
      <c r="AB237" s="4"/>
      <c r="AC237" s="84">
        <f t="shared" si="158"/>
        <v>22</v>
      </c>
      <c r="AD237" s="80" t="str">
        <f t="shared" si="140"/>
        <v>TANUJA NEGI</v>
      </c>
      <c r="AE237" s="80">
        <f t="shared" si="141"/>
        <v>4585</v>
      </c>
      <c r="AF237" s="81">
        <v>48</v>
      </c>
      <c r="AG237" s="82">
        <f t="shared" si="159"/>
        <v>60</v>
      </c>
      <c r="AH237" s="421">
        <f t="shared" si="160"/>
        <v>35</v>
      </c>
      <c r="AI237" s="4"/>
      <c r="AJ237" s="83">
        <f t="shared" si="161"/>
        <v>22</v>
      </c>
      <c r="AK237" s="77" t="str">
        <f t="shared" si="162"/>
        <v>TANUJA NEGI</v>
      </c>
      <c r="AL237" s="77">
        <f t="shared" si="163"/>
        <v>4585</v>
      </c>
      <c r="AM237" s="78">
        <v>30</v>
      </c>
      <c r="AN237" s="79" t="e">
        <f>IF(#REF!="","",ROUND(#REF!/#REF!*$AN$5,1))</f>
        <v>#REF!</v>
      </c>
      <c r="AO237" s="79">
        <f t="shared" si="164"/>
        <v>30</v>
      </c>
      <c r="AP237" s="5">
        <f t="shared" si="175"/>
        <v>22</v>
      </c>
      <c r="AQ237" s="5">
        <f t="shared" si="176"/>
        <v>29</v>
      </c>
      <c r="AR237" s="5" t="str">
        <f t="shared" si="177"/>
        <v/>
      </c>
      <c r="AS237" s="5">
        <f t="shared" si="178"/>
        <v>30</v>
      </c>
      <c r="AT237" s="5">
        <f t="shared" si="179"/>
        <v>48</v>
      </c>
      <c r="AU237" s="5">
        <f t="shared" si="180"/>
        <v>30</v>
      </c>
      <c r="AV237" s="5">
        <f t="shared" si="168"/>
        <v>129</v>
      </c>
    </row>
    <row r="238" spans="1:48" x14ac:dyDescent="0.35">
      <c r="A238" s="69">
        <f>IF('Student Profile'!A25="","",'Student Profile'!A25)</f>
        <v>23</v>
      </c>
      <c r="B238" s="70" t="str">
        <f>IF('Student Profile'!B25="","",'Student Profile'!B25)</f>
        <v>TANUJA NEGI</v>
      </c>
      <c r="C238" s="69">
        <f>IF('Student Profile'!C25="","",'Student Profile'!C25)</f>
        <v>4378</v>
      </c>
      <c r="D238" s="71">
        <v>22</v>
      </c>
      <c r="E238" s="72">
        <f t="shared" si="143"/>
        <v>55</v>
      </c>
      <c r="F238" s="422">
        <f t="shared" si="144"/>
        <v>7</v>
      </c>
      <c r="G238" s="4"/>
      <c r="H238" s="84">
        <f t="shared" si="145"/>
        <v>23</v>
      </c>
      <c r="I238" s="80" t="str">
        <f t="shared" si="146"/>
        <v>TANUJA NEGI</v>
      </c>
      <c r="J238" s="80">
        <f t="shared" si="147"/>
        <v>4378</v>
      </c>
      <c r="K238" s="403">
        <v>17</v>
      </c>
      <c r="L238" s="82">
        <f t="shared" si="148"/>
        <v>21.3</v>
      </c>
      <c r="M238" s="421">
        <f t="shared" si="149"/>
        <v>8</v>
      </c>
      <c r="N238" s="4"/>
      <c r="O238" s="83">
        <f t="shared" si="150"/>
        <v>23</v>
      </c>
      <c r="P238" s="77" t="str">
        <f t="shared" si="151"/>
        <v>TANUJA NEGI</v>
      </c>
      <c r="Q238" s="77">
        <f t="shared" si="152"/>
        <v>4378</v>
      </c>
      <c r="R238" s="78"/>
      <c r="S238" s="79" t="e">
        <f>IF(#REF!="","",ROUND(#REF!/#REF!*$AN$5,1))</f>
        <v>#REF!</v>
      </c>
      <c r="T238" s="79" t="str">
        <f t="shared" si="153"/>
        <v/>
      </c>
      <c r="U238" s="4"/>
      <c r="V238" s="69">
        <f t="shared" si="154"/>
        <v>23</v>
      </c>
      <c r="W238" s="70" t="str">
        <f t="shared" si="155"/>
        <v>TANUJA NEGI</v>
      </c>
      <c r="X238" s="70">
        <f t="shared" si="139"/>
        <v>4378</v>
      </c>
      <c r="Y238" s="71">
        <v>14</v>
      </c>
      <c r="Z238" s="72">
        <f t="shared" si="156"/>
        <v>35</v>
      </c>
      <c r="AA238" s="422">
        <f t="shared" si="157"/>
        <v>4</v>
      </c>
      <c r="AB238" s="4"/>
      <c r="AC238" s="84">
        <f t="shared" si="158"/>
        <v>23</v>
      </c>
      <c r="AD238" s="80" t="str">
        <f t="shared" si="140"/>
        <v>TANUJA NEGI</v>
      </c>
      <c r="AE238" s="80">
        <f t="shared" si="141"/>
        <v>4378</v>
      </c>
      <c r="AF238" s="81">
        <v>19</v>
      </c>
      <c r="AG238" s="82">
        <f t="shared" si="159"/>
        <v>23.8</v>
      </c>
      <c r="AH238" s="421">
        <f t="shared" si="160"/>
        <v>14</v>
      </c>
      <c r="AI238" s="4"/>
      <c r="AJ238" s="83">
        <f t="shared" si="161"/>
        <v>23</v>
      </c>
      <c r="AK238" s="77" t="str">
        <f t="shared" si="162"/>
        <v>TANUJA NEGI</v>
      </c>
      <c r="AL238" s="77">
        <f t="shared" si="163"/>
        <v>4378</v>
      </c>
      <c r="AM238" s="78">
        <v>25</v>
      </c>
      <c r="AN238" s="79" t="e">
        <f>IF(#REF!="","",ROUND(#REF!/#REF!*$AN$5,1))</f>
        <v>#REF!</v>
      </c>
      <c r="AO238" s="79">
        <f t="shared" si="164"/>
        <v>25</v>
      </c>
      <c r="AP238" s="5">
        <f t="shared" si="175"/>
        <v>22</v>
      </c>
      <c r="AQ238" s="5">
        <f t="shared" si="176"/>
        <v>17</v>
      </c>
      <c r="AR238" s="5" t="str">
        <f t="shared" si="177"/>
        <v/>
      </c>
      <c r="AS238" s="5">
        <f t="shared" si="178"/>
        <v>14</v>
      </c>
      <c r="AT238" s="5">
        <f t="shared" si="179"/>
        <v>19</v>
      </c>
      <c r="AU238" s="5">
        <f t="shared" si="180"/>
        <v>25</v>
      </c>
      <c r="AV238" s="5">
        <f t="shared" si="168"/>
        <v>72</v>
      </c>
    </row>
    <row r="239" spans="1:48" x14ac:dyDescent="0.35">
      <c r="A239" s="69">
        <f>IF('Student Profile'!A26="","",'Student Profile'!A26)</f>
        <v>24</v>
      </c>
      <c r="B239" s="70" t="str">
        <f>IF('Student Profile'!B26="","",'Student Profile'!B26)</f>
        <v/>
      </c>
      <c r="C239" s="69" t="str">
        <f>IF('Student Profile'!C26="","",'Student Profile'!C26)</f>
        <v/>
      </c>
      <c r="D239" s="71"/>
      <c r="E239" s="72">
        <f t="shared" si="143"/>
        <v>0</v>
      </c>
      <c r="F239" s="422" t="str">
        <f t="shared" si="144"/>
        <v/>
      </c>
      <c r="G239" s="4"/>
      <c r="H239" s="84">
        <f t="shared" si="145"/>
        <v>24</v>
      </c>
      <c r="I239" s="80" t="str">
        <f t="shared" si="146"/>
        <v/>
      </c>
      <c r="J239" s="80" t="str">
        <f t="shared" si="147"/>
        <v/>
      </c>
      <c r="K239" s="403"/>
      <c r="L239" s="82">
        <f t="shared" si="148"/>
        <v>0</v>
      </c>
      <c r="M239" s="421" t="str">
        <f t="shared" si="149"/>
        <v/>
      </c>
      <c r="N239" s="4"/>
      <c r="O239" s="83">
        <f t="shared" si="150"/>
        <v>24</v>
      </c>
      <c r="P239" s="77" t="str">
        <f t="shared" si="151"/>
        <v/>
      </c>
      <c r="Q239" s="77" t="str">
        <f t="shared" si="152"/>
        <v/>
      </c>
      <c r="R239" s="78"/>
      <c r="S239" s="79" t="e">
        <f>IF(#REF!="","",ROUND(#REF!/#REF!*$AN$5,1))</f>
        <v>#REF!</v>
      </c>
      <c r="T239" s="79" t="str">
        <f t="shared" si="153"/>
        <v/>
      </c>
      <c r="U239" s="4"/>
      <c r="V239" s="69">
        <f t="shared" si="154"/>
        <v>24</v>
      </c>
      <c r="W239" s="70" t="str">
        <f t="shared" si="155"/>
        <v/>
      </c>
      <c r="X239" s="70" t="str">
        <f t="shared" si="139"/>
        <v/>
      </c>
      <c r="Y239" s="71"/>
      <c r="Z239" s="72">
        <f t="shared" si="156"/>
        <v>0</v>
      </c>
      <c r="AA239" s="422" t="str">
        <f t="shared" si="157"/>
        <v/>
      </c>
      <c r="AB239" s="4"/>
      <c r="AC239" s="84">
        <f t="shared" si="158"/>
        <v>24</v>
      </c>
      <c r="AD239" s="80" t="str">
        <f t="shared" si="140"/>
        <v/>
      </c>
      <c r="AE239" s="80" t="str">
        <f t="shared" si="141"/>
        <v/>
      </c>
      <c r="AF239" s="81"/>
      <c r="AG239" s="82">
        <f t="shared" si="159"/>
        <v>0</v>
      </c>
      <c r="AH239" s="421" t="str">
        <f t="shared" si="160"/>
        <v/>
      </c>
      <c r="AI239" s="4"/>
      <c r="AJ239" s="83">
        <f t="shared" si="161"/>
        <v>24</v>
      </c>
      <c r="AK239" s="77" t="str">
        <f t="shared" si="162"/>
        <v/>
      </c>
      <c r="AL239" s="77" t="str">
        <f t="shared" si="163"/>
        <v/>
      </c>
      <c r="AM239" s="78"/>
      <c r="AN239" s="79" t="e">
        <f>IF(#REF!="","",ROUND(#REF!/#REF!*$AN$5,1))</f>
        <v>#REF!</v>
      </c>
      <c r="AO239" s="79" t="str">
        <f t="shared" si="164"/>
        <v/>
      </c>
      <c r="AP239" s="5" t="str">
        <f t="shared" si="175"/>
        <v/>
      </c>
      <c r="AQ239" s="5" t="str">
        <f t="shared" si="176"/>
        <v/>
      </c>
      <c r="AR239" s="5" t="str">
        <f t="shared" si="177"/>
        <v/>
      </c>
      <c r="AS239" s="5" t="str">
        <f t="shared" si="178"/>
        <v/>
      </c>
      <c r="AT239" s="5" t="str">
        <f t="shared" si="179"/>
        <v/>
      </c>
      <c r="AU239" s="5" t="str">
        <f t="shared" si="180"/>
        <v/>
      </c>
      <c r="AV239" s="5" t="str">
        <f t="shared" si="168"/>
        <v/>
      </c>
    </row>
    <row r="240" spans="1:48" x14ac:dyDescent="0.35">
      <c r="A240" s="69">
        <f>IF('Student Profile'!A27="","",'Student Profile'!A27)</f>
        <v>25</v>
      </c>
      <c r="B240" s="70" t="str">
        <f>IF('Student Profile'!B27="","",'Student Profile'!B27)</f>
        <v/>
      </c>
      <c r="C240" s="69" t="str">
        <f>IF('Student Profile'!C27="","",'Student Profile'!C27)</f>
        <v/>
      </c>
      <c r="D240" s="71"/>
      <c r="E240" s="72">
        <f t="shared" si="143"/>
        <v>0</v>
      </c>
      <c r="F240" s="422" t="str">
        <f t="shared" si="144"/>
        <v/>
      </c>
      <c r="G240" s="4"/>
      <c r="H240" s="84">
        <f t="shared" si="145"/>
        <v>25</v>
      </c>
      <c r="I240" s="80" t="str">
        <f t="shared" si="146"/>
        <v/>
      </c>
      <c r="J240" s="80" t="str">
        <f t="shared" si="147"/>
        <v/>
      </c>
      <c r="K240" s="403"/>
      <c r="L240" s="82">
        <f t="shared" si="148"/>
        <v>0</v>
      </c>
      <c r="M240" s="421" t="str">
        <f t="shared" si="149"/>
        <v/>
      </c>
      <c r="N240" s="4"/>
      <c r="O240" s="83">
        <f t="shared" si="150"/>
        <v>25</v>
      </c>
      <c r="P240" s="77" t="str">
        <f t="shared" si="151"/>
        <v/>
      </c>
      <c r="Q240" s="77" t="str">
        <f t="shared" si="152"/>
        <v/>
      </c>
      <c r="R240" s="78"/>
      <c r="S240" s="79" t="e">
        <f>IF(#REF!="","",ROUND(#REF!/#REF!*$AN$5,1))</f>
        <v>#REF!</v>
      </c>
      <c r="T240" s="79" t="str">
        <f t="shared" si="153"/>
        <v/>
      </c>
      <c r="U240" s="4"/>
      <c r="V240" s="69">
        <f t="shared" si="154"/>
        <v>25</v>
      </c>
      <c r="W240" s="70" t="str">
        <f t="shared" si="155"/>
        <v/>
      </c>
      <c r="X240" s="70" t="str">
        <f t="shared" si="139"/>
        <v/>
      </c>
      <c r="Y240" s="71"/>
      <c r="Z240" s="72">
        <f t="shared" si="156"/>
        <v>0</v>
      </c>
      <c r="AA240" s="422" t="str">
        <f t="shared" si="157"/>
        <v/>
      </c>
      <c r="AB240" s="4"/>
      <c r="AC240" s="84">
        <f t="shared" si="158"/>
        <v>25</v>
      </c>
      <c r="AD240" s="80" t="str">
        <f t="shared" si="140"/>
        <v/>
      </c>
      <c r="AE240" s="80" t="str">
        <f t="shared" si="141"/>
        <v/>
      </c>
      <c r="AF240" s="81"/>
      <c r="AG240" s="82">
        <f t="shared" si="159"/>
        <v>0</v>
      </c>
      <c r="AH240" s="421" t="str">
        <f t="shared" si="160"/>
        <v/>
      </c>
      <c r="AI240" s="4"/>
      <c r="AJ240" s="83">
        <f t="shared" si="161"/>
        <v>25</v>
      </c>
      <c r="AK240" s="77" t="str">
        <f t="shared" si="162"/>
        <v/>
      </c>
      <c r="AL240" s="77" t="str">
        <f t="shared" si="163"/>
        <v/>
      </c>
      <c r="AM240" s="78"/>
      <c r="AN240" s="79" t="e">
        <f>IF(#REF!="","",ROUND(#REF!/#REF!*$AN$5,1))</f>
        <v>#REF!</v>
      </c>
      <c r="AO240" s="79" t="str">
        <f t="shared" si="164"/>
        <v/>
      </c>
      <c r="AP240" s="5" t="str">
        <f t="shared" si="175"/>
        <v/>
      </c>
      <c r="AQ240" s="5" t="str">
        <f t="shared" si="176"/>
        <v/>
      </c>
      <c r="AR240" s="5" t="str">
        <f t="shared" si="177"/>
        <v/>
      </c>
      <c r="AS240" s="5" t="str">
        <f t="shared" si="178"/>
        <v/>
      </c>
      <c r="AT240" s="5" t="str">
        <f t="shared" si="179"/>
        <v/>
      </c>
      <c r="AU240" s="5" t="str">
        <f t="shared" si="180"/>
        <v/>
      </c>
      <c r="AV240" s="5" t="str">
        <f t="shared" si="168"/>
        <v/>
      </c>
    </row>
    <row r="241" spans="1:48" x14ac:dyDescent="0.35">
      <c r="A241" s="69">
        <f>IF('Student Profile'!A28="","",'Student Profile'!A28)</f>
        <v>26</v>
      </c>
      <c r="B241" s="70" t="str">
        <f>IF('Student Profile'!B28="","",'Student Profile'!B28)</f>
        <v/>
      </c>
      <c r="C241" s="69" t="str">
        <f>IF('Student Profile'!C28="","",'Student Profile'!C28)</f>
        <v/>
      </c>
      <c r="D241" s="71"/>
      <c r="E241" s="72">
        <f t="shared" si="143"/>
        <v>0</v>
      </c>
      <c r="F241" s="422" t="str">
        <f t="shared" si="144"/>
        <v/>
      </c>
      <c r="G241" s="4"/>
      <c r="H241" s="84">
        <f t="shared" si="145"/>
        <v>26</v>
      </c>
      <c r="I241" s="80" t="str">
        <f t="shared" si="146"/>
        <v/>
      </c>
      <c r="J241" s="80" t="str">
        <f t="shared" si="147"/>
        <v/>
      </c>
      <c r="K241" s="403"/>
      <c r="L241" s="82">
        <f t="shared" si="148"/>
        <v>0</v>
      </c>
      <c r="M241" s="421" t="str">
        <f t="shared" si="149"/>
        <v/>
      </c>
      <c r="N241" s="4"/>
      <c r="O241" s="83">
        <f t="shared" si="150"/>
        <v>26</v>
      </c>
      <c r="P241" s="77" t="str">
        <f t="shared" si="151"/>
        <v/>
      </c>
      <c r="Q241" s="77" t="str">
        <f t="shared" si="152"/>
        <v/>
      </c>
      <c r="R241" s="78"/>
      <c r="S241" s="79" t="e">
        <f>IF(#REF!="","",ROUND(#REF!/#REF!*$AN$5,1))</f>
        <v>#REF!</v>
      </c>
      <c r="T241" s="79" t="str">
        <f t="shared" si="153"/>
        <v/>
      </c>
      <c r="U241" s="4"/>
      <c r="V241" s="69">
        <f t="shared" si="154"/>
        <v>26</v>
      </c>
      <c r="W241" s="70" t="str">
        <f t="shared" si="155"/>
        <v/>
      </c>
      <c r="X241" s="70" t="str">
        <f t="shared" si="139"/>
        <v/>
      </c>
      <c r="Y241" s="71"/>
      <c r="Z241" s="72">
        <f t="shared" si="156"/>
        <v>0</v>
      </c>
      <c r="AA241" s="422" t="str">
        <f t="shared" si="157"/>
        <v/>
      </c>
      <c r="AB241" s="4"/>
      <c r="AC241" s="84">
        <f t="shared" si="158"/>
        <v>26</v>
      </c>
      <c r="AD241" s="80" t="str">
        <f t="shared" si="140"/>
        <v/>
      </c>
      <c r="AE241" s="80" t="str">
        <f t="shared" si="141"/>
        <v/>
      </c>
      <c r="AF241" s="81"/>
      <c r="AG241" s="82">
        <f t="shared" si="159"/>
        <v>0</v>
      </c>
      <c r="AH241" s="421" t="str">
        <f t="shared" si="160"/>
        <v/>
      </c>
      <c r="AI241" s="4"/>
      <c r="AJ241" s="83">
        <f t="shared" si="161"/>
        <v>26</v>
      </c>
      <c r="AK241" s="77" t="str">
        <f t="shared" si="162"/>
        <v/>
      </c>
      <c r="AL241" s="77" t="str">
        <f t="shared" si="163"/>
        <v/>
      </c>
      <c r="AM241" s="78"/>
      <c r="AN241" s="79" t="e">
        <f>IF(#REF!="","",ROUND(#REF!/#REF!*$AN$5,1))</f>
        <v>#REF!</v>
      </c>
      <c r="AO241" s="79" t="str">
        <f t="shared" si="164"/>
        <v/>
      </c>
      <c r="AP241" s="5" t="str">
        <f t="shared" si="175"/>
        <v/>
      </c>
      <c r="AQ241" s="5" t="str">
        <f t="shared" si="176"/>
        <v/>
      </c>
      <c r="AR241" s="5" t="str">
        <f t="shared" si="177"/>
        <v/>
      </c>
      <c r="AS241" s="5" t="str">
        <f t="shared" si="178"/>
        <v/>
      </c>
      <c r="AT241" s="5" t="str">
        <f t="shared" si="179"/>
        <v/>
      </c>
      <c r="AU241" s="5" t="str">
        <f t="shared" si="180"/>
        <v/>
      </c>
      <c r="AV241" s="5" t="str">
        <f t="shared" si="168"/>
        <v/>
      </c>
    </row>
    <row r="242" spans="1:48" x14ac:dyDescent="0.35">
      <c r="A242" s="69">
        <f>IF('Student Profile'!A29="","",'Student Profile'!A29)</f>
        <v>27</v>
      </c>
      <c r="B242" s="70" t="str">
        <f>IF('Student Profile'!B29="","",'Student Profile'!B29)</f>
        <v/>
      </c>
      <c r="C242" s="69" t="str">
        <f>IF('Student Profile'!C29="","",'Student Profile'!C29)</f>
        <v/>
      </c>
      <c r="D242" s="71"/>
      <c r="E242" s="72">
        <f t="shared" si="143"/>
        <v>0</v>
      </c>
      <c r="F242" s="422" t="str">
        <f t="shared" si="144"/>
        <v/>
      </c>
      <c r="G242" s="4"/>
      <c r="H242" s="84">
        <f t="shared" si="145"/>
        <v>27</v>
      </c>
      <c r="I242" s="80" t="str">
        <f t="shared" si="146"/>
        <v/>
      </c>
      <c r="J242" s="80" t="str">
        <f t="shared" si="147"/>
        <v/>
      </c>
      <c r="K242" s="403"/>
      <c r="L242" s="82">
        <f t="shared" si="148"/>
        <v>0</v>
      </c>
      <c r="M242" s="421" t="str">
        <f t="shared" si="149"/>
        <v/>
      </c>
      <c r="N242" s="4"/>
      <c r="O242" s="83">
        <f t="shared" si="150"/>
        <v>27</v>
      </c>
      <c r="P242" s="77" t="str">
        <f t="shared" si="151"/>
        <v/>
      </c>
      <c r="Q242" s="77" t="str">
        <f t="shared" si="152"/>
        <v/>
      </c>
      <c r="R242" s="78"/>
      <c r="S242" s="79" t="e">
        <f>IF(#REF!="","",ROUND(#REF!/#REF!*$AN$5,1))</f>
        <v>#REF!</v>
      </c>
      <c r="T242" s="79" t="str">
        <f t="shared" si="153"/>
        <v/>
      </c>
      <c r="U242" s="4"/>
      <c r="V242" s="69">
        <f t="shared" si="154"/>
        <v>27</v>
      </c>
      <c r="W242" s="70" t="str">
        <f t="shared" si="155"/>
        <v/>
      </c>
      <c r="X242" s="70" t="str">
        <f t="shared" si="139"/>
        <v/>
      </c>
      <c r="Y242" s="71"/>
      <c r="Z242" s="72">
        <f t="shared" si="156"/>
        <v>0</v>
      </c>
      <c r="AA242" s="422" t="str">
        <f t="shared" si="157"/>
        <v/>
      </c>
      <c r="AB242" s="4"/>
      <c r="AC242" s="84">
        <f t="shared" si="158"/>
        <v>27</v>
      </c>
      <c r="AD242" s="80" t="str">
        <f t="shared" si="140"/>
        <v/>
      </c>
      <c r="AE242" s="80" t="str">
        <f t="shared" si="141"/>
        <v/>
      </c>
      <c r="AF242" s="81"/>
      <c r="AG242" s="82">
        <f t="shared" si="159"/>
        <v>0</v>
      </c>
      <c r="AH242" s="421" t="str">
        <f t="shared" si="160"/>
        <v/>
      </c>
      <c r="AI242" s="4"/>
      <c r="AJ242" s="83">
        <f t="shared" si="161"/>
        <v>27</v>
      </c>
      <c r="AK242" s="77" t="str">
        <f t="shared" si="162"/>
        <v/>
      </c>
      <c r="AL242" s="77" t="str">
        <f t="shared" si="163"/>
        <v/>
      </c>
      <c r="AM242" s="78"/>
      <c r="AN242" s="79" t="e">
        <f>IF(#REF!="","",ROUND(#REF!/#REF!*$AN$5,1))</f>
        <v>#REF!</v>
      </c>
      <c r="AO242" s="79" t="str">
        <f t="shared" si="164"/>
        <v/>
      </c>
      <c r="AP242" s="5" t="str">
        <f t="shared" si="175"/>
        <v/>
      </c>
      <c r="AQ242" s="5" t="str">
        <f t="shared" si="176"/>
        <v/>
      </c>
      <c r="AR242" s="5" t="str">
        <f t="shared" si="177"/>
        <v/>
      </c>
      <c r="AS242" s="5" t="str">
        <f t="shared" si="178"/>
        <v/>
      </c>
      <c r="AT242" s="5" t="str">
        <f t="shared" si="179"/>
        <v/>
      </c>
      <c r="AU242" s="5" t="str">
        <f t="shared" si="180"/>
        <v/>
      </c>
      <c r="AV242" s="5" t="str">
        <f t="shared" si="168"/>
        <v/>
      </c>
    </row>
    <row r="243" spans="1:48" x14ac:dyDescent="0.35">
      <c r="A243" s="69">
        <f>IF('Student Profile'!A30="","",'Student Profile'!A30)</f>
        <v>28</v>
      </c>
      <c r="B243" s="70" t="str">
        <f>IF('Student Profile'!B30="","",'Student Profile'!B30)</f>
        <v/>
      </c>
      <c r="C243" s="69" t="str">
        <f>IF('Student Profile'!C30="","",'Student Profile'!C30)</f>
        <v/>
      </c>
      <c r="D243" s="71"/>
      <c r="E243" s="72">
        <f t="shared" si="143"/>
        <v>0</v>
      </c>
      <c r="F243" s="422" t="str">
        <f t="shared" si="144"/>
        <v/>
      </c>
      <c r="G243" s="4"/>
      <c r="H243" s="84">
        <f t="shared" si="145"/>
        <v>28</v>
      </c>
      <c r="I243" s="80" t="str">
        <f t="shared" si="146"/>
        <v/>
      </c>
      <c r="J243" s="80" t="str">
        <f t="shared" si="147"/>
        <v/>
      </c>
      <c r="K243" s="403"/>
      <c r="L243" s="82">
        <f t="shared" si="148"/>
        <v>0</v>
      </c>
      <c r="M243" s="421" t="str">
        <f t="shared" si="149"/>
        <v/>
      </c>
      <c r="N243" s="4"/>
      <c r="O243" s="83">
        <f t="shared" si="150"/>
        <v>28</v>
      </c>
      <c r="P243" s="77" t="str">
        <f t="shared" si="151"/>
        <v/>
      </c>
      <c r="Q243" s="77" t="str">
        <f t="shared" si="152"/>
        <v/>
      </c>
      <c r="R243" s="78"/>
      <c r="S243" s="79" t="e">
        <f>IF(#REF!="","",ROUND(#REF!/#REF!*$AN$5,1))</f>
        <v>#REF!</v>
      </c>
      <c r="T243" s="79" t="str">
        <f t="shared" si="153"/>
        <v/>
      </c>
      <c r="U243" s="4"/>
      <c r="V243" s="69">
        <f t="shared" si="154"/>
        <v>28</v>
      </c>
      <c r="W243" s="70" t="str">
        <f t="shared" si="155"/>
        <v/>
      </c>
      <c r="X243" s="70" t="str">
        <f t="shared" si="139"/>
        <v/>
      </c>
      <c r="Y243" s="71"/>
      <c r="Z243" s="72">
        <f t="shared" si="156"/>
        <v>0</v>
      </c>
      <c r="AA243" s="422" t="str">
        <f t="shared" si="157"/>
        <v/>
      </c>
      <c r="AB243" s="4"/>
      <c r="AC243" s="84">
        <f t="shared" si="158"/>
        <v>28</v>
      </c>
      <c r="AD243" s="80" t="str">
        <f t="shared" si="140"/>
        <v/>
      </c>
      <c r="AE243" s="80" t="str">
        <f t="shared" si="141"/>
        <v/>
      </c>
      <c r="AF243" s="81"/>
      <c r="AG243" s="82">
        <f t="shared" si="159"/>
        <v>0</v>
      </c>
      <c r="AH243" s="421" t="str">
        <f t="shared" si="160"/>
        <v/>
      </c>
      <c r="AI243" s="4"/>
      <c r="AJ243" s="83">
        <f t="shared" si="161"/>
        <v>28</v>
      </c>
      <c r="AK243" s="77" t="str">
        <f t="shared" si="162"/>
        <v/>
      </c>
      <c r="AL243" s="77" t="str">
        <f t="shared" si="163"/>
        <v/>
      </c>
      <c r="AM243" s="78"/>
      <c r="AN243" s="79" t="e">
        <f>IF(#REF!="","",ROUND(#REF!/#REF!*$AN$5,1))</f>
        <v>#REF!</v>
      </c>
      <c r="AO243" s="79" t="str">
        <f t="shared" si="164"/>
        <v/>
      </c>
      <c r="AP243" s="5" t="str">
        <f t="shared" si="175"/>
        <v/>
      </c>
      <c r="AQ243" s="5" t="str">
        <f t="shared" si="176"/>
        <v/>
      </c>
      <c r="AR243" s="5" t="str">
        <f t="shared" si="177"/>
        <v/>
      </c>
      <c r="AS243" s="5" t="str">
        <f t="shared" si="178"/>
        <v/>
      </c>
      <c r="AT243" s="5" t="str">
        <f t="shared" si="179"/>
        <v/>
      </c>
      <c r="AU243" s="5" t="str">
        <f t="shared" si="180"/>
        <v/>
      </c>
      <c r="AV243" s="5" t="str">
        <f t="shared" si="168"/>
        <v/>
      </c>
    </row>
    <row r="244" spans="1:48" x14ac:dyDescent="0.35">
      <c r="A244" s="69">
        <f>IF('Student Profile'!A31="","",'Student Profile'!A31)</f>
        <v>29</v>
      </c>
      <c r="B244" s="70" t="str">
        <f>IF('Student Profile'!B31="","",'Student Profile'!B31)</f>
        <v/>
      </c>
      <c r="C244" s="69" t="str">
        <f>IF('Student Profile'!C31="","",'Student Profile'!C31)</f>
        <v/>
      </c>
      <c r="D244" s="71"/>
      <c r="E244" s="72">
        <f t="shared" si="143"/>
        <v>0</v>
      </c>
      <c r="F244" s="422" t="str">
        <f t="shared" si="144"/>
        <v/>
      </c>
      <c r="G244" s="4"/>
      <c r="H244" s="84">
        <f t="shared" si="145"/>
        <v>29</v>
      </c>
      <c r="I244" s="80" t="str">
        <f t="shared" si="146"/>
        <v/>
      </c>
      <c r="J244" s="80" t="str">
        <f t="shared" si="147"/>
        <v/>
      </c>
      <c r="K244" s="403"/>
      <c r="L244" s="82">
        <f t="shared" si="148"/>
        <v>0</v>
      </c>
      <c r="M244" s="421" t="str">
        <f t="shared" si="149"/>
        <v/>
      </c>
      <c r="N244" s="4"/>
      <c r="O244" s="83">
        <f t="shared" si="150"/>
        <v>29</v>
      </c>
      <c r="P244" s="77" t="str">
        <f t="shared" si="151"/>
        <v/>
      </c>
      <c r="Q244" s="77" t="str">
        <f t="shared" si="152"/>
        <v/>
      </c>
      <c r="R244" s="78"/>
      <c r="S244" s="79" t="e">
        <f>IF(#REF!="","",ROUND(#REF!/#REF!*$AN$5,1))</f>
        <v>#REF!</v>
      </c>
      <c r="T244" s="79" t="str">
        <f t="shared" si="153"/>
        <v/>
      </c>
      <c r="U244" s="4"/>
      <c r="V244" s="69">
        <f t="shared" si="154"/>
        <v>29</v>
      </c>
      <c r="W244" s="70" t="str">
        <f t="shared" si="155"/>
        <v/>
      </c>
      <c r="X244" s="70" t="str">
        <f t="shared" si="139"/>
        <v/>
      </c>
      <c r="Y244" s="71"/>
      <c r="Z244" s="72">
        <f t="shared" si="156"/>
        <v>0</v>
      </c>
      <c r="AA244" s="422" t="str">
        <f t="shared" si="157"/>
        <v/>
      </c>
      <c r="AB244" s="4"/>
      <c r="AC244" s="84">
        <f t="shared" si="158"/>
        <v>29</v>
      </c>
      <c r="AD244" s="80" t="str">
        <f t="shared" si="140"/>
        <v/>
      </c>
      <c r="AE244" s="80" t="str">
        <f t="shared" si="141"/>
        <v/>
      </c>
      <c r="AF244" s="81"/>
      <c r="AG244" s="82">
        <f t="shared" si="159"/>
        <v>0</v>
      </c>
      <c r="AH244" s="421" t="str">
        <f t="shared" si="160"/>
        <v/>
      </c>
      <c r="AI244" s="4"/>
      <c r="AJ244" s="83">
        <f t="shared" si="161"/>
        <v>29</v>
      </c>
      <c r="AK244" s="77" t="str">
        <f t="shared" si="162"/>
        <v/>
      </c>
      <c r="AL244" s="77" t="str">
        <f t="shared" si="163"/>
        <v/>
      </c>
      <c r="AM244" s="78"/>
      <c r="AN244" s="79" t="e">
        <f>IF(#REF!="","",ROUND(#REF!/#REF!*$AN$5,1))</f>
        <v>#REF!</v>
      </c>
      <c r="AO244" s="79" t="str">
        <f t="shared" si="164"/>
        <v/>
      </c>
      <c r="AP244" s="5" t="str">
        <f t="shared" si="175"/>
        <v/>
      </c>
      <c r="AQ244" s="5" t="str">
        <f t="shared" si="176"/>
        <v/>
      </c>
      <c r="AR244" s="5" t="str">
        <f t="shared" si="177"/>
        <v/>
      </c>
      <c r="AS244" s="5" t="str">
        <f t="shared" si="178"/>
        <v/>
      </c>
      <c r="AT244" s="5" t="str">
        <f t="shared" si="179"/>
        <v/>
      </c>
      <c r="AU244" s="5" t="str">
        <f t="shared" si="180"/>
        <v/>
      </c>
      <c r="AV244" s="5" t="str">
        <f t="shared" si="168"/>
        <v/>
      </c>
    </row>
    <row r="245" spans="1:48" x14ac:dyDescent="0.35">
      <c r="A245" s="69">
        <f>IF('Student Profile'!A32="","",'Student Profile'!A32)</f>
        <v>30</v>
      </c>
      <c r="B245" s="70" t="str">
        <f>IF('Student Profile'!B32="","",'Student Profile'!B32)</f>
        <v/>
      </c>
      <c r="C245" s="69" t="str">
        <f>IF('Student Profile'!C32="","",'Student Profile'!C32)</f>
        <v/>
      </c>
      <c r="D245" s="71"/>
      <c r="E245" s="72">
        <f t="shared" si="143"/>
        <v>0</v>
      </c>
      <c r="F245" s="422" t="str">
        <f t="shared" si="144"/>
        <v/>
      </c>
      <c r="G245" s="4"/>
      <c r="H245" s="84">
        <f t="shared" si="145"/>
        <v>30</v>
      </c>
      <c r="I245" s="80" t="str">
        <f t="shared" si="146"/>
        <v/>
      </c>
      <c r="J245" s="80" t="str">
        <f t="shared" si="147"/>
        <v/>
      </c>
      <c r="K245" s="403"/>
      <c r="L245" s="82">
        <f t="shared" si="148"/>
        <v>0</v>
      </c>
      <c r="M245" s="421" t="str">
        <f t="shared" si="149"/>
        <v/>
      </c>
      <c r="N245" s="4"/>
      <c r="O245" s="83">
        <f t="shared" si="150"/>
        <v>30</v>
      </c>
      <c r="P245" s="77" t="str">
        <f t="shared" si="151"/>
        <v/>
      </c>
      <c r="Q245" s="77" t="str">
        <f t="shared" si="152"/>
        <v/>
      </c>
      <c r="R245" s="78"/>
      <c r="S245" s="79" t="e">
        <f>IF(#REF!="","",ROUND(#REF!/#REF!*$AN$5,1))</f>
        <v>#REF!</v>
      </c>
      <c r="T245" s="79" t="str">
        <f t="shared" si="153"/>
        <v/>
      </c>
      <c r="U245" s="4"/>
      <c r="V245" s="69">
        <f t="shared" si="154"/>
        <v>30</v>
      </c>
      <c r="W245" s="70" t="str">
        <f t="shared" si="155"/>
        <v/>
      </c>
      <c r="X245" s="70" t="str">
        <f t="shared" si="139"/>
        <v/>
      </c>
      <c r="Y245" s="71"/>
      <c r="Z245" s="72">
        <f t="shared" si="156"/>
        <v>0</v>
      </c>
      <c r="AA245" s="422" t="str">
        <f t="shared" si="157"/>
        <v/>
      </c>
      <c r="AB245" s="4"/>
      <c r="AC245" s="84">
        <f t="shared" si="158"/>
        <v>30</v>
      </c>
      <c r="AD245" s="80" t="str">
        <f t="shared" si="140"/>
        <v/>
      </c>
      <c r="AE245" s="80" t="str">
        <f t="shared" si="141"/>
        <v/>
      </c>
      <c r="AF245" s="81"/>
      <c r="AG245" s="82">
        <f t="shared" si="159"/>
        <v>0</v>
      </c>
      <c r="AH245" s="421" t="str">
        <f t="shared" si="160"/>
        <v/>
      </c>
      <c r="AI245" s="4"/>
      <c r="AJ245" s="83">
        <f t="shared" si="161"/>
        <v>30</v>
      </c>
      <c r="AK245" s="77" t="str">
        <f t="shared" si="162"/>
        <v/>
      </c>
      <c r="AL245" s="77" t="str">
        <f t="shared" si="163"/>
        <v/>
      </c>
      <c r="AM245" s="78"/>
      <c r="AN245" s="79" t="e">
        <f>IF(#REF!="","",ROUND(#REF!/#REF!*$AN$5,1))</f>
        <v>#REF!</v>
      </c>
      <c r="AO245" s="79" t="str">
        <f t="shared" si="164"/>
        <v/>
      </c>
      <c r="AP245" s="5" t="str">
        <f t="shared" si="175"/>
        <v/>
      </c>
      <c r="AQ245" s="5" t="str">
        <f t="shared" si="176"/>
        <v/>
      </c>
      <c r="AR245" s="5" t="str">
        <f t="shared" si="177"/>
        <v/>
      </c>
      <c r="AS245" s="5" t="str">
        <f t="shared" si="178"/>
        <v/>
      </c>
      <c r="AT245" s="5" t="str">
        <f t="shared" si="179"/>
        <v/>
      </c>
      <c r="AU245" s="5" t="str">
        <f t="shared" si="180"/>
        <v/>
      </c>
      <c r="AV245" s="5" t="str">
        <f t="shared" si="168"/>
        <v/>
      </c>
    </row>
    <row r="246" spans="1:48" x14ac:dyDescent="0.35">
      <c r="A246" s="69">
        <f>IF('Student Profile'!A33="","",'Student Profile'!A33)</f>
        <v>31</v>
      </c>
      <c r="B246" s="70" t="str">
        <f>IF('Student Profile'!B33="","",'Student Profile'!B33)</f>
        <v/>
      </c>
      <c r="C246" s="69" t="str">
        <f>IF('Student Profile'!C33="","",'Student Profile'!C33)</f>
        <v/>
      </c>
      <c r="D246" s="71"/>
      <c r="E246" s="72">
        <f t="shared" si="143"/>
        <v>0</v>
      </c>
      <c r="F246" s="422" t="str">
        <f t="shared" si="144"/>
        <v/>
      </c>
      <c r="G246" s="4"/>
      <c r="H246" s="84">
        <f t="shared" si="145"/>
        <v>31</v>
      </c>
      <c r="I246" s="80" t="str">
        <f t="shared" si="146"/>
        <v/>
      </c>
      <c r="J246" s="80" t="str">
        <f t="shared" si="147"/>
        <v/>
      </c>
      <c r="K246" s="403"/>
      <c r="L246" s="82">
        <f t="shared" si="148"/>
        <v>0</v>
      </c>
      <c r="M246" s="421" t="str">
        <f t="shared" si="149"/>
        <v/>
      </c>
      <c r="N246" s="4"/>
      <c r="O246" s="83">
        <f t="shared" si="150"/>
        <v>31</v>
      </c>
      <c r="P246" s="77" t="str">
        <f t="shared" si="151"/>
        <v/>
      </c>
      <c r="Q246" s="77" t="str">
        <f t="shared" si="152"/>
        <v/>
      </c>
      <c r="R246" s="78"/>
      <c r="S246" s="79" t="e">
        <f>IF(#REF!="","",ROUND(#REF!/#REF!*$AN$5,1))</f>
        <v>#REF!</v>
      </c>
      <c r="T246" s="79" t="str">
        <f t="shared" si="153"/>
        <v/>
      </c>
      <c r="U246" s="4"/>
      <c r="V246" s="69">
        <f t="shared" si="154"/>
        <v>31</v>
      </c>
      <c r="W246" s="70" t="str">
        <f t="shared" si="155"/>
        <v/>
      </c>
      <c r="X246" s="70" t="str">
        <f t="shared" si="139"/>
        <v/>
      </c>
      <c r="Y246" s="71"/>
      <c r="Z246" s="72">
        <f t="shared" si="156"/>
        <v>0</v>
      </c>
      <c r="AA246" s="422" t="str">
        <f t="shared" si="157"/>
        <v/>
      </c>
      <c r="AB246" s="4"/>
      <c r="AC246" s="84">
        <f t="shared" si="158"/>
        <v>31</v>
      </c>
      <c r="AD246" s="80" t="str">
        <f t="shared" si="140"/>
        <v/>
      </c>
      <c r="AE246" s="80" t="str">
        <f t="shared" si="141"/>
        <v/>
      </c>
      <c r="AF246" s="81"/>
      <c r="AG246" s="82">
        <f t="shared" si="159"/>
        <v>0</v>
      </c>
      <c r="AH246" s="421" t="str">
        <f t="shared" si="160"/>
        <v/>
      </c>
      <c r="AI246" s="4"/>
      <c r="AJ246" s="83">
        <f t="shared" si="161"/>
        <v>31</v>
      </c>
      <c r="AK246" s="77" t="str">
        <f t="shared" si="162"/>
        <v/>
      </c>
      <c r="AL246" s="77" t="str">
        <f t="shared" si="163"/>
        <v/>
      </c>
      <c r="AM246" s="78"/>
      <c r="AN246" s="79" t="e">
        <f>IF(#REF!="","",ROUND(#REF!/#REF!*$AN$5,1))</f>
        <v>#REF!</v>
      </c>
      <c r="AO246" s="79" t="str">
        <f t="shared" si="164"/>
        <v/>
      </c>
      <c r="AP246" s="5" t="str">
        <f t="shared" si="175"/>
        <v/>
      </c>
      <c r="AQ246" s="5" t="str">
        <f t="shared" si="176"/>
        <v/>
      </c>
      <c r="AR246" s="5" t="str">
        <f t="shared" si="177"/>
        <v/>
      </c>
      <c r="AS246" s="5" t="str">
        <f t="shared" si="178"/>
        <v/>
      </c>
      <c r="AT246" s="5" t="str">
        <f t="shared" si="179"/>
        <v/>
      </c>
      <c r="AU246" s="5" t="str">
        <f t="shared" si="180"/>
        <v/>
      </c>
      <c r="AV246" s="5" t="str">
        <f t="shared" si="168"/>
        <v/>
      </c>
    </row>
    <row r="247" spans="1:48" x14ac:dyDescent="0.35">
      <c r="A247" s="69">
        <f>IF('Student Profile'!A34="","",'Student Profile'!A34)</f>
        <v>32</v>
      </c>
      <c r="B247" s="70" t="str">
        <f>IF('Student Profile'!B34="","",'Student Profile'!B34)</f>
        <v/>
      </c>
      <c r="C247" s="69" t="str">
        <f>IF('Student Profile'!C34="","",'Student Profile'!C34)</f>
        <v/>
      </c>
      <c r="D247" s="71"/>
      <c r="E247" s="72">
        <f t="shared" si="143"/>
        <v>0</v>
      </c>
      <c r="F247" s="422" t="str">
        <f t="shared" si="144"/>
        <v/>
      </c>
      <c r="G247" s="4"/>
      <c r="H247" s="84">
        <f t="shared" si="145"/>
        <v>32</v>
      </c>
      <c r="I247" s="80" t="str">
        <f t="shared" si="146"/>
        <v/>
      </c>
      <c r="J247" s="80" t="str">
        <f t="shared" si="147"/>
        <v/>
      </c>
      <c r="K247" s="81"/>
      <c r="L247" s="82">
        <f t="shared" si="148"/>
        <v>0</v>
      </c>
      <c r="M247" s="421" t="str">
        <f t="shared" si="149"/>
        <v/>
      </c>
      <c r="N247" s="4"/>
      <c r="O247" s="83">
        <f t="shared" si="150"/>
        <v>32</v>
      </c>
      <c r="P247" s="77" t="str">
        <f t="shared" si="151"/>
        <v/>
      </c>
      <c r="Q247" s="77" t="str">
        <f t="shared" si="152"/>
        <v/>
      </c>
      <c r="R247" s="78"/>
      <c r="S247" s="79" t="e">
        <f>IF(#REF!="","",ROUND(#REF!/#REF!*$AN$5,1))</f>
        <v>#REF!</v>
      </c>
      <c r="T247" s="79" t="str">
        <f t="shared" si="153"/>
        <v/>
      </c>
      <c r="U247" s="4"/>
      <c r="V247" s="69">
        <f t="shared" si="154"/>
        <v>32</v>
      </c>
      <c r="W247" s="70" t="str">
        <f t="shared" si="155"/>
        <v/>
      </c>
      <c r="X247" s="70" t="str">
        <f t="shared" si="139"/>
        <v/>
      </c>
      <c r="Y247" s="71"/>
      <c r="Z247" s="72">
        <f t="shared" si="156"/>
        <v>0</v>
      </c>
      <c r="AA247" s="422" t="str">
        <f t="shared" si="157"/>
        <v/>
      </c>
      <c r="AB247" s="4"/>
      <c r="AC247" s="84">
        <f t="shared" si="158"/>
        <v>32</v>
      </c>
      <c r="AD247" s="80" t="str">
        <f t="shared" si="140"/>
        <v/>
      </c>
      <c r="AE247" s="80" t="str">
        <f t="shared" si="141"/>
        <v/>
      </c>
      <c r="AF247" s="81"/>
      <c r="AG247" s="82">
        <f t="shared" si="159"/>
        <v>0</v>
      </c>
      <c r="AH247" s="421" t="str">
        <f t="shared" si="160"/>
        <v/>
      </c>
      <c r="AI247" s="4"/>
      <c r="AJ247" s="83">
        <f t="shared" si="161"/>
        <v>32</v>
      </c>
      <c r="AK247" s="77" t="str">
        <f t="shared" si="162"/>
        <v/>
      </c>
      <c r="AL247" s="77" t="str">
        <f t="shared" si="163"/>
        <v/>
      </c>
      <c r="AM247" s="78"/>
      <c r="AN247" s="79" t="e">
        <f>IF(#REF!="","",ROUND(#REF!/#REF!*$AN$5,1))</f>
        <v>#REF!</v>
      </c>
      <c r="AO247" s="79" t="str">
        <f t="shared" si="164"/>
        <v/>
      </c>
      <c r="AP247" s="5" t="str">
        <f t="shared" si="175"/>
        <v/>
      </c>
      <c r="AQ247" s="5" t="str">
        <f t="shared" si="176"/>
        <v/>
      </c>
      <c r="AR247" s="5" t="str">
        <f t="shared" si="177"/>
        <v/>
      </c>
      <c r="AS247" s="5" t="str">
        <f t="shared" si="178"/>
        <v/>
      </c>
      <c r="AT247" s="5" t="str">
        <f t="shared" si="179"/>
        <v/>
      </c>
      <c r="AU247" s="5" t="str">
        <f t="shared" si="180"/>
        <v/>
      </c>
      <c r="AV247" s="5" t="str">
        <f t="shared" si="168"/>
        <v/>
      </c>
    </row>
    <row r="248" spans="1:48" x14ac:dyDescent="0.35">
      <c r="A248" s="69">
        <f>IF('Student Profile'!A35="","",'Student Profile'!A35)</f>
        <v>33</v>
      </c>
      <c r="B248" s="70" t="str">
        <f>IF('Student Profile'!B35="","",'Student Profile'!B35)</f>
        <v/>
      </c>
      <c r="C248" s="69" t="str">
        <f>IF('Student Profile'!C35="","",'Student Profile'!C35)</f>
        <v/>
      </c>
      <c r="D248" s="71"/>
      <c r="E248" s="72">
        <f t="shared" si="143"/>
        <v>0</v>
      </c>
      <c r="F248" s="422" t="str">
        <f t="shared" si="144"/>
        <v/>
      </c>
      <c r="G248" s="4"/>
      <c r="H248" s="84">
        <f t="shared" si="145"/>
        <v>33</v>
      </c>
      <c r="I248" s="80" t="str">
        <f t="shared" si="146"/>
        <v/>
      </c>
      <c r="J248" s="80" t="str">
        <f t="shared" si="147"/>
        <v/>
      </c>
      <c r="K248" s="81"/>
      <c r="L248" s="82">
        <f t="shared" si="148"/>
        <v>0</v>
      </c>
      <c r="M248" s="421" t="str">
        <f t="shared" si="149"/>
        <v/>
      </c>
      <c r="N248" s="4"/>
      <c r="O248" s="83">
        <f t="shared" si="150"/>
        <v>33</v>
      </c>
      <c r="P248" s="77" t="str">
        <f t="shared" si="151"/>
        <v/>
      </c>
      <c r="Q248" s="77" t="str">
        <f t="shared" si="152"/>
        <v/>
      </c>
      <c r="R248" s="78"/>
      <c r="S248" s="79" t="e">
        <f>IF(#REF!="","",ROUND(#REF!/#REF!*$AN$5,1))</f>
        <v>#REF!</v>
      </c>
      <c r="T248" s="79" t="str">
        <f t="shared" si="153"/>
        <v/>
      </c>
      <c r="U248" s="4"/>
      <c r="V248" s="69">
        <f t="shared" si="154"/>
        <v>33</v>
      </c>
      <c r="W248" s="70" t="str">
        <f t="shared" si="155"/>
        <v/>
      </c>
      <c r="X248" s="70" t="str">
        <f t="shared" si="139"/>
        <v/>
      </c>
      <c r="Y248" s="71"/>
      <c r="Z248" s="72">
        <f t="shared" si="156"/>
        <v>0</v>
      </c>
      <c r="AA248" s="422" t="str">
        <f t="shared" si="157"/>
        <v/>
      </c>
      <c r="AB248" s="4"/>
      <c r="AC248" s="84">
        <f t="shared" si="158"/>
        <v>33</v>
      </c>
      <c r="AD248" s="80" t="str">
        <f t="shared" si="140"/>
        <v/>
      </c>
      <c r="AE248" s="80" t="str">
        <f t="shared" si="141"/>
        <v/>
      </c>
      <c r="AF248" s="81"/>
      <c r="AG248" s="82">
        <f t="shared" si="159"/>
        <v>0</v>
      </c>
      <c r="AH248" s="421" t="str">
        <f t="shared" si="160"/>
        <v/>
      </c>
      <c r="AI248" s="4"/>
      <c r="AJ248" s="83">
        <f t="shared" si="161"/>
        <v>33</v>
      </c>
      <c r="AK248" s="77" t="str">
        <f t="shared" si="162"/>
        <v/>
      </c>
      <c r="AL248" s="77" t="str">
        <f t="shared" si="163"/>
        <v/>
      </c>
      <c r="AM248" s="78"/>
      <c r="AN248" s="79" t="e">
        <f>IF(#REF!="","",ROUND(#REF!/#REF!*$AN$5,1))</f>
        <v>#REF!</v>
      </c>
      <c r="AO248" s="79" t="str">
        <f t="shared" si="164"/>
        <v/>
      </c>
      <c r="AP248" s="5" t="str">
        <f t="shared" si="175"/>
        <v/>
      </c>
      <c r="AQ248" s="5" t="str">
        <f t="shared" si="176"/>
        <v/>
      </c>
      <c r="AR248" s="5" t="str">
        <f t="shared" si="177"/>
        <v/>
      </c>
      <c r="AS248" s="5" t="str">
        <f t="shared" si="178"/>
        <v/>
      </c>
      <c r="AT248" s="5" t="str">
        <f t="shared" si="179"/>
        <v/>
      </c>
      <c r="AU248" s="5" t="str">
        <f t="shared" si="180"/>
        <v/>
      </c>
      <c r="AV248" s="5" t="str">
        <f t="shared" si="168"/>
        <v/>
      </c>
    </row>
    <row r="249" spans="1:48" x14ac:dyDescent="0.35">
      <c r="A249" s="69">
        <f>IF('Student Profile'!A36="","",'Student Profile'!A36)</f>
        <v>34</v>
      </c>
      <c r="B249" s="70" t="str">
        <f>IF('Student Profile'!B36="","",'Student Profile'!B36)</f>
        <v/>
      </c>
      <c r="C249" s="69" t="str">
        <f>IF('Student Profile'!C36="","",'Student Profile'!C36)</f>
        <v/>
      </c>
      <c r="D249" s="71"/>
      <c r="E249" s="72">
        <f t="shared" si="143"/>
        <v>0</v>
      </c>
      <c r="F249" s="422" t="str">
        <f t="shared" si="144"/>
        <v/>
      </c>
      <c r="G249" s="4"/>
      <c r="H249" s="84">
        <f t="shared" si="145"/>
        <v>34</v>
      </c>
      <c r="I249" s="80" t="str">
        <f t="shared" si="146"/>
        <v/>
      </c>
      <c r="J249" s="80" t="str">
        <f t="shared" si="147"/>
        <v/>
      </c>
      <c r="K249" s="81"/>
      <c r="L249" s="82">
        <f t="shared" si="148"/>
        <v>0</v>
      </c>
      <c r="M249" s="421" t="str">
        <f t="shared" si="149"/>
        <v/>
      </c>
      <c r="N249" s="4"/>
      <c r="O249" s="83">
        <f t="shared" si="150"/>
        <v>34</v>
      </c>
      <c r="P249" s="77" t="str">
        <f t="shared" si="151"/>
        <v/>
      </c>
      <c r="Q249" s="77" t="str">
        <f t="shared" si="152"/>
        <v/>
      </c>
      <c r="R249" s="78"/>
      <c r="S249" s="79" t="e">
        <f>IF(#REF!="","",ROUND(#REF!/#REF!*$AN$5,1))</f>
        <v>#REF!</v>
      </c>
      <c r="T249" s="79" t="str">
        <f t="shared" si="153"/>
        <v/>
      </c>
      <c r="U249" s="4"/>
      <c r="V249" s="69">
        <f t="shared" si="154"/>
        <v>34</v>
      </c>
      <c r="W249" s="70" t="str">
        <f t="shared" si="155"/>
        <v/>
      </c>
      <c r="X249" s="70" t="str">
        <f t="shared" si="139"/>
        <v/>
      </c>
      <c r="Y249" s="71"/>
      <c r="Z249" s="72">
        <f t="shared" si="156"/>
        <v>0</v>
      </c>
      <c r="AA249" s="422" t="str">
        <f t="shared" si="157"/>
        <v/>
      </c>
      <c r="AB249" s="4"/>
      <c r="AC249" s="84">
        <f t="shared" si="158"/>
        <v>34</v>
      </c>
      <c r="AD249" s="80" t="str">
        <f t="shared" si="140"/>
        <v/>
      </c>
      <c r="AE249" s="80" t="str">
        <f t="shared" si="141"/>
        <v/>
      </c>
      <c r="AF249" s="81"/>
      <c r="AG249" s="82">
        <f t="shared" si="159"/>
        <v>0</v>
      </c>
      <c r="AH249" s="421" t="str">
        <f t="shared" si="160"/>
        <v/>
      </c>
      <c r="AI249" s="4"/>
      <c r="AJ249" s="83">
        <f t="shared" si="161"/>
        <v>34</v>
      </c>
      <c r="AK249" s="77" t="str">
        <f t="shared" si="162"/>
        <v/>
      </c>
      <c r="AL249" s="77" t="str">
        <f t="shared" si="163"/>
        <v/>
      </c>
      <c r="AM249" s="78"/>
      <c r="AN249" s="79" t="e">
        <f>IF(#REF!="","",ROUND(#REF!/#REF!*$AN$5,1))</f>
        <v>#REF!</v>
      </c>
      <c r="AO249" s="79" t="str">
        <f t="shared" si="164"/>
        <v/>
      </c>
      <c r="AP249" s="5" t="str">
        <f t="shared" si="175"/>
        <v/>
      </c>
      <c r="AQ249" s="5" t="str">
        <f t="shared" si="176"/>
        <v/>
      </c>
      <c r="AR249" s="5" t="str">
        <f t="shared" si="177"/>
        <v/>
      </c>
      <c r="AS249" s="5" t="str">
        <f t="shared" si="178"/>
        <v/>
      </c>
      <c r="AT249" s="5" t="str">
        <f t="shared" si="179"/>
        <v/>
      </c>
      <c r="AU249" s="5" t="str">
        <f t="shared" si="180"/>
        <v/>
      </c>
      <c r="AV249" s="5" t="str">
        <f t="shared" si="168"/>
        <v/>
      </c>
    </row>
    <row r="250" spans="1:48" x14ac:dyDescent="0.35">
      <c r="A250" s="69">
        <f>IF('Student Profile'!A37="","",'Student Profile'!A37)</f>
        <v>35</v>
      </c>
      <c r="B250" s="70" t="str">
        <f>IF('Student Profile'!B37="","",'Student Profile'!B37)</f>
        <v/>
      </c>
      <c r="C250" s="69" t="str">
        <f>IF('Student Profile'!C37="","",'Student Profile'!C37)</f>
        <v/>
      </c>
      <c r="D250" s="71"/>
      <c r="E250" s="72">
        <f t="shared" si="143"/>
        <v>0</v>
      </c>
      <c r="F250" s="422" t="str">
        <f t="shared" si="144"/>
        <v/>
      </c>
      <c r="G250" s="4"/>
      <c r="H250" s="84">
        <f t="shared" si="145"/>
        <v>35</v>
      </c>
      <c r="I250" s="80" t="str">
        <f t="shared" si="146"/>
        <v/>
      </c>
      <c r="J250" s="80" t="str">
        <f t="shared" si="147"/>
        <v/>
      </c>
      <c r="K250" s="81"/>
      <c r="L250" s="82">
        <f t="shared" si="148"/>
        <v>0</v>
      </c>
      <c r="M250" s="421" t="str">
        <f t="shared" si="149"/>
        <v/>
      </c>
      <c r="N250" s="4"/>
      <c r="O250" s="83">
        <f t="shared" si="150"/>
        <v>35</v>
      </c>
      <c r="P250" s="77" t="str">
        <f t="shared" si="151"/>
        <v/>
      </c>
      <c r="Q250" s="77" t="str">
        <f t="shared" si="152"/>
        <v/>
      </c>
      <c r="R250" s="78"/>
      <c r="S250" s="79" t="e">
        <f>IF(#REF!="","",ROUND(#REF!/#REF!*$AN$5,1))</f>
        <v>#REF!</v>
      </c>
      <c r="T250" s="79" t="str">
        <f t="shared" si="153"/>
        <v/>
      </c>
      <c r="U250" s="4"/>
      <c r="V250" s="69">
        <f t="shared" si="154"/>
        <v>35</v>
      </c>
      <c r="W250" s="70" t="str">
        <f t="shared" si="155"/>
        <v/>
      </c>
      <c r="X250" s="70" t="str">
        <f t="shared" si="139"/>
        <v/>
      </c>
      <c r="Y250" s="71"/>
      <c r="Z250" s="72">
        <f t="shared" si="156"/>
        <v>0</v>
      </c>
      <c r="AA250" s="422" t="str">
        <f t="shared" si="157"/>
        <v/>
      </c>
      <c r="AB250" s="4"/>
      <c r="AC250" s="84">
        <f t="shared" si="158"/>
        <v>35</v>
      </c>
      <c r="AD250" s="80" t="str">
        <f t="shared" si="140"/>
        <v/>
      </c>
      <c r="AE250" s="80" t="str">
        <f t="shared" si="141"/>
        <v/>
      </c>
      <c r="AF250" s="81"/>
      <c r="AG250" s="82">
        <f t="shared" si="159"/>
        <v>0</v>
      </c>
      <c r="AH250" s="421" t="str">
        <f t="shared" si="160"/>
        <v/>
      </c>
      <c r="AI250" s="4"/>
      <c r="AJ250" s="83">
        <f t="shared" si="161"/>
        <v>35</v>
      </c>
      <c r="AK250" s="77" t="str">
        <f t="shared" si="162"/>
        <v/>
      </c>
      <c r="AL250" s="77" t="str">
        <f t="shared" si="163"/>
        <v/>
      </c>
      <c r="AM250" s="78"/>
      <c r="AN250" s="79" t="e">
        <f>IF(#REF!="","",ROUND(#REF!/#REF!*$AN$5,1))</f>
        <v>#REF!</v>
      </c>
      <c r="AO250" s="79" t="str">
        <f t="shared" si="164"/>
        <v/>
      </c>
      <c r="AP250" s="5" t="str">
        <f t="shared" si="175"/>
        <v/>
      </c>
      <c r="AQ250" s="5" t="str">
        <f t="shared" si="176"/>
        <v/>
      </c>
      <c r="AR250" s="5" t="str">
        <f t="shared" si="177"/>
        <v/>
      </c>
      <c r="AS250" s="5" t="str">
        <f t="shared" si="178"/>
        <v/>
      </c>
      <c r="AT250" s="5" t="str">
        <f t="shared" si="179"/>
        <v/>
      </c>
      <c r="AU250" s="5" t="str">
        <f t="shared" si="180"/>
        <v/>
      </c>
      <c r="AV250" s="5" t="str">
        <f t="shared" si="168"/>
        <v/>
      </c>
    </row>
    <row r="251" spans="1:48" x14ac:dyDescent="0.35">
      <c r="A251" s="69">
        <f>IF('Student Profile'!A38="","",'Student Profile'!A38)</f>
        <v>36</v>
      </c>
      <c r="B251" s="70" t="str">
        <f>IF('Student Profile'!B38="","",'Student Profile'!B38)</f>
        <v/>
      </c>
      <c r="C251" s="69" t="str">
        <f>IF('Student Profile'!C38="","",'Student Profile'!C38)</f>
        <v/>
      </c>
      <c r="D251" s="71"/>
      <c r="E251" s="72">
        <f t="shared" si="143"/>
        <v>0</v>
      </c>
      <c r="F251" s="422" t="str">
        <f t="shared" si="144"/>
        <v/>
      </c>
      <c r="G251" s="4"/>
      <c r="H251" s="84">
        <f t="shared" si="145"/>
        <v>36</v>
      </c>
      <c r="I251" s="80" t="str">
        <f t="shared" si="146"/>
        <v/>
      </c>
      <c r="J251" s="80" t="str">
        <f t="shared" si="147"/>
        <v/>
      </c>
      <c r="K251" s="81"/>
      <c r="L251" s="82">
        <f t="shared" si="148"/>
        <v>0</v>
      </c>
      <c r="M251" s="421" t="str">
        <f t="shared" si="149"/>
        <v/>
      </c>
      <c r="N251" s="4"/>
      <c r="O251" s="83">
        <f t="shared" si="150"/>
        <v>36</v>
      </c>
      <c r="P251" s="77" t="str">
        <f t="shared" si="151"/>
        <v/>
      </c>
      <c r="Q251" s="77" t="str">
        <f t="shared" si="152"/>
        <v/>
      </c>
      <c r="R251" s="78"/>
      <c r="S251" s="79" t="e">
        <f>IF(#REF!="","",ROUND(#REF!/#REF!*$AN$5,1))</f>
        <v>#REF!</v>
      </c>
      <c r="T251" s="79" t="str">
        <f t="shared" si="153"/>
        <v/>
      </c>
      <c r="U251" s="4"/>
      <c r="V251" s="69">
        <f t="shared" si="154"/>
        <v>36</v>
      </c>
      <c r="W251" s="70" t="str">
        <f t="shared" si="155"/>
        <v/>
      </c>
      <c r="X251" s="70" t="str">
        <f t="shared" si="139"/>
        <v/>
      </c>
      <c r="Y251" s="71"/>
      <c r="Z251" s="72">
        <f t="shared" si="156"/>
        <v>0</v>
      </c>
      <c r="AA251" s="422" t="str">
        <f t="shared" si="157"/>
        <v/>
      </c>
      <c r="AB251" s="4"/>
      <c r="AC251" s="84">
        <f t="shared" si="158"/>
        <v>36</v>
      </c>
      <c r="AD251" s="80" t="str">
        <f t="shared" si="140"/>
        <v/>
      </c>
      <c r="AE251" s="80" t="str">
        <f t="shared" si="141"/>
        <v/>
      </c>
      <c r="AF251" s="81"/>
      <c r="AG251" s="82">
        <f t="shared" si="159"/>
        <v>0</v>
      </c>
      <c r="AH251" s="421" t="str">
        <f t="shared" si="160"/>
        <v/>
      </c>
      <c r="AI251" s="4"/>
      <c r="AJ251" s="83">
        <f t="shared" si="161"/>
        <v>36</v>
      </c>
      <c r="AK251" s="77" t="str">
        <f t="shared" si="162"/>
        <v/>
      </c>
      <c r="AL251" s="77" t="str">
        <f t="shared" si="163"/>
        <v/>
      </c>
      <c r="AM251" s="78"/>
      <c r="AN251" s="79" t="e">
        <f>IF(#REF!="","",ROUND(#REF!/#REF!*$AN$5,1))</f>
        <v>#REF!</v>
      </c>
      <c r="AO251" s="79" t="str">
        <f t="shared" si="164"/>
        <v/>
      </c>
      <c r="AP251" s="5" t="str">
        <f t="shared" si="175"/>
        <v/>
      </c>
      <c r="AQ251" s="5" t="str">
        <f t="shared" si="176"/>
        <v/>
      </c>
      <c r="AR251" s="5" t="str">
        <f t="shared" si="177"/>
        <v/>
      </c>
      <c r="AS251" s="5" t="str">
        <f t="shared" si="178"/>
        <v/>
      </c>
      <c r="AT251" s="5" t="str">
        <f t="shared" si="179"/>
        <v/>
      </c>
      <c r="AU251" s="5" t="str">
        <f t="shared" si="180"/>
        <v/>
      </c>
      <c r="AV251" s="5" t="str">
        <f t="shared" si="168"/>
        <v/>
      </c>
    </row>
    <row r="252" spans="1:48" x14ac:dyDescent="0.35">
      <c r="A252" s="69">
        <f>IF('Student Profile'!A39="","",'Student Profile'!A39)</f>
        <v>37</v>
      </c>
      <c r="B252" s="70" t="str">
        <f>IF('Student Profile'!B39="","",'Student Profile'!B39)</f>
        <v/>
      </c>
      <c r="C252" s="69" t="str">
        <f>IF('Student Profile'!C39="","",'Student Profile'!C39)</f>
        <v/>
      </c>
      <c r="D252" s="71"/>
      <c r="E252" s="72">
        <f t="shared" si="143"/>
        <v>0</v>
      </c>
      <c r="F252" s="422" t="str">
        <f t="shared" si="144"/>
        <v/>
      </c>
      <c r="G252" s="4"/>
      <c r="H252" s="84">
        <f t="shared" si="145"/>
        <v>37</v>
      </c>
      <c r="I252" s="80" t="str">
        <f t="shared" si="146"/>
        <v/>
      </c>
      <c r="J252" s="80" t="str">
        <f t="shared" si="147"/>
        <v/>
      </c>
      <c r="K252" s="81"/>
      <c r="L252" s="82">
        <f t="shared" si="148"/>
        <v>0</v>
      </c>
      <c r="M252" s="421" t="str">
        <f t="shared" si="149"/>
        <v/>
      </c>
      <c r="N252" s="4"/>
      <c r="O252" s="83">
        <f t="shared" si="150"/>
        <v>37</v>
      </c>
      <c r="P252" s="77" t="str">
        <f t="shared" si="151"/>
        <v/>
      </c>
      <c r="Q252" s="77" t="str">
        <f t="shared" si="152"/>
        <v/>
      </c>
      <c r="R252" s="78"/>
      <c r="S252" s="79" t="e">
        <f>IF(#REF!="","",ROUND(#REF!/#REF!*$AN$5,1))</f>
        <v>#REF!</v>
      </c>
      <c r="T252" s="79" t="str">
        <f t="shared" si="153"/>
        <v/>
      </c>
      <c r="U252" s="4"/>
      <c r="V252" s="69">
        <f t="shared" si="154"/>
        <v>37</v>
      </c>
      <c r="W252" s="70" t="str">
        <f t="shared" si="155"/>
        <v/>
      </c>
      <c r="X252" s="70" t="str">
        <f t="shared" si="139"/>
        <v/>
      </c>
      <c r="Y252" s="71"/>
      <c r="Z252" s="72">
        <f t="shared" si="156"/>
        <v>0</v>
      </c>
      <c r="AA252" s="422" t="str">
        <f t="shared" si="157"/>
        <v/>
      </c>
      <c r="AB252" s="4"/>
      <c r="AC252" s="84">
        <f t="shared" si="158"/>
        <v>37</v>
      </c>
      <c r="AD252" s="80" t="str">
        <f t="shared" si="140"/>
        <v/>
      </c>
      <c r="AE252" s="80" t="str">
        <f t="shared" si="141"/>
        <v/>
      </c>
      <c r="AF252" s="81"/>
      <c r="AG252" s="82">
        <f t="shared" si="159"/>
        <v>0</v>
      </c>
      <c r="AH252" s="421" t="str">
        <f t="shared" si="160"/>
        <v/>
      </c>
      <c r="AI252" s="4"/>
      <c r="AJ252" s="83">
        <f t="shared" si="161"/>
        <v>37</v>
      </c>
      <c r="AK252" s="77" t="str">
        <f t="shared" si="162"/>
        <v/>
      </c>
      <c r="AL252" s="77" t="str">
        <f t="shared" si="163"/>
        <v/>
      </c>
      <c r="AM252" s="78"/>
      <c r="AN252" s="79" t="e">
        <f>IF(#REF!="","",ROUND(#REF!/#REF!*$AN$5,1))</f>
        <v>#REF!</v>
      </c>
      <c r="AO252" s="79" t="str">
        <f t="shared" si="164"/>
        <v/>
      </c>
      <c r="AP252" s="5" t="str">
        <f t="shared" si="175"/>
        <v/>
      </c>
      <c r="AQ252" s="5" t="str">
        <f t="shared" si="176"/>
        <v/>
      </c>
      <c r="AR252" s="5" t="str">
        <f t="shared" si="177"/>
        <v/>
      </c>
      <c r="AS252" s="5" t="str">
        <f t="shared" si="178"/>
        <v/>
      </c>
      <c r="AT252" s="5" t="str">
        <f t="shared" si="179"/>
        <v/>
      </c>
      <c r="AU252" s="5" t="str">
        <f t="shared" si="180"/>
        <v/>
      </c>
      <c r="AV252" s="5" t="str">
        <f t="shared" si="168"/>
        <v/>
      </c>
    </row>
    <row r="253" spans="1:48" x14ac:dyDescent="0.35">
      <c r="A253" s="69">
        <f>IF('Student Profile'!A40="","",'Student Profile'!A40)</f>
        <v>38</v>
      </c>
      <c r="B253" s="70" t="str">
        <f>IF('Student Profile'!B40="","",'Student Profile'!B40)</f>
        <v/>
      </c>
      <c r="C253" s="69" t="str">
        <f>IF('Student Profile'!C40="","",'Student Profile'!C40)</f>
        <v/>
      </c>
      <c r="D253" s="71"/>
      <c r="E253" s="72">
        <f t="shared" si="143"/>
        <v>0</v>
      </c>
      <c r="F253" s="422" t="str">
        <f t="shared" si="144"/>
        <v/>
      </c>
      <c r="G253" s="4"/>
      <c r="H253" s="84">
        <f t="shared" si="145"/>
        <v>38</v>
      </c>
      <c r="I253" s="80" t="str">
        <f t="shared" si="146"/>
        <v/>
      </c>
      <c r="J253" s="80" t="str">
        <f t="shared" si="147"/>
        <v/>
      </c>
      <c r="K253" s="81"/>
      <c r="L253" s="82">
        <f t="shared" si="148"/>
        <v>0</v>
      </c>
      <c r="M253" s="421" t="str">
        <f t="shared" si="149"/>
        <v/>
      </c>
      <c r="N253" s="4"/>
      <c r="O253" s="83">
        <f t="shared" si="150"/>
        <v>38</v>
      </c>
      <c r="P253" s="77" t="str">
        <f t="shared" si="151"/>
        <v/>
      </c>
      <c r="Q253" s="77" t="str">
        <f t="shared" si="152"/>
        <v/>
      </c>
      <c r="R253" s="78"/>
      <c r="S253" s="79" t="e">
        <f>IF(#REF!="","",ROUND(#REF!/#REF!*$AN$5,1))</f>
        <v>#REF!</v>
      </c>
      <c r="T253" s="79" t="str">
        <f t="shared" si="153"/>
        <v/>
      </c>
      <c r="U253" s="4"/>
      <c r="V253" s="69">
        <f t="shared" si="154"/>
        <v>38</v>
      </c>
      <c r="W253" s="70" t="str">
        <f t="shared" si="155"/>
        <v/>
      </c>
      <c r="X253" s="70" t="str">
        <f t="shared" si="139"/>
        <v/>
      </c>
      <c r="Y253" s="71"/>
      <c r="Z253" s="72">
        <f t="shared" si="156"/>
        <v>0</v>
      </c>
      <c r="AA253" s="422" t="str">
        <f t="shared" si="157"/>
        <v/>
      </c>
      <c r="AB253" s="4"/>
      <c r="AC253" s="84">
        <f t="shared" si="158"/>
        <v>38</v>
      </c>
      <c r="AD253" s="80" t="str">
        <f t="shared" si="140"/>
        <v/>
      </c>
      <c r="AE253" s="80" t="str">
        <f t="shared" si="141"/>
        <v/>
      </c>
      <c r="AF253" s="81"/>
      <c r="AG253" s="82">
        <f t="shared" si="159"/>
        <v>0</v>
      </c>
      <c r="AH253" s="421" t="str">
        <f t="shared" si="160"/>
        <v/>
      </c>
      <c r="AI253" s="4"/>
      <c r="AJ253" s="83">
        <f t="shared" si="161"/>
        <v>38</v>
      </c>
      <c r="AK253" s="77" t="str">
        <f t="shared" si="162"/>
        <v/>
      </c>
      <c r="AL253" s="77" t="str">
        <f t="shared" si="163"/>
        <v/>
      </c>
      <c r="AM253" s="78"/>
      <c r="AN253" s="79" t="e">
        <f>IF(#REF!="","",ROUND(#REF!/#REF!*$AN$5,1))</f>
        <v>#REF!</v>
      </c>
      <c r="AO253" s="79" t="str">
        <f t="shared" si="164"/>
        <v/>
      </c>
      <c r="AP253" s="5" t="str">
        <f t="shared" si="175"/>
        <v/>
      </c>
      <c r="AQ253" s="5" t="str">
        <f t="shared" si="176"/>
        <v/>
      </c>
      <c r="AR253" s="5" t="str">
        <f t="shared" si="177"/>
        <v/>
      </c>
      <c r="AS253" s="5" t="str">
        <f t="shared" si="178"/>
        <v/>
      </c>
      <c r="AT253" s="5" t="str">
        <f t="shared" si="179"/>
        <v/>
      </c>
      <c r="AU253" s="5" t="str">
        <f t="shared" si="180"/>
        <v/>
      </c>
      <c r="AV253" s="5" t="str">
        <f t="shared" si="168"/>
        <v/>
      </c>
    </row>
    <row r="254" spans="1:48" x14ac:dyDescent="0.35">
      <c r="A254" s="69">
        <f>IF('Student Profile'!A41="","",'Student Profile'!A41)</f>
        <v>39</v>
      </c>
      <c r="B254" s="70" t="str">
        <f>IF('Student Profile'!B41="","",'Student Profile'!B41)</f>
        <v/>
      </c>
      <c r="C254" s="69" t="str">
        <f>IF('Student Profile'!C41="","",'Student Profile'!C41)</f>
        <v/>
      </c>
      <c r="D254" s="71"/>
      <c r="E254" s="72">
        <f t="shared" si="143"/>
        <v>0</v>
      </c>
      <c r="F254" s="422" t="str">
        <f t="shared" si="144"/>
        <v/>
      </c>
      <c r="G254" s="4"/>
      <c r="H254" s="84">
        <f t="shared" si="145"/>
        <v>39</v>
      </c>
      <c r="I254" s="80" t="str">
        <f t="shared" si="146"/>
        <v/>
      </c>
      <c r="J254" s="80" t="str">
        <f t="shared" si="147"/>
        <v/>
      </c>
      <c r="K254" s="81"/>
      <c r="L254" s="82">
        <f t="shared" si="148"/>
        <v>0</v>
      </c>
      <c r="M254" s="421" t="str">
        <f t="shared" si="149"/>
        <v/>
      </c>
      <c r="N254" s="4"/>
      <c r="O254" s="83">
        <f t="shared" si="150"/>
        <v>39</v>
      </c>
      <c r="P254" s="77" t="str">
        <f t="shared" si="151"/>
        <v/>
      </c>
      <c r="Q254" s="77" t="str">
        <f t="shared" si="152"/>
        <v/>
      </c>
      <c r="R254" s="78"/>
      <c r="S254" s="79" t="e">
        <f>IF(#REF!="","",ROUND(#REF!/#REF!*$AN$5,1))</f>
        <v>#REF!</v>
      </c>
      <c r="T254" s="79" t="str">
        <f t="shared" si="153"/>
        <v/>
      </c>
      <c r="U254" s="4"/>
      <c r="V254" s="69">
        <f t="shared" si="154"/>
        <v>39</v>
      </c>
      <c r="W254" s="70" t="str">
        <f t="shared" si="155"/>
        <v/>
      </c>
      <c r="X254" s="70" t="str">
        <f t="shared" si="139"/>
        <v/>
      </c>
      <c r="Y254" s="71"/>
      <c r="Z254" s="72">
        <f t="shared" si="156"/>
        <v>0</v>
      </c>
      <c r="AA254" s="422" t="str">
        <f t="shared" si="157"/>
        <v/>
      </c>
      <c r="AB254" s="4"/>
      <c r="AC254" s="84">
        <f t="shared" si="158"/>
        <v>39</v>
      </c>
      <c r="AD254" s="80" t="str">
        <f t="shared" si="140"/>
        <v/>
      </c>
      <c r="AE254" s="80" t="str">
        <f t="shared" si="141"/>
        <v/>
      </c>
      <c r="AF254" s="81"/>
      <c r="AG254" s="82">
        <f t="shared" si="159"/>
        <v>0</v>
      </c>
      <c r="AH254" s="421" t="str">
        <f t="shared" si="160"/>
        <v/>
      </c>
      <c r="AI254" s="4"/>
      <c r="AJ254" s="83">
        <f t="shared" si="161"/>
        <v>39</v>
      </c>
      <c r="AK254" s="77" t="str">
        <f t="shared" si="162"/>
        <v/>
      </c>
      <c r="AL254" s="77" t="str">
        <f t="shared" si="163"/>
        <v/>
      </c>
      <c r="AM254" s="78"/>
      <c r="AN254" s="79" t="e">
        <f>IF(#REF!="","",ROUND(#REF!/#REF!*$AN$5,1))</f>
        <v>#REF!</v>
      </c>
      <c r="AO254" s="79" t="str">
        <f t="shared" si="164"/>
        <v/>
      </c>
      <c r="AP254" s="5" t="str">
        <f t="shared" si="175"/>
        <v/>
      </c>
      <c r="AQ254" s="5" t="str">
        <f t="shared" si="176"/>
        <v/>
      </c>
      <c r="AR254" s="5" t="str">
        <f t="shared" si="177"/>
        <v/>
      </c>
      <c r="AS254" s="5" t="str">
        <f t="shared" si="178"/>
        <v/>
      </c>
      <c r="AT254" s="5" t="str">
        <f t="shared" si="179"/>
        <v/>
      </c>
      <c r="AU254" s="5" t="str">
        <f t="shared" si="180"/>
        <v/>
      </c>
      <c r="AV254" s="5" t="str">
        <f t="shared" si="168"/>
        <v/>
      </c>
    </row>
    <row r="255" spans="1:48" x14ac:dyDescent="0.35">
      <c r="A255" s="69">
        <f>IF('Student Profile'!A42="","",'Student Profile'!A42)</f>
        <v>40</v>
      </c>
      <c r="B255" s="70" t="str">
        <f>IF('Student Profile'!B42="","",'Student Profile'!B42)</f>
        <v/>
      </c>
      <c r="C255" s="69" t="str">
        <f>IF('Student Profile'!C42="","",'Student Profile'!C42)</f>
        <v/>
      </c>
      <c r="D255" s="71"/>
      <c r="E255" s="72">
        <f t="shared" si="143"/>
        <v>0</v>
      </c>
      <c r="F255" s="422" t="str">
        <f t="shared" si="144"/>
        <v/>
      </c>
      <c r="G255" s="4"/>
      <c r="H255" s="84">
        <f t="shared" si="145"/>
        <v>40</v>
      </c>
      <c r="I255" s="80" t="str">
        <f t="shared" si="146"/>
        <v/>
      </c>
      <c r="J255" s="80" t="str">
        <f t="shared" si="147"/>
        <v/>
      </c>
      <c r="K255" s="81"/>
      <c r="L255" s="82">
        <f t="shared" si="148"/>
        <v>0</v>
      </c>
      <c r="M255" s="421" t="str">
        <f t="shared" si="149"/>
        <v/>
      </c>
      <c r="N255" s="4"/>
      <c r="O255" s="83">
        <f t="shared" si="150"/>
        <v>40</v>
      </c>
      <c r="P255" s="77" t="str">
        <f t="shared" si="151"/>
        <v/>
      </c>
      <c r="Q255" s="77" t="str">
        <f t="shared" si="152"/>
        <v/>
      </c>
      <c r="R255" s="78"/>
      <c r="S255" s="79" t="e">
        <f>IF(#REF!="","",ROUND(#REF!/#REF!*$AN$5,1))</f>
        <v>#REF!</v>
      </c>
      <c r="T255" s="79" t="str">
        <f t="shared" si="153"/>
        <v/>
      </c>
      <c r="U255" s="4"/>
      <c r="V255" s="69">
        <f t="shared" si="154"/>
        <v>40</v>
      </c>
      <c r="W255" s="70" t="str">
        <f t="shared" si="155"/>
        <v/>
      </c>
      <c r="X255" s="70" t="str">
        <f t="shared" si="139"/>
        <v/>
      </c>
      <c r="Y255" s="71"/>
      <c r="Z255" s="72">
        <f t="shared" si="156"/>
        <v>0</v>
      </c>
      <c r="AA255" s="422" t="str">
        <f t="shared" si="157"/>
        <v/>
      </c>
      <c r="AB255" s="4"/>
      <c r="AC255" s="84">
        <f t="shared" si="158"/>
        <v>40</v>
      </c>
      <c r="AD255" s="80" t="str">
        <f t="shared" si="140"/>
        <v/>
      </c>
      <c r="AE255" s="80" t="str">
        <f t="shared" si="141"/>
        <v/>
      </c>
      <c r="AF255" s="81"/>
      <c r="AG255" s="82">
        <f t="shared" si="159"/>
        <v>0</v>
      </c>
      <c r="AH255" s="421" t="str">
        <f t="shared" si="160"/>
        <v/>
      </c>
      <c r="AI255" s="4"/>
      <c r="AJ255" s="83">
        <f t="shared" si="161"/>
        <v>40</v>
      </c>
      <c r="AK255" s="77" t="str">
        <f t="shared" si="162"/>
        <v/>
      </c>
      <c r="AL255" s="77" t="str">
        <f t="shared" si="163"/>
        <v/>
      </c>
      <c r="AM255" s="78"/>
      <c r="AN255" s="79" t="e">
        <f>IF(#REF!="","",ROUND(#REF!/#REF!*$AN$5,1))</f>
        <v>#REF!</v>
      </c>
      <c r="AO255" s="79" t="str">
        <f t="shared" si="164"/>
        <v/>
      </c>
      <c r="AP255" s="5" t="str">
        <f t="shared" si="175"/>
        <v/>
      </c>
      <c r="AQ255" s="5" t="str">
        <f t="shared" si="176"/>
        <v/>
      </c>
      <c r="AR255" s="5" t="str">
        <f t="shared" si="177"/>
        <v/>
      </c>
      <c r="AS255" s="5" t="str">
        <f t="shared" si="178"/>
        <v/>
      </c>
      <c r="AT255" s="5" t="str">
        <f t="shared" si="179"/>
        <v/>
      </c>
      <c r="AU255" s="5" t="str">
        <f t="shared" si="180"/>
        <v/>
      </c>
      <c r="AV255" s="5" t="str">
        <f t="shared" si="168"/>
        <v/>
      </c>
    </row>
    <row r="256" spans="1:48" x14ac:dyDescent="0.35">
      <c r="A256" s="69">
        <f>IF('Student Profile'!A43="","",'Student Profile'!A43)</f>
        <v>41</v>
      </c>
      <c r="B256" s="70" t="str">
        <f>IF('Student Profile'!B43="","",'Student Profile'!B43)</f>
        <v/>
      </c>
      <c r="C256" s="69" t="str">
        <f>IF('Student Profile'!C43="","",'Student Profile'!C43)</f>
        <v/>
      </c>
      <c r="D256" s="71"/>
      <c r="E256" s="72">
        <f t="shared" si="143"/>
        <v>0</v>
      </c>
      <c r="F256" s="422" t="str">
        <f t="shared" si="144"/>
        <v/>
      </c>
      <c r="G256" s="4"/>
      <c r="H256" s="84">
        <f t="shared" si="145"/>
        <v>41</v>
      </c>
      <c r="I256" s="80" t="str">
        <f t="shared" si="146"/>
        <v/>
      </c>
      <c r="J256" s="80" t="str">
        <f t="shared" si="147"/>
        <v/>
      </c>
      <c r="K256" s="81"/>
      <c r="L256" s="82">
        <f t="shared" si="148"/>
        <v>0</v>
      </c>
      <c r="M256" s="421" t="str">
        <f t="shared" si="149"/>
        <v/>
      </c>
      <c r="N256" s="4"/>
      <c r="O256" s="83">
        <f t="shared" si="150"/>
        <v>41</v>
      </c>
      <c r="P256" s="77" t="str">
        <f t="shared" si="151"/>
        <v/>
      </c>
      <c r="Q256" s="77" t="str">
        <f t="shared" si="152"/>
        <v/>
      </c>
      <c r="R256" s="78"/>
      <c r="S256" s="79" t="e">
        <f>IF(#REF!="","",ROUND(#REF!/#REF!*$AN$5,1))</f>
        <v>#REF!</v>
      </c>
      <c r="T256" s="79" t="str">
        <f t="shared" si="153"/>
        <v/>
      </c>
      <c r="U256" s="4"/>
      <c r="V256" s="69">
        <f t="shared" si="154"/>
        <v>41</v>
      </c>
      <c r="W256" s="70" t="str">
        <f t="shared" si="155"/>
        <v/>
      </c>
      <c r="X256" s="70" t="str">
        <f t="shared" si="139"/>
        <v/>
      </c>
      <c r="Y256" s="71"/>
      <c r="Z256" s="72">
        <f t="shared" si="156"/>
        <v>0</v>
      </c>
      <c r="AA256" s="422" t="str">
        <f t="shared" si="157"/>
        <v/>
      </c>
      <c r="AB256" s="4"/>
      <c r="AC256" s="84">
        <f t="shared" si="158"/>
        <v>41</v>
      </c>
      <c r="AD256" s="80" t="str">
        <f t="shared" si="140"/>
        <v/>
      </c>
      <c r="AE256" s="80" t="str">
        <f t="shared" si="141"/>
        <v/>
      </c>
      <c r="AF256" s="81"/>
      <c r="AG256" s="82">
        <f t="shared" si="159"/>
        <v>0</v>
      </c>
      <c r="AH256" s="421" t="str">
        <f t="shared" si="160"/>
        <v/>
      </c>
      <c r="AI256" s="4"/>
      <c r="AJ256" s="83">
        <f t="shared" si="161"/>
        <v>41</v>
      </c>
      <c r="AK256" s="77" t="str">
        <f t="shared" si="162"/>
        <v/>
      </c>
      <c r="AL256" s="77" t="str">
        <f t="shared" si="163"/>
        <v/>
      </c>
      <c r="AM256" s="78"/>
      <c r="AN256" s="79" t="e">
        <f>IF(#REF!="","",ROUND(#REF!/#REF!*$AN$5,1))</f>
        <v>#REF!</v>
      </c>
      <c r="AO256" s="79" t="str">
        <f t="shared" si="164"/>
        <v/>
      </c>
      <c r="AP256" s="5" t="str">
        <f t="shared" si="175"/>
        <v/>
      </c>
      <c r="AQ256" s="5" t="str">
        <f t="shared" si="176"/>
        <v/>
      </c>
      <c r="AR256" s="5" t="str">
        <f t="shared" si="177"/>
        <v/>
      </c>
      <c r="AS256" s="5" t="str">
        <f t="shared" si="178"/>
        <v/>
      </c>
      <c r="AT256" s="5" t="str">
        <f t="shared" si="179"/>
        <v/>
      </c>
      <c r="AU256" s="5" t="str">
        <f t="shared" si="180"/>
        <v/>
      </c>
      <c r="AV256" s="5" t="str">
        <f t="shared" si="168"/>
        <v/>
      </c>
    </row>
    <row r="257" spans="1:48" x14ac:dyDescent="0.35">
      <c r="A257" s="69">
        <f>IF('Student Profile'!A44="","",'Student Profile'!A44)</f>
        <v>42</v>
      </c>
      <c r="B257" s="70" t="str">
        <f>IF('Student Profile'!B44="","",'Student Profile'!B44)</f>
        <v/>
      </c>
      <c r="C257" s="69" t="str">
        <f>IF('Student Profile'!C44="","",'Student Profile'!C44)</f>
        <v/>
      </c>
      <c r="D257" s="71"/>
      <c r="E257" s="72">
        <f t="shared" si="143"/>
        <v>0</v>
      </c>
      <c r="F257" s="422" t="str">
        <f t="shared" si="144"/>
        <v/>
      </c>
      <c r="G257" s="4"/>
      <c r="H257" s="84">
        <f t="shared" si="145"/>
        <v>42</v>
      </c>
      <c r="I257" s="80" t="str">
        <f t="shared" si="146"/>
        <v/>
      </c>
      <c r="J257" s="80" t="str">
        <f t="shared" si="147"/>
        <v/>
      </c>
      <c r="K257" s="81"/>
      <c r="L257" s="6">
        <f t="shared" si="148"/>
        <v>0</v>
      </c>
      <c r="M257" s="421" t="str">
        <f t="shared" si="149"/>
        <v/>
      </c>
      <c r="N257" s="4"/>
      <c r="O257" s="83">
        <f t="shared" si="150"/>
        <v>42</v>
      </c>
      <c r="P257" s="77" t="str">
        <f t="shared" si="151"/>
        <v/>
      </c>
      <c r="Q257" s="77" t="str">
        <f t="shared" si="152"/>
        <v/>
      </c>
      <c r="R257" s="78"/>
      <c r="S257" s="79" t="e">
        <f>IF(#REF!="","",ROUND(#REF!/#REF!*$AN$5,1))</f>
        <v>#REF!</v>
      </c>
      <c r="T257" s="79" t="str">
        <f t="shared" si="153"/>
        <v/>
      </c>
      <c r="U257" s="4"/>
      <c r="V257" s="69">
        <f t="shared" si="154"/>
        <v>42</v>
      </c>
      <c r="W257" s="70" t="str">
        <f t="shared" si="155"/>
        <v/>
      </c>
      <c r="X257" s="70" t="str">
        <f t="shared" si="139"/>
        <v/>
      </c>
      <c r="Y257" s="71"/>
      <c r="Z257" s="72">
        <f t="shared" si="156"/>
        <v>0</v>
      </c>
      <c r="AA257" s="422" t="str">
        <f t="shared" si="157"/>
        <v/>
      </c>
      <c r="AB257" s="4"/>
      <c r="AC257" s="84">
        <f t="shared" si="158"/>
        <v>42</v>
      </c>
      <c r="AD257" s="80" t="str">
        <f t="shared" si="140"/>
        <v/>
      </c>
      <c r="AE257" s="80" t="str">
        <f t="shared" si="141"/>
        <v/>
      </c>
      <c r="AF257" s="81"/>
      <c r="AG257" s="6">
        <f t="shared" si="159"/>
        <v>0</v>
      </c>
      <c r="AH257" s="421" t="str">
        <f t="shared" si="160"/>
        <v/>
      </c>
      <c r="AI257" s="4"/>
      <c r="AJ257" s="83">
        <f t="shared" si="161"/>
        <v>42</v>
      </c>
      <c r="AK257" s="77" t="str">
        <f t="shared" si="162"/>
        <v/>
      </c>
      <c r="AL257" s="77" t="str">
        <f t="shared" si="163"/>
        <v/>
      </c>
      <c r="AM257" s="78"/>
      <c r="AN257" s="79" t="e">
        <f>IF(#REF!="","",ROUND(#REF!/#REF!*$AN$5,1))</f>
        <v>#REF!</v>
      </c>
      <c r="AO257" s="79" t="str">
        <f t="shared" si="164"/>
        <v/>
      </c>
      <c r="AP257" s="5" t="str">
        <f t="shared" si="175"/>
        <v/>
      </c>
      <c r="AQ257" s="5" t="str">
        <f t="shared" si="176"/>
        <v/>
      </c>
      <c r="AR257" s="5" t="str">
        <f t="shared" si="177"/>
        <v/>
      </c>
      <c r="AS257" s="5" t="str">
        <f t="shared" si="178"/>
        <v/>
      </c>
      <c r="AT257" s="5" t="str">
        <f t="shared" si="179"/>
        <v/>
      </c>
      <c r="AU257" s="5" t="str">
        <f t="shared" si="180"/>
        <v/>
      </c>
      <c r="AV257" s="5" t="str">
        <f t="shared" si="168"/>
        <v/>
      </c>
    </row>
    <row r="258" spans="1:48" x14ac:dyDescent="0.35">
      <c r="A258" s="69">
        <f>IF('Student Profile'!A45="","",'Student Profile'!A45)</f>
        <v>43</v>
      </c>
      <c r="B258" s="70" t="str">
        <f>IF('Student Profile'!B45="","",'Student Profile'!B45)</f>
        <v/>
      </c>
      <c r="C258" s="69" t="str">
        <f>IF('Student Profile'!C45="","",'Student Profile'!C45)</f>
        <v/>
      </c>
      <c r="D258" s="71"/>
      <c r="E258" s="72">
        <f t="shared" si="143"/>
        <v>0</v>
      </c>
      <c r="F258" s="422" t="str">
        <f t="shared" si="144"/>
        <v/>
      </c>
      <c r="G258" s="4"/>
      <c r="H258" s="84">
        <f t="shared" si="145"/>
        <v>43</v>
      </c>
      <c r="I258" s="80" t="str">
        <f t="shared" si="146"/>
        <v/>
      </c>
      <c r="J258" s="80" t="str">
        <f t="shared" si="147"/>
        <v/>
      </c>
      <c r="K258" s="81"/>
      <c r="L258" s="6">
        <f t="shared" si="148"/>
        <v>0</v>
      </c>
      <c r="M258" s="421" t="str">
        <f t="shared" si="149"/>
        <v/>
      </c>
      <c r="N258" s="4"/>
      <c r="O258" s="83">
        <f t="shared" si="150"/>
        <v>43</v>
      </c>
      <c r="P258" s="77" t="str">
        <f t="shared" si="151"/>
        <v/>
      </c>
      <c r="Q258" s="77" t="str">
        <f t="shared" si="152"/>
        <v/>
      </c>
      <c r="R258" s="78"/>
      <c r="S258" s="79" t="e">
        <f>IF(#REF!="","",ROUND(#REF!/#REF!*$AN$5,1))</f>
        <v>#REF!</v>
      </c>
      <c r="T258" s="79" t="str">
        <f t="shared" si="153"/>
        <v/>
      </c>
      <c r="U258" s="4"/>
      <c r="V258" s="69">
        <f t="shared" si="154"/>
        <v>43</v>
      </c>
      <c r="W258" s="70" t="str">
        <f t="shared" si="155"/>
        <v/>
      </c>
      <c r="X258" s="70" t="str">
        <f t="shared" si="139"/>
        <v/>
      </c>
      <c r="Y258" s="71"/>
      <c r="Z258" s="72">
        <f t="shared" si="156"/>
        <v>0</v>
      </c>
      <c r="AA258" s="422" t="str">
        <f t="shared" si="157"/>
        <v/>
      </c>
      <c r="AB258" s="4"/>
      <c r="AC258" s="84">
        <f t="shared" si="158"/>
        <v>43</v>
      </c>
      <c r="AD258" s="80" t="str">
        <f t="shared" si="140"/>
        <v/>
      </c>
      <c r="AE258" s="80" t="str">
        <f t="shared" si="141"/>
        <v/>
      </c>
      <c r="AF258" s="81"/>
      <c r="AG258" s="6">
        <f t="shared" si="159"/>
        <v>0</v>
      </c>
      <c r="AH258" s="421" t="str">
        <f t="shared" si="160"/>
        <v/>
      </c>
      <c r="AI258" s="4"/>
      <c r="AJ258" s="83">
        <f t="shared" si="161"/>
        <v>43</v>
      </c>
      <c r="AK258" s="77" t="str">
        <f t="shared" si="162"/>
        <v/>
      </c>
      <c r="AL258" s="77" t="str">
        <f t="shared" si="163"/>
        <v/>
      </c>
      <c r="AM258" s="78"/>
      <c r="AN258" s="79" t="e">
        <f>IF(#REF!="","",ROUND(#REF!/#REF!*$AN$5,1))</f>
        <v>#REF!</v>
      </c>
      <c r="AO258" s="79" t="str">
        <f t="shared" si="164"/>
        <v/>
      </c>
      <c r="AP258" s="5" t="str">
        <f t="shared" si="175"/>
        <v/>
      </c>
      <c r="AQ258" s="5" t="str">
        <f t="shared" si="176"/>
        <v/>
      </c>
      <c r="AR258" s="5" t="str">
        <f t="shared" si="177"/>
        <v/>
      </c>
      <c r="AS258" s="5" t="str">
        <f t="shared" si="178"/>
        <v/>
      </c>
      <c r="AT258" s="5" t="str">
        <f t="shared" si="179"/>
        <v/>
      </c>
      <c r="AU258" s="5" t="str">
        <f t="shared" si="180"/>
        <v/>
      </c>
      <c r="AV258" s="5" t="str">
        <f t="shared" si="168"/>
        <v/>
      </c>
    </row>
    <row r="259" spans="1:48" x14ac:dyDescent="0.35">
      <c r="A259" s="69">
        <f>IF('Student Profile'!A46="","",'Student Profile'!A46)</f>
        <v>44</v>
      </c>
      <c r="B259" s="70" t="str">
        <f>IF('Student Profile'!B46="","",'Student Profile'!B46)</f>
        <v/>
      </c>
      <c r="C259" s="69" t="str">
        <f>IF('Student Profile'!C46="","",'Student Profile'!C46)</f>
        <v/>
      </c>
      <c r="D259" s="71"/>
      <c r="E259" s="72">
        <f t="shared" si="143"/>
        <v>0</v>
      </c>
      <c r="F259" s="422" t="str">
        <f t="shared" si="144"/>
        <v/>
      </c>
      <c r="G259" s="4"/>
      <c r="H259" s="84">
        <f t="shared" si="145"/>
        <v>44</v>
      </c>
      <c r="I259" s="80" t="str">
        <f t="shared" si="146"/>
        <v/>
      </c>
      <c r="J259" s="80" t="str">
        <f t="shared" si="147"/>
        <v/>
      </c>
      <c r="K259" s="81"/>
      <c r="L259" s="6">
        <f t="shared" si="148"/>
        <v>0</v>
      </c>
      <c r="M259" s="421" t="str">
        <f t="shared" si="149"/>
        <v/>
      </c>
      <c r="N259" s="4"/>
      <c r="O259" s="83">
        <f t="shared" si="150"/>
        <v>44</v>
      </c>
      <c r="P259" s="77" t="str">
        <f t="shared" si="151"/>
        <v/>
      </c>
      <c r="Q259" s="77" t="str">
        <f t="shared" si="152"/>
        <v/>
      </c>
      <c r="R259" s="78"/>
      <c r="S259" s="79" t="e">
        <f>IF(#REF!="","",ROUND(#REF!/#REF!*$AN$5,1))</f>
        <v>#REF!</v>
      </c>
      <c r="T259" s="79" t="str">
        <f t="shared" si="153"/>
        <v/>
      </c>
      <c r="U259" s="4"/>
      <c r="V259" s="69">
        <f t="shared" si="154"/>
        <v>44</v>
      </c>
      <c r="W259" s="70" t="str">
        <f t="shared" si="155"/>
        <v/>
      </c>
      <c r="X259" s="70" t="str">
        <f t="shared" si="139"/>
        <v/>
      </c>
      <c r="Y259" s="71"/>
      <c r="Z259" s="72">
        <f t="shared" si="156"/>
        <v>0</v>
      </c>
      <c r="AA259" s="422" t="str">
        <f t="shared" si="157"/>
        <v/>
      </c>
      <c r="AB259" s="4"/>
      <c r="AC259" s="84">
        <f t="shared" si="158"/>
        <v>44</v>
      </c>
      <c r="AD259" s="80" t="str">
        <f t="shared" si="140"/>
        <v/>
      </c>
      <c r="AE259" s="80" t="str">
        <f t="shared" si="141"/>
        <v/>
      </c>
      <c r="AF259" s="81"/>
      <c r="AG259" s="6">
        <f t="shared" si="159"/>
        <v>0</v>
      </c>
      <c r="AH259" s="421" t="str">
        <f t="shared" si="160"/>
        <v/>
      </c>
      <c r="AI259" s="4"/>
      <c r="AJ259" s="83">
        <f t="shared" si="161"/>
        <v>44</v>
      </c>
      <c r="AK259" s="77" t="str">
        <f t="shared" si="162"/>
        <v/>
      </c>
      <c r="AL259" s="77" t="str">
        <f t="shared" si="163"/>
        <v/>
      </c>
      <c r="AM259" s="78"/>
      <c r="AN259" s="79" t="e">
        <f>IF(#REF!="","",ROUND(#REF!/#REF!*$AN$5,1))</f>
        <v>#REF!</v>
      </c>
      <c r="AO259" s="79" t="str">
        <f t="shared" si="164"/>
        <v/>
      </c>
      <c r="AP259" s="5" t="str">
        <f t="shared" si="175"/>
        <v/>
      </c>
      <c r="AQ259" s="5" t="str">
        <f t="shared" si="176"/>
        <v/>
      </c>
      <c r="AR259" s="5" t="str">
        <f t="shared" si="177"/>
        <v/>
      </c>
      <c r="AS259" s="5" t="str">
        <f t="shared" si="178"/>
        <v/>
      </c>
      <c r="AT259" s="5" t="str">
        <f t="shared" si="179"/>
        <v/>
      </c>
      <c r="AU259" s="5" t="str">
        <f t="shared" si="180"/>
        <v/>
      </c>
      <c r="AV259" s="5" t="str">
        <f t="shared" si="168"/>
        <v/>
      </c>
    </row>
    <row r="260" spans="1:48" x14ac:dyDescent="0.35">
      <c r="A260" s="69">
        <f>IF('Student Profile'!A47="","",'Student Profile'!A47)</f>
        <v>45</v>
      </c>
      <c r="B260" s="70" t="str">
        <f>IF('Student Profile'!B47="","",'Student Profile'!B47)</f>
        <v/>
      </c>
      <c r="C260" s="69" t="str">
        <f>IF('Student Profile'!C47="","",'Student Profile'!C47)</f>
        <v/>
      </c>
      <c r="D260" s="71"/>
      <c r="E260" s="72">
        <f t="shared" si="143"/>
        <v>0</v>
      </c>
      <c r="F260" s="422" t="str">
        <f t="shared" si="144"/>
        <v/>
      </c>
      <c r="G260" s="4"/>
      <c r="H260" s="84">
        <f t="shared" si="145"/>
        <v>45</v>
      </c>
      <c r="I260" s="80" t="str">
        <f t="shared" si="146"/>
        <v/>
      </c>
      <c r="J260" s="80" t="str">
        <f t="shared" si="147"/>
        <v/>
      </c>
      <c r="K260" s="81"/>
      <c r="L260" s="6">
        <f t="shared" si="148"/>
        <v>0</v>
      </c>
      <c r="M260" s="421" t="str">
        <f t="shared" si="149"/>
        <v/>
      </c>
      <c r="N260" s="4"/>
      <c r="O260" s="83">
        <f t="shared" si="150"/>
        <v>45</v>
      </c>
      <c r="P260" s="77" t="str">
        <f t="shared" si="151"/>
        <v/>
      </c>
      <c r="Q260" s="77" t="str">
        <f t="shared" si="152"/>
        <v/>
      </c>
      <c r="R260" s="78"/>
      <c r="S260" s="79" t="e">
        <f>IF(#REF!="","",ROUND(#REF!/#REF!*$AN$5,1))</f>
        <v>#REF!</v>
      </c>
      <c r="T260" s="79" t="str">
        <f t="shared" si="153"/>
        <v/>
      </c>
      <c r="U260" s="4"/>
      <c r="V260" s="69">
        <f t="shared" si="154"/>
        <v>45</v>
      </c>
      <c r="W260" s="70" t="str">
        <f t="shared" si="155"/>
        <v/>
      </c>
      <c r="X260" s="70" t="str">
        <f t="shared" si="139"/>
        <v/>
      </c>
      <c r="Y260" s="71"/>
      <c r="Z260" s="72">
        <f t="shared" si="156"/>
        <v>0</v>
      </c>
      <c r="AA260" s="422" t="str">
        <f t="shared" si="157"/>
        <v/>
      </c>
      <c r="AB260" s="4"/>
      <c r="AC260" s="84">
        <f t="shared" si="158"/>
        <v>45</v>
      </c>
      <c r="AD260" s="80" t="str">
        <f t="shared" si="140"/>
        <v/>
      </c>
      <c r="AE260" s="80" t="str">
        <f t="shared" si="141"/>
        <v/>
      </c>
      <c r="AF260" s="81"/>
      <c r="AG260" s="6">
        <f t="shared" si="159"/>
        <v>0</v>
      </c>
      <c r="AH260" s="421" t="str">
        <f t="shared" si="160"/>
        <v/>
      </c>
      <c r="AI260" s="4"/>
      <c r="AJ260" s="83">
        <f t="shared" si="161"/>
        <v>45</v>
      </c>
      <c r="AK260" s="77" t="str">
        <f t="shared" si="162"/>
        <v/>
      </c>
      <c r="AL260" s="77" t="str">
        <f t="shared" si="163"/>
        <v/>
      </c>
      <c r="AM260" s="78"/>
      <c r="AN260" s="79" t="e">
        <f>IF(#REF!="","",ROUND(#REF!/#REF!*$AN$5,1))</f>
        <v>#REF!</v>
      </c>
      <c r="AO260" s="79" t="str">
        <f t="shared" si="164"/>
        <v/>
      </c>
      <c r="AP260" s="5" t="str">
        <f t="shared" si="175"/>
        <v/>
      </c>
      <c r="AQ260" s="5" t="str">
        <f t="shared" si="176"/>
        <v/>
      </c>
      <c r="AR260" s="5" t="str">
        <f t="shared" si="177"/>
        <v/>
      </c>
      <c r="AS260" s="5" t="str">
        <f t="shared" si="178"/>
        <v/>
      </c>
      <c r="AT260" s="5" t="str">
        <f t="shared" si="179"/>
        <v/>
      </c>
      <c r="AU260" s="5" t="str">
        <f t="shared" si="180"/>
        <v/>
      </c>
      <c r="AV260" s="5" t="str">
        <f t="shared" si="168"/>
        <v/>
      </c>
    </row>
    <row r="261" spans="1:48" x14ac:dyDescent="0.35">
      <c r="A261" s="69">
        <f>IF('Student Profile'!A48="","",'Student Profile'!A48)</f>
        <v>46</v>
      </c>
      <c r="B261" s="70" t="str">
        <f>IF('Student Profile'!B48="","",'Student Profile'!B48)</f>
        <v/>
      </c>
      <c r="C261" s="69" t="str">
        <f>IF('Student Profile'!C48="","",'Student Profile'!C48)</f>
        <v/>
      </c>
      <c r="D261" s="71"/>
      <c r="E261" s="72">
        <f t="shared" si="143"/>
        <v>0</v>
      </c>
      <c r="F261" s="422" t="str">
        <f t="shared" si="144"/>
        <v/>
      </c>
      <c r="G261" s="4"/>
      <c r="H261" s="84">
        <f t="shared" si="145"/>
        <v>46</v>
      </c>
      <c r="I261" s="80" t="str">
        <f t="shared" si="146"/>
        <v/>
      </c>
      <c r="J261" s="80" t="str">
        <f t="shared" si="147"/>
        <v/>
      </c>
      <c r="K261" s="81"/>
      <c r="L261" s="6">
        <f t="shared" si="148"/>
        <v>0</v>
      </c>
      <c r="M261" s="421" t="str">
        <f t="shared" si="149"/>
        <v/>
      </c>
      <c r="N261" s="4"/>
      <c r="O261" s="83">
        <f t="shared" si="150"/>
        <v>46</v>
      </c>
      <c r="P261" s="77" t="str">
        <f t="shared" si="151"/>
        <v/>
      </c>
      <c r="Q261" s="77" t="str">
        <f t="shared" si="152"/>
        <v/>
      </c>
      <c r="R261" s="78"/>
      <c r="S261" s="79" t="e">
        <f>IF(#REF!="","",ROUND(#REF!/#REF!*$AN$5,1))</f>
        <v>#REF!</v>
      </c>
      <c r="T261" s="79" t="str">
        <f t="shared" si="153"/>
        <v/>
      </c>
      <c r="U261" s="4"/>
      <c r="V261" s="69">
        <f t="shared" si="154"/>
        <v>46</v>
      </c>
      <c r="W261" s="70" t="str">
        <f t="shared" si="155"/>
        <v/>
      </c>
      <c r="X261" s="70" t="str">
        <f t="shared" si="139"/>
        <v/>
      </c>
      <c r="Y261" s="71"/>
      <c r="Z261" s="72">
        <f t="shared" si="156"/>
        <v>0</v>
      </c>
      <c r="AA261" s="422" t="str">
        <f t="shared" si="157"/>
        <v/>
      </c>
      <c r="AB261" s="4"/>
      <c r="AC261" s="84">
        <f t="shared" si="158"/>
        <v>46</v>
      </c>
      <c r="AD261" s="80" t="str">
        <f t="shared" si="140"/>
        <v/>
      </c>
      <c r="AE261" s="80" t="str">
        <f t="shared" si="141"/>
        <v/>
      </c>
      <c r="AF261" s="81"/>
      <c r="AG261" s="6">
        <f t="shared" si="159"/>
        <v>0</v>
      </c>
      <c r="AH261" s="421" t="str">
        <f t="shared" si="160"/>
        <v/>
      </c>
      <c r="AI261" s="4"/>
      <c r="AJ261" s="83">
        <f t="shared" si="161"/>
        <v>46</v>
      </c>
      <c r="AK261" s="77" t="str">
        <f t="shared" si="162"/>
        <v/>
      </c>
      <c r="AL261" s="77" t="str">
        <f t="shared" si="163"/>
        <v/>
      </c>
      <c r="AM261" s="78"/>
      <c r="AN261" s="79" t="e">
        <f>IF(#REF!="","",ROUND(#REF!/#REF!*$AN$5,1))</f>
        <v>#REF!</v>
      </c>
      <c r="AO261" s="79" t="str">
        <f t="shared" si="164"/>
        <v/>
      </c>
      <c r="AP261" s="5" t="str">
        <f t="shared" si="175"/>
        <v/>
      </c>
      <c r="AQ261" s="5" t="str">
        <f t="shared" si="176"/>
        <v/>
      </c>
      <c r="AR261" s="5" t="str">
        <f t="shared" si="177"/>
        <v/>
      </c>
      <c r="AS261" s="5" t="str">
        <f t="shared" si="178"/>
        <v/>
      </c>
      <c r="AT261" s="5" t="str">
        <f t="shared" si="179"/>
        <v/>
      </c>
      <c r="AU261" s="5" t="str">
        <f t="shared" si="180"/>
        <v/>
      </c>
      <c r="AV261" s="5" t="str">
        <f t="shared" si="168"/>
        <v/>
      </c>
    </row>
    <row r="262" spans="1:48" x14ac:dyDescent="0.35">
      <c r="A262" s="69">
        <f>IF('Student Profile'!A49="","",'Student Profile'!A49)</f>
        <v>47</v>
      </c>
      <c r="B262" s="70" t="str">
        <f>IF('Student Profile'!B49="","",'Student Profile'!B49)</f>
        <v/>
      </c>
      <c r="C262" s="69" t="str">
        <f>IF('Student Profile'!C49="","",'Student Profile'!C49)</f>
        <v/>
      </c>
      <c r="D262" s="71"/>
      <c r="E262" s="72">
        <f t="shared" si="143"/>
        <v>0</v>
      </c>
      <c r="F262" s="422" t="str">
        <f t="shared" si="144"/>
        <v/>
      </c>
      <c r="G262" s="4"/>
      <c r="H262" s="84">
        <f t="shared" si="145"/>
        <v>47</v>
      </c>
      <c r="I262" s="80" t="str">
        <f t="shared" si="146"/>
        <v/>
      </c>
      <c r="J262" s="80" t="str">
        <f t="shared" si="147"/>
        <v/>
      </c>
      <c r="K262" s="81"/>
      <c r="L262" s="6">
        <f t="shared" si="148"/>
        <v>0</v>
      </c>
      <c r="M262" s="421" t="str">
        <f t="shared" si="149"/>
        <v/>
      </c>
      <c r="N262" s="4"/>
      <c r="O262" s="83">
        <f t="shared" si="150"/>
        <v>47</v>
      </c>
      <c r="P262" s="77" t="str">
        <f t="shared" si="151"/>
        <v/>
      </c>
      <c r="Q262" s="77" t="str">
        <f t="shared" si="152"/>
        <v/>
      </c>
      <c r="R262" s="78"/>
      <c r="S262" s="79" t="e">
        <f>IF(#REF!="","",ROUND(#REF!/#REF!*$AN$5,1))</f>
        <v>#REF!</v>
      </c>
      <c r="T262" s="79" t="str">
        <f t="shared" si="153"/>
        <v/>
      </c>
      <c r="U262" s="4"/>
      <c r="V262" s="69">
        <f t="shared" si="154"/>
        <v>47</v>
      </c>
      <c r="W262" s="70" t="str">
        <f t="shared" si="155"/>
        <v/>
      </c>
      <c r="X262" s="70" t="str">
        <f t="shared" si="139"/>
        <v/>
      </c>
      <c r="Y262" s="71"/>
      <c r="Z262" s="72">
        <f t="shared" si="156"/>
        <v>0</v>
      </c>
      <c r="AA262" s="422" t="str">
        <f t="shared" si="157"/>
        <v/>
      </c>
      <c r="AB262" s="4"/>
      <c r="AC262" s="84">
        <f t="shared" si="158"/>
        <v>47</v>
      </c>
      <c r="AD262" s="80" t="str">
        <f t="shared" si="140"/>
        <v/>
      </c>
      <c r="AE262" s="80" t="str">
        <f t="shared" si="141"/>
        <v/>
      </c>
      <c r="AF262" s="81"/>
      <c r="AG262" s="6">
        <f t="shared" si="159"/>
        <v>0</v>
      </c>
      <c r="AH262" s="421" t="str">
        <f t="shared" si="160"/>
        <v/>
      </c>
      <c r="AI262" s="4"/>
      <c r="AJ262" s="83">
        <f t="shared" si="161"/>
        <v>47</v>
      </c>
      <c r="AK262" s="77" t="str">
        <f t="shared" si="162"/>
        <v/>
      </c>
      <c r="AL262" s="77" t="str">
        <f t="shared" si="163"/>
        <v/>
      </c>
      <c r="AM262" s="78"/>
      <c r="AN262" s="79" t="e">
        <f>IF(#REF!="","",ROUND(#REF!/#REF!*$AN$5,1))</f>
        <v>#REF!</v>
      </c>
      <c r="AO262" s="79" t="str">
        <f t="shared" si="164"/>
        <v/>
      </c>
      <c r="AP262" s="5" t="str">
        <f t="shared" si="175"/>
        <v/>
      </c>
      <c r="AQ262" s="5" t="str">
        <f t="shared" si="176"/>
        <v/>
      </c>
      <c r="AR262" s="5" t="str">
        <f t="shared" si="177"/>
        <v/>
      </c>
      <c r="AS262" s="5" t="str">
        <f t="shared" si="178"/>
        <v/>
      </c>
      <c r="AT262" s="5" t="str">
        <f t="shared" si="179"/>
        <v/>
      </c>
      <c r="AU262" s="5" t="str">
        <f t="shared" si="180"/>
        <v/>
      </c>
      <c r="AV262" s="5" t="str">
        <f t="shared" si="168"/>
        <v/>
      </c>
    </row>
    <row r="263" spans="1:48" x14ac:dyDescent="0.35">
      <c r="A263" s="69">
        <f>IF('Student Profile'!A50="","",'Student Profile'!A50)</f>
        <v>48</v>
      </c>
      <c r="B263" s="70" t="str">
        <f>IF('Student Profile'!B50="","",'Student Profile'!B50)</f>
        <v/>
      </c>
      <c r="C263" s="69" t="str">
        <f>IF('Student Profile'!C50="","",'Student Profile'!C50)</f>
        <v/>
      </c>
      <c r="D263" s="71"/>
      <c r="E263" s="72">
        <f t="shared" si="143"/>
        <v>0</v>
      </c>
      <c r="F263" s="422" t="str">
        <f t="shared" si="144"/>
        <v/>
      </c>
      <c r="G263" s="4"/>
      <c r="H263" s="84">
        <f t="shared" si="145"/>
        <v>48</v>
      </c>
      <c r="I263" s="80" t="str">
        <f t="shared" si="146"/>
        <v/>
      </c>
      <c r="J263" s="80" t="str">
        <f t="shared" si="147"/>
        <v/>
      </c>
      <c r="K263" s="81"/>
      <c r="L263" s="6">
        <f t="shared" si="148"/>
        <v>0</v>
      </c>
      <c r="M263" s="421" t="str">
        <f t="shared" si="149"/>
        <v/>
      </c>
      <c r="N263" s="4"/>
      <c r="O263" s="83">
        <f t="shared" si="150"/>
        <v>48</v>
      </c>
      <c r="P263" s="77" t="str">
        <f t="shared" si="151"/>
        <v/>
      </c>
      <c r="Q263" s="77" t="str">
        <f t="shared" si="152"/>
        <v/>
      </c>
      <c r="R263" s="78"/>
      <c r="S263" s="79" t="e">
        <f>IF(#REF!="","",ROUND(#REF!/#REF!*$AN$5,1))</f>
        <v>#REF!</v>
      </c>
      <c r="T263" s="79" t="str">
        <f t="shared" si="153"/>
        <v/>
      </c>
      <c r="U263" s="4"/>
      <c r="V263" s="69">
        <f t="shared" si="154"/>
        <v>48</v>
      </c>
      <c r="W263" s="70" t="str">
        <f t="shared" si="155"/>
        <v/>
      </c>
      <c r="X263" s="70" t="str">
        <f t="shared" si="139"/>
        <v/>
      </c>
      <c r="Y263" s="71"/>
      <c r="Z263" s="72">
        <f t="shared" si="156"/>
        <v>0</v>
      </c>
      <c r="AA263" s="422" t="str">
        <f t="shared" si="157"/>
        <v/>
      </c>
      <c r="AB263" s="4"/>
      <c r="AC263" s="84">
        <f t="shared" si="158"/>
        <v>48</v>
      </c>
      <c r="AD263" s="80" t="str">
        <f t="shared" si="140"/>
        <v/>
      </c>
      <c r="AE263" s="80" t="str">
        <f t="shared" si="141"/>
        <v/>
      </c>
      <c r="AF263" s="81"/>
      <c r="AG263" s="6">
        <f t="shared" si="159"/>
        <v>0</v>
      </c>
      <c r="AH263" s="421" t="str">
        <f t="shared" si="160"/>
        <v/>
      </c>
      <c r="AI263" s="4"/>
      <c r="AJ263" s="83">
        <f t="shared" si="161"/>
        <v>48</v>
      </c>
      <c r="AK263" s="77" t="str">
        <f t="shared" si="162"/>
        <v/>
      </c>
      <c r="AL263" s="77" t="str">
        <f t="shared" si="163"/>
        <v/>
      </c>
      <c r="AM263" s="78"/>
      <c r="AN263" s="79" t="e">
        <f>IF(#REF!="","",ROUND(#REF!/#REF!*$AN$5,1))</f>
        <v>#REF!</v>
      </c>
      <c r="AO263" s="79" t="str">
        <f t="shared" si="164"/>
        <v/>
      </c>
      <c r="AP263" s="5" t="str">
        <f t="shared" si="175"/>
        <v/>
      </c>
      <c r="AQ263" s="5" t="str">
        <f t="shared" si="176"/>
        <v/>
      </c>
      <c r="AR263" s="5" t="str">
        <f t="shared" si="177"/>
        <v/>
      </c>
      <c r="AS263" s="5" t="str">
        <f t="shared" si="178"/>
        <v/>
      </c>
      <c r="AT263" s="5" t="str">
        <f t="shared" si="179"/>
        <v/>
      </c>
      <c r="AU263" s="5" t="str">
        <f t="shared" si="180"/>
        <v/>
      </c>
      <c r="AV263" s="5" t="str">
        <f t="shared" si="168"/>
        <v/>
      </c>
    </row>
    <row r="264" spans="1:48" x14ac:dyDescent="0.35">
      <c r="A264" s="69">
        <f>IF('Student Profile'!A51="","",'Student Profile'!A51)</f>
        <v>49</v>
      </c>
      <c r="B264" s="70" t="str">
        <f>IF('Student Profile'!B51="","",'Student Profile'!B51)</f>
        <v/>
      </c>
      <c r="C264" s="69" t="str">
        <f>IF('Student Profile'!C51="","",'Student Profile'!C51)</f>
        <v/>
      </c>
      <c r="D264" s="71"/>
      <c r="E264" s="72">
        <f t="shared" si="143"/>
        <v>0</v>
      </c>
      <c r="F264" s="422" t="str">
        <f t="shared" si="144"/>
        <v/>
      </c>
      <c r="G264" s="4"/>
      <c r="H264" s="84">
        <f t="shared" si="145"/>
        <v>49</v>
      </c>
      <c r="I264" s="80" t="str">
        <f t="shared" si="146"/>
        <v/>
      </c>
      <c r="J264" s="80" t="str">
        <f t="shared" si="147"/>
        <v/>
      </c>
      <c r="K264" s="81"/>
      <c r="L264" s="6">
        <f t="shared" si="148"/>
        <v>0</v>
      </c>
      <c r="M264" s="421" t="str">
        <f t="shared" si="149"/>
        <v/>
      </c>
      <c r="N264" s="4"/>
      <c r="O264" s="83">
        <f t="shared" si="150"/>
        <v>49</v>
      </c>
      <c r="P264" s="77" t="str">
        <f t="shared" si="151"/>
        <v/>
      </c>
      <c r="Q264" s="77" t="str">
        <f t="shared" si="152"/>
        <v/>
      </c>
      <c r="R264" s="78"/>
      <c r="S264" s="79" t="e">
        <f>IF(#REF!="","",ROUND(#REF!/#REF!*$AN$5,1))</f>
        <v>#REF!</v>
      </c>
      <c r="T264" s="79" t="str">
        <f t="shared" si="153"/>
        <v/>
      </c>
      <c r="U264" s="4"/>
      <c r="V264" s="69">
        <f t="shared" si="154"/>
        <v>49</v>
      </c>
      <c r="W264" s="70" t="str">
        <f t="shared" si="155"/>
        <v/>
      </c>
      <c r="X264" s="70" t="str">
        <f t="shared" si="139"/>
        <v/>
      </c>
      <c r="Y264" s="71"/>
      <c r="Z264" s="72">
        <f t="shared" si="156"/>
        <v>0</v>
      </c>
      <c r="AA264" s="422" t="str">
        <f t="shared" si="157"/>
        <v/>
      </c>
      <c r="AB264" s="4"/>
      <c r="AC264" s="84">
        <f t="shared" si="158"/>
        <v>49</v>
      </c>
      <c r="AD264" s="80" t="str">
        <f t="shared" si="140"/>
        <v/>
      </c>
      <c r="AE264" s="80" t="str">
        <f t="shared" si="141"/>
        <v/>
      </c>
      <c r="AF264" s="81"/>
      <c r="AG264" s="6">
        <f t="shared" si="159"/>
        <v>0</v>
      </c>
      <c r="AH264" s="421" t="str">
        <f t="shared" si="160"/>
        <v/>
      </c>
      <c r="AI264" s="4"/>
      <c r="AJ264" s="83">
        <f t="shared" si="161"/>
        <v>49</v>
      </c>
      <c r="AK264" s="77" t="str">
        <f t="shared" si="162"/>
        <v/>
      </c>
      <c r="AL264" s="77" t="str">
        <f t="shared" si="163"/>
        <v/>
      </c>
      <c r="AM264" s="78"/>
      <c r="AN264" s="79" t="e">
        <f>IF(#REF!="","",ROUND(#REF!/#REF!*$AN$5,1))</f>
        <v>#REF!</v>
      </c>
      <c r="AO264" s="79" t="str">
        <f t="shared" si="164"/>
        <v/>
      </c>
      <c r="AP264" s="5" t="str">
        <f t="shared" si="175"/>
        <v/>
      </c>
      <c r="AQ264" s="5" t="str">
        <f t="shared" si="176"/>
        <v/>
      </c>
      <c r="AR264" s="5" t="str">
        <f t="shared" si="177"/>
        <v/>
      </c>
      <c r="AS264" s="5" t="str">
        <f t="shared" si="178"/>
        <v/>
      </c>
      <c r="AT264" s="5" t="str">
        <f t="shared" si="179"/>
        <v/>
      </c>
      <c r="AU264" s="5" t="str">
        <f t="shared" si="180"/>
        <v/>
      </c>
      <c r="AV264" s="5" t="str">
        <f t="shared" si="168"/>
        <v/>
      </c>
    </row>
    <row r="265" spans="1:48" x14ac:dyDescent="0.35">
      <c r="A265" s="69">
        <f>IF('Student Profile'!A52="","",'Student Profile'!A52)</f>
        <v>50</v>
      </c>
      <c r="B265" s="70" t="str">
        <f>IF('Student Profile'!B52="","",'Student Profile'!B52)</f>
        <v/>
      </c>
      <c r="C265" s="69" t="str">
        <f>IF('Student Profile'!C52="","",'Student Profile'!C52)</f>
        <v/>
      </c>
      <c r="D265" s="71"/>
      <c r="E265" s="72">
        <f t="shared" si="143"/>
        <v>0</v>
      </c>
      <c r="F265" s="422" t="str">
        <f t="shared" si="144"/>
        <v/>
      </c>
      <c r="G265" s="4"/>
      <c r="H265" s="84">
        <f t="shared" si="145"/>
        <v>50</v>
      </c>
      <c r="I265" s="80" t="str">
        <f t="shared" si="146"/>
        <v/>
      </c>
      <c r="J265" s="80" t="str">
        <f t="shared" si="147"/>
        <v/>
      </c>
      <c r="K265" s="81"/>
      <c r="L265" s="6">
        <f t="shared" si="148"/>
        <v>0</v>
      </c>
      <c r="M265" s="421" t="str">
        <f t="shared" si="149"/>
        <v/>
      </c>
      <c r="N265" s="4"/>
      <c r="O265" s="83">
        <f t="shared" si="150"/>
        <v>50</v>
      </c>
      <c r="P265" s="77" t="str">
        <f t="shared" si="151"/>
        <v/>
      </c>
      <c r="Q265" s="77" t="str">
        <f t="shared" si="152"/>
        <v/>
      </c>
      <c r="R265" s="78"/>
      <c r="S265" s="79" t="e">
        <f>IF(#REF!="","",ROUND(#REF!/#REF!*$AN$5,1))</f>
        <v>#REF!</v>
      </c>
      <c r="T265" s="79" t="str">
        <f t="shared" si="153"/>
        <v/>
      </c>
      <c r="U265" s="4"/>
      <c r="V265" s="69">
        <f t="shared" si="154"/>
        <v>50</v>
      </c>
      <c r="W265" s="70" t="str">
        <f t="shared" si="155"/>
        <v/>
      </c>
      <c r="X265" s="70" t="str">
        <f t="shared" si="139"/>
        <v/>
      </c>
      <c r="Y265" s="71"/>
      <c r="Z265" s="72">
        <f t="shared" si="156"/>
        <v>0</v>
      </c>
      <c r="AA265" s="422" t="str">
        <f t="shared" si="157"/>
        <v/>
      </c>
      <c r="AB265" s="4"/>
      <c r="AC265" s="84">
        <f t="shared" si="158"/>
        <v>50</v>
      </c>
      <c r="AD265" s="80" t="str">
        <f t="shared" si="140"/>
        <v/>
      </c>
      <c r="AE265" s="80" t="str">
        <f t="shared" si="141"/>
        <v/>
      </c>
      <c r="AF265" s="81"/>
      <c r="AG265" s="6">
        <f t="shared" si="159"/>
        <v>0</v>
      </c>
      <c r="AH265" s="421" t="str">
        <f t="shared" si="160"/>
        <v/>
      </c>
      <c r="AI265" s="4"/>
      <c r="AJ265" s="83">
        <f t="shared" si="161"/>
        <v>50</v>
      </c>
      <c r="AK265" s="77" t="str">
        <f t="shared" si="162"/>
        <v/>
      </c>
      <c r="AL265" s="77" t="str">
        <f t="shared" si="163"/>
        <v/>
      </c>
      <c r="AM265" s="78"/>
      <c r="AN265" s="79" t="e">
        <f>IF(#REF!="","",ROUND(#REF!/#REF!*$AN$5,1))</f>
        <v>#REF!</v>
      </c>
      <c r="AO265" s="79" t="str">
        <f t="shared" si="164"/>
        <v/>
      </c>
      <c r="AP265" s="5" t="str">
        <f t="shared" si="175"/>
        <v/>
      </c>
      <c r="AQ265" s="5" t="str">
        <f t="shared" si="176"/>
        <v/>
      </c>
      <c r="AR265" s="5" t="str">
        <f t="shared" si="177"/>
        <v/>
      </c>
      <c r="AS265" s="5" t="str">
        <f t="shared" si="178"/>
        <v/>
      </c>
      <c r="AT265" s="5" t="str">
        <f t="shared" si="179"/>
        <v/>
      </c>
      <c r="AU265" s="5" t="str">
        <f t="shared" si="180"/>
        <v/>
      </c>
      <c r="AV265" s="5" t="str">
        <f t="shared" si="168"/>
        <v/>
      </c>
    </row>
    <row r="266" spans="1:48" x14ac:dyDescent="0.35">
      <c r="A266" s="69">
        <f>IF('Student Profile'!A53="","",'Student Profile'!A53)</f>
        <v>51</v>
      </c>
      <c r="B266" s="70" t="str">
        <f>IF('Student Profile'!B53="","",'Student Profile'!B53)</f>
        <v/>
      </c>
      <c r="C266" s="69" t="str">
        <f>IF('Student Profile'!C53="","",'Student Profile'!C53)</f>
        <v/>
      </c>
      <c r="D266" s="71"/>
      <c r="E266" s="72">
        <f t="shared" si="143"/>
        <v>0</v>
      </c>
      <c r="F266" s="422" t="str">
        <f t="shared" si="144"/>
        <v/>
      </c>
      <c r="G266" s="4"/>
      <c r="H266" s="84">
        <f t="shared" si="145"/>
        <v>51</v>
      </c>
      <c r="I266" s="80" t="str">
        <f t="shared" si="146"/>
        <v/>
      </c>
      <c r="J266" s="80" t="str">
        <f t="shared" si="147"/>
        <v/>
      </c>
      <c r="K266" s="81"/>
      <c r="L266" s="6">
        <f t="shared" si="148"/>
        <v>0</v>
      </c>
      <c r="M266" s="421" t="str">
        <f t="shared" si="149"/>
        <v/>
      </c>
      <c r="N266" s="4"/>
      <c r="O266" s="83">
        <f t="shared" si="150"/>
        <v>51</v>
      </c>
      <c r="P266" s="77" t="str">
        <f t="shared" si="151"/>
        <v/>
      </c>
      <c r="Q266" s="77" t="str">
        <f t="shared" si="152"/>
        <v/>
      </c>
      <c r="R266" s="78"/>
      <c r="S266" s="79" t="e">
        <f>IF(#REF!="","",ROUND(#REF!/#REF!*$AN$5,1))</f>
        <v>#REF!</v>
      </c>
      <c r="T266" s="79" t="str">
        <f t="shared" si="153"/>
        <v/>
      </c>
      <c r="U266" s="4"/>
      <c r="V266" s="69">
        <f t="shared" si="154"/>
        <v>51</v>
      </c>
      <c r="W266" s="70" t="str">
        <f t="shared" si="155"/>
        <v/>
      </c>
      <c r="X266" s="70" t="str">
        <f t="shared" si="139"/>
        <v/>
      </c>
      <c r="Y266" s="71"/>
      <c r="Z266" s="72">
        <f t="shared" si="156"/>
        <v>0</v>
      </c>
      <c r="AA266" s="422" t="str">
        <f t="shared" si="157"/>
        <v/>
      </c>
      <c r="AB266" s="4"/>
      <c r="AC266" s="84">
        <f t="shared" si="158"/>
        <v>51</v>
      </c>
      <c r="AD266" s="80" t="str">
        <f t="shared" si="140"/>
        <v/>
      </c>
      <c r="AE266" s="80" t="str">
        <f t="shared" si="141"/>
        <v/>
      </c>
      <c r="AF266" s="81"/>
      <c r="AG266" s="6">
        <f t="shared" si="159"/>
        <v>0</v>
      </c>
      <c r="AH266" s="421" t="str">
        <f t="shared" si="160"/>
        <v/>
      </c>
      <c r="AI266" s="4"/>
      <c r="AJ266" s="83">
        <f t="shared" si="161"/>
        <v>51</v>
      </c>
      <c r="AK266" s="77" t="str">
        <f t="shared" si="162"/>
        <v/>
      </c>
      <c r="AL266" s="77" t="str">
        <f t="shared" si="163"/>
        <v/>
      </c>
      <c r="AM266" s="78"/>
      <c r="AN266" s="79" t="e">
        <f>IF(#REF!="","",ROUND(#REF!/#REF!*$AN$5,1))</f>
        <v>#REF!</v>
      </c>
      <c r="AO266" s="79" t="str">
        <f t="shared" si="164"/>
        <v/>
      </c>
      <c r="AP266" s="5" t="str">
        <f t="shared" si="175"/>
        <v/>
      </c>
      <c r="AQ266" s="5" t="str">
        <f t="shared" si="176"/>
        <v/>
      </c>
      <c r="AR266" s="5" t="str">
        <f t="shared" si="177"/>
        <v/>
      </c>
      <c r="AS266" s="5" t="str">
        <f t="shared" si="178"/>
        <v/>
      </c>
      <c r="AT266" s="5" t="str">
        <f t="shared" si="179"/>
        <v/>
      </c>
      <c r="AU266" s="5" t="str">
        <f t="shared" si="180"/>
        <v/>
      </c>
      <c r="AV266" s="5" t="str">
        <f t="shared" si="168"/>
        <v/>
      </c>
    </row>
    <row r="267" spans="1:48" x14ac:dyDescent="0.35">
      <c r="A267" s="69">
        <f>IF('Student Profile'!A54="","",'Student Profile'!A54)</f>
        <v>52</v>
      </c>
      <c r="B267" s="70" t="str">
        <f>IF('Student Profile'!B54="","",'Student Profile'!B54)</f>
        <v/>
      </c>
      <c r="C267" s="69" t="str">
        <f>IF('Student Profile'!C54="","",'Student Profile'!C54)</f>
        <v/>
      </c>
      <c r="D267" s="71"/>
      <c r="E267" s="72">
        <f t="shared" si="143"/>
        <v>0</v>
      </c>
      <c r="F267" s="422" t="str">
        <f t="shared" si="144"/>
        <v/>
      </c>
      <c r="G267" s="4"/>
      <c r="H267" s="84">
        <f t="shared" si="145"/>
        <v>52</v>
      </c>
      <c r="I267" s="80" t="str">
        <f t="shared" si="146"/>
        <v/>
      </c>
      <c r="J267" s="80" t="str">
        <f t="shared" si="147"/>
        <v/>
      </c>
      <c r="K267" s="81"/>
      <c r="L267" s="6">
        <f t="shared" si="148"/>
        <v>0</v>
      </c>
      <c r="M267" s="421" t="str">
        <f t="shared" si="149"/>
        <v/>
      </c>
      <c r="N267" s="4"/>
      <c r="O267" s="83">
        <f t="shared" si="150"/>
        <v>52</v>
      </c>
      <c r="P267" s="77" t="str">
        <f t="shared" si="151"/>
        <v/>
      </c>
      <c r="Q267" s="77" t="str">
        <f t="shared" si="152"/>
        <v/>
      </c>
      <c r="R267" s="78"/>
      <c r="S267" s="79" t="e">
        <f>IF(#REF!="","",ROUND(#REF!/#REF!*$AN$5,1))</f>
        <v>#REF!</v>
      </c>
      <c r="T267" s="79" t="str">
        <f t="shared" si="153"/>
        <v/>
      </c>
      <c r="U267" s="4"/>
      <c r="V267" s="69">
        <f t="shared" si="154"/>
        <v>52</v>
      </c>
      <c r="W267" s="70" t="str">
        <f t="shared" si="155"/>
        <v/>
      </c>
      <c r="X267" s="70" t="str">
        <f t="shared" si="139"/>
        <v/>
      </c>
      <c r="Y267" s="71"/>
      <c r="Z267" s="72">
        <f t="shared" si="156"/>
        <v>0</v>
      </c>
      <c r="AA267" s="422" t="str">
        <f t="shared" si="157"/>
        <v/>
      </c>
      <c r="AB267" s="4"/>
      <c r="AC267" s="84">
        <f t="shared" si="158"/>
        <v>52</v>
      </c>
      <c r="AD267" s="80" t="str">
        <f t="shared" si="140"/>
        <v/>
      </c>
      <c r="AE267" s="80" t="str">
        <f t="shared" si="141"/>
        <v/>
      </c>
      <c r="AF267" s="81"/>
      <c r="AG267" s="6">
        <f t="shared" si="159"/>
        <v>0</v>
      </c>
      <c r="AH267" s="421" t="str">
        <f t="shared" si="160"/>
        <v/>
      </c>
      <c r="AI267" s="4"/>
      <c r="AJ267" s="83">
        <f t="shared" si="161"/>
        <v>52</v>
      </c>
      <c r="AK267" s="77" t="str">
        <f t="shared" si="162"/>
        <v/>
      </c>
      <c r="AL267" s="77" t="str">
        <f t="shared" si="163"/>
        <v/>
      </c>
      <c r="AM267" s="78"/>
      <c r="AN267" s="79" t="e">
        <f>IF(#REF!="","",ROUND(#REF!/#REF!*$AN$5,1))</f>
        <v>#REF!</v>
      </c>
      <c r="AO267" s="79" t="str">
        <f t="shared" si="164"/>
        <v/>
      </c>
      <c r="AP267" s="5" t="str">
        <f t="shared" si="175"/>
        <v/>
      </c>
      <c r="AQ267" s="5" t="str">
        <f t="shared" si="176"/>
        <v/>
      </c>
      <c r="AR267" s="5" t="str">
        <f t="shared" si="177"/>
        <v/>
      </c>
      <c r="AS267" s="5" t="str">
        <f t="shared" si="178"/>
        <v/>
      </c>
      <c r="AT267" s="5" t="str">
        <f t="shared" si="179"/>
        <v/>
      </c>
      <c r="AU267" s="5" t="str">
        <f t="shared" si="180"/>
        <v/>
      </c>
      <c r="AV267" s="5" t="str">
        <f t="shared" si="168"/>
        <v/>
      </c>
    </row>
    <row r="268" spans="1:48" x14ac:dyDescent="0.35">
      <c r="A268" s="69">
        <f>IF('Student Profile'!A55="","",'Student Profile'!A55)</f>
        <v>53</v>
      </c>
      <c r="B268" s="70" t="str">
        <f>IF('Student Profile'!B55="","",'Student Profile'!B55)</f>
        <v/>
      </c>
      <c r="C268" s="69" t="str">
        <f>IF('Student Profile'!C55="","",'Student Profile'!C55)</f>
        <v/>
      </c>
      <c r="D268" s="71"/>
      <c r="E268" s="72">
        <f t="shared" si="143"/>
        <v>0</v>
      </c>
      <c r="F268" s="422" t="str">
        <f t="shared" si="144"/>
        <v/>
      </c>
      <c r="G268" s="4"/>
      <c r="H268" s="84">
        <f t="shared" si="145"/>
        <v>53</v>
      </c>
      <c r="I268" s="80" t="str">
        <f t="shared" si="146"/>
        <v/>
      </c>
      <c r="J268" s="80" t="str">
        <f t="shared" si="147"/>
        <v/>
      </c>
      <c r="K268" s="81"/>
      <c r="L268" s="6">
        <f t="shared" si="148"/>
        <v>0</v>
      </c>
      <c r="M268" s="421" t="str">
        <f t="shared" si="149"/>
        <v/>
      </c>
      <c r="N268" s="4"/>
      <c r="O268" s="83">
        <f t="shared" si="150"/>
        <v>53</v>
      </c>
      <c r="P268" s="77" t="str">
        <f t="shared" si="151"/>
        <v/>
      </c>
      <c r="Q268" s="77" t="str">
        <f t="shared" si="152"/>
        <v/>
      </c>
      <c r="R268" s="78"/>
      <c r="S268" s="79" t="e">
        <f>IF(#REF!="","",ROUND(#REF!/#REF!*$AN$5,1))</f>
        <v>#REF!</v>
      </c>
      <c r="T268" s="79" t="str">
        <f t="shared" si="153"/>
        <v/>
      </c>
      <c r="U268" s="4"/>
      <c r="V268" s="69">
        <f t="shared" si="154"/>
        <v>53</v>
      </c>
      <c r="W268" s="70" t="str">
        <f t="shared" si="155"/>
        <v/>
      </c>
      <c r="X268" s="70" t="str">
        <f t="shared" si="139"/>
        <v/>
      </c>
      <c r="Y268" s="71"/>
      <c r="Z268" s="72">
        <f t="shared" si="156"/>
        <v>0</v>
      </c>
      <c r="AA268" s="422" t="str">
        <f t="shared" si="157"/>
        <v/>
      </c>
      <c r="AB268" s="4"/>
      <c r="AC268" s="84">
        <f t="shared" si="158"/>
        <v>53</v>
      </c>
      <c r="AD268" s="80" t="str">
        <f t="shared" si="140"/>
        <v/>
      </c>
      <c r="AE268" s="80" t="str">
        <f t="shared" si="141"/>
        <v/>
      </c>
      <c r="AF268" s="81"/>
      <c r="AG268" s="6">
        <f t="shared" si="159"/>
        <v>0</v>
      </c>
      <c r="AH268" s="421" t="str">
        <f t="shared" si="160"/>
        <v/>
      </c>
      <c r="AI268" s="4"/>
      <c r="AJ268" s="83">
        <f t="shared" si="161"/>
        <v>53</v>
      </c>
      <c r="AK268" s="77" t="str">
        <f t="shared" si="162"/>
        <v/>
      </c>
      <c r="AL268" s="77" t="str">
        <f t="shared" si="163"/>
        <v/>
      </c>
      <c r="AM268" s="78"/>
      <c r="AN268" s="79" t="e">
        <f>IF(#REF!="","",ROUND(#REF!/#REF!*$AN$5,1))</f>
        <v>#REF!</v>
      </c>
      <c r="AO268" s="79" t="str">
        <f t="shared" si="164"/>
        <v/>
      </c>
      <c r="AP268" s="5" t="str">
        <f t="shared" si="175"/>
        <v/>
      </c>
      <c r="AQ268" s="5" t="str">
        <f t="shared" si="176"/>
        <v/>
      </c>
      <c r="AR268" s="5" t="str">
        <f t="shared" si="177"/>
        <v/>
      </c>
      <c r="AS268" s="5" t="str">
        <f t="shared" si="178"/>
        <v/>
      </c>
      <c r="AT268" s="5" t="str">
        <f t="shared" si="179"/>
        <v/>
      </c>
      <c r="AU268" s="5" t="str">
        <f t="shared" si="180"/>
        <v/>
      </c>
      <c r="AV268" s="5" t="str">
        <f t="shared" si="168"/>
        <v/>
      </c>
    </row>
    <row r="269" spans="1:48" x14ac:dyDescent="0.35">
      <c r="A269" s="69">
        <f>IF('Student Profile'!A56="","",'Student Profile'!A56)</f>
        <v>54</v>
      </c>
      <c r="B269" s="70" t="str">
        <f>IF('Student Profile'!B56="","",'Student Profile'!B56)</f>
        <v/>
      </c>
      <c r="C269" s="69" t="str">
        <f>IF('Student Profile'!C56="","",'Student Profile'!C56)</f>
        <v/>
      </c>
      <c r="D269" s="71"/>
      <c r="E269" s="72">
        <f t="shared" si="143"/>
        <v>0</v>
      </c>
      <c r="F269" s="422" t="str">
        <f t="shared" si="144"/>
        <v/>
      </c>
      <c r="G269" s="4"/>
      <c r="H269" s="84">
        <f t="shared" si="145"/>
        <v>54</v>
      </c>
      <c r="I269" s="80" t="str">
        <f t="shared" si="146"/>
        <v/>
      </c>
      <c r="J269" s="80" t="str">
        <f t="shared" si="147"/>
        <v/>
      </c>
      <c r="K269" s="81"/>
      <c r="L269" s="6">
        <f t="shared" si="148"/>
        <v>0</v>
      </c>
      <c r="M269" s="421" t="str">
        <f t="shared" si="149"/>
        <v/>
      </c>
      <c r="N269" s="4"/>
      <c r="O269" s="83">
        <f t="shared" si="150"/>
        <v>54</v>
      </c>
      <c r="P269" s="77" t="str">
        <f t="shared" si="151"/>
        <v/>
      </c>
      <c r="Q269" s="77" t="str">
        <f t="shared" si="152"/>
        <v/>
      </c>
      <c r="R269" s="78"/>
      <c r="S269" s="79" t="e">
        <f>IF(#REF!="","",ROUND(#REF!/#REF!*$AN$5,1))</f>
        <v>#REF!</v>
      </c>
      <c r="T269" s="79" t="str">
        <f t="shared" si="153"/>
        <v/>
      </c>
      <c r="U269" s="4"/>
      <c r="V269" s="69">
        <f t="shared" si="154"/>
        <v>54</v>
      </c>
      <c r="W269" s="70" t="str">
        <f t="shared" si="155"/>
        <v/>
      </c>
      <c r="X269" s="70" t="str">
        <f t="shared" si="139"/>
        <v/>
      </c>
      <c r="Y269" s="71"/>
      <c r="Z269" s="72">
        <f t="shared" si="156"/>
        <v>0</v>
      </c>
      <c r="AA269" s="422" t="str">
        <f t="shared" si="157"/>
        <v/>
      </c>
      <c r="AB269" s="4"/>
      <c r="AC269" s="84">
        <f t="shared" si="158"/>
        <v>54</v>
      </c>
      <c r="AD269" s="80" t="str">
        <f t="shared" si="140"/>
        <v/>
      </c>
      <c r="AE269" s="80" t="str">
        <f t="shared" si="141"/>
        <v/>
      </c>
      <c r="AF269" s="81"/>
      <c r="AG269" s="6">
        <f t="shared" si="159"/>
        <v>0</v>
      </c>
      <c r="AH269" s="421" t="str">
        <f t="shared" si="160"/>
        <v/>
      </c>
      <c r="AI269" s="4"/>
      <c r="AJ269" s="83">
        <f t="shared" si="161"/>
        <v>54</v>
      </c>
      <c r="AK269" s="77" t="str">
        <f t="shared" si="162"/>
        <v/>
      </c>
      <c r="AL269" s="77" t="str">
        <f t="shared" si="163"/>
        <v/>
      </c>
      <c r="AM269" s="78"/>
      <c r="AN269" s="79" t="e">
        <f>IF(#REF!="","",ROUND(#REF!/#REF!*$AN$5,1))</f>
        <v>#REF!</v>
      </c>
      <c r="AO269" s="79" t="str">
        <f t="shared" si="164"/>
        <v/>
      </c>
      <c r="AP269" s="5" t="str">
        <f t="shared" si="175"/>
        <v/>
      </c>
      <c r="AQ269" s="5" t="str">
        <f t="shared" si="176"/>
        <v/>
      </c>
      <c r="AR269" s="5" t="str">
        <f t="shared" si="177"/>
        <v/>
      </c>
      <c r="AS269" s="5" t="str">
        <f t="shared" si="178"/>
        <v/>
      </c>
      <c r="AT269" s="5" t="str">
        <f t="shared" si="179"/>
        <v/>
      </c>
      <c r="AU269" s="5" t="str">
        <f t="shared" si="180"/>
        <v/>
      </c>
      <c r="AV269" s="5" t="str">
        <f t="shared" si="168"/>
        <v/>
      </c>
    </row>
    <row r="270" spans="1:48" x14ac:dyDescent="0.35">
      <c r="A270" s="69">
        <f>IF('Student Profile'!A57="","",'Student Profile'!A57)</f>
        <v>55</v>
      </c>
      <c r="B270" s="70" t="str">
        <f>IF('Student Profile'!B57="","",'Student Profile'!B57)</f>
        <v/>
      </c>
      <c r="C270" s="69" t="str">
        <f>IF('Student Profile'!C57="","",'Student Profile'!C57)</f>
        <v/>
      </c>
      <c r="D270" s="71"/>
      <c r="E270" s="72">
        <f t="shared" si="143"/>
        <v>0</v>
      </c>
      <c r="F270" s="422" t="str">
        <f t="shared" si="144"/>
        <v/>
      </c>
      <c r="G270" s="4"/>
      <c r="H270" s="84">
        <f t="shared" si="145"/>
        <v>55</v>
      </c>
      <c r="I270" s="80" t="str">
        <f t="shared" si="146"/>
        <v/>
      </c>
      <c r="J270" s="80" t="str">
        <f t="shared" si="147"/>
        <v/>
      </c>
      <c r="K270" s="81"/>
      <c r="L270" s="6">
        <f t="shared" si="148"/>
        <v>0</v>
      </c>
      <c r="M270" s="421" t="str">
        <f t="shared" si="149"/>
        <v/>
      </c>
      <c r="N270" s="4"/>
      <c r="O270" s="83">
        <f t="shared" si="150"/>
        <v>55</v>
      </c>
      <c r="P270" s="77" t="str">
        <f t="shared" si="151"/>
        <v/>
      </c>
      <c r="Q270" s="77" t="str">
        <f t="shared" si="152"/>
        <v/>
      </c>
      <c r="R270" s="78"/>
      <c r="S270" s="79" t="e">
        <f>IF(#REF!="","",ROUND(#REF!/#REF!*$AN$5,1))</f>
        <v>#REF!</v>
      </c>
      <c r="T270" s="79" t="str">
        <f t="shared" si="153"/>
        <v/>
      </c>
      <c r="U270" s="4"/>
      <c r="V270" s="69">
        <f t="shared" si="154"/>
        <v>55</v>
      </c>
      <c r="W270" s="70" t="str">
        <f t="shared" si="155"/>
        <v/>
      </c>
      <c r="X270" s="70" t="str">
        <f t="shared" si="139"/>
        <v/>
      </c>
      <c r="Y270" s="71"/>
      <c r="Z270" s="72">
        <f t="shared" si="156"/>
        <v>0</v>
      </c>
      <c r="AA270" s="422" t="str">
        <f t="shared" si="157"/>
        <v/>
      </c>
      <c r="AB270" s="4"/>
      <c r="AC270" s="84">
        <f t="shared" si="158"/>
        <v>55</v>
      </c>
      <c r="AD270" s="80" t="str">
        <f t="shared" si="140"/>
        <v/>
      </c>
      <c r="AE270" s="80" t="str">
        <f t="shared" si="141"/>
        <v/>
      </c>
      <c r="AF270" s="81"/>
      <c r="AG270" s="6">
        <f t="shared" si="159"/>
        <v>0</v>
      </c>
      <c r="AH270" s="421" t="str">
        <f t="shared" si="160"/>
        <v/>
      </c>
      <c r="AI270" s="4"/>
      <c r="AJ270" s="83">
        <f t="shared" si="161"/>
        <v>55</v>
      </c>
      <c r="AK270" s="77" t="str">
        <f t="shared" si="162"/>
        <v/>
      </c>
      <c r="AL270" s="77" t="str">
        <f t="shared" si="163"/>
        <v/>
      </c>
      <c r="AM270" s="78"/>
      <c r="AN270" s="79" t="e">
        <f>IF(#REF!="","",ROUND(#REF!/#REF!*$AN$5,1))</f>
        <v>#REF!</v>
      </c>
      <c r="AO270" s="79" t="str">
        <f t="shared" si="164"/>
        <v/>
      </c>
      <c r="AP270" s="5" t="str">
        <f t="shared" si="175"/>
        <v/>
      </c>
      <c r="AQ270" s="5" t="str">
        <f t="shared" si="176"/>
        <v/>
      </c>
      <c r="AR270" s="5" t="str">
        <f t="shared" si="177"/>
        <v/>
      </c>
      <c r="AS270" s="5" t="str">
        <f t="shared" si="178"/>
        <v/>
      </c>
      <c r="AT270" s="5" t="str">
        <f t="shared" si="179"/>
        <v/>
      </c>
      <c r="AU270" s="5" t="str">
        <f t="shared" si="180"/>
        <v/>
      </c>
      <c r="AV270" s="5" t="str">
        <f t="shared" si="168"/>
        <v/>
      </c>
    </row>
    <row r="271" spans="1:48" x14ac:dyDescent="0.35">
      <c r="A271" s="69">
        <f>IF('Student Profile'!A58="","",'Student Profile'!A58)</f>
        <v>56</v>
      </c>
      <c r="B271" s="70" t="str">
        <f>IF('Student Profile'!B58="","",'Student Profile'!B58)</f>
        <v/>
      </c>
      <c r="C271" s="69" t="str">
        <f>IF('Student Profile'!C58="","",'Student Profile'!C58)</f>
        <v/>
      </c>
      <c r="D271" s="71"/>
      <c r="E271" s="72">
        <f t="shared" si="143"/>
        <v>0</v>
      </c>
      <c r="F271" s="422" t="str">
        <f t="shared" si="144"/>
        <v/>
      </c>
      <c r="G271" s="4"/>
      <c r="H271" s="84">
        <f t="shared" si="145"/>
        <v>56</v>
      </c>
      <c r="I271" s="80" t="str">
        <f t="shared" si="146"/>
        <v/>
      </c>
      <c r="J271" s="80" t="str">
        <f t="shared" si="147"/>
        <v/>
      </c>
      <c r="K271" s="81"/>
      <c r="L271" s="6">
        <f t="shared" si="148"/>
        <v>0</v>
      </c>
      <c r="M271" s="421" t="str">
        <f t="shared" si="149"/>
        <v/>
      </c>
      <c r="N271" s="4"/>
      <c r="O271" s="83">
        <f t="shared" si="150"/>
        <v>56</v>
      </c>
      <c r="P271" s="77" t="str">
        <f t="shared" si="151"/>
        <v/>
      </c>
      <c r="Q271" s="77" t="str">
        <f t="shared" si="152"/>
        <v/>
      </c>
      <c r="R271" s="78"/>
      <c r="S271" s="79" t="e">
        <f>IF(#REF!="","",ROUND(#REF!/#REF!*$AN$5,1))</f>
        <v>#REF!</v>
      </c>
      <c r="T271" s="79" t="str">
        <f t="shared" si="153"/>
        <v/>
      </c>
      <c r="U271" s="4"/>
      <c r="V271" s="69">
        <f t="shared" si="154"/>
        <v>56</v>
      </c>
      <c r="W271" s="70" t="str">
        <f t="shared" si="155"/>
        <v/>
      </c>
      <c r="X271" s="70" t="str">
        <f t="shared" si="139"/>
        <v/>
      </c>
      <c r="Y271" s="71"/>
      <c r="Z271" s="72">
        <f t="shared" si="156"/>
        <v>0</v>
      </c>
      <c r="AA271" s="422" t="str">
        <f t="shared" si="157"/>
        <v/>
      </c>
      <c r="AB271" s="4"/>
      <c r="AC271" s="84">
        <f t="shared" si="158"/>
        <v>56</v>
      </c>
      <c r="AD271" s="80" t="str">
        <f t="shared" si="140"/>
        <v/>
      </c>
      <c r="AE271" s="80" t="str">
        <f t="shared" si="141"/>
        <v/>
      </c>
      <c r="AF271" s="81"/>
      <c r="AG271" s="6">
        <f t="shared" si="159"/>
        <v>0</v>
      </c>
      <c r="AH271" s="421" t="str">
        <f t="shared" si="160"/>
        <v/>
      </c>
      <c r="AI271" s="4"/>
      <c r="AJ271" s="83">
        <f t="shared" si="161"/>
        <v>56</v>
      </c>
      <c r="AK271" s="77" t="str">
        <f t="shared" si="162"/>
        <v/>
      </c>
      <c r="AL271" s="77" t="str">
        <f t="shared" si="163"/>
        <v/>
      </c>
      <c r="AM271" s="78"/>
      <c r="AN271" s="79" t="e">
        <f>IF(#REF!="","",ROUND(#REF!/#REF!*$AN$5,1))</f>
        <v>#REF!</v>
      </c>
      <c r="AO271" s="79" t="str">
        <f t="shared" si="164"/>
        <v/>
      </c>
      <c r="AP271" s="5" t="str">
        <f t="shared" si="175"/>
        <v/>
      </c>
      <c r="AQ271" s="5" t="str">
        <f t="shared" si="176"/>
        <v/>
      </c>
      <c r="AR271" s="5" t="str">
        <f t="shared" si="177"/>
        <v/>
      </c>
      <c r="AS271" s="5" t="str">
        <f t="shared" si="178"/>
        <v/>
      </c>
      <c r="AT271" s="5" t="str">
        <f t="shared" si="179"/>
        <v/>
      </c>
      <c r="AU271" s="5" t="str">
        <f t="shared" si="180"/>
        <v/>
      </c>
      <c r="AV271" s="5" t="str">
        <f t="shared" si="168"/>
        <v/>
      </c>
    </row>
    <row r="272" spans="1:48" x14ac:dyDescent="0.35">
      <c r="A272" s="69">
        <f>IF('Student Profile'!A59="","",'Student Profile'!A59)</f>
        <v>57</v>
      </c>
      <c r="B272" s="70" t="str">
        <f>IF('Student Profile'!B59="","",'Student Profile'!B59)</f>
        <v/>
      </c>
      <c r="C272" s="69" t="str">
        <f>IF('Student Profile'!C59="","",'Student Profile'!C59)</f>
        <v/>
      </c>
      <c r="D272" s="71"/>
      <c r="E272" s="72">
        <f t="shared" si="143"/>
        <v>0</v>
      </c>
      <c r="F272" s="422" t="str">
        <f t="shared" si="144"/>
        <v/>
      </c>
      <c r="G272" s="4"/>
      <c r="H272" s="84">
        <f t="shared" si="145"/>
        <v>57</v>
      </c>
      <c r="I272" s="80" t="str">
        <f t="shared" si="146"/>
        <v/>
      </c>
      <c r="J272" s="80" t="str">
        <f t="shared" si="147"/>
        <v/>
      </c>
      <c r="K272" s="81"/>
      <c r="L272" s="6">
        <f t="shared" si="148"/>
        <v>0</v>
      </c>
      <c r="M272" s="421" t="str">
        <f t="shared" si="149"/>
        <v/>
      </c>
      <c r="N272" s="4"/>
      <c r="O272" s="83">
        <f t="shared" si="150"/>
        <v>57</v>
      </c>
      <c r="P272" s="77" t="str">
        <f t="shared" si="151"/>
        <v/>
      </c>
      <c r="Q272" s="77" t="str">
        <f t="shared" si="152"/>
        <v/>
      </c>
      <c r="R272" s="78"/>
      <c r="S272" s="79" t="e">
        <f>IF(#REF!="","",ROUND(#REF!/#REF!*$AN$5,1))</f>
        <v>#REF!</v>
      </c>
      <c r="T272" s="79" t="str">
        <f t="shared" si="153"/>
        <v/>
      </c>
      <c r="U272" s="4"/>
      <c r="V272" s="69">
        <f t="shared" si="154"/>
        <v>57</v>
      </c>
      <c r="W272" s="70" t="str">
        <f t="shared" si="155"/>
        <v/>
      </c>
      <c r="X272" s="70" t="str">
        <f t="shared" si="139"/>
        <v/>
      </c>
      <c r="Y272" s="71"/>
      <c r="Z272" s="72">
        <f t="shared" si="156"/>
        <v>0</v>
      </c>
      <c r="AA272" s="422" t="str">
        <f t="shared" si="157"/>
        <v/>
      </c>
      <c r="AB272" s="4"/>
      <c r="AC272" s="84">
        <f t="shared" si="158"/>
        <v>57</v>
      </c>
      <c r="AD272" s="80" t="str">
        <f t="shared" si="140"/>
        <v/>
      </c>
      <c r="AE272" s="80" t="str">
        <f t="shared" si="141"/>
        <v/>
      </c>
      <c r="AF272" s="81"/>
      <c r="AG272" s="6">
        <f t="shared" si="159"/>
        <v>0</v>
      </c>
      <c r="AH272" s="421" t="str">
        <f t="shared" si="160"/>
        <v/>
      </c>
      <c r="AI272" s="4"/>
      <c r="AJ272" s="83">
        <f t="shared" si="161"/>
        <v>57</v>
      </c>
      <c r="AK272" s="77" t="str">
        <f t="shared" si="162"/>
        <v/>
      </c>
      <c r="AL272" s="77" t="str">
        <f t="shared" si="163"/>
        <v/>
      </c>
      <c r="AM272" s="78"/>
      <c r="AN272" s="79" t="e">
        <f>IF(#REF!="","",ROUND(#REF!/#REF!*$AN$5,1))</f>
        <v>#REF!</v>
      </c>
      <c r="AO272" s="79" t="str">
        <f t="shared" si="164"/>
        <v/>
      </c>
      <c r="AP272" s="5" t="str">
        <f t="shared" si="175"/>
        <v/>
      </c>
      <c r="AQ272" s="5" t="str">
        <f t="shared" si="176"/>
        <v/>
      </c>
      <c r="AR272" s="5" t="str">
        <f t="shared" si="177"/>
        <v/>
      </c>
      <c r="AS272" s="5" t="str">
        <f t="shared" si="178"/>
        <v/>
      </c>
      <c r="AT272" s="5" t="str">
        <f t="shared" si="179"/>
        <v/>
      </c>
      <c r="AU272" s="5" t="str">
        <f t="shared" si="180"/>
        <v/>
      </c>
      <c r="AV272" s="5" t="str">
        <f t="shared" si="168"/>
        <v/>
      </c>
    </row>
    <row r="273" spans="1:48" x14ac:dyDescent="0.35">
      <c r="A273" s="69">
        <f>IF('Student Profile'!A60="","",'Student Profile'!A60)</f>
        <v>58</v>
      </c>
      <c r="B273" s="70" t="str">
        <f>IF('Student Profile'!B60="","",'Student Profile'!B60)</f>
        <v/>
      </c>
      <c r="C273" s="69" t="str">
        <f>IF('Student Profile'!C60="","",'Student Profile'!C60)</f>
        <v/>
      </c>
      <c r="D273" s="71"/>
      <c r="E273" s="72">
        <f t="shared" si="143"/>
        <v>0</v>
      </c>
      <c r="F273" s="422" t="str">
        <f t="shared" si="144"/>
        <v/>
      </c>
      <c r="G273" s="4"/>
      <c r="H273" s="84">
        <f t="shared" si="145"/>
        <v>58</v>
      </c>
      <c r="I273" s="80" t="str">
        <f t="shared" si="146"/>
        <v/>
      </c>
      <c r="J273" s="80" t="str">
        <f t="shared" si="147"/>
        <v/>
      </c>
      <c r="K273" s="81"/>
      <c r="L273" s="6">
        <f t="shared" si="148"/>
        <v>0</v>
      </c>
      <c r="M273" s="421" t="str">
        <f t="shared" si="149"/>
        <v/>
      </c>
      <c r="N273" s="4"/>
      <c r="O273" s="83">
        <f t="shared" si="150"/>
        <v>58</v>
      </c>
      <c r="P273" s="77" t="str">
        <f t="shared" si="151"/>
        <v/>
      </c>
      <c r="Q273" s="77" t="str">
        <f t="shared" si="152"/>
        <v/>
      </c>
      <c r="R273" s="78"/>
      <c r="S273" s="79" t="e">
        <f>IF(#REF!="","",ROUND(#REF!/#REF!*$AN$5,1))</f>
        <v>#REF!</v>
      </c>
      <c r="T273" s="79" t="str">
        <f t="shared" si="153"/>
        <v/>
      </c>
      <c r="U273" s="4"/>
      <c r="V273" s="69">
        <f t="shared" si="154"/>
        <v>58</v>
      </c>
      <c r="W273" s="70" t="str">
        <f t="shared" si="155"/>
        <v/>
      </c>
      <c r="X273" s="70" t="str">
        <f t="shared" si="139"/>
        <v/>
      </c>
      <c r="Y273" s="71"/>
      <c r="Z273" s="72">
        <f t="shared" si="156"/>
        <v>0</v>
      </c>
      <c r="AA273" s="422" t="str">
        <f t="shared" si="157"/>
        <v/>
      </c>
      <c r="AB273" s="4"/>
      <c r="AC273" s="84">
        <f t="shared" si="158"/>
        <v>58</v>
      </c>
      <c r="AD273" s="80" t="str">
        <f t="shared" si="140"/>
        <v/>
      </c>
      <c r="AE273" s="80" t="str">
        <f t="shared" si="141"/>
        <v/>
      </c>
      <c r="AF273" s="81"/>
      <c r="AG273" s="6">
        <f t="shared" si="159"/>
        <v>0</v>
      </c>
      <c r="AH273" s="421" t="str">
        <f t="shared" si="160"/>
        <v/>
      </c>
      <c r="AI273" s="4"/>
      <c r="AJ273" s="83">
        <f t="shared" si="161"/>
        <v>58</v>
      </c>
      <c r="AK273" s="77" t="str">
        <f t="shared" si="162"/>
        <v/>
      </c>
      <c r="AL273" s="77" t="str">
        <f t="shared" si="163"/>
        <v/>
      </c>
      <c r="AM273" s="78"/>
      <c r="AN273" s="79" t="e">
        <f>IF(#REF!="","",ROUND(#REF!/#REF!*$AN$5,1))</f>
        <v>#REF!</v>
      </c>
      <c r="AO273" s="79" t="str">
        <f t="shared" si="164"/>
        <v/>
      </c>
      <c r="AP273" s="5" t="str">
        <f t="shared" si="175"/>
        <v/>
      </c>
      <c r="AQ273" s="5" t="str">
        <f t="shared" si="176"/>
        <v/>
      </c>
      <c r="AR273" s="5" t="str">
        <f t="shared" si="177"/>
        <v/>
      </c>
      <c r="AS273" s="5" t="str">
        <f t="shared" si="178"/>
        <v/>
      </c>
      <c r="AT273" s="5" t="str">
        <f t="shared" si="179"/>
        <v/>
      </c>
      <c r="AU273" s="5" t="str">
        <f t="shared" si="180"/>
        <v/>
      </c>
      <c r="AV273" s="5" t="str">
        <f t="shared" si="168"/>
        <v/>
      </c>
    </row>
    <row r="274" spans="1:48" x14ac:dyDescent="0.35">
      <c r="A274" s="69">
        <f>IF('Student Profile'!A61="","",'Student Profile'!A61)</f>
        <v>59</v>
      </c>
      <c r="B274" s="70" t="str">
        <f>IF('Student Profile'!B61="","",'Student Profile'!B61)</f>
        <v/>
      </c>
      <c r="C274" s="69" t="str">
        <f>IF('Student Profile'!C61="","",'Student Profile'!C61)</f>
        <v/>
      </c>
      <c r="D274" s="71"/>
      <c r="E274" s="72">
        <f t="shared" si="143"/>
        <v>0</v>
      </c>
      <c r="F274" s="422" t="str">
        <f t="shared" si="144"/>
        <v/>
      </c>
      <c r="G274" s="4"/>
      <c r="H274" s="84">
        <f t="shared" si="145"/>
        <v>59</v>
      </c>
      <c r="I274" s="80" t="str">
        <f t="shared" si="146"/>
        <v/>
      </c>
      <c r="J274" s="80" t="str">
        <f t="shared" si="147"/>
        <v/>
      </c>
      <c r="K274" s="81"/>
      <c r="L274" s="6">
        <f t="shared" si="148"/>
        <v>0</v>
      </c>
      <c r="M274" s="421" t="str">
        <f t="shared" si="149"/>
        <v/>
      </c>
      <c r="N274" s="4"/>
      <c r="O274" s="83">
        <f t="shared" si="150"/>
        <v>59</v>
      </c>
      <c r="P274" s="77" t="str">
        <f t="shared" si="151"/>
        <v/>
      </c>
      <c r="Q274" s="77" t="str">
        <f t="shared" si="152"/>
        <v/>
      </c>
      <c r="R274" s="78"/>
      <c r="S274" s="79" t="e">
        <f>IF(#REF!="","",ROUND(#REF!/#REF!*$AN$5,1))</f>
        <v>#REF!</v>
      </c>
      <c r="T274" s="79" t="str">
        <f t="shared" si="153"/>
        <v/>
      </c>
      <c r="U274" s="4"/>
      <c r="V274" s="69">
        <f t="shared" si="154"/>
        <v>59</v>
      </c>
      <c r="W274" s="70" t="str">
        <f t="shared" si="155"/>
        <v/>
      </c>
      <c r="X274" s="70" t="str">
        <f t="shared" si="139"/>
        <v/>
      </c>
      <c r="Y274" s="71"/>
      <c r="Z274" s="72">
        <f t="shared" si="156"/>
        <v>0</v>
      </c>
      <c r="AA274" s="422" t="str">
        <f t="shared" si="157"/>
        <v/>
      </c>
      <c r="AB274" s="4"/>
      <c r="AC274" s="84">
        <f t="shared" si="158"/>
        <v>59</v>
      </c>
      <c r="AD274" s="80" t="str">
        <f t="shared" si="140"/>
        <v/>
      </c>
      <c r="AE274" s="80" t="str">
        <f t="shared" si="141"/>
        <v/>
      </c>
      <c r="AF274" s="81"/>
      <c r="AG274" s="6">
        <f t="shared" si="159"/>
        <v>0</v>
      </c>
      <c r="AH274" s="421" t="str">
        <f t="shared" si="160"/>
        <v/>
      </c>
      <c r="AI274" s="4"/>
      <c r="AJ274" s="83">
        <f t="shared" si="161"/>
        <v>59</v>
      </c>
      <c r="AK274" s="77" t="str">
        <f t="shared" si="162"/>
        <v/>
      </c>
      <c r="AL274" s="77" t="str">
        <f t="shared" si="163"/>
        <v/>
      </c>
      <c r="AM274" s="78"/>
      <c r="AN274" s="79" t="e">
        <f>IF(#REF!="","",ROUND(#REF!/#REF!*$AN$5,1))</f>
        <v>#REF!</v>
      </c>
      <c r="AO274" s="79" t="str">
        <f t="shared" si="164"/>
        <v/>
      </c>
      <c r="AP274" s="5" t="str">
        <f t="shared" si="175"/>
        <v/>
      </c>
      <c r="AQ274" s="5" t="str">
        <f t="shared" si="176"/>
        <v/>
      </c>
      <c r="AR274" s="5" t="str">
        <f t="shared" si="177"/>
        <v/>
      </c>
      <c r="AS274" s="5" t="str">
        <f t="shared" si="178"/>
        <v/>
      </c>
      <c r="AT274" s="5" t="str">
        <f t="shared" si="179"/>
        <v/>
      </c>
      <c r="AU274" s="5" t="str">
        <f t="shared" si="180"/>
        <v/>
      </c>
      <c r="AV274" s="5" t="str">
        <f t="shared" si="168"/>
        <v/>
      </c>
    </row>
    <row r="275" spans="1:48" x14ac:dyDescent="0.35">
      <c r="A275" s="69">
        <f>IF('Student Profile'!A62="","",'Student Profile'!A62)</f>
        <v>60</v>
      </c>
      <c r="B275" s="70" t="str">
        <f>IF('Student Profile'!B62="","",'Student Profile'!B62)</f>
        <v/>
      </c>
      <c r="C275" s="69" t="str">
        <f>IF('Student Profile'!C62="","",'Student Profile'!C62)</f>
        <v/>
      </c>
      <c r="D275" s="71"/>
      <c r="E275" s="72">
        <f t="shared" si="143"/>
        <v>0</v>
      </c>
      <c r="F275" s="422" t="str">
        <f t="shared" si="144"/>
        <v/>
      </c>
      <c r="G275" s="4"/>
      <c r="H275" s="84">
        <f t="shared" si="145"/>
        <v>60</v>
      </c>
      <c r="I275" s="80" t="str">
        <f t="shared" si="146"/>
        <v/>
      </c>
      <c r="J275" s="80" t="str">
        <f t="shared" si="147"/>
        <v/>
      </c>
      <c r="K275" s="81"/>
      <c r="L275" s="6">
        <f t="shared" si="148"/>
        <v>0</v>
      </c>
      <c r="M275" s="421" t="str">
        <f t="shared" si="149"/>
        <v/>
      </c>
      <c r="N275" s="4"/>
      <c r="O275" s="83">
        <f t="shared" si="150"/>
        <v>60</v>
      </c>
      <c r="P275" s="77" t="str">
        <f t="shared" si="151"/>
        <v/>
      </c>
      <c r="Q275" s="77" t="str">
        <f t="shared" si="152"/>
        <v/>
      </c>
      <c r="R275" s="78"/>
      <c r="S275" s="79" t="e">
        <f>IF(#REF!="","",ROUND(#REF!/#REF!*$AN$5,1))</f>
        <v>#REF!</v>
      </c>
      <c r="T275" s="79" t="str">
        <f t="shared" si="153"/>
        <v/>
      </c>
      <c r="U275" s="4"/>
      <c r="V275" s="69">
        <f t="shared" si="154"/>
        <v>60</v>
      </c>
      <c r="W275" s="70" t="str">
        <f t="shared" si="155"/>
        <v/>
      </c>
      <c r="X275" s="70" t="str">
        <f t="shared" si="139"/>
        <v/>
      </c>
      <c r="Y275" s="71"/>
      <c r="Z275" s="72">
        <f t="shared" si="156"/>
        <v>0</v>
      </c>
      <c r="AA275" s="422" t="str">
        <f t="shared" si="157"/>
        <v/>
      </c>
      <c r="AB275" s="4"/>
      <c r="AC275" s="84">
        <f t="shared" si="158"/>
        <v>60</v>
      </c>
      <c r="AD275" s="80" t="str">
        <f t="shared" si="140"/>
        <v/>
      </c>
      <c r="AE275" s="80" t="str">
        <f t="shared" si="141"/>
        <v/>
      </c>
      <c r="AF275" s="81"/>
      <c r="AG275" s="6">
        <f t="shared" si="159"/>
        <v>0</v>
      </c>
      <c r="AH275" s="421" t="str">
        <f t="shared" si="160"/>
        <v/>
      </c>
      <c r="AI275" s="4"/>
      <c r="AJ275" s="83">
        <f t="shared" si="161"/>
        <v>60</v>
      </c>
      <c r="AK275" s="77" t="str">
        <f t="shared" si="162"/>
        <v/>
      </c>
      <c r="AL275" s="77" t="str">
        <f t="shared" si="163"/>
        <v/>
      </c>
      <c r="AM275" s="78"/>
      <c r="AN275" s="79" t="e">
        <f>IF(#REF!="","",ROUND(#REF!/#REF!*$AN$5,1))</f>
        <v>#REF!</v>
      </c>
      <c r="AO275" s="79" t="str">
        <f t="shared" si="164"/>
        <v/>
      </c>
      <c r="AP275" s="5" t="str">
        <f t="shared" si="175"/>
        <v/>
      </c>
      <c r="AQ275" s="5" t="str">
        <f t="shared" si="176"/>
        <v/>
      </c>
      <c r="AR275" s="5" t="str">
        <f t="shared" si="177"/>
        <v/>
      </c>
      <c r="AS275" s="5" t="str">
        <f t="shared" si="178"/>
        <v/>
      </c>
      <c r="AT275" s="5" t="str">
        <f t="shared" si="179"/>
        <v/>
      </c>
      <c r="AU275" s="5" t="str">
        <f t="shared" si="180"/>
        <v/>
      </c>
      <c r="AV275" s="5" t="str">
        <f t="shared" si="168"/>
        <v/>
      </c>
    </row>
    <row r="276" spans="1:48" x14ac:dyDescent="0.35">
      <c r="A276" s="69">
        <f>IF('Student Profile'!A63="","",'Student Profile'!A63)</f>
        <v>61</v>
      </c>
      <c r="B276" s="70" t="str">
        <f>IF('Student Profile'!B63="","",'Student Profile'!B63)</f>
        <v/>
      </c>
      <c r="C276" s="69" t="str">
        <f>IF('Student Profile'!C63="","",'Student Profile'!C63)</f>
        <v/>
      </c>
      <c r="D276" s="71"/>
      <c r="E276" s="72">
        <f t="shared" ref="E276:E315" si="181">ROUND(D276/$D$5*$E$5,1)</f>
        <v>0</v>
      </c>
      <c r="F276" s="422" t="str">
        <f t="shared" si="144"/>
        <v/>
      </c>
      <c r="G276" s="4"/>
      <c r="H276" s="84">
        <f t="shared" ref="H276:H315" si="182">IF(A276="","",A276)</f>
        <v>61</v>
      </c>
      <c r="I276" s="80" t="str">
        <f t="shared" ref="I276:I315" si="183">IF(B276="","",B276)</f>
        <v/>
      </c>
      <c r="J276" s="80" t="str">
        <f t="shared" ref="J276:J315" si="184">IF(C276="","",C276)</f>
        <v/>
      </c>
      <c r="K276" s="81"/>
      <c r="L276" s="6">
        <f t="shared" ref="L276:L315" si="185">ROUND(K276/$AF$5*$AG$5,1)</f>
        <v>0</v>
      </c>
      <c r="M276" s="421" t="str">
        <f t="shared" si="149"/>
        <v/>
      </c>
      <c r="N276" s="4"/>
      <c r="O276" s="83">
        <f t="shared" ref="O276:O315" si="186">IF(A276="","",A276)</f>
        <v>61</v>
      </c>
      <c r="P276" s="77" t="str">
        <f t="shared" ref="P276:P315" si="187">IF(B276="","",B276)</f>
        <v/>
      </c>
      <c r="Q276" s="77" t="str">
        <f t="shared" ref="Q276:Q315" si="188">IF(C276="","",C276)</f>
        <v/>
      </c>
      <c r="R276" s="78"/>
      <c r="S276" s="79" t="e">
        <f>IF(#REF!="","",ROUND(#REF!/#REF!*$AN$5,1))</f>
        <v>#REF!</v>
      </c>
      <c r="T276" s="79" t="str">
        <f t="shared" ref="T276:T315" si="189">IF(R276="","",ROUNDUP(R276/$R$215*$T$215,1))</f>
        <v/>
      </c>
      <c r="U276" s="4"/>
      <c r="V276" s="69">
        <f t="shared" ref="V276:V315" si="190">IF(A276="","",A276)</f>
        <v>61</v>
      </c>
      <c r="W276" s="70" t="str">
        <f t="shared" ref="W276:W315" si="191">IF(B276="","",B276)</f>
        <v/>
      </c>
      <c r="X276" s="70" t="str">
        <f t="shared" ref="X276:X315" si="192">IF(C276="","",C276)</f>
        <v/>
      </c>
      <c r="Y276" s="71"/>
      <c r="Z276" s="72">
        <f t="shared" ref="Z276:Z315" si="193">ROUND(Y276/$Y$5*$Z$5,1)</f>
        <v>0</v>
      </c>
      <c r="AA276" s="422" t="str">
        <f t="shared" si="157"/>
        <v/>
      </c>
      <c r="AB276" s="4"/>
      <c r="AC276" s="84">
        <f t="shared" ref="AC276:AC315" si="194">IF(A276="","",A276)</f>
        <v>61</v>
      </c>
      <c r="AD276" s="80" t="str">
        <f t="shared" ref="AD276:AD315" si="195">IF(B276="","",B276)</f>
        <v/>
      </c>
      <c r="AE276" s="80" t="str">
        <f t="shared" ref="AE276:AE315" si="196">IF(C276="","",C276)</f>
        <v/>
      </c>
      <c r="AF276" s="81"/>
      <c r="AG276" s="6">
        <f t="shared" ref="AG276:AG315" si="197">ROUND(AF276/$AF$5*$AG$5,1)</f>
        <v>0</v>
      </c>
      <c r="AH276" s="421" t="str">
        <f t="shared" si="160"/>
        <v/>
      </c>
      <c r="AI276" s="4"/>
      <c r="AJ276" s="83">
        <f t="shared" ref="AJ276:AJ315" si="198">IF(A276="","",A276)</f>
        <v>61</v>
      </c>
      <c r="AK276" s="77" t="str">
        <f t="shared" si="162"/>
        <v/>
      </c>
      <c r="AL276" s="77" t="str">
        <f t="shared" si="163"/>
        <v/>
      </c>
      <c r="AM276" s="78"/>
      <c r="AN276" s="79" t="e">
        <f>IF(#REF!="","",ROUND(#REF!/#REF!*$AN$5,1))</f>
        <v>#REF!</v>
      </c>
      <c r="AO276" s="79" t="str">
        <f t="shared" si="164"/>
        <v/>
      </c>
      <c r="AP276" s="5" t="str">
        <f t="shared" si="175"/>
        <v/>
      </c>
      <c r="AQ276" s="5" t="str">
        <f t="shared" si="176"/>
        <v/>
      </c>
      <c r="AR276" s="5" t="str">
        <f t="shared" si="177"/>
        <v/>
      </c>
      <c r="AS276" s="5" t="str">
        <f t="shared" si="178"/>
        <v/>
      </c>
      <c r="AT276" s="5" t="str">
        <f t="shared" si="179"/>
        <v/>
      </c>
      <c r="AU276" s="5" t="str">
        <f t="shared" si="180"/>
        <v/>
      </c>
      <c r="AV276" s="5" t="str">
        <f t="shared" si="168"/>
        <v/>
      </c>
    </row>
    <row r="277" spans="1:48" x14ac:dyDescent="0.35">
      <c r="A277" s="69">
        <f>IF('Student Profile'!A64="","",'Student Profile'!A64)</f>
        <v>62</v>
      </c>
      <c r="B277" s="70" t="str">
        <f>IF('Student Profile'!B64="","",'Student Profile'!B64)</f>
        <v/>
      </c>
      <c r="C277" s="69" t="str">
        <f>IF('Student Profile'!C64="","",'Student Profile'!C64)</f>
        <v/>
      </c>
      <c r="D277" s="71"/>
      <c r="E277" s="72">
        <f t="shared" si="181"/>
        <v>0</v>
      </c>
      <c r="F277" s="422" t="str">
        <f t="shared" si="144"/>
        <v/>
      </c>
      <c r="G277" s="4"/>
      <c r="H277" s="84">
        <f t="shared" si="182"/>
        <v>62</v>
      </c>
      <c r="I277" s="80" t="str">
        <f t="shared" si="183"/>
        <v/>
      </c>
      <c r="J277" s="80" t="str">
        <f t="shared" si="184"/>
        <v/>
      </c>
      <c r="K277" s="81"/>
      <c r="L277" s="6">
        <f t="shared" si="185"/>
        <v>0</v>
      </c>
      <c r="M277" s="421" t="str">
        <f t="shared" si="149"/>
        <v/>
      </c>
      <c r="N277" s="4"/>
      <c r="O277" s="83">
        <f t="shared" si="186"/>
        <v>62</v>
      </c>
      <c r="P277" s="77" t="str">
        <f t="shared" si="187"/>
        <v/>
      </c>
      <c r="Q277" s="77" t="str">
        <f t="shared" si="188"/>
        <v/>
      </c>
      <c r="R277" s="78"/>
      <c r="S277" s="79" t="e">
        <f>IF(#REF!="","",ROUND(#REF!/#REF!*$AN$5,1))</f>
        <v>#REF!</v>
      </c>
      <c r="T277" s="79" t="str">
        <f t="shared" si="189"/>
        <v/>
      </c>
      <c r="U277" s="4"/>
      <c r="V277" s="69">
        <f t="shared" si="190"/>
        <v>62</v>
      </c>
      <c r="W277" s="70" t="str">
        <f t="shared" si="191"/>
        <v/>
      </c>
      <c r="X277" s="70" t="str">
        <f t="shared" si="192"/>
        <v/>
      </c>
      <c r="Y277" s="71"/>
      <c r="Z277" s="72">
        <f t="shared" si="193"/>
        <v>0</v>
      </c>
      <c r="AA277" s="422" t="str">
        <f t="shared" si="157"/>
        <v/>
      </c>
      <c r="AB277" s="4"/>
      <c r="AC277" s="84">
        <f t="shared" si="194"/>
        <v>62</v>
      </c>
      <c r="AD277" s="80" t="str">
        <f t="shared" si="195"/>
        <v/>
      </c>
      <c r="AE277" s="80" t="str">
        <f t="shared" si="196"/>
        <v/>
      </c>
      <c r="AF277" s="81"/>
      <c r="AG277" s="6">
        <f t="shared" si="197"/>
        <v>0</v>
      </c>
      <c r="AH277" s="421" t="str">
        <f t="shared" si="160"/>
        <v/>
      </c>
      <c r="AI277" s="4"/>
      <c r="AJ277" s="83">
        <f t="shared" si="198"/>
        <v>62</v>
      </c>
      <c r="AK277" s="77" t="str">
        <f t="shared" si="162"/>
        <v/>
      </c>
      <c r="AL277" s="77" t="str">
        <f t="shared" si="163"/>
        <v/>
      </c>
      <c r="AM277" s="78"/>
      <c r="AN277" s="79" t="e">
        <f>IF(#REF!="","",ROUND(#REF!/#REF!*$AN$5,1))</f>
        <v>#REF!</v>
      </c>
      <c r="AO277" s="79" t="str">
        <f t="shared" si="164"/>
        <v/>
      </c>
      <c r="AP277" s="5" t="str">
        <f t="shared" si="175"/>
        <v/>
      </c>
      <c r="AQ277" s="5" t="str">
        <f t="shared" si="176"/>
        <v/>
      </c>
      <c r="AR277" s="5" t="str">
        <f t="shared" si="177"/>
        <v/>
      </c>
      <c r="AS277" s="5" t="str">
        <f t="shared" si="178"/>
        <v/>
      </c>
      <c r="AT277" s="5" t="str">
        <f t="shared" si="179"/>
        <v/>
      </c>
      <c r="AU277" s="5" t="str">
        <f t="shared" si="180"/>
        <v/>
      </c>
      <c r="AV277" s="5" t="str">
        <f t="shared" si="168"/>
        <v/>
      </c>
    </row>
    <row r="278" spans="1:48" x14ac:dyDescent="0.35">
      <c r="A278" s="69">
        <f>IF('Student Profile'!A65="","",'Student Profile'!A65)</f>
        <v>63</v>
      </c>
      <c r="B278" s="70" t="str">
        <f>IF('Student Profile'!B65="","",'Student Profile'!B65)</f>
        <v/>
      </c>
      <c r="C278" s="69" t="str">
        <f>IF('Student Profile'!C65="","",'Student Profile'!C65)</f>
        <v/>
      </c>
      <c r="D278" s="71"/>
      <c r="E278" s="72">
        <f t="shared" si="181"/>
        <v>0</v>
      </c>
      <c r="F278" s="422" t="str">
        <f t="shared" si="144"/>
        <v/>
      </c>
      <c r="G278" s="4"/>
      <c r="H278" s="84">
        <f t="shared" si="182"/>
        <v>63</v>
      </c>
      <c r="I278" s="80" t="str">
        <f t="shared" si="183"/>
        <v/>
      </c>
      <c r="J278" s="80" t="str">
        <f t="shared" si="184"/>
        <v/>
      </c>
      <c r="K278" s="81"/>
      <c r="L278" s="6">
        <f t="shared" si="185"/>
        <v>0</v>
      </c>
      <c r="M278" s="421" t="str">
        <f t="shared" si="149"/>
        <v/>
      </c>
      <c r="N278" s="4"/>
      <c r="O278" s="83">
        <f t="shared" si="186"/>
        <v>63</v>
      </c>
      <c r="P278" s="77" t="str">
        <f t="shared" si="187"/>
        <v/>
      </c>
      <c r="Q278" s="77" t="str">
        <f t="shared" si="188"/>
        <v/>
      </c>
      <c r="R278" s="78"/>
      <c r="S278" s="79" t="e">
        <f>IF(#REF!="","",ROUND(#REF!/#REF!*$AN$5,1))</f>
        <v>#REF!</v>
      </c>
      <c r="T278" s="79" t="str">
        <f t="shared" si="189"/>
        <v/>
      </c>
      <c r="U278" s="4"/>
      <c r="V278" s="69">
        <f t="shared" si="190"/>
        <v>63</v>
      </c>
      <c r="W278" s="70" t="str">
        <f t="shared" si="191"/>
        <v/>
      </c>
      <c r="X278" s="70" t="str">
        <f t="shared" si="192"/>
        <v/>
      </c>
      <c r="Y278" s="71"/>
      <c r="Z278" s="72">
        <f t="shared" si="193"/>
        <v>0</v>
      </c>
      <c r="AA278" s="422" t="str">
        <f t="shared" si="157"/>
        <v/>
      </c>
      <c r="AB278" s="4"/>
      <c r="AC278" s="84">
        <f t="shared" si="194"/>
        <v>63</v>
      </c>
      <c r="AD278" s="80" t="str">
        <f t="shared" si="195"/>
        <v/>
      </c>
      <c r="AE278" s="80" t="str">
        <f t="shared" si="196"/>
        <v/>
      </c>
      <c r="AF278" s="81"/>
      <c r="AG278" s="6">
        <f t="shared" si="197"/>
        <v>0</v>
      </c>
      <c r="AH278" s="421" t="str">
        <f t="shared" si="160"/>
        <v/>
      </c>
      <c r="AI278" s="4"/>
      <c r="AJ278" s="83">
        <f t="shared" si="198"/>
        <v>63</v>
      </c>
      <c r="AK278" s="77" t="str">
        <f t="shared" si="162"/>
        <v/>
      </c>
      <c r="AL278" s="77" t="str">
        <f t="shared" si="163"/>
        <v/>
      </c>
      <c r="AM278" s="78"/>
      <c r="AN278" s="79" t="e">
        <f>IF(#REF!="","",ROUND(#REF!/#REF!*$AN$5,1))</f>
        <v>#REF!</v>
      </c>
      <c r="AO278" s="79" t="str">
        <f t="shared" si="164"/>
        <v/>
      </c>
      <c r="AP278" s="5" t="str">
        <f t="shared" si="175"/>
        <v/>
      </c>
      <c r="AQ278" s="5" t="str">
        <f t="shared" si="176"/>
        <v/>
      </c>
      <c r="AR278" s="5" t="str">
        <f t="shared" si="177"/>
        <v/>
      </c>
      <c r="AS278" s="5" t="str">
        <f t="shared" si="178"/>
        <v/>
      </c>
      <c r="AT278" s="5" t="str">
        <f t="shared" si="179"/>
        <v/>
      </c>
      <c r="AU278" s="5" t="str">
        <f t="shared" si="180"/>
        <v/>
      </c>
      <c r="AV278" s="5" t="str">
        <f t="shared" si="168"/>
        <v/>
      </c>
    </row>
    <row r="279" spans="1:48" x14ac:dyDescent="0.35">
      <c r="A279" s="69">
        <f>IF('Student Profile'!A66="","",'Student Profile'!A66)</f>
        <v>64</v>
      </c>
      <c r="B279" s="70" t="str">
        <f>IF('Student Profile'!B66="","",'Student Profile'!B66)</f>
        <v/>
      </c>
      <c r="C279" s="69" t="str">
        <f>IF('Student Profile'!C66="","",'Student Profile'!C66)</f>
        <v/>
      </c>
      <c r="D279" s="71"/>
      <c r="E279" s="72">
        <f t="shared" si="181"/>
        <v>0</v>
      </c>
      <c r="F279" s="422" t="str">
        <f t="shared" si="144"/>
        <v/>
      </c>
      <c r="G279" s="4"/>
      <c r="H279" s="84">
        <f t="shared" si="182"/>
        <v>64</v>
      </c>
      <c r="I279" s="80" t="str">
        <f t="shared" si="183"/>
        <v/>
      </c>
      <c r="J279" s="80" t="str">
        <f t="shared" si="184"/>
        <v/>
      </c>
      <c r="K279" s="81"/>
      <c r="L279" s="6">
        <f t="shared" si="185"/>
        <v>0</v>
      </c>
      <c r="M279" s="421" t="str">
        <f t="shared" si="149"/>
        <v/>
      </c>
      <c r="N279" s="4"/>
      <c r="O279" s="83">
        <f t="shared" si="186"/>
        <v>64</v>
      </c>
      <c r="P279" s="77" t="str">
        <f t="shared" si="187"/>
        <v/>
      </c>
      <c r="Q279" s="77" t="str">
        <f t="shared" si="188"/>
        <v/>
      </c>
      <c r="R279" s="78"/>
      <c r="S279" s="79" t="e">
        <f>IF(#REF!="","",ROUND(#REF!/#REF!*$AN$5,1))</f>
        <v>#REF!</v>
      </c>
      <c r="T279" s="79" t="str">
        <f t="shared" si="189"/>
        <v/>
      </c>
      <c r="U279" s="4"/>
      <c r="V279" s="69">
        <f t="shared" si="190"/>
        <v>64</v>
      </c>
      <c r="W279" s="70" t="str">
        <f t="shared" si="191"/>
        <v/>
      </c>
      <c r="X279" s="70" t="str">
        <f t="shared" si="192"/>
        <v/>
      </c>
      <c r="Y279" s="71"/>
      <c r="Z279" s="72">
        <f t="shared" si="193"/>
        <v>0</v>
      </c>
      <c r="AA279" s="422" t="str">
        <f t="shared" si="157"/>
        <v/>
      </c>
      <c r="AB279" s="4"/>
      <c r="AC279" s="84">
        <f t="shared" si="194"/>
        <v>64</v>
      </c>
      <c r="AD279" s="80" t="str">
        <f t="shared" si="195"/>
        <v/>
      </c>
      <c r="AE279" s="80" t="str">
        <f t="shared" si="196"/>
        <v/>
      </c>
      <c r="AF279" s="81"/>
      <c r="AG279" s="6">
        <f t="shared" si="197"/>
        <v>0</v>
      </c>
      <c r="AH279" s="421" t="str">
        <f t="shared" si="160"/>
        <v/>
      </c>
      <c r="AI279" s="4"/>
      <c r="AJ279" s="83">
        <f t="shared" si="198"/>
        <v>64</v>
      </c>
      <c r="AK279" s="77" t="str">
        <f t="shared" si="162"/>
        <v/>
      </c>
      <c r="AL279" s="77" t="str">
        <f t="shared" si="163"/>
        <v/>
      </c>
      <c r="AM279" s="78"/>
      <c r="AN279" s="79" t="e">
        <f>IF(#REF!="","",ROUND(#REF!/#REF!*$AN$5,1))</f>
        <v>#REF!</v>
      </c>
      <c r="AO279" s="79" t="str">
        <f t="shared" si="164"/>
        <v/>
      </c>
      <c r="AP279" s="5" t="str">
        <f t="shared" si="175"/>
        <v/>
      </c>
      <c r="AQ279" s="5" t="str">
        <f t="shared" si="176"/>
        <v/>
      </c>
      <c r="AR279" s="5" t="str">
        <f t="shared" si="177"/>
        <v/>
      </c>
      <c r="AS279" s="5" t="str">
        <f t="shared" si="178"/>
        <v/>
      </c>
      <c r="AT279" s="5" t="str">
        <f t="shared" si="179"/>
        <v/>
      </c>
      <c r="AU279" s="5" t="str">
        <f t="shared" si="180"/>
        <v/>
      </c>
      <c r="AV279" s="5" t="str">
        <f t="shared" si="168"/>
        <v/>
      </c>
    </row>
    <row r="280" spans="1:48" x14ac:dyDescent="0.35">
      <c r="A280" s="69">
        <f>IF('Student Profile'!A67="","",'Student Profile'!A67)</f>
        <v>65</v>
      </c>
      <c r="B280" s="70" t="str">
        <f>IF('Student Profile'!B67="","",'Student Profile'!B67)</f>
        <v/>
      </c>
      <c r="C280" s="69" t="str">
        <f>IF('Student Profile'!C67="","",'Student Profile'!C67)</f>
        <v/>
      </c>
      <c r="D280" s="71"/>
      <c r="E280" s="72">
        <f t="shared" si="181"/>
        <v>0</v>
      </c>
      <c r="F280" s="422" t="str">
        <f t="shared" si="144"/>
        <v/>
      </c>
      <c r="G280" s="4"/>
      <c r="H280" s="84">
        <f t="shared" si="182"/>
        <v>65</v>
      </c>
      <c r="I280" s="80" t="str">
        <f t="shared" si="183"/>
        <v/>
      </c>
      <c r="J280" s="80" t="str">
        <f t="shared" si="184"/>
        <v/>
      </c>
      <c r="K280" s="81"/>
      <c r="L280" s="6">
        <f t="shared" si="185"/>
        <v>0</v>
      </c>
      <c r="M280" s="421" t="str">
        <f t="shared" si="149"/>
        <v/>
      </c>
      <c r="N280" s="4"/>
      <c r="O280" s="83">
        <f t="shared" si="186"/>
        <v>65</v>
      </c>
      <c r="P280" s="77" t="str">
        <f t="shared" si="187"/>
        <v/>
      </c>
      <c r="Q280" s="77" t="str">
        <f t="shared" si="188"/>
        <v/>
      </c>
      <c r="R280" s="78"/>
      <c r="S280" s="79" t="e">
        <f>IF(#REF!="","",ROUND(#REF!/#REF!*$AN$5,1))</f>
        <v>#REF!</v>
      </c>
      <c r="T280" s="79" t="str">
        <f t="shared" si="189"/>
        <v/>
      </c>
      <c r="U280" s="4"/>
      <c r="V280" s="69">
        <f t="shared" si="190"/>
        <v>65</v>
      </c>
      <c r="W280" s="70" t="str">
        <f t="shared" si="191"/>
        <v/>
      </c>
      <c r="X280" s="70" t="str">
        <f t="shared" si="192"/>
        <v/>
      </c>
      <c r="Y280" s="71"/>
      <c r="Z280" s="72">
        <f t="shared" si="193"/>
        <v>0</v>
      </c>
      <c r="AA280" s="422" t="str">
        <f t="shared" si="157"/>
        <v/>
      </c>
      <c r="AB280" s="4"/>
      <c r="AC280" s="84">
        <f t="shared" si="194"/>
        <v>65</v>
      </c>
      <c r="AD280" s="80" t="str">
        <f t="shared" si="195"/>
        <v/>
      </c>
      <c r="AE280" s="80" t="str">
        <f t="shared" si="196"/>
        <v/>
      </c>
      <c r="AF280" s="81"/>
      <c r="AG280" s="6">
        <f t="shared" si="197"/>
        <v>0</v>
      </c>
      <c r="AH280" s="421" t="str">
        <f t="shared" si="160"/>
        <v/>
      </c>
      <c r="AI280" s="4"/>
      <c r="AJ280" s="83">
        <f t="shared" si="198"/>
        <v>65</v>
      </c>
      <c r="AK280" s="77" t="str">
        <f t="shared" si="162"/>
        <v/>
      </c>
      <c r="AL280" s="77" t="str">
        <f t="shared" si="163"/>
        <v/>
      </c>
      <c r="AM280" s="78"/>
      <c r="AN280" s="79" t="e">
        <f>IF(#REF!="","",ROUND(#REF!/#REF!*$AN$5,1))</f>
        <v>#REF!</v>
      </c>
      <c r="AO280" s="79" t="str">
        <f t="shared" si="164"/>
        <v/>
      </c>
      <c r="AP280" s="5" t="str">
        <f t="shared" si="175"/>
        <v/>
      </c>
      <c r="AQ280" s="5" t="str">
        <f t="shared" si="176"/>
        <v/>
      </c>
      <c r="AR280" s="5" t="str">
        <f t="shared" si="177"/>
        <v/>
      </c>
      <c r="AS280" s="5" t="str">
        <f t="shared" si="178"/>
        <v/>
      </c>
      <c r="AT280" s="5" t="str">
        <f t="shared" si="179"/>
        <v/>
      </c>
      <c r="AU280" s="5" t="str">
        <f t="shared" si="180"/>
        <v/>
      </c>
      <c r="AV280" s="5" t="str">
        <f t="shared" si="168"/>
        <v/>
      </c>
    </row>
    <row r="281" spans="1:48" x14ac:dyDescent="0.35">
      <c r="A281" s="69">
        <f>IF('Student Profile'!A68="","",'Student Profile'!A68)</f>
        <v>66</v>
      </c>
      <c r="B281" s="70" t="str">
        <f>IF('Student Profile'!B68="","",'Student Profile'!B68)</f>
        <v/>
      </c>
      <c r="C281" s="69" t="str">
        <f>IF('Student Profile'!C68="","",'Student Profile'!C68)</f>
        <v/>
      </c>
      <c r="D281" s="71"/>
      <c r="E281" s="72">
        <f t="shared" si="181"/>
        <v>0</v>
      </c>
      <c r="F281" s="422" t="str">
        <f t="shared" ref="F281:F315" si="199">IF(D281="","",ROUNDUP(D281/$D$215*$F$215,0))</f>
        <v/>
      </c>
      <c r="G281" s="4"/>
      <c r="H281" s="84">
        <f t="shared" si="182"/>
        <v>66</v>
      </c>
      <c r="I281" s="80" t="str">
        <f t="shared" si="183"/>
        <v/>
      </c>
      <c r="J281" s="80" t="str">
        <f t="shared" si="184"/>
        <v/>
      </c>
      <c r="K281" s="81"/>
      <c r="L281" s="6">
        <f t="shared" si="185"/>
        <v>0</v>
      </c>
      <c r="M281" s="421" t="str">
        <f t="shared" ref="M281:M314" si="200">IF(K281="","",ROUNDUP(K281/$K$215*$M$215,0))</f>
        <v/>
      </c>
      <c r="N281" s="4"/>
      <c r="O281" s="83">
        <f t="shared" si="186"/>
        <v>66</v>
      </c>
      <c r="P281" s="77" t="str">
        <f t="shared" si="187"/>
        <v/>
      </c>
      <c r="Q281" s="77" t="str">
        <f t="shared" si="188"/>
        <v/>
      </c>
      <c r="R281" s="78"/>
      <c r="S281" s="79" t="e">
        <f>IF(#REF!="","",ROUND(#REF!/#REF!*$AN$5,1))</f>
        <v>#REF!</v>
      </c>
      <c r="T281" s="79" t="str">
        <f t="shared" si="189"/>
        <v/>
      </c>
      <c r="U281" s="4"/>
      <c r="V281" s="69">
        <f t="shared" si="190"/>
        <v>66</v>
      </c>
      <c r="W281" s="70" t="str">
        <f t="shared" si="191"/>
        <v/>
      </c>
      <c r="X281" s="70" t="str">
        <f t="shared" si="192"/>
        <v/>
      </c>
      <c r="Y281" s="71"/>
      <c r="Z281" s="72">
        <f t="shared" si="193"/>
        <v>0</v>
      </c>
      <c r="AA281" s="422" t="str">
        <f t="shared" ref="AA281:AA315" si="201">IF(Y281="","",ROUNDUP(Y281/$Y$215*$AA$215,0))</f>
        <v/>
      </c>
      <c r="AB281" s="4"/>
      <c r="AC281" s="84">
        <f t="shared" si="194"/>
        <v>66</v>
      </c>
      <c r="AD281" s="80" t="str">
        <f t="shared" si="195"/>
        <v/>
      </c>
      <c r="AE281" s="80" t="str">
        <f t="shared" si="196"/>
        <v/>
      </c>
      <c r="AF281" s="81"/>
      <c r="AG281" s="6">
        <f t="shared" si="197"/>
        <v>0</v>
      </c>
      <c r="AH281" s="421" t="str">
        <f t="shared" ref="AH281:AH315" si="202">IF(AF281="","",ROUNDUP(AF281/$AF$215*$AH$215,0))</f>
        <v/>
      </c>
      <c r="AI281" s="4"/>
      <c r="AJ281" s="83">
        <f t="shared" si="198"/>
        <v>66</v>
      </c>
      <c r="AK281" s="77" t="str">
        <f t="shared" ref="AK281:AK315" si="203">IF(B281="","",B281)</f>
        <v/>
      </c>
      <c r="AL281" s="77" t="str">
        <f t="shared" ref="AL281:AL315" si="204">IF(C281="","",C281)</f>
        <v/>
      </c>
      <c r="AM281" s="78"/>
      <c r="AN281" s="79" t="e">
        <f>IF(#REF!="","",ROUND(#REF!/#REF!*$AN$5,1))</f>
        <v>#REF!</v>
      </c>
      <c r="AO281" s="79" t="str">
        <f t="shared" ref="AO281:AO315" si="205">IF(AM281="","",ROUNDUP(AM281/$AM$215*$AO$215,0))</f>
        <v/>
      </c>
      <c r="AP281" s="5" t="str">
        <f t="shared" si="175"/>
        <v/>
      </c>
      <c r="AQ281" s="5" t="str">
        <f t="shared" si="176"/>
        <v/>
      </c>
      <c r="AR281" s="5" t="str">
        <f t="shared" si="177"/>
        <v/>
      </c>
      <c r="AS281" s="5" t="str">
        <f t="shared" si="178"/>
        <v/>
      </c>
      <c r="AT281" s="5" t="str">
        <f t="shared" si="179"/>
        <v/>
      </c>
      <c r="AU281" s="5" t="str">
        <f t="shared" si="180"/>
        <v/>
      </c>
      <c r="AV281" s="5" t="str">
        <f t="shared" ref="AV281:AV315" si="206">IF(AND(AP281="",AQ281="",AS281="",AT281=""),"",SUM(AP281,AQ281,AS281,AT281))</f>
        <v/>
      </c>
    </row>
    <row r="282" spans="1:48" x14ac:dyDescent="0.35">
      <c r="A282" s="69">
        <f>IF('Student Profile'!A69="","",'Student Profile'!A69)</f>
        <v>67</v>
      </c>
      <c r="B282" s="70" t="str">
        <f>IF('Student Profile'!B69="","",'Student Profile'!B69)</f>
        <v/>
      </c>
      <c r="C282" s="69" t="str">
        <f>IF('Student Profile'!C69="","",'Student Profile'!C69)</f>
        <v/>
      </c>
      <c r="D282" s="71"/>
      <c r="E282" s="72">
        <f t="shared" si="181"/>
        <v>0</v>
      </c>
      <c r="F282" s="422" t="str">
        <f t="shared" si="199"/>
        <v/>
      </c>
      <c r="G282" s="4"/>
      <c r="H282" s="84">
        <f t="shared" si="182"/>
        <v>67</v>
      </c>
      <c r="I282" s="80" t="str">
        <f t="shared" si="183"/>
        <v/>
      </c>
      <c r="J282" s="80" t="str">
        <f t="shared" si="184"/>
        <v/>
      </c>
      <c r="K282" s="81"/>
      <c r="L282" s="6">
        <f t="shared" si="185"/>
        <v>0</v>
      </c>
      <c r="M282" s="421" t="str">
        <f t="shared" si="200"/>
        <v/>
      </c>
      <c r="N282" s="4"/>
      <c r="O282" s="83">
        <f t="shared" si="186"/>
        <v>67</v>
      </c>
      <c r="P282" s="77" t="str">
        <f t="shared" si="187"/>
        <v/>
      </c>
      <c r="Q282" s="77" t="str">
        <f t="shared" si="188"/>
        <v/>
      </c>
      <c r="R282" s="78"/>
      <c r="S282" s="79" t="e">
        <f>IF(#REF!="","",ROUND(#REF!/#REF!*$AN$5,1))</f>
        <v>#REF!</v>
      </c>
      <c r="T282" s="79" t="str">
        <f t="shared" si="189"/>
        <v/>
      </c>
      <c r="U282" s="4"/>
      <c r="V282" s="69">
        <f t="shared" si="190"/>
        <v>67</v>
      </c>
      <c r="W282" s="70" t="str">
        <f t="shared" si="191"/>
        <v/>
      </c>
      <c r="X282" s="70" t="str">
        <f t="shared" si="192"/>
        <v/>
      </c>
      <c r="Y282" s="71"/>
      <c r="Z282" s="72">
        <f t="shared" si="193"/>
        <v>0</v>
      </c>
      <c r="AA282" s="422" t="str">
        <f t="shared" si="201"/>
        <v/>
      </c>
      <c r="AB282" s="4"/>
      <c r="AC282" s="84">
        <f t="shared" si="194"/>
        <v>67</v>
      </c>
      <c r="AD282" s="80" t="str">
        <f t="shared" si="195"/>
        <v/>
      </c>
      <c r="AE282" s="80" t="str">
        <f t="shared" si="196"/>
        <v/>
      </c>
      <c r="AF282" s="81"/>
      <c r="AG282" s="6">
        <f t="shared" si="197"/>
        <v>0</v>
      </c>
      <c r="AH282" s="421" t="str">
        <f t="shared" si="202"/>
        <v/>
      </c>
      <c r="AI282" s="4"/>
      <c r="AJ282" s="83">
        <f t="shared" si="198"/>
        <v>67</v>
      </c>
      <c r="AK282" s="77" t="str">
        <f t="shared" si="203"/>
        <v/>
      </c>
      <c r="AL282" s="77" t="str">
        <f t="shared" si="204"/>
        <v/>
      </c>
      <c r="AM282" s="78"/>
      <c r="AN282" s="79" t="e">
        <f>IF(#REF!="","",ROUND(#REF!/#REF!*$AN$5,1))</f>
        <v>#REF!</v>
      </c>
      <c r="AO282" s="79" t="str">
        <f t="shared" si="205"/>
        <v/>
      </c>
      <c r="AP282" s="5" t="str">
        <f t="shared" si="175"/>
        <v/>
      </c>
      <c r="AQ282" s="5" t="str">
        <f t="shared" si="176"/>
        <v/>
      </c>
      <c r="AR282" s="5" t="str">
        <f t="shared" si="177"/>
        <v/>
      </c>
      <c r="AS282" s="5" t="str">
        <f t="shared" si="178"/>
        <v/>
      </c>
      <c r="AT282" s="5" t="str">
        <f t="shared" si="179"/>
        <v/>
      </c>
      <c r="AU282" s="5" t="str">
        <f t="shared" si="180"/>
        <v/>
      </c>
      <c r="AV282" s="5" t="str">
        <f t="shared" si="206"/>
        <v/>
      </c>
    </row>
    <row r="283" spans="1:48" x14ac:dyDescent="0.35">
      <c r="A283" s="69">
        <f>IF('Student Profile'!A70="","",'Student Profile'!A70)</f>
        <v>68</v>
      </c>
      <c r="B283" s="70" t="str">
        <f>IF('Student Profile'!B70="","",'Student Profile'!B70)</f>
        <v/>
      </c>
      <c r="C283" s="69" t="str">
        <f>IF('Student Profile'!C70="","",'Student Profile'!C70)</f>
        <v/>
      </c>
      <c r="D283" s="71"/>
      <c r="E283" s="72">
        <f t="shared" si="181"/>
        <v>0</v>
      </c>
      <c r="F283" s="422" t="str">
        <f t="shared" si="199"/>
        <v/>
      </c>
      <c r="G283" s="4"/>
      <c r="H283" s="84">
        <f t="shared" si="182"/>
        <v>68</v>
      </c>
      <c r="I283" s="80" t="str">
        <f t="shared" si="183"/>
        <v/>
      </c>
      <c r="J283" s="80" t="str">
        <f t="shared" si="184"/>
        <v/>
      </c>
      <c r="K283" s="81"/>
      <c r="L283" s="6">
        <f t="shared" si="185"/>
        <v>0</v>
      </c>
      <c r="M283" s="421" t="str">
        <f t="shared" si="200"/>
        <v/>
      </c>
      <c r="N283" s="4"/>
      <c r="O283" s="83">
        <f t="shared" si="186"/>
        <v>68</v>
      </c>
      <c r="P283" s="77" t="str">
        <f t="shared" si="187"/>
        <v/>
      </c>
      <c r="Q283" s="77" t="str">
        <f t="shared" si="188"/>
        <v/>
      </c>
      <c r="R283" s="78"/>
      <c r="S283" s="79" t="e">
        <f>IF(#REF!="","",ROUND(#REF!/#REF!*$AN$5,1))</f>
        <v>#REF!</v>
      </c>
      <c r="T283" s="79" t="str">
        <f t="shared" si="189"/>
        <v/>
      </c>
      <c r="U283" s="4"/>
      <c r="V283" s="69">
        <f t="shared" si="190"/>
        <v>68</v>
      </c>
      <c r="W283" s="70" t="str">
        <f t="shared" si="191"/>
        <v/>
      </c>
      <c r="X283" s="70" t="str">
        <f t="shared" si="192"/>
        <v/>
      </c>
      <c r="Y283" s="71"/>
      <c r="Z283" s="72">
        <f t="shared" si="193"/>
        <v>0</v>
      </c>
      <c r="AA283" s="422" t="str">
        <f t="shared" si="201"/>
        <v/>
      </c>
      <c r="AB283" s="4"/>
      <c r="AC283" s="84">
        <f t="shared" si="194"/>
        <v>68</v>
      </c>
      <c r="AD283" s="80" t="str">
        <f t="shared" si="195"/>
        <v/>
      </c>
      <c r="AE283" s="80" t="str">
        <f t="shared" si="196"/>
        <v/>
      </c>
      <c r="AF283" s="81"/>
      <c r="AG283" s="6">
        <f t="shared" si="197"/>
        <v>0</v>
      </c>
      <c r="AH283" s="421" t="str">
        <f t="shared" si="202"/>
        <v/>
      </c>
      <c r="AI283" s="4"/>
      <c r="AJ283" s="83">
        <f t="shared" si="198"/>
        <v>68</v>
      </c>
      <c r="AK283" s="77" t="str">
        <f t="shared" si="203"/>
        <v/>
      </c>
      <c r="AL283" s="77" t="str">
        <f t="shared" si="204"/>
        <v/>
      </c>
      <c r="AM283" s="78"/>
      <c r="AN283" s="79" t="e">
        <f>IF(#REF!="","",ROUND(#REF!/#REF!*$AN$5,1))</f>
        <v>#REF!</v>
      </c>
      <c r="AO283" s="79" t="str">
        <f t="shared" si="205"/>
        <v/>
      </c>
      <c r="AP283" s="5" t="str">
        <f t="shared" si="175"/>
        <v/>
      </c>
      <c r="AQ283" s="5" t="str">
        <f t="shared" si="176"/>
        <v/>
      </c>
      <c r="AR283" s="5" t="str">
        <f t="shared" si="177"/>
        <v/>
      </c>
      <c r="AS283" s="5" t="str">
        <f t="shared" si="178"/>
        <v/>
      </c>
      <c r="AT283" s="5" t="str">
        <f t="shared" si="179"/>
        <v/>
      </c>
      <c r="AU283" s="5" t="str">
        <f t="shared" si="180"/>
        <v/>
      </c>
      <c r="AV283" s="5" t="str">
        <f t="shared" si="206"/>
        <v/>
      </c>
    </row>
    <row r="284" spans="1:48" x14ac:dyDescent="0.35">
      <c r="A284" s="69">
        <f>IF('Student Profile'!A71="","",'Student Profile'!A71)</f>
        <v>69</v>
      </c>
      <c r="B284" s="70" t="str">
        <f>IF('Student Profile'!B71="","",'Student Profile'!B71)</f>
        <v/>
      </c>
      <c r="C284" s="69" t="str">
        <f>IF('Student Profile'!C71="","",'Student Profile'!C71)</f>
        <v/>
      </c>
      <c r="D284" s="71"/>
      <c r="E284" s="72">
        <f t="shared" si="181"/>
        <v>0</v>
      </c>
      <c r="F284" s="422" t="str">
        <f t="shared" si="199"/>
        <v/>
      </c>
      <c r="G284" s="4"/>
      <c r="H284" s="84">
        <f t="shared" si="182"/>
        <v>69</v>
      </c>
      <c r="I284" s="80" t="str">
        <f t="shared" si="183"/>
        <v/>
      </c>
      <c r="J284" s="80" t="str">
        <f t="shared" si="184"/>
        <v/>
      </c>
      <c r="K284" s="81"/>
      <c r="L284" s="6">
        <f t="shared" si="185"/>
        <v>0</v>
      </c>
      <c r="M284" s="421" t="str">
        <f t="shared" si="200"/>
        <v/>
      </c>
      <c r="N284" s="4"/>
      <c r="O284" s="83">
        <f t="shared" si="186"/>
        <v>69</v>
      </c>
      <c r="P284" s="77" t="str">
        <f t="shared" si="187"/>
        <v/>
      </c>
      <c r="Q284" s="77" t="str">
        <f t="shared" si="188"/>
        <v/>
      </c>
      <c r="R284" s="78"/>
      <c r="S284" s="79" t="e">
        <f>IF(#REF!="","",ROUND(#REF!/#REF!*$AN$5,1))</f>
        <v>#REF!</v>
      </c>
      <c r="T284" s="79" t="str">
        <f t="shared" si="189"/>
        <v/>
      </c>
      <c r="U284" s="4"/>
      <c r="V284" s="69">
        <f t="shared" si="190"/>
        <v>69</v>
      </c>
      <c r="W284" s="70" t="str">
        <f t="shared" si="191"/>
        <v/>
      </c>
      <c r="X284" s="70" t="str">
        <f t="shared" si="192"/>
        <v/>
      </c>
      <c r="Y284" s="71"/>
      <c r="Z284" s="72">
        <f t="shared" si="193"/>
        <v>0</v>
      </c>
      <c r="AA284" s="422" t="str">
        <f t="shared" si="201"/>
        <v/>
      </c>
      <c r="AB284" s="4"/>
      <c r="AC284" s="84">
        <f t="shared" si="194"/>
        <v>69</v>
      </c>
      <c r="AD284" s="80" t="str">
        <f t="shared" si="195"/>
        <v/>
      </c>
      <c r="AE284" s="80" t="str">
        <f t="shared" si="196"/>
        <v/>
      </c>
      <c r="AF284" s="81"/>
      <c r="AG284" s="6">
        <f t="shared" si="197"/>
        <v>0</v>
      </c>
      <c r="AH284" s="421" t="str">
        <f t="shared" si="202"/>
        <v/>
      </c>
      <c r="AI284" s="4"/>
      <c r="AJ284" s="83">
        <f t="shared" si="198"/>
        <v>69</v>
      </c>
      <c r="AK284" s="77" t="str">
        <f t="shared" si="203"/>
        <v/>
      </c>
      <c r="AL284" s="77" t="str">
        <f t="shared" si="204"/>
        <v/>
      </c>
      <c r="AM284" s="78"/>
      <c r="AN284" s="79" t="e">
        <f>IF(#REF!="","",ROUND(#REF!/#REF!*$AN$5,1))</f>
        <v>#REF!</v>
      </c>
      <c r="AO284" s="79" t="str">
        <f t="shared" si="205"/>
        <v/>
      </c>
      <c r="AP284" s="5" t="str">
        <f t="shared" si="175"/>
        <v/>
      </c>
      <c r="AQ284" s="5" t="str">
        <f t="shared" si="176"/>
        <v/>
      </c>
      <c r="AR284" s="5" t="str">
        <f t="shared" si="177"/>
        <v/>
      </c>
      <c r="AS284" s="5" t="str">
        <f t="shared" si="178"/>
        <v/>
      </c>
      <c r="AT284" s="5" t="str">
        <f t="shared" si="179"/>
        <v/>
      </c>
      <c r="AU284" s="5" t="str">
        <f t="shared" si="180"/>
        <v/>
      </c>
      <c r="AV284" s="5" t="str">
        <f t="shared" si="206"/>
        <v/>
      </c>
    </row>
    <row r="285" spans="1:48" x14ac:dyDescent="0.35">
      <c r="A285" s="69">
        <f>IF('Student Profile'!A72="","",'Student Profile'!A72)</f>
        <v>70</v>
      </c>
      <c r="B285" s="70" t="str">
        <f>IF('Student Profile'!B72="","",'Student Profile'!B72)</f>
        <v/>
      </c>
      <c r="C285" s="69" t="str">
        <f>IF('Student Profile'!C72="","",'Student Profile'!C72)</f>
        <v/>
      </c>
      <c r="D285" s="71"/>
      <c r="E285" s="72">
        <f t="shared" si="181"/>
        <v>0</v>
      </c>
      <c r="F285" s="422" t="str">
        <f t="shared" si="199"/>
        <v/>
      </c>
      <c r="G285" s="4"/>
      <c r="H285" s="84">
        <f t="shared" si="182"/>
        <v>70</v>
      </c>
      <c r="I285" s="80" t="str">
        <f t="shared" si="183"/>
        <v/>
      </c>
      <c r="J285" s="80" t="str">
        <f t="shared" si="184"/>
        <v/>
      </c>
      <c r="K285" s="81"/>
      <c r="L285" s="6">
        <f t="shared" si="185"/>
        <v>0</v>
      </c>
      <c r="M285" s="421" t="str">
        <f t="shared" si="200"/>
        <v/>
      </c>
      <c r="N285" s="4"/>
      <c r="O285" s="83">
        <f t="shared" si="186"/>
        <v>70</v>
      </c>
      <c r="P285" s="77" t="str">
        <f t="shared" si="187"/>
        <v/>
      </c>
      <c r="Q285" s="77" t="str">
        <f t="shared" si="188"/>
        <v/>
      </c>
      <c r="R285" s="78"/>
      <c r="S285" s="79" t="e">
        <f>IF(#REF!="","",ROUND(#REF!/#REF!*$AN$5,1))</f>
        <v>#REF!</v>
      </c>
      <c r="T285" s="79" t="str">
        <f t="shared" si="189"/>
        <v/>
      </c>
      <c r="U285" s="4"/>
      <c r="V285" s="69">
        <f t="shared" si="190"/>
        <v>70</v>
      </c>
      <c r="W285" s="70" t="str">
        <f t="shared" si="191"/>
        <v/>
      </c>
      <c r="X285" s="70" t="str">
        <f t="shared" si="192"/>
        <v/>
      </c>
      <c r="Y285" s="71"/>
      <c r="Z285" s="72">
        <f t="shared" si="193"/>
        <v>0</v>
      </c>
      <c r="AA285" s="422" t="str">
        <f t="shared" si="201"/>
        <v/>
      </c>
      <c r="AB285" s="4"/>
      <c r="AC285" s="84">
        <f t="shared" si="194"/>
        <v>70</v>
      </c>
      <c r="AD285" s="80" t="str">
        <f t="shared" si="195"/>
        <v/>
      </c>
      <c r="AE285" s="80" t="str">
        <f t="shared" si="196"/>
        <v/>
      </c>
      <c r="AF285" s="81"/>
      <c r="AG285" s="6">
        <f t="shared" si="197"/>
        <v>0</v>
      </c>
      <c r="AH285" s="421" t="str">
        <f t="shared" si="202"/>
        <v/>
      </c>
      <c r="AI285" s="4"/>
      <c r="AJ285" s="83">
        <f t="shared" si="198"/>
        <v>70</v>
      </c>
      <c r="AK285" s="77" t="str">
        <f t="shared" si="203"/>
        <v/>
      </c>
      <c r="AL285" s="77" t="str">
        <f t="shared" si="204"/>
        <v/>
      </c>
      <c r="AM285" s="78"/>
      <c r="AN285" s="79" t="e">
        <f>IF(#REF!="","",ROUND(#REF!/#REF!*$AN$5,1))</f>
        <v>#REF!</v>
      </c>
      <c r="AO285" s="79" t="str">
        <f t="shared" si="205"/>
        <v/>
      </c>
      <c r="AP285" s="5" t="str">
        <f t="shared" si="175"/>
        <v/>
      </c>
      <c r="AQ285" s="5" t="str">
        <f t="shared" si="176"/>
        <v/>
      </c>
      <c r="AR285" s="5" t="str">
        <f t="shared" si="177"/>
        <v/>
      </c>
      <c r="AS285" s="5" t="str">
        <f t="shared" si="178"/>
        <v/>
      </c>
      <c r="AT285" s="5" t="str">
        <f t="shared" si="179"/>
        <v/>
      </c>
      <c r="AU285" s="5" t="str">
        <f t="shared" si="180"/>
        <v/>
      </c>
      <c r="AV285" s="5" t="str">
        <f t="shared" si="206"/>
        <v/>
      </c>
    </row>
    <row r="286" spans="1:48" x14ac:dyDescent="0.35">
      <c r="A286" s="69">
        <f>IF('Student Profile'!A73="","",'Student Profile'!A73)</f>
        <v>71</v>
      </c>
      <c r="B286" s="70" t="str">
        <f>IF('Student Profile'!B73="","",'Student Profile'!B73)</f>
        <v/>
      </c>
      <c r="C286" s="69" t="str">
        <f>IF('Student Profile'!C73="","",'Student Profile'!C73)</f>
        <v/>
      </c>
      <c r="D286" s="71"/>
      <c r="E286" s="72">
        <f t="shared" si="181"/>
        <v>0</v>
      </c>
      <c r="F286" s="422" t="str">
        <f t="shared" si="199"/>
        <v/>
      </c>
      <c r="G286" s="4"/>
      <c r="H286" s="84">
        <f t="shared" si="182"/>
        <v>71</v>
      </c>
      <c r="I286" s="80" t="str">
        <f t="shared" si="183"/>
        <v/>
      </c>
      <c r="J286" s="80" t="str">
        <f t="shared" si="184"/>
        <v/>
      </c>
      <c r="K286" s="81"/>
      <c r="L286" s="6">
        <f t="shared" si="185"/>
        <v>0</v>
      </c>
      <c r="M286" s="421" t="str">
        <f t="shared" si="200"/>
        <v/>
      </c>
      <c r="N286" s="4"/>
      <c r="O286" s="83">
        <f t="shared" si="186"/>
        <v>71</v>
      </c>
      <c r="P286" s="77" t="str">
        <f t="shared" si="187"/>
        <v/>
      </c>
      <c r="Q286" s="77" t="str">
        <f t="shared" si="188"/>
        <v/>
      </c>
      <c r="R286" s="78"/>
      <c r="S286" s="79" t="e">
        <f>IF(#REF!="","",ROUND(#REF!/#REF!*$AN$5,1))</f>
        <v>#REF!</v>
      </c>
      <c r="T286" s="79" t="str">
        <f t="shared" si="189"/>
        <v/>
      </c>
      <c r="U286" s="4"/>
      <c r="V286" s="69">
        <f t="shared" si="190"/>
        <v>71</v>
      </c>
      <c r="W286" s="70" t="str">
        <f t="shared" si="191"/>
        <v/>
      </c>
      <c r="X286" s="70" t="str">
        <f t="shared" si="192"/>
        <v/>
      </c>
      <c r="Y286" s="71"/>
      <c r="Z286" s="72">
        <f t="shared" si="193"/>
        <v>0</v>
      </c>
      <c r="AA286" s="422" t="str">
        <f t="shared" si="201"/>
        <v/>
      </c>
      <c r="AB286" s="4"/>
      <c r="AC286" s="84">
        <f t="shared" si="194"/>
        <v>71</v>
      </c>
      <c r="AD286" s="80" t="str">
        <f t="shared" si="195"/>
        <v/>
      </c>
      <c r="AE286" s="80" t="str">
        <f t="shared" si="196"/>
        <v/>
      </c>
      <c r="AF286" s="81"/>
      <c r="AG286" s="6">
        <f t="shared" si="197"/>
        <v>0</v>
      </c>
      <c r="AH286" s="421" t="str">
        <f t="shared" si="202"/>
        <v/>
      </c>
      <c r="AI286" s="4"/>
      <c r="AJ286" s="83">
        <f t="shared" si="198"/>
        <v>71</v>
      </c>
      <c r="AK286" s="77" t="str">
        <f t="shared" si="203"/>
        <v/>
      </c>
      <c r="AL286" s="77" t="str">
        <f t="shared" si="204"/>
        <v/>
      </c>
      <c r="AM286" s="78"/>
      <c r="AN286" s="79" t="e">
        <f>IF(#REF!="","",ROUND(#REF!/#REF!*$AN$5,1))</f>
        <v>#REF!</v>
      </c>
      <c r="AO286" s="79" t="str">
        <f t="shared" si="205"/>
        <v/>
      </c>
      <c r="AP286" s="5" t="str">
        <f t="shared" si="175"/>
        <v/>
      </c>
      <c r="AQ286" s="5" t="str">
        <f t="shared" si="176"/>
        <v/>
      </c>
      <c r="AR286" s="5" t="str">
        <f t="shared" si="177"/>
        <v/>
      </c>
      <c r="AS286" s="5" t="str">
        <f t="shared" si="178"/>
        <v/>
      </c>
      <c r="AT286" s="5" t="str">
        <f t="shared" si="179"/>
        <v/>
      </c>
      <c r="AU286" s="5" t="str">
        <f t="shared" si="180"/>
        <v/>
      </c>
      <c r="AV286" s="5" t="str">
        <f t="shared" si="206"/>
        <v/>
      </c>
    </row>
    <row r="287" spans="1:48" x14ac:dyDescent="0.35">
      <c r="A287" s="69">
        <f>IF('Student Profile'!A74="","",'Student Profile'!A74)</f>
        <v>72</v>
      </c>
      <c r="B287" s="70" t="str">
        <f>IF('Student Profile'!B74="","",'Student Profile'!B74)</f>
        <v/>
      </c>
      <c r="C287" s="69" t="str">
        <f>IF('Student Profile'!C74="","",'Student Profile'!C74)</f>
        <v/>
      </c>
      <c r="D287" s="71"/>
      <c r="E287" s="72">
        <f t="shared" si="181"/>
        <v>0</v>
      </c>
      <c r="F287" s="422" t="str">
        <f t="shared" si="199"/>
        <v/>
      </c>
      <c r="G287" s="4"/>
      <c r="H287" s="84">
        <f t="shared" si="182"/>
        <v>72</v>
      </c>
      <c r="I287" s="80" t="str">
        <f t="shared" si="183"/>
        <v/>
      </c>
      <c r="J287" s="80" t="str">
        <f t="shared" si="184"/>
        <v/>
      </c>
      <c r="K287" s="81"/>
      <c r="L287" s="6">
        <f t="shared" si="185"/>
        <v>0</v>
      </c>
      <c r="M287" s="421" t="str">
        <f t="shared" si="200"/>
        <v/>
      </c>
      <c r="N287" s="4"/>
      <c r="O287" s="83">
        <f t="shared" si="186"/>
        <v>72</v>
      </c>
      <c r="P287" s="77" t="str">
        <f t="shared" si="187"/>
        <v/>
      </c>
      <c r="Q287" s="77" t="str">
        <f t="shared" si="188"/>
        <v/>
      </c>
      <c r="R287" s="78"/>
      <c r="S287" s="79" t="e">
        <f>IF(#REF!="","",ROUND(#REF!/#REF!*$AN$5,1))</f>
        <v>#REF!</v>
      </c>
      <c r="T287" s="79" t="str">
        <f t="shared" si="189"/>
        <v/>
      </c>
      <c r="U287" s="4"/>
      <c r="V287" s="69">
        <f t="shared" si="190"/>
        <v>72</v>
      </c>
      <c r="W287" s="70" t="str">
        <f t="shared" si="191"/>
        <v/>
      </c>
      <c r="X287" s="70" t="str">
        <f t="shared" si="192"/>
        <v/>
      </c>
      <c r="Y287" s="71"/>
      <c r="Z287" s="72">
        <f t="shared" si="193"/>
        <v>0</v>
      </c>
      <c r="AA287" s="422" t="str">
        <f t="shared" si="201"/>
        <v/>
      </c>
      <c r="AB287" s="4"/>
      <c r="AC287" s="84">
        <f t="shared" si="194"/>
        <v>72</v>
      </c>
      <c r="AD287" s="80" t="str">
        <f t="shared" si="195"/>
        <v/>
      </c>
      <c r="AE287" s="80" t="str">
        <f t="shared" si="196"/>
        <v/>
      </c>
      <c r="AF287" s="81"/>
      <c r="AG287" s="6">
        <f t="shared" si="197"/>
        <v>0</v>
      </c>
      <c r="AH287" s="421" t="str">
        <f t="shared" si="202"/>
        <v/>
      </c>
      <c r="AI287" s="4"/>
      <c r="AJ287" s="83">
        <f t="shared" si="198"/>
        <v>72</v>
      </c>
      <c r="AK287" s="77" t="str">
        <f t="shared" si="203"/>
        <v/>
      </c>
      <c r="AL287" s="77" t="str">
        <f t="shared" si="204"/>
        <v/>
      </c>
      <c r="AM287" s="78"/>
      <c r="AN287" s="79" t="e">
        <f>IF(#REF!="","",ROUND(#REF!/#REF!*$AN$5,1))</f>
        <v>#REF!</v>
      </c>
      <c r="AO287" s="79" t="str">
        <f t="shared" si="205"/>
        <v/>
      </c>
      <c r="AP287" s="5" t="str">
        <f t="shared" ref="AP287:AP315" si="207">IF(D287="","",D287)</f>
        <v/>
      </c>
      <c r="AQ287" s="5" t="str">
        <f t="shared" ref="AQ287:AQ315" si="208">IF(K287="","",K287)</f>
        <v/>
      </c>
      <c r="AR287" s="5" t="str">
        <f t="shared" ref="AR287:AR315" si="209">IF(R287="","",R287)</f>
        <v/>
      </c>
      <c r="AS287" s="5" t="str">
        <f t="shared" ref="AS287:AS315" si="210">IF(Y287="","",Y287)</f>
        <v/>
      </c>
      <c r="AT287" s="5" t="str">
        <f t="shared" ref="AT287:AT315" si="211">IF(AF287="","",AF287)</f>
        <v/>
      </c>
      <c r="AU287" s="5" t="str">
        <f t="shared" ref="AU287:AU315" si="212">IF(AM287="","",AM287)</f>
        <v/>
      </c>
      <c r="AV287" s="5" t="str">
        <f t="shared" si="206"/>
        <v/>
      </c>
    </row>
    <row r="288" spans="1:48" x14ac:dyDescent="0.35">
      <c r="A288" s="69">
        <f>IF('Student Profile'!A75="","",'Student Profile'!A75)</f>
        <v>73</v>
      </c>
      <c r="B288" s="70" t="str">
        <f>IF('Student Profile'!B75="","",'Student Profile'!B75)</f>
        <v/>
      </c>
      <c r="C288" s="69" t="str">
        <f>IF('Student Profile'!C75="","",'Student Profile'!C75)</f>
        <v/>
      </c>
      <c r="D288" s="71"/>
      <c r="E288" s="72">
        <f t="shared" si="181"/>
        <v>0</v>
      </c>
      <c r="F288" s="422" t="str">
        <f t="shared" si="199"/>
        <v/>
      </c>
      <c r="G288" s="4"/>
      <c r="H288" s="84">
        <f t="shared" si="182"/>
        <v>73</v>
      </c>
      <c r="I288" s="80" t="str">
        <f t="shared" si="183"/>
        <v/>
      </c>
      <c r="J288" s="80" t="str">
        <f t="shared" si="184"/>
        <v/>
      </c>
      <c r="K288" s="81"/>
      <c r="L288" s="6">
        <f t="shared" si="185"/>
        <v>0</v>
      </c>
      <c r="M288" s="421" t="str">
        <f t="shared" si="200"/>
        <v/>
      </c>
      <c r="N288" s="4"/>
      <c r="O288" s="83">
        <f t="shared" si="186"/>
        <v>73</v>
      </c>
      <c r="P288" s="77" t="str">
        <f t="shared" si="187"/>
        <v/>
      </c>
      <c r="Q288" s="77" t="str">
        <f t="shared" si="188"/>
        <v/>
      </c>
      <c r="R288" s="78"/>
      <c r="S288" s="79" t="e">
        <f>IF(#REF!="","",ROUND(#REF!/#REF!*$AN$5,1))</f>
        <v>#REF!</v>
      </c>
      <c r="T288" s="79" t="str">
        <f t="shared" si="189"/>
        <v/>
      </c>
      <c r="U288" s="4"/>
      <c r="V288" s="69">
        <f t="shared" si="190"/>
        <v>73</v>
      </c>
      <c r="W288" s="70" t="str">
        <f t="shared" si="191"/>
        <v/>
      </c>
      <c r="X288" s="70" t="str">
        <f t="shared" si="192"/>
        <v/>
      </c>
      <c r="Y288" s="71"/>
      <c r="Z288" s="72">
        <f t="shared" si="193"/>
        <v>0</v>
      </c>
      <c r="AA288" s="422" t="str">
        <f t="shared" si="201"/>
        <v/>
      </c>
      <c r="AB288" s="4"/>
      <c r="AC288" s="84">
        <f t="shared" si="194"/>
        <v>73</v>
      </c>
      <c r="AD288" s="80" t="str">
        <f t="shared" si="195"/>
        <v/>
      </c>
      <c r="AE288" s="80" t="str">
        <f t="shared" si="196"/>
        <v/>
      </c>
      <c r="AF288" s="81"/>
      <c r="AG288" s="6">
        <f t="shared" si="197"/>
        <v>0</v>
      </c>
      <c r="AH288" s="421" t="str">
        <f t="shared" si="202"/>
        <v/>
      </c>
      <c r="AI288" s="4"/>
      <c r="AJ288" s="83">
        <f t="shared" si="198"/>
        <v>73</v>
      </c>
      <c r="AK288" s="77" t="str">
        <f t="shared" si="203"/>
        <v/>
      </c>
      <c r="AL288" s="77" t="str">
        <f t="shared" si="204"/>
        <v/>
      </c>
      <c r="AM288" s="78"/>
      <c r="AN288" s="79" t="e">
        <f>IF(#REF!="","",ROUND(#REF!/#REF!*$AN$5,1))</f>
        <v>#REF!</v>
      </c>
      <c r="AO288" s="79" t="str">
        <f t="shared" si="205"/>
        <v/>
      </c>
      <c r="AP288" s="5" t="str">
        <f t="shared" si="207"/>
        <v/>
      </c>
      <c r="AQ288" s="5" t="str">
        <f t="shared" si="208"/>
        <v/>
      </c>
      <c r="AR288" s="5" t="str">
        <f t="shared" si="209"/>
        <v/>
      </c>
      <c r="AS288" s="5" t="str">
        <f t="shared" si="210"/>
        <v/>
      </c>
      <c r="AT288" s="5" t="str">
        <f t="shared" si="211"/>
        <v/>
      </c>
      <c r="AU288" s="5" t="str">
        <f t="shared" si="212"/>
        <v/>
      </c>
      <c r="AV288" s="5" t="str">
        <f t="shared" si="206"/>
        <v/>
      </c>
    </row>
    <row r="289" spans="1:48" x14ac:dyDescent="0.35">
      <c r="A289" s="69">
        <f>IF('Student Profile'!A76="","",'Student Profile'!A76)</f>
        <v>74</v>
      </c>
      <c r="B289" s="70" t="str">
        <f>IF('Student Profile'!B76="","",'Student Profile'!B76)</f>
        <v/>
      </c>
      <c r="C289" s="69" t="str">
        <f>IF('Student Profile'!C76="","",'Student Profile'!C76)</f>
        <v/>
      </c>
      <c r="D289" s="71"/>
      <c r="E289" s="72">
        <f t="shared" si="181"/>
        <v>0</v>
      </c>
      <c r="F289" s="422" t="str">
        <f t="shared" si="199"/>
        <v/>
      </c>
      <c r="G289" s="4"/>
      <c r="H289" s="84">
        <f t="shared" si="182"/>
        <v>74</v>
      </c>
      <c r="I289" s="80" t="str">
        <f t="shared" si="183"/>
        <v/>
      </c>
      <c r="J289" s="80" t="str">
        <f t="shared" si="184"/>
        <v/>
      </c>
      <c r="K289" s="81"/>
      <c r="L289" s="6">
        <f t="shared" si="185"/>
        <v>0</v>
      </c>
      <c r="M289" s="421" t="str">
        <f t="shared" si="200"/>
        <v/>
      </c>
      <c r="N289" s="4"/>
      <c r="O289" s="83">
        <f t="shared" si="186"/>
        <v>74</v>
      </c>
      <c r="P289" s="77" t="str">
        <f t="shared" si="187"/>
        <v/>
      </c>
      <c r="Q289" s="77" t="str">
        <f t="shared" si="188"/>
        <v/>
      </c>
      <c r="R289" s="78"/>
      <c r="S289" s="79" t="e">
        <f>IF(#REF!="","",ROUND(#REF!/#REF!*$AN$5,1))</f>
        <v>#REF!</v>
      </c>
      <c r="T289" s="79" t="str">
        <f t="shared" si="189"/>
        <v/>
      </c>
      <c r="U289" s="4"/>
      <c r="V289" s="69">
        <f t="shared" si="190"/>
        <v>74</v>
      </c>
      <c r="W289" s="70" t="str">
        <f t="shared" si="191"/>
        <v/>
      </c>
      <c r="X289" s="70" t="str">
        <f t="shared" si="192"/>
        <v/>
      </c>
      <c r="Y289" s="71"/>
      <c r="Z289" s="72">
        <f t="shared" si="193"/>
        <v>0</v>
      </c>
      <c r="AA289" s="422" t="str">
        <f t="shared" si="201"/>
        <v/>
      </c>
      <c r="AB289" s="4"/>
      <c r="AC289" s="84">
        <f t="shared" si="194"/>
        <v>74</v>
      </c>
      <c r="AD289" s="80" t="str">
        <f t="shared" si="195"/>
        <v/>
      </c>
      <c r="AE289" s="80" t="str">
        <f t="shared" si="196"/>
        <v/>
      </c>
      <c r="AF289" s="81"/>
      <c r="AG289" s="6">
        <f t="shared" si="197"/>
        <v>0</v>
      </c>
      <c r="AH289" s="421" t="str">
        <f t="shared" si="202"/>
        <v/>
      </c>
      <c r="AI289" s="4"/>
      <c r="AJ289" s="83">
        <f t="shared" si="198"/>
        <v>74</v>
      </c>
      <c r="AK289" s="77" t="str">
        <f t="shared" si="203"/>
        <v/>
      </c>
      <c r="AL289" s="77" t="str">
        <f t="shared" si="204"/>
        <v/>
      </c>
      <c r="AM289" s="78"/>
      <c r="AN289" s="79" t="e">
        <f>IF(#REF!="","",ROUND(#REF!/#REF!*$AN$5,1))</f>
        <v>#REF!</v>
      </c>
      <c r="AO289" s="79" t="str">
        <f t="shared" si="205"/>
        <v/>
      </c>
      <c r="AP289" s="5" t="str">
        <f t="shared" si="207"/>
        <v/>
      </c>
      <c r="AQ289" s="5" t="str">
        <f t="shared" si="208"/>
        <v/>
      </c>
      <c r="AR289" s="5" t="str">
        <f t="shared" si="209"/>
        <v/>
      </c>
      <c r="AS289" s="5" t="str">
        <f t="shared" si="210"/>
        <v/>
      </c>
      <c r="AT289" s="5" t="str">
        <f t="shared" si="211"/>
        <v/>
      </c>
      <c r="AU289" s="5" t="str">
        <f t="shared" si="212"/>
        <v/>
      </c>
      <c r="AV289" s="5" t="str">
        <f t="shared" si="206"/>
        <v/>
      </c>
    </row>
    <row r="290" spans="1:48" x14ac:dyDescent="0.35">
      <c r="A290" s="69">
        <f>IF('Student Profile'!A77="","",'Student Profile'!A77)</f>
        <v>75</v>
      </c>
      <c r="B290" s="70" t="str">
        <f>IF('Student Profile'!B77="","",'Student Profile'!B77)</f>
        <v/>
      </c>
      <c r="C290" s="69" t="str">
        <f>IF('Student Profile'!C77="","",'Student Profile'!C77)</f>
        <v/>
      </c>
      <c r="D290" s="71"/>
      <c r="E290" s="72">
        <f t="shared" si="181"/>
        <v>0</v>
      </c>
      <c r="F290" s="422" t="str">
        <f t="shared" si="199"/>
        <v/>
      </c>
      <c r="G290" s="4"/>
      <c r="H290" s="84">
        <f t="shared" si="182"/>
        <v>75</v>
      </c>
      <c r="I290" s="80" t="str">
        <f t="shared" si="183"/>
        <v/>
      </c>
      <c r="J290" s="80" t="str">
        <f t="shared" si="184"/>
        <v/>
      </c>
      <c r="K290" s="81"/>
      <c r="L290" s="6">
        <f t="shared" si="185"/>
        <v>0</v>
      </c>
      <c r="M290" s="421" t="str">
        <f t="shared" si="200"/>
        <v/>
      </c>
      <c r="N290" s="4"/>
      <c r="O290" s="83">
        <f t="shared" si="186"/>
        <v>75</v>
      </c>
      <c r="P290" s="77" t="str">
        <f t="shared" si="187"/>
        <v/>
      </c>
      <c r="Q290" s="77" t="str">
        <f t="shared" si="188"/>
        <v/>
      </c>
      <c r="R290" s="78"/>
      <c r="S290" s="79" t="e">
        <f>IF(#REF!="","",ROUND(#REF!/#REF!*$AN$5,1))</f>
        <v>#REF!</v>
      </c>
      <c r="T290" s="79" t="str">
        <f t="shared" si="189"/>
        <v/>
      </c>
      <c r="U290" s="4"/>
      <c r="V290" s="69">
        <f t="shared" si="190"/>
        <v>75</v>
      </c>
      <c r="W290" s="70" t="str">
        <f t="shared" si="191"/>
        <v/>
      </c>
      <c r="X290" s="70" t="str">
        <f t="shared" si="192"/>
        <v/>
      </c>
      <c r="Y290" s="71"/>
      <c r="Z290" s="72">
        <f t="shared" si="193"/>
        <v>0</v>
      </c>
      <c r="AA290" s="422" t="str">
        <f t="shared" si="201"/>
        <v/>
      </c>
      <c r="AB290" s="4"/>
      <c r="AC290" s="84">
        <f t="shared" si="194"/>
        <v>75</v>
      </c>
      <c r="AD290" s="80" t="str">
        <f t="shared" si="195"/>
        <v/>
      </c>
      <c r="AE290" s="80" t="str">
        <f t="shared" si="196"/>
        <v/>
      </c>
      <c r="AF290" s="81"/>
      <c r="AG290" s="6">
        <f t="shared" si="197"/>
        <v>0</v>
      </c>
      <c r="AH290" s="421" t="str">
        <f t="shared" si="202"/>
        <v/>
      </c>
      <c r="AI290" s="4"/>
      <c r="AJ290" s="83">
        <f t="shared" si="198"/>
        <v>75</v>
      </c>
      <c r="AK290" s="77" t="str">
        <f t="shared" si="203"/>
        <v/>
      </c>
      <c r="AL290" s="77" t="str">
        <f t="shared" si="204"/>
        <v/>
      </c>
      <c r="AM290" s="78"/>
      <c r="AN290" s="79" t="e">
        <f>IF(#REF!="","",ROUND(#REF!/#REF!*$AN$5,1))</f>
        <v>#REF!</v>
      </c>
      <c r="AO290" s="79" t="str">
        <f t="shared" si="205"/>
        <v/>
      </c>
      <c r="AP290" s="5" t="str">
        <f t="shared" si="207"/>
        <v/>
      </c>
      <c r="AQ290" s="5" t="str">
        <f t="shared" si="208"/>
        <v/>
      </c>
      <c r="AR290" s="5" t="str">
        <f t="shared" si="209"/>
        <v/>
      </c>
      <c r="AS290" s="5" t="str">
        <f t="shared" si="210"/>
        <v/>
      </c>
      <c r="AT290" s="5" t="str">
        <f t="shared" si="211"/>
        <v/>
      </c>
      <c r="AU290" s="5" t="str">
        <f t="shared" si="212"/>
        <v/>
      </c>
      <c r="AV290" s="5" t="str">
        <f t="shared" si="206"/>
        <v/>
      </c>
    </row>
    <row r="291" spans="1:48" x14ac:dyDescent="0.35">
      <c r="A291" s="69">
        <f>IF('Student Profile'!A78="","",'Student Profile'!A78)</f>
        <v>76</v>
      </c>
      <c r="B291" s="70" t="str">
        <f>IF('Student Profile'!B78="","",'Student Profile'!B78)</f>
        <v/>
      </c>
      <c r="C291" s="69" t="str">
        <f>IF('Student Profile'!C78="","",'Student Profile'!C78)</f>
        <v/>
      </c>
      <c r="D291" s="71"/>
      <c r="E291" s="72">
        <f t="shared" si="181"/>
        <v>0</v>
      </c>
      <c r="F291" s="422" t="str">
        <f t="shared" si="199"/>
        <v/>
      </c>
      <c r="G291" s="4"/>
      <c r="H291" s="84">
        <f t="shared" si="182"/>
        <v>76</v>
      </c>
      <c r="I291" s="80" t="str">
        <f t="shared" si="183"/>
        <v/>
      </c>
      <c r="J291" s="80" t="str">
        <f t="shared" si="184"/>
        <v/>
      </c>
      <c r="K291" s="81"/>
      <c r="L291" s="6">
        <f t="shared" si="185"/>
        <v>0</v>
      </c>
      <c r="M291" s="421" t="str">
        <f t="shared" si="200"/>
        <v/>
      </c>
      <c r="N291" s="4"/>
      <c r="O291" s="83">
        <f t="shared" si="186"/>
        <v>76</v>
      </c>
      <c r="P291" s="77" t="str">
        <f t="shared" si="187"/>
        <v/>
      </c>
      <c r="Q291" s="77" t="str">
        <f t="shared" si="188"/>
        <v/>
      </c>
      <c r="R291" s="78"/>
      <c r="S291" s="79" t="e">
        <f>IF(#REF!="","",ROUND(#REF!/#REF!*$AN$5,1))</f>
        <v>#REF!</v>
      </c>
      <c r="T291" s="79" t="str">
        <f t="shared" si="189"/>
        <v/>
      </c>
      <c r="U291" s="4"/>
      <c r="V291" s="69">
        <f t="shared" si="190"/>
        <v>76</v>
      </c>
      <c r="W291" s="70" t="str">
        <f t="shared" si="191"/>
        <v/>
      </c>
      <c r="X291" s="70" t="str">
        <f t="shared" si="192"/>
        <v/>
      </c>
      <c r="Y291" s="71"/>
      <c r="Z291" s="72">
        <f t="shared" si="193"/>
        <v>0</v>
      </c>
      <c r="AA291" s="422" t="str">
        <f t="shared" si="201"/>
        <v/>
      </c>
      <c r="AB291" s="4"/>
      <c r="AC291" s="84">
        <f t="shared" si="194"/>
        <v>76</v>
      </c>
      <c r="AD291" s="80" t="str">
        <f t="shared" si="195"/>
        <v/>
      </c>
      <c r="AE291" s="80" t="str">
        <f t="shared" si="196"/>
        <v/>
      </c>
      <c r="AF291" s="81"/>
      <c r="AG291" s="6">
        <f t="shared" si="197"/>
        <v>0</v>
      </c>
      <c r="AH291" s="421" t="str">
        <f t="shared" si="202"/>
        <v/>
      </c>
      <c r="AI291" s="4"/>
      <c r="AJ291" s="83">
        <f t="shared" si="198"/>
        <v>76</v>
      </c>
      <c r="AK291" s="77" t="str">
        <f t="shared" si="203"/>
        <v/>
      </c>
      <c r="AL291" s="77" t="str">
        <f t="shared" si="204"/>
        <v/>
      </c>
      <c r="AM291" s="78"/>
      <c r="AN291" s="79" t="e">
        <f>IF(#REF!="","",ROUND(#REF!/#REF!*$AN$5,1))</f>
        <v>#REF!</v>
      </c>
      <c r="AO291" s="79" t="str">
        <f t="shared" si="205"/>
        <v/>
      </c>
      <c r="AP291" s="5" t="str">
        <f t="shared" si="207"/>
        <v/>
      </c>
      <c r="AQ291" s="5" t="str">
        <f t="shared" si="208"/>
        <v/>
      </c>
      <c r="AR291" s="5" t="str">
        <f t="shared" si="209"/>
        <v/>
      </c>
      <c r="AS291" s="5" t="str">
        <f t="shared" si="210"/>
        <v/>
      </c>
      <c r="AT291" s="5" t="str">
        <f t="shared" si="211"/>
        <v/>
      </c>
      <c r="AU291" s="5" t="str">
        <f t="shared" si="212"/>
        <v/>
      </c>
      <c r="AV291" s="5" t="str">
        <f t="shared" si="206"/>
        <v/>
      </c>
    </row>
    <row r="292" spans="1:48" x14ac:dyDescent="0.35">
      <c r="A292" s="69">
        <f>IF('Student Profile'!A79="","",'Student Profile'!A79)</f>
        <v>77</v>
      </c>
      <c r="B292" s="70" t="str">
        <f>IF('Student Profile'!B79="","",'Student Profile'!B79)</f>
        <v/>
      </c>
      <c r="C292" s="69" t="str">
        <f>IF('Student Profile'!C79="","",'Student Profile'!C79)</f>
        <v/>
      </c>
      <c r="D292" s="71"/>
      <c r="E292" s="72">
        <f t="shared" si="181"/>
        <v>0</v>
      </c>
      <c r="F292" s="422" t="str">
        <f t="shared" si="199"/>
        <v/>
      </c>
      <c r="G292" s="4"/>
      <c r="H292" s="84">
        <f t="shared" si="182"/>
        <v>77</v>
      </c>
      <c r="I292" s="80" t="str">
        <f t="shared" si="183"/>
        <v/>
      </c>
      <c r="J292" s="80" t="str">
        <f t="shared" si="184"/>
        <v/>
      </c>
      <c r="K292" s="81"/>
      <c r="L292" s="6">
        <f t="shared" si="185"/>
        <v>0</v>
      </c>
      <c r="M292" s="421" t="str">
        <f t="shared" si="200"/>
        <v/>
      </c>
      <c r="N292" s="4"/>
      <c r="O292" s="83">
        <f t="shared" si="186"/>
        <v>77</v>
      </c>
      <c r="P292" s="77" t="str">
        <f t="shared" si="187"/>
        <v/>
      </c>
      <c r="Q292" s="77" t="str">
        <f t="shared" si="188"/>
        <v/>
      </c>
      <c r="R292" s="78"/>
      <c r="S292" s="79" t="e">
        <f>IF(#REF!="","",ROUND(#REF!/#REF!*$AN$5,1))</f>
        <v>#REF!</v>
      </c>
      <c r="T292" s="79" t="str">
        <f t="shared" si="189"/>
        <v/>
      </c>
      <c r="U292" s="4"/>
      <c r="V292" s="69">
        <f t="shared" si="190"/>
        <v>77</v>
      </c>
      <c r="W292" s="70" t="str">
        <f t="shared" si="191"/>
        <v/>
      </c>
      <c r="X292" s="70" t="str">
        <f t="shared" si="192"/>
        <v/>
      </c>
      <c r="Y292" s="71"/>
      <c r="Z292" s="72">
        <f t="shared" si="193"/>
        <v>0</v>
      </c>
      <c r="AA292" s="422" t="str">
        <f t="shared" si="201"/>
        <v/>
      </c>
      <c r="AB292" s="4"/>
      <c r="AC292" s="84">
        <f t="shared" si="194"/>
        <v>77</v>
      </c>
      <c r="AD292" s="80" t="str">
        <f t="shared" si="195"/>
        <v/>
      </c>
      <c r="AE292" s="80" t="str">
        <f t="shared" si="196"/>
        <v/>
      </c>
      <c r="AF292" s="81"/>
      <c r="AG292" s="6">
        <f t="shared" si="197"/>
        <v>0</v>
      </c>
      <c r="AH292" s="421" t="str">
        <f t="shared" si="202"/>
        <v/>
      </c>
      <c r="AI292" s="4"/>
      <c r="AJ292" s="83">
        <f t="shared" si="198"/>
        <v>77</v>
      </c>
      <c r="AK292" s="77" t="str">
        <f t="shared" si="203"/>
        <v/>
      </c>
      <c r="AL292" s="77" t="str">
        <f t="shared" si="204"/>
        <v/>
      </c>
      <c r="AM292" s="78"/>
      <c r="AN292" s="79" t="e">
        <f>IF(#REF!="","",ROUND(#REF!/#REF!*$AN$5,1))</f>
        <v>#REF!</v>
      </c>
      <c r="AO292" s="79" t="str">
        <f t="shared" si="205"/>
        <v/>
      </c>
      <c r="AP292" s="5" t="str">
        <f t="shared" si="207"/>
        <v/>
      </c>
      <c r="AQ292" s="5" t="str">
        <f t="shared" si="208"/>
        <v/>
      </c>
      <c r="AR292" s="5" t="str">
        <f t="shared" si="209"/>
        <v/>
      </c>
      <c r="AS292" s="5" t="str">
        <f t="shared" si="210"/>
        <v/>
      </c>
      <c r="AT292" s="5" t="str">
        <f t="shared" si="211"/>
        <v/>
      </c>
      <c r="AU292" s="5" t="str">
        <f t="shared" si="212"/>
        <v/>
      </c>
      <c r="AV292" s="5" t="str">
        <f t="shared" si="206"/>
        <v/>
      </c>
    </row>
    <row r="293" spans="1:48" x14ac:dyDescent="0.35">
      <c r="A293" s="69">
        <f>IF('Student Profile'!A80="","",'Student Profile'!A80)</f>
        <v>78</v>
      </c>
      <c r="B293" s="70" t="str">
        <f>IF('Student Profile'!B80="","",'Student Profile'!B80)</f>
        <v/>
      </c>
      <c r="C293" s="69" t="str">
        <f>IF('Student Profile'!C80="","",'Student Profile'!C80)</f>
        <v/>
      </c>
      <c r="D293" s="71"/>
      <c r="E293" s="72">
        <f t="shared" si="181"/>
        <v>0</v>
      </c>
      <c r="F293" s="422" t="str">
        <f t="shared" si="199"/>
        <v/>
      </c>
      <c r="G293" s="4"/>
      <c r="H293" s="84">
        <f t="shared" si="182"/>
        <v>78</v>
      </c>
      <c r="I293" s="80" t="str">
        <f t="shared" si="183"/>
        <v/>
      </c>
      <c r="J293" s="80" t="str">
        <f t="shared" si="184"/>
        <v/>
      </c>
      <c r="K293" s="81"/>
      <c r="L293" s="6">
        <f t="shared" si="185"/>
        <v>0</v>
      </c>
      <c r="M293" s="421" t="str">
        <f t="shared" si="200"/>
        <v/>
      </c>
      <c r="N293" s="4"/>
      <c r="O293" s="83">
        <f t="shared" si="186"/>
        <v>78</v>
      </c>
      <c r="P293" s="77" t="str">
        <f t="shared" si="187"/>
        <v/>
      </c>
      <c r="Q293" s="77" t="str">
        <f t="shared" si="188"/>
        <v/>
      </c>
      <c r="R293" s="78"/>
      <c r="S293" s="79" t="e">
        <f>IF(#REF!="","",ROUND(#REF!/#REF!*$AN$5,1))</f>
        <v>#REF!</v>
      </c>
      <c r="T293" s="79" t="str">
        <f t="shared" si="189"/>
        <v/>
      </c>
      <c r="U293" s="4"/>
      <c r="V293" s="69">
        <f t="shared" si="190"/>
        <v>78</v>
      </c>
      <c r="W293" s="70" t="str">
        <f t="shared" si="191"/>
        <v/>
      </c>
      <c r="X293" s="70" t="str">
        <f t="shared" si="192"/>
        <v/>
      </c>
      <c r="Y293" s="71"/>
      <c r="Z293" s="72">
        <f t="shared" si="193"/>
        <v>0</v>
      </c>
      <c r="AA293" s="422" t="str">
        <f t="shared" si="201"/>
        <v/>
      </c>
      <c r="AB293" s="4"/>
      <c r="AC293" s="84">
        <f t="shared" si="194"/>
        <v>78</v>
      </c>
      <c r="AD293" s="80" t="str">
        <f t="shared" si="195"/>
        <v/>
      </c>
      <c r="AE293" s="80" t="str">
        <f t="shared" si="196"/>
        <v/>
      </c>
      <c r="AF293" s="81"/>
      <c r="AG293" s="6">
        <f t="shared" si="197"/>
        <v>0</v>
      </c>
      <c r="AH293" s="421" t="str">
        <f t="shared" si="202"/>
        <v/>
      </c>
      <c r="AI293" s="4"/>
      <c r="AJ293" s="83">
        <f t="shared" si="198"/>
        <v>78</v>
      </c>
      <c r="AK293" s="77" t="str">
        <f t="shared" si="203"/>
        <v/>
      </c>
      <c r="AL293" s="77" t="str">
        <f t="shared" si="204"/>
        <v/>
      </c>
      <c r="AM293" s="78"/>
      <c r="AN293" s="79" t="e">
        <f>IF(#REF!="","",ROUND(#REF!/#REF!*$AN$5,1))</f>
        <v>#REF!</v>
      </c>
      <c r="AO293" s="79" t="str">
        <f t="shared" si="205"/>
        <v/>
      </c>
      <c r="AP293" s="5" t="str">
        <f t="shared" si="207"/>
        <v/>
      </c>
      <c r="AQ293" s="5" t="str">
        <f t="shared" si="208"/>
        <v/>
      </c>
      <c r="AR293" s="5" t="str">
        <f t="shared" si="209"/>
        <v/>
      </c>
      <c r="AS293" s="5" t="str">
        <f t="shared" si="210"/>
        <v/>
      </c>
      <c r="AT293" s="5" t="str">
        <f t="shared" si="211"/>
        <v/>
      </c>
      <c r="AU293" s="5" t="str">
        <f t="shared" si="212"/>
        <v/>
      </c>
      <c r="AV293" s="5" t="str">
        <f t="shared" si="206"/>
        <v/>
      </c>
    </row>
    <row r="294" spans="1:48" x14ac:dyDescent="0.35">
      <c r="A294" s="69">
        <f>IF('Student Profile'!A81="","",'Student Profile'!A81)</f>
        <v>79</v>
      </c>
      <c r="B294" s="70" t="str">
        <f>IF('Student Profile'!B81="","",'Student Profile'!B81)</f>
        <v/>
      </c>
      <c r="C294" s="69" t="str">
        <f>IF('Student Profile'!C81="","",'Student Profile'!C81)</f>
        <v/>
      </c>
      <c r="D294" s="71"/>
      <c r="E294" s="72">
        <f t="shared" si="181"/>
        <v>0</v>
      </c>
      <c r="F294" s="422" t="str">
        <f t="shared" si="199"/>
        <v/>
      </c>
      <c r="G294" s="4"/>
      <c r="H294" s="84">
        <f t="shared" si="182"/>
        <v>79</v>
      </c>
      <c r="I294" s="80" t="str">
        <f t="shared" si="183"/>
        <v/>
      </c>
      <c r="J294" s="80" t="str">
        <f t="shared" si="184"/>
        <v/>
      </c>
      <c r="K294" s="81"/>
      <c r="L294" s="6">
        <f t="shared" si="185"/>
        <v>0</v>
      </c>
      <c r="M294" s="421" t="str">
        <f t="shared" si="200"/>
        <v/>
      </c>
      <c r="N294" s="4"/>
      <c r="O294" s="83">
        <f t="shared" si="186"/>
        <v>79</v>
      </c>
      <c r="P294" s="77" t="str">
        <f t="shared" si="187"/>
        <v/>
      </c>
      <c r="Q294" s="77" t="str">
        <f t="shared" si="188"/>
        <v/>
      </c>
      <c r="R294" s="78"/>
      <c r="S294" s="79" t="e">
        <f>IF(#REF!="","",ROUND(#REF!/#REF!*$AN$5,1))</f>
        <v>#REF!</v>
      </c>
      <c r="T294" s="79" t="str">
        <f t="shared" si="189"/>
        <v/>
      </c>
      <c r="U294" s="4"/>
      <c r="V294" s="69">
        <f t="shared" si="190"/>
        <v>79</v>
      </c>
      <c r="W294" s="70" t="str">
        <f t="shared" si="191"/>
        <v/>
      </c>
      <c r="X294" s="70" t="str">
        <f t="shared" si="192"/>
        <v/>
      </c>
      <c r="Y294" s="71"/>
      <c r="Z294" s="72">
        <f t="shared" si="193"/>
        <v>0</v>
      </c>
      <c r="AA294" s="422" t="str">
        <f t="shared" si="201"/>
        <v/>
      </c>
      <c r="AB294" s="4"/>
      <c r="AC294" s="84">
        <f t="shared" si="194"/>
        <v>79</v>
      </c>
      <c r="AD294" s="80" t="str">
        <f t="shared" si="195"/>
        <v/>
      </c>
      <c r="AE294" s="80" t="str">
        <f t="shared" si="196"/>
        <v/>
      </c>
      <c r="AF294" s="81"/>
      <c r="AG294" s="6">
        <f t="shared" si="197"/>
        <v>0</v>
      </c>
      <c r="AH294" s="421" t="str">
        <f t="shared" si="202"/>
        <v/>
      </c>
      <c r="AI294" s="4"/>
      <c r="AJ294" s="83">
        <f t="shared" si="198"/>
        <v>79</v>
      </c>
      <c r="AK294" s="77" t="str">
        <f t="shared" si="203"/>
        <v/>
      </c>
      <c r="AL294" s="77" t="str">
        <f t="shared" si="204"/>
        <v/>
      </c>
      <c r="AM294" s="78"/>
      <c r="AN294" s="79" t="e">
        <f>IF(#REF!="","",ROUND(#REF!/#REF!*$AN$5,1))</f>
        <v>#REF!</v>
      </c>
      <c r="AO294" s="79" t="str">
        <f t="shared" si="205"/>
        <v/>
      </c>
      <c r="AP294" s="5" t="str">
        <f t="shared" si="207"/>
        <v/>
      </c>
      <c r="AQ294" s="5" t="str">
        <f t="shared" si="208"/>
        <v/>
      </c>
      <c r="AR294" s="5" t="str">
        <f t="shared" si="209"/>
        <v/>
      </c>
      <c r="AS294" s="5" t="str">
        <f t="shared" si="210"/>
        <v/>
      </c>
      <c r="AT294" s="5" t="str">
        <f t="shared" si="211"/>
        <v/>
      </c>
      <c r="AU294" s="5" t="str">
        <f t="shared" si="212"/>
        <v/>
      </c>
      <c r="AV294" s="5" t="str">
        <f t="shared" si="206"/>
        <v/>
      </c>
    </row>
    <row r="295" spans="1:48" x14ac:dyDescent="0.35">
      <c r="A295" s="69">
        <f>IF('Student Profile'!A82="","",'Student Profile'!A82)</f>
        <v>80</v>
      </c>
      <c r="B295" s="70" t="str">
        <f>IF('Student Profile'!B82="","",'Student Profile'!B82)</f>
        <v/>
      </c>
      <c r="C295" s="69" t="str">
        <f>IF('Student Profile'!C82="","",'Student Profile'!C82)</f>
        <v/>
      </c>
      <c r="D295" s="71"/>
      <c r="E295" s="72">
        <f t="shared" si="181"/>
        <v>0</v>
      </c>
      <c r="F295" s="422" t="str">
        <f t="shared" si="199"/>
        <v/>
      </c>
      <c r="G295" s="4"/>
      <c r="H295" s="84">
        <f t="shared" si="182"/>
        <v>80</v>
      </c>
      <c r="I295" s="80" t="str">
        <f t="shared" si="183"/>
        <v/>
      </c>
      <c r="J295" s="80" t="str">
        <f t="shared" si="184"/>
        <v/>
      </c>
      <c r="K295" s="81"/>
      <c r="L295" s="6">
        <f t="shared" si="185"/>
        <v>0</v>
      </c>
      <c r="M295" s="421" t="str">
        <f t="shared" si="200"/>
        <v/>
      </c>
      <c r="N295" s="4"/>
      <c r="O295" s="83">
        <f t="shared" si="186"/>
        <v>80</v>
      </c>
      <c r="P295" s="77" t="str">
        <f t="shared" si="187"/>
        <v/>
      </c>
      <c r="Q295" s="77" t="str">
        <f t="shared" si="188"/>
        <v/>
      </c>
      <c r="R295" s="78"/>
      <c r="S295" s="79" t="e">
        <f>IF(#REF!="","",ROUND(#REF!/#REF!*$AN$5,1))</f>
        <v>#REF!</v>
      </c>
      <c r="T295" s="79" t="str">
        <f t="shared" si="189"/>
        <v/>
      </c>
      <c r="U295" s="4"/>
      <c r="V295" s="69">
        <f t="shared" si="190"/>
        <v>80</v>
      </c>
      <c r="W295" s="70" t="str">
        <f t="shared" si="191"/>
        <v/>
      </c>
      <c r="X295" s="70" t="str">
        <f t="shared" si="192"/>
        <v/>
      </c>
      <c r="Y295" s="71"/>
      <c r="Z295" s="72">
        <f t="shared" si="193"/>
        <v>0</v>
      </c>
      <c r="AA295" s="422" t="str">
        <f t="shared" si="201"/>
        <v/>
      </c>
      <c r="AB295" s="4"/>
      <c r="AC295" s="84">
        <f t="shared" si="194"/>
        <v>80</v>
      </c>
      <c r="AD295" s="80" t="str">
        <f t="shared" si="195"/>
        <v/>
      </c>
      <c r="AE295" s="80" t="str">
        <f t="shared" si="196"/>
        <v/>
      </c>
      <c r="AF295" s="81"/>
      <c r="AG295" s="6">
        <f t="shared" si="197"/>
        <v>0</v>
      </c>
      <c r="AH295" s="421" t="str">
        <f t="shared" si="202"/>
        <v/>
      </c>
      <c r="AI295" s="4"/>
      <c r="AJ295" s="83">
        <f t="shared" si="198"/>
        <v>80</v>
      </c>
      <c r="AK295" s="77" t="str">
        <f t="shared" si="203"/>
        <v/>
      </c>
      <c r="AL295" s="77" t="str">
        <f t="shared" si="204"/>
        <v/>
      </c>
      <c r="AM295" s="78"/>
      <c r="AN295" s="79" t="e">
        <f>IF(#REF!="","",ROUND(#REF!/#REF!*$AN$5,1))</f>
        <v>#REF!</v>
      </c>
      <c r="AO295" s="79" t="str">
        <f t="shared" si="205"/>
        <v/>
      </c>
      <c r="AP295" s="5" t="str">
        <f t="shared" si="207"/>
        <v/>
      </c>
      <c r="AQ295" s="5" t="str">
        <f t="shared" si="208"/>
        <v/>
      </c>
      <c r="AR295" s="5" t="str">
        <f t="shared" si="209"/>
        <v/>
      </c>
      <c r="AS295" s="5" t="str">
        <f t="shared" si="210"/>
        <v/>
      </c>
      <c r="AT295" s="5" t="str">
        <f t="shared" si="211"/>
        <v/>
      </c>
      <c r="AU295" s="5" t="str">
        <f t="shared" si="212"/>
        <v/>
      </c>
      <c r="AV295" s="5" t="str">
        <f t="shared" si="206"/>
        <v/>
      </c>
    </row>
    <row r="296" spans="1:48" x14ac:dyDescent="0.35">
      <c r="A296" s="69">
        <f>IF('Student Profile'!A83="","",'Student Profile'!A83)</f>
        <v>81</v>
      </c>
      <c r="B296" s="70" t="str">
        <f>IF('Student Profile'!B83="","",'Student Profile'!B83)</f>
        <v/>
      </c>
      <c r="C296" s="69" t="str">
        <f>IF('Student Profile'!C83="","",'Student Profile'!C83)</f>
        <v/>
      </c>
      <c r="D296" s="71"/>
      <c r="E296" s="72">
        <f t="shared" si="181"/>
        <v>0</v>
      </c>
      <c r="F296" s="422" t="str">
        <f t="shared" si="199"/>
        <v/>
      </c>
      <c r="G296" s="4"/>
      <c r="H296" s="84">
        <f t="shared" si="182"/>
        <v>81</v>
      </c>
      <c r="I296" s="80" t="str">
        <f t="shared" si="183"/>
        <v/>
      </c>
      <c r="J296" s="80" t="str">
        <f t="shared" si="184"/>
        <v/>
      </c>
      <c r="K296" s="81"/>
      <c r="L296" s="6">
        <f t="shared" si="185"/>
        <v>0</v>
      </c>
      <c r="M296" s="421" t="str">
        <f t="shared" si="200"/>
        <v/>
      </c>
      <c r="N296" s="4"/>
      <c r="O296" s="83">
        <f t="shared" si="186"/>
        <v>81</v>
      </c>
      <c r="P296" s="77" t="str">
        <f t="shared" si="187"/>
        <v/>
      </c>
      <c r="Q296" s="77" t="str">
        <f t="shared" si="188"/>
        <v/>
      </c>
      <c r="R296" s="78"/>
      <c r="S296" s="79" t="e">
        <f>IF(#REF!="","",ROUND(#REF!/#REF!*$AN$5,1))</f>
        <v>#REF!</v>
      </c>
      <c r="T296" s="79" t="str">
        <f t="shared" si="189"/>
        <v/>
      </c>
      <c r="U296" s="4"/>
      <c r="V296" s="69">
        <f t="shared" si="190"/>
        <v>81</v>
      </c>
      <c r="W296" s="70" t="str">
        <f t="shared" si="191"/>
        <v/>
      </c>
      <c r="X296" s="70" t="str">
        <f t="shared" si="192"/>
        <v/>
      </c>
      <c r="Y296" s="71"/>
      <c r="Z296" s="72">
        <f t="shared" si="193"/>
        <v>0</v>
      </c>
      <c r="AA296" s="422" t="str">
        <f t="shared" si="201"/>
        <v/>
      </c>
      <c r="AB296" s="4"/>
      <c r="AC296" s="84">
        <f t="shared" si="194"/>
        <v>81</v>
      </c>
      <c r="AD296" s="80" t="str">
        <f t="shared" si="195"/>
        <v/>
      </c>
      <c r="AE296" s="80" t="str">
        <f t="shared" si="196"/>
        <v/>
      </c>
      <c r="AF296" s="81"/>
      <c r="AG296" s="6">
        <f t="shared" si="197"/>
        <v>0</v>
      </c>
      <c r="AH296" s="421" t="str">
        <f t="shared" si="202"/>
        <v/>
      </c>
      <c r="AI296" s="4"/>
      <c r="AJ296" s="83">
        <f t="shared" si="198"/>
        <v>81</v>
      </c>
      <c r="AK296" s="77" t="str">
        <f t="shared" si="203"/>
        <v/>
      </c>
      <c r="AL296" s="77" t="str">
        <f t="shared" si="204"/>
        <v/>
      </c>
      <c r="AM296" s="78"/>
      <c r="AN296" s="79" t="e">
        <f>IF(#REF!="","",ROUND(#REF!/#REF!*$AN$5,1))</f>
        <v>#REF!</v>
      </c>
      <c r="AO296" s="79" t="str">
        <f t="shared" si="205"/>
        <v/>
      </c>
      <c r="AP296" s="5" t="str">
        <f t="shared" si="207"/>
        <v/>
      </c>
      <c r="AQ296" s="5" t="str">
        <f t="shared" si="208"/>
        <v/>
      </c>
      <c r="AR296" s="5" t="str">
        <f t="shared" si="209"/>
        <v/>
      </c>
      <c r="AS296" s="5" t="str">
        <f t="shared" si="210"/>
        <v/>
      </c>
      <c r="AT296" s="5" t="str">
        <f t="shared" si="211"/>
        <v/>
      </c>
      <c r="AU296" s="5" t="str">
        <f t="shared" si="212"/>
        <v/>
      </c>
      <c r="AV296" s="5" t="str">
        <f t="shared" si="206"/>
        <v/>
      </c>
    </row>
    <row r="297" spans="1:48" x14ac:dyDescent="0.35">
      <c r="A297" s="69">
        <f>IF('Student Profile'!A84="","",'Student Profile'!A84)</f>
        <v>82</v>
      </c>
      <c r="B297" s="70" t="str">
        <f>IF('Student Profile'!B84="","",'Student Profile'!B84)</f>
        <v/>
      </c>
      <c r="C297" s="69" t="str">
        <f>IF('Student Profile'!C84="","",'Student Profile'!C84)</f>
        <v/>
      </c>
      <c r="D297" s="71"/>
      <c r="E297" s="72">
        <f t="shared" si="181"/>
        <v>0</v>
      </c>
      <c r="F297" s="422" t="str">
        <f t="shared" si="199"/>
        <v/>
      </c>
      <c r="G297" s="4"/>
      <c r="H297" s="84">
        <f t="shared" si="182"/>
        <v>82</v>
      </c>
      <c r="I297" s="80" t="str">
        <f t="shared" si="183"/>
        <v/>
      </c>
      <c r="J297" s="80" t="str">
        <f t="shared" si="184"/>
        <v/>
      </c>
      <c r="K297" s="81"/>
      <c r="L297" s="6">
        <f t="shared" si="185"/>
        <v>0</v>
      </c>
      <c r="M297" s="421" t="str">
        <f t="shared" si="200"/>
        <v/>
      </c>
      <c r="N297" s="4"/>
      <c r="O297" s="83">
        <f t="shared" si="186"/>
        <v>82</v>
      </c>
      <c r="P297" s="77" t="str">
        <f t="shared" si="187"/>
        <v/>
      </c>
      <c r="Q297" s="77" t="str">
        <f t="shared" si="188"/>
        <v/>
      </c>
      <c r="R297" s="78"/>
      <c r="S297" s="79" t="e">
        <f>IF(#REF!="","",ROUND(#REF!/#REF!*$AN$5,1))</f>
        <v>#REF!</v>
      </c>
      <c r="T297" s="79" t="str">
        <f t="shared" si="189"/>
        <v/>
      </c>
      <c r="U297" s="4"/>
      <c r="V297" s="69">
        <f t="shared" si="190"/>
        <v>82</v>
      </c>
      <c r="W297" s="70" t="str">
        <f t="shared" si="191"/>
        <v/>
      </c>
      <c r="X297" s="70" t="str">
        <f t="shared" si="192"/>
        <v/>
      </c>
      <c r="Y297" s="71"/>
      <c r="Z297" s="72">
        <f t="shared" si="193"/>
        <v>0</v>
      </c>
      <c r="AA297" s="422" t="str">
        <f t="shared" si="201"/>
        <v/>
      </c>
      <c r="AB297" s="4"/>
      <c r="AC297" s="84">
        <f t="shared" si="194"/>
        <v>82</v>
      </c>
      <c r="AD297" s="80" t="str">
        <f t="shared" si="195"/>
        <v/>
      </c>
      <c r="AE297" s="80" t="str">
        <f t="shared" si="196"/>
        <v/>
      </c>
      <c r="AF297" s="81"/>
      <c r="AG297" s="6">
        <f t="shared" si="197"/>
        <v>0</v>
      </c>
      <c r="AH297" s="421" t="str">
        <f t="shared" si="202"/>
        <v/>
      </c>
      <c r="AI297" s="4"/>
      <c r="AJ297" s="83">
        <f t="shared" si="198"/>
        <v>82</v>
      </c>
      <c r="AK297" s="77" t="str">
        <f t="shared" si="203"/>
        <v/>
      </c>
      <c r="AL297" s="77" t="str">
        <f t="shared" si="204"/>
        <v/>
      </c>
      <c r="AM297" s="78"/>
      <c r="AN297" s="79" t="e">
        <f>IF(#REF!="","",ROUND(#REF!/#REF!*$AN$5,1))</f>
        <v>#REF!</v>
      </c>
      <c r="AO297" s="79" t="str">
        <f t="shared" si="205"/>
        <v/>
      </c>
      <c r="AP297" s="5" t="str">
        <f t="shared" si="207"/>
        <v/>
      </c>
      <c r="AQ297" s="5" t="str">
        <f t="shared" si="208"/>
        <v/>
      </c>
      <c r="AR297" s="5" t="str">
        <f t="shared" si="209"/>
        <v/>
      </c>
      <c r="AS297" s="5" t="str">
        <f t="shared" si="210"/>
        <v/>
      </c>
      <c r="AT297" s="5" t="str">
        <f t="shared" si="211"/>
        <v/>
      </c>
      <c r="AU297" s="5" t="str">
        <f t="shared" si="212"/>
        <v/>
      </c>
      <c r="AV297" s="5" t="str">
        <f t="shared" si="206"/>
        <v/>
      </c>
    </row>
    <row r="298" spans="1:48" x14ac:dyDescent="0.35">
      <c r="A298" s="69">
        <f>IF('Student Profile'!A85="","",'Student Profile'!A85)</f>
        <v>83</v>
      </c>
      <c r="B298" s="70" t="str">
        <f>IF('Student Profile'!B85="","",'Student Profile'!B85)</f>
        <v/>
      </c>
      <c r="C298" s="69" t="str">
        <f>IF('Student Profile'!C85="","",'Student Profile'!C85)</f>
        <v/>
      </c>
      <c r="D298" s="71"/>
      <c r="E298" s="72">
        <f t="shared" si="181"/>
        <v>0</v>
      </c>
      <c r="F298" s="422" t="str">
        <f t="shared" si="199"/>
        <v/>
      </c>
      <c r="G298" s="4"/>
      <c r="H298" s="84">
        <f t="shared" si="182"/>
        <v>83</v>
      </c>
      <c r="I298" s="80" t="str">
        <f t="shared" si="183"/>
        <v/>
      </c>
      <c r="J298" s="80" t="str">
        <f t="shared" si="184"/>
        <v/>
      </c>
      <c r="K298" s="81"/>
      <c r="L298" s="6">
        <f t="shared" si="185"/>
        <v>0</v>
      </c>
      <c r="M298" s="421" t="str">
        <f t="shared" si="200"/>
        <v/>
      </c>
      <c r="N298" s="4"/>
      <c r="O298" s="83">
        <f t="shared" si="186"/>
        <v>83</v>
      </c>
      <c r="P298" s="77" t="str">
        <f t="shared" si="187"/>
        <v/>
      </c>
      <c r="Q298" s="77" t="str">
        <f t="shared" si="188"/>
        <v/>
      </c>
      <c r="R298" s="78"/>
      <c r="S298" s="79" t="e">
        <f>IF(#REF!="","",ROUND(#REF!/#REF!*$AN$5,1))</f>
        <v>#REF!</v>
      </c>
      <c r="T298" s="79" t="str">
        <f t="shared" si="189"/>
        <v/>
      </c>
      <c r="U298" s="4"/>
      <c r="V298" s="69">
        <f t="shared" si="190"/>
        <v>83</v>
      </c>
      <c r="W298" s="70" t="str">
        <f t="shared" si="191"/>
        <v/>
      </c>
      <c r="X298" s="70" t="str">
        <f t="shared" si="192"/>
        <v/>
      </c>
      <c r="Y298" s="71"/>
      <c r="Z298" s="72">
        <f t="shared" si="193"/>
        <v>0</v>
      </c>
      <c r="AA298" s="422" t="str">
        <f t="shared" si="201"/>
        <v/>
      </c>
      <c r="AB298" s="4"/>
      <c r="AC298" s="84">
        <f t="shared" si="194"/>
        <v>83</v>
      </c>
      <c r="AD298" s="80" t="str">
        <f t="shared" si="195"/>
        <v/>
      </c>
      <c r="AE298" s="80" t="str">
        <f t="shared" si="196"/>
        <v/>
      </c>
      <c r="AF298" s="81"/>
      <c r="AG298" s="6">
        <f t="shared" si="197"/>
        <v>0</v>
      </c>
      <c r="AH298" s="421" t="str">
        <f t="shared" si="202"/>
        <v/>
      </c>
      <c r="AI298" s="4"/>
      <c r="AJ298" s="83">
        <f t="shared" si="198"/>
        <v>83</v>
      </c>
      <c r="AK298" s="77" t="str">
        <f t="shared" si="203"/>
        <v/>
      </c>
      <c r="AL298" s="77" t="str">
        <f t="shared" si="204"/>
        <v/>
      </c>
      <c r="AM298" s="78"/>
      <c r="AN298" s="79" t="e">
        <f>IF(#REF!="","",ROUND(#REF!/#REF!*$AN$5,1))</f>
        <v>#REF!</v>
      </c>
      <c r="AO298" s="79" t="str">
        <f t="shared" si="205"/>
        <v/>
      </c>
      <c r="AP298" s="5" t="str">
        <f t="shared" si="207"/>
        <v/>
      </c>
      <c r="AQ298" s="5" t="str">
        <f t="shared" si="208"/>
        <v/>
      </c>
      <c r="AR298" s="5" t="str">
        <f t="shared" si="209"/>
        <v/>
      </c>
      <c r="AS298" s="5" t="str">
        <f t="shared" si="210"/>
        <v/>
      </c>
      <c r="AT298" s="5" t="str">
        <f t="shared" si="211"/>
        <v/>
      </c>
      <c r="AU298" s="5" t="str">
        <f t="shared" si="212"/>
        <v/>
      </c>
      <c r="AV298" s="5" t="str">
        <f t="shared" si="206"/>
        <v/>
      </c>
    </row>
    <row r="299" spans="1:48" x14ac:dyDescent="0.35">
      <c r="A299" s="69">
        <f>IF('Student Profile'!A86="","",'Student Profile'!A86)</f>
        <v>84</v>
      </c>
      <c r="B299" s="70" t="str">
        <f>IF('Student Profile'!B86="","",'Student Profile'!B86)</f>
        <v/>
      </c>
      <c r="C299" s="69" t="str">
        <f>IF('Student Profile'!C86="","",'Student Profile'!C86)</f>
        <v/>
      </c>
      <c r="D299" s="71"/>
      <c r="E299" s="72">
        <f t="shared" si="181"/>
        <v>0</v>
      </c>
      <c r="F299" s="422" t="str">
        <f t="shared" si="199"/>
        <v/>
      </c>
      <c r="G299" s="4"/>
      <c r="H299" s="84">
        <f t="shared" si="182"/>
        <v>84</v>
      </c>
      <c r="I299" s="80" t="str">
        <f t="shared" si="183"/>
        <v/>
      </c>
      <c r="J299" s="80" t="str">
        <f t="shared" si="184"/>
        <v/>
      </c>
      <c r="K299" s="81"/>
      <c r="L299" s="6">
        <f t="shared" si="185"/>
        <v>0</v>
      </c>
      <c r="M299" s="421" t="str">
        <f t="shared" si="200"/>
        <v/>
      </c>
      <c r="N299" s="4"/>
      <c r="O299" s="83">
        <f t="shared" si="186"/>
        <v>84</v>
      </c>
      <c r="P299" s="77" t="str">
        <f t="shared" si="187"/>
        <v/>
      </c>
      <c r="Q299" s="77" t="str">
        <f t="shared" si="188"/>
        <v/>
      </c>
      <c r="R299" s="78"/>
      <c r="S299" s="79" t="e">
        <f>IF(#REF!="","",ROUND(#REF!/#REF!*$AN$5,1))</f>
        <v>#REF!</v>
      </c>
      <c r="T299" s="79" t="str">
        <f t="shared" si="189"/>
        <v/>
      </c>
      <c r="U299" s="4"/>
      <c r="V299" s="69">
        <f t="shared" si="190"/>
        <v>84</v>
      </c>
      <c r="W299" s="70" t="str">
        <f t="shared" si="191"/>
        <v/>
      </c>
      <c r="X299" s="70" t="str">
        <f t="shared" si="192"/>
        <v/>
      </c>
      <c r="Y299" s="71"/>
      <c r="Z299" s="72">
        <f t="shared" si="193"/>
        <v>0</v>
      </c>
      <c r="AA299" s="422" t="str">
        <f t="shared" si="201"/>
        <v/>
      </c>
      <c r="AB299" s="4"/>
      <c r="AC299" s="84">
        <f t="shared" si="194"/>
        <v>84</v>
      </c>
      <c r="AD299" s="80" t="str">
        <f t="shared" si="195"/>
        <v/>
      </c>
      <c r="AE299" s="80" t="str">
        <f t="shared" si="196"/>
        <v/>
      </c>
      <c r="AF299" s="81"/>
      <c r="AG299" s="6">
        <f t="shared" si="197"/>
        <v>0</v>
      </c>
      <c r="AH299" s="421" t="str">
        <f t="shared" si="202"/>
        <v/>
      </c>
      <c r="AI299" s="4"/>
      <c r="AJ299" s="83">
        <f t="shared" si="198"/>
        <v>84</v>
      </c>
      <c r="AK299" s="77" t="str">
        <f t="shared" si="203"/>
        <v/>
      </c>
      <c r="AL299" s="77" t="str">
        <f t="shared" si="204"/>
        <v/>
      </c>
      <c r="AM299" s="78"/>
      <c r="AN299" s="79" t="e">
        <f>IF(#REF!="","",ROUND(#REF!/#REF!*$AN$5,1))</f>
        <v>#REF!</v>
      </c>
      <c r="AO299" s="79" t="str">
        <f t="shared" si="205"/>
        <v/>
      </c>
      <c r="AP299" s="5" t="str">
        <f t="shared" si="207"/>
        <v/>
      </c>
      <c r="AQ299" s="5" t="str">
        <f t="shared" si="208"/>
        <v/>
      </c>
      <c r="AR299" s="5" t="str">
        <f t="shared" si="209"/>
        <v/>
      </c>
      <c r="AS299" s="5" t="str">
        <f t="shared" si="210"/>
        <v/>
      </c>
      <c r="AT299" s="5" t="str">
        <f t="shared" si="211"/>
        <v/>
      </c>
      <c r="AU299" s="5" t="str">
        <f t="shared" si="212"/>
        <v/>
      </c>
      <c r="AV299" s="5" t="str">
        <f t="shared" si="206"/>
        <v/>
      </c>
    </row>
    <row r="300" spans="1:48" x14ac:dyDescent="0.35">
      <c r="A300" s="69">
        <f>IF('Student Profile'!A87="","",'Student Profile'!A87)</f>
        <v>85</v>
      </c>
      <c r="B300" s="70" t="str">
        <f>IF('Student Profile'!B87="","",'Student Profile'!B87)</f>
        <v/>
      </c>
      <c r="C300" s="69" t="str">
        <f>IF('Student Profile'!C87="","",'Student Profile'!C87)</f>
        <v/>
      </c>
      <c r="D300" s="71"/>
      <c r="E300" s="72">
        <f t="shared" si="181"/>
        <v>0</v>
      </c>
      <c r="F300" s="422" t="str">
        <f t="shared" si="199"/>
        <v/>
      </c>
      <c r="G300" s="4"/>
      <c r="H300" s="84">
        <f t="shared" si="182"/>
        <v>85</v>
      </c>
      <c r="I300" s="80" t="str">
        <f t="shared" si="183"/>
        <v/>
      </c>
      <c r="J300" s="80" t="str">
        <f t="shared" si="184"/>
        <v/>
      </c>
      <c r="K300" s="81"/>
      <c r="L300" s="6">
        <f t="shared" si="185"/>
        <v>0</v>
      </c>
      <c r="M300" s="421" t="str">
        <f t="shared" si="200"/>
        <v/>
      </c>
      <c r="N300" s="4"/>
      <c r="O300" s="83">
        <f t="shared" si="186"/>
        <v>85</v>
      </c>
      <c r="P300" s="77" t="str">
        <f t="shared" si="187"/>
        <v/>
      </c>
      <c r="Q300" s="77" t="str">
        <f t="shared" si="188"/>
        <v/>
      </c>
      <c r="R300" s="78"/>
      <c r="S300" s="79" t="e">
        <f>IF(#REF!="","",ROUND(#REF!/#REF!*$AN$5,1))</f>
        <v>#REF!</v>
      </c>
      <c r="T300" s="79" t="str">
        <f t="shared" si="189"/>
        <v/>
      </c>
      <c r="U300" s="4"/>
      <c r="V300" s="69">
        <f t="shared" si="190"/>
        <v>85</v>
      </c>
      <c r="W300" s="70" t="str">
        <f t="shared" si="191"/>
        <v/>
      </c>
      <c r="X300" s="70" t="str">
        <f t="shared" si="192"/>
        <v/>
      </c>
      <c r="Y300" s="71"/>
      <c r="Z300" s="72">
        <f t="shared" si="193"/>
        <v>0</v>
      </c>
      <c r="AA300" s="422" t="str">
        <f t="shared" si="201"/>
        <v/>
      </c>
      <c r="AB300" s="4"/>
      <c r="AC300" s="84">
        <f t="shared" si="194"/>
        <v>85</v>
      </c>
      <c r="AD300" s="80" t="str">
        <f t="shared" si="195"/>
        <v/>
      </c>
      <c r="AE300" s="80" t="str">
        <f t="shared" si="196"/>
        <v/>
      </c>
      <c r="AF300" s="81"/>
      <c r="AG300" s="6">
        <f t="shared" si="197"/>
        <v>0</v>
      </c>
      <c r="AH300" s="421" t="str">
        <f t="shared" si="202"/>
        <v/>
      </c>
      <c r="AI300" s="4"/>
      <c r="AJ300" s="83">
        <f t="shared" si="198"/>
        <v>85</v>
      </c>
      <c r="AK300" s="77" t="str">
        <f t="shared" si="203"/>
        <v/>
      </c>
      <c r="AL300" s="77" t="str">
        <f t="shared" si="204"/>
        <v/>
      </c>
      <c r="AM300" s="78"/>
      <c r="AN300" s="79" t="e">
        <f>IF(#REF!="","",ROUND(#REF!/#REF!*$AN$5,1))</f>
        <v>#REF!</v>
      </c>
      <c r="AO300" s="79" t="str">
        <f t="shared" si="205"/>
        <v/>
      </c>
      <c r="AP300" s="5" t="str">
        <f t="shared" si="207"/>
        <v/>
      </c>
      <c r="AQ300" s="5" t="str">
        <f t="shared" si="208"/>
        <v/>
      </c>
      <c r="AR300" s="5" t="str">
        <f t="shared" si="209"/>
        <v/>
      </c>
      <c r="AS300" s="5" t="str">
        <f t="shared" si="210"/>
        <v/>
      </c>
      <c r="AT300" s="5" t="str">
        <f t="shared" si="211"/>
        <v/>
      </c>
      <c r="AU300" s="5" t="str">
        <f t="shared" si="212"/>
        <v/>
      </c>
      <c r="AV300" s="5" t="str">
        <f t="shared" si="206"/>
        <v/>
      </c>
    </row>
    <row r="301" spans="1:48" x14ac:dyDescent="0.35">
      <c r="A301" s="69">
        <f>IF('Student Profile'!A88="","",'Student Profile'!A88)</f>
        <v>86</v>
      </c>
      <c r="B301" s="70" t="str">
        <f>IF('Student Profile'!B88="","",'Student Profile'!B88)</f>
        <v/>
      </c>
      <c r="C301" s="69" t="str">
        <f>IF('Student Profile'!C88="","",'Student Profile'!C88)</f>
        <v/>
      </c>
      <c r="D301" s="71"/>
      <c r="E301" s="72">
        <f t="shared" si="181"/>
        <v>0</v>
      </c>
      <c r="F301" s="422" t="str">
        <f t="shared" si="199"/>
        <v/>
      </c>
      <c r="G301" s="4"/>
      <c r="H301" s="84">
        <f t="shared" si="182"/>
        <v>86</v>
      </c>
      <c r="I301" s="80" t="str">
        <f t="shared" si="183"/>
        <v/>
      </c>
      <c r="J301" s="80" t="str">
        <f t="shared" si="184"/>
        <v/>
      </c>
      <c r="K301" s="81"/>
      <c r="L301" s="6">
        <f t="shared" si="185"/>
        <v>0</v>
      </c>
      <c r="M301" s="421" t="str">
        <f t="shared" si="200"/>
        <v/>
      </c>
      <c r="N301" s="4"/>
      <c r="O301" s="83">
        <f t="shared" si="186"/>
        <v>86</v>
      </c>
      <c r="P301" s="77" t="str">
        <f t="shared" si="187"/>
        <v/>
      </c>
      <c r="Q301" s="77" t="str">
        <f t="shared" si="188"/>
        <v/>
      </c>
      <c r="R301" s="78"/>
      <c r="S301" s="79" t="e">
        <f>IF(#REF!="","",ROUND(#REF!/#REF!*$AN$5,1))</f>
        <v>#REF!</v>
      </c>
      <c r="T301" s="79" t="str">
        <f t="shared" si="189"/>
        <v/>
      </c>
      <c r="U301" s="4"/>
      <c r="V301" s="69">
        <f t="shared" si="190"/>
        <v>86</v>
      </c>
      <c r="W301" s="70" t="str">
        <f t="shared" si="191"/>
        <v/>
      </c>
      <c r="X301" s="70" t="str">
        <f t="shared" si="192"/>
        <v/>
      </c>
      <c r="Y301" s="71"/>
      <c r="Z301" s="72">
        <f t="shared" si="193"/>
        <v>0</v>
      </c>
      <c r="AA301" s="422" t="str">
        <f t="shared" si="201"/>
        <v/>
      </c>
      <c r="AB301" s="4"/>
      <c r="AC301" s="84">
        <f t="shared" si="194"/>
        <v>86</v>
      </c>
      <c r="AD301" s="80" t="str">
        <f t="shared" si="195"/>
        <v/>
      </c>
      <c r="AE301" s="80" t="str">
        <f t="shared" si="196"/>
        <v/>
      </c>
      <c r="AF301" s="81"/>
      <c r="AG301" s="6">
        <f t="shared" si="197"/>
        <v>0</v>
      </c>
      <c r="AH301" s="421" t="str">
        <f t="shared" si="202"/>
        <v/>
      </c>
      <c r="AI301" s="4"/>
      <c r="AJ301" s="83">
        <f t="shared" si="198"/>
        <v>86</v>
      </c>
      <c r="AK301" s="77" t="str">
        <f t="shared" si="203"/>
        <v/>
      </c>
      <c r="AL301" s="77" t="str">
        <f t="shared" si="204"/>
        <v/>
      </c>
      <c r="AM301" s="78"/>
      <c r="AN301" s="79" t="e">
        <f>IF(#REF!="","",ROUND(#REF!/#REF!*$AN$5,1))</f>
        <v>#REF!</v>
      </c>
      <c r="AO301" s="79" t="str">
        <f t="shared" si="205"/>
        <v/>
      </c>
      <c r="AP301" s="5" t="str">
        <f t="shared" si="207"/>
        <v/>
      </c>
      <c r="AQ301" s="5" t="str">
        <f t="shared" si="208"/>
        <v/>
      </c>
      <c r="AR301" s="5" t="str">
        <f t="shared" si="209"/>
        <v/>
      </c>
      <c r="AS301" s="5" t="str">
        <f t="shared" si="210"/>
        <v/>
      </c>
      <c r="AT301" s="5" t="str">
        <f t="shared" si="211"/>
        <v/>
      </c>
      <c r="AU301" s="5" t="str">
        <f t="shared" si="212"/>
        <v/>
      </c>
      <c r="AV301" s="5" t="str">
        <f t="shared" si="206"/>
        <v/>
      </c>
    </row>
    <row r="302" spans="1:48" x14ac:dyDescent="0.35">
      <c r="A302" s="69">
        <f>IF('Student Profile'!A89="","",'Student Profile'!A89)</f>
        <v>87</v>
      </c>
      <c r="B302" s="70" t="str">
        <f>IF('Student Profile'!B89="","",'Student Profile'!B89)</f>
        <v/>
      </c>
      <c r="C302" s="69" t="str">
        <f>IF('Student Profile'!C89="","",'Student Profile'!C89)</f>
        <v/>
      </c>
      <c r="D302" s="71"/>
      <c r="E302" s="72">
        <f t="shared" si="181"/>
        <v>0</v>
      </c>
      <c r="F302" s="422" t="str">
        <f t="shared" si="199"/>
        <v/>
      </c>
      <c r="G302" s="4"/>
      <c r="H302" s="84">
        <f t="shared" si="182"/>
        <v>87</v>
      </c>
      <c r="I302" s="80" t="str">
        <f t="shared" si="183"/>
        <v/>
      </c>
      <c r="J302" s="80" t="str">
        <f t="shared" si="184"/>
        <v/>
      </c>
      <c r="K302" s="81"/>
      <c r="L302" s="6">
        <f t="shared" si="185"/>
        <v>0</v>
      </c>
      <c r="M302" s="421" t="str">
        <f t="shared" si="200"/>
        <v/>
      </c>
      <c r="N302" s="4"/>
      <c r="O302" s="83">
        <f t="shared" si="186"/>
        <v>87</v>
      </c>
      <c r="P302" s="77" t="str">
        <f t="shared" si="187"/>
        <v/>
      </c>
      <c r="Q302" s="77" t="str">
        <f t="shared" si="188"/>
        <v/>
      </c>
      <c r="R302" s="78"/>
      <c r="S302" s="79" t="e">
        <f>IF(#REF!="","",ROUND(#REF!/#REF!*$AN$5,1))</f>
        <v>#REF!</v>
      </c>
      <c r="T302" s="79" t="str">
        <f t="shared" si="189"/>
        <v/>
      </c>
      <c r="U302" s="4"/>
      <c r="V302" s="69">
        <f t="shared" si="190"/>
        <v>87</v>
      </c>
      <c r="W302" s="70" t="str">
        <f t="shared" si="191"/>
        <v/>
      </c>
      <c r="X302" s="70" t="str">
        <f t="shared" si="192"/>
        <v/>
      </c>
      <c r="Y302" s="71"/>
      <c r="Z302" s="72">
        <f t="shared" si="193"/>
        <v>0</v>
      </c>
      <c r="AA302" s="422" t="str">
        <f t="shared" si="201"/>
        <v/>
      </c>
      <c r="AB302" s="4"/>
      <c r="AC302" s="84">
        <f t="shared" si="194"/>
        <v>87</v>
      </c>
      <c r="AD302" s="80" t="str">
        <f t="shared" si="195"/>
        <v/>
      </c>
      <c r="AE302" s="80" t="str">
        <f t="shared" si="196"/>
        <v/>
      </c>
      <c r="AF302" s="81"/>
      <c r="AG302" s="6">
        <f t="shared" si="197"/>
        <v>0</v>
      </c>
      <c r="AH302" s="421" t="str">
        <f t="shared" si="202"/>
        <v/>
      </c>
      <c r="AI302" s="4"/>
      <c r="AJ302" s="83">
        <f t="shared" si="198"/>
        <v>87</v>
      </c>
      <c r="AK302" s="77" t="str">
        <f t="shared" si="203"/>
        <v/>
      </c>
      <c r="AL302" s="77" t="str">
        <f t="shared" si="204"/>
        <v/>
      </c>
      <c r="AM302" s="78"/>
      <c r="AN302" s="79" t="e">
        <f>IF(#REF!="","",ROUND(#REF!/#REF!*$AN$5,1))</f>
        <v>#REF!</v>
      </c>
      <c r="AO302" s="79" t="str">
        <f t="shared" si="205"/>
        <v/>
      </c>
      <c r="AP302" s="5" t="str">
        <f t="shared" si="207"/>
        <v/>
      </c>
      <c r="AQ302" s="5" t="str">
        <f t="shared" si="208"/>
        <v/>
      </c>
      <c r="AR302" s="5" t="str">
        <f t="shared" si="209"/>
        <v/>
      </c>
      <c r="AS302" s="5" t="str">
        <f t="shared" si="210"/>
        <v/>
      </c>
      <c r="AT302" s="5" t="str">
        <f t="shared" si="211"/>
        <v/>
      </c>
      <c r="AU302" s="5" t="str">
        <f t="shared" si="212"/>
        <v/>
      </c>
      <c r="AV302" s="5" t="str">
        <f t="shared" si="206"/>
        <v/>
      </c>
    </row>
    <row r="303" spans="1:48" x14ac:dyDescent="0.35">
      <c r="A303" s="69">
        <f>IF('Student Profile'!A90="","",'Student Profile'!A90)</f>
        <v>88</v>
      </c>
      <c r="B303" s="70" t="str">
        <f>IF('Student Profile'!B90="","",'Student Profile'!B90)</f>
        <v/>
      </c>
      <c r="C303" s="69" t="str">
        <f>IF('Student Profile'!C90="","",'Student Profile'!C90)</f>
        <v/>
      </c>
      <c r="D303" s="71"/>
      <c r="E303" s="72">
        <f t="shared" si="181"/>
        <v>0</v>
      </c>
      <c r="F303" s="422" t="str">
        <f t="shared" si="199"/>
        <v/>
      </c>
      <c r="G303" s="4"/>
      <c r="H303" s="84">
        <f t="shared" si="182"/>
        <v>88</v>
      </c>
      <c r="I303" s="80" t="str">
        <f t="shared" si="183"/>
        <v/>
      </c>
      <c r="J303" s="80" t="str">
        <f t="shared" si="184"/>
        <v/>
      </c>
      <c r="K303" s="81"/>
      <c r="L303" s="6">
        <f t="shared" si="185"/>
        <v>0</v>
      </c>
      <c r="M303" s="421" t="str">
        <f t="shared" si="200"/>
        <v/>
      </c>
      <c r="N303" s="4"/>
      <c r="O303" s="83">
        <f t="shared" si="186"/>
        <v>88</v>
      </c>
      <c r="P303" s="77" t="str">
        <f t="shared" si="187"/>
        <v/>
      </c>
      <c r="Q303" s="77" t="str">
        <f t="shared" si="188"/>
        <v/>
      </c>
      <c r="R303" s="78"/>
      <c r="S303" s="79" t="e">
        <f>IF(#REF!="","",ROUND(#REF!/#REF!*$AN$5,1))</f>
        <v>#REF!</v>
      </c>
      <c r="T303" s="79" t="str">
        <f t="shared" si="189"/>
        <v/>
      </c>
      <c r="U303" s="4"/>
      <c r="V303" s="69">
        <f t="shared" si="190"/>
        <v>88</v>
      </c>
      <c r="W303" s="70" t="str">
        <f t="shared" si="191"/>
        <v/>
      </c>
      <c r="X303" s="70" t="str">
        <f t="shared" si="192"/>
        <v/>
      </c>
      <c r="Y303" s="71"/>
      <c r="Z303" s="72">
        <f t="shared" si="193"/>
        <v>0</v>
      </c>
      <c r="AA303" s="422" t="str">
        <f t="shared" si="201"/>
        <v/>
      </c>
      <c r="AB303" s="4"/>
      <c r="AC303" s="84">
        <f t="shared" si="194"/>
        <v>88</v>
      </c>
      <c r="AD303" s="80" t="str">
        <f t="shared" si="195"/>
        <v/>
      </c>
      <c r="AE303" s="80" t="str">
        <f t="shared" si="196"/>
        <v/>
      </c>
      <c r="AF303" s="81"/>
      <c r="AG303" s="6">
        <f t="shared" si="197"/>
        <v>0</v>
      </c>
      <c r="AH303" s="421" t="str">
        <f t="shared" si="202"/>
        <v/>
      </c>
      <c r="AI303" s="4"/>
      <c r="AJ303" s="83">
        <f t="shared" si="198"/>
        <v>88</v>
      </c>
      <c r="AK303" s="77" t="str">
        <f t="shared" si="203"/>
        <v/>
      </c>
      <c r="AL303" s="77" t="str">
        <f t="shared" si="204"/>
        <v/>
      </c>
      <c r="AM303" s="78"/>
      <c r="AN303" s="79" t="e">
        <f>IF(#REF!="","",ROUND(#REF!/#REF!*$AN$5,1))</f>
        <v>#REF!</v>
      </c>
      <c r="AO303" s="79" t="str">
        <f t="shared" si="205"/>
        <v/>
      </c>
      <c r="AP303" s="5" t="str">
        <f t="shared" si="207"/>
        <v/>
      </c>
      <c r="AQ303" s="5" t="str">
        <f t="shared" si="208"/>
        <v/>
      </c>
      <c r="AR303" s="5" t="str">
        <f t="shared" si="209"/>
        <v/>
      </c>
      <c r="AS303" s="5" t="str">
        <f t="shared" si="210"/>
        <v/>
      </c>
      <c r="AT303" s="5" t="str">
        <f t="shared" si="211"/>
        <v/>
      </c>
      <c r="AU303" s="5" t="str">
        <f t="shared" si="212"/>
        <v/>
      </c>
      <c r="AV303" s="5" t="str">
        <f t="shared" si="206"/>
        <v/>
      </c>
    </row>
    <row r="304" spans="1:48" x14ac:dyDescent="0.35">
      <c r="A304" s="69">
        <f>IF('Student Profile'!A91="","",'Student Profile'!A91)</f>
        <v>89</v>
      </c>
      <c r="B304" s="70" t="str">
        <f>IF('Student Profile'!B91="","",'Student Profile'!B91)</f>
        <v/>
      </c>
      <c r="C304" s="69" t="str">
        <f>IF('Student Profile'!C91="","",'Student Profile'!C91)</f>
        <v/>
      </c>
      <c r="D304" s="71"/>
      <c r="E304" s="72">
        <f t="shared" si="181"/>
        <v>0</v>
      </c>
      <c r="F304" s="422" t="str">
        <f t="shared" si="199"/>
        <v/>
      </c>
      <c r="G304" s="4"/>
      <c r="H304" s="84">
        <f t="shared" si="182"/>
        <v>89</v>
      </c>
      <c r="I304" s="80" t="str">
        <f t="shared" si="183"/>
        <v/>
      </c>
      <c r="J304" s="80" t="str">
        <f t="shared" si="184"/>
        <v/>
      </c>
      <c r="K304" s="81"/>
      <c r="L304" s="6">
        <f t="shared" si="185"/>
        <v>0</v>
      </c>
      <c r="M304" s="421" t="str">
        <f t="shared" si="200"/>
        <v/>
      </c>
      <c r="N304" s="4"/>
      <c r="O304" s="83">
        <f t="shared" si="186"/>
        <v>89</v>
      </c>
      <c r="P304" s="77" t="str">
        <f t="shared" si="187"/>
        <v/>
      </c>
      <c r="Q304" s="77" t="str">
        <f t="shared" si="188"/>
        <v/>
      </c>
      <c r="R304" s="78"/>
      <c r="S304" s="79" t="e">
        <f>IF(#REF!="","",ROUND(#REF!/#REF!*$AN$5,1))</f>
        <v>#REF!</v>
      </c>
      <c r="T304" s="79" t="str">
        <f t="shared" si="189"/>
        <v/>
      </c>
      <c r="U304" s="4"/>
      <c r="V304" s="69">
        <f t="shared" si="190"/>
        <v>89</v>
      </c>
      <c r="W304" s="70" t="str">
        <f t="shared" si="191"/>
        <v/>
      </c>
      <c r="X304" s="70" t="str">
        <f t="shared" si="192"/>
        <v/>
      </c>
      <c r="Y304" s="71"/>
      <c r="Z304" s="72">
        <f t="shared" si="193"/>
        <v>0</v>
      </c>
      <c r="AA304" s="422" t="str">
        <f t="shared" si="201"/>
        <v/>
      </c>
      <c r="AB304" s="4"/>
      <c r="AC304" s="84">
        <f t="shared" si="194"/>
        <v>89</v>
      </c>
      <c r="AD304" s="80" t="str">
        <f t="shared" si="195"/>
        <v/>
      </c>
      <c r="AE304" s="80" t="str">
        <f t="shared" si="196"/>
        <v/>
      </c>
      <c r="AF304" s="81"/>
      <c r="AG304" s="6">
        <f t="shared" si="197"/>
        <v>0</v>
      </c>
      <c r="AH304" s="421" t="str">
        <f t="shared" si="202"/>
        <v/>
      </c>
      <c r="AI304" s="4"/>
      <c r="AJ304" s="83">
        <f t="shared" si="198"/>
        <v>89</v>
      </c>
      <c r="AK304" s="77" t="str">
        <f t="shared" si="203"/>
        <v/>
      </c>
      <c r="AL304" s="77" t="str">
        <f t="shared" si="204"/>
        <v/>
      </c>
      <c r="AM304" s="78"/>
      <c r="AN304" s="79" t="e">
        <f>IF(#REF!="","",ROUND(#REF!/#REF!*$AN$5,1))</f>
        <v>#REF!</v>
      </c>
      <c r="AO304" s="79" t="str">
        <f t="shared" si="205"/>
        <v/>
      </c>
      <c r="AP304" s="5" t="str">
        <f t="shared" si="207"/>
        <v/>
      </c>
      <c r="AQ304" s="5" t="str">
        <f t="shared" si="208"/>
        <v/>
      </c>
      <c r="AR304" s="5" t="str">
        <f t="shared" si="209"/>
        <v/>
      </c>
      <c r="AS304" s="5" t="str">
        <f t="shared" si="210"/>
        <v/>
      </c>
      <c r="AT304" s="5" t="str">
        <f t="shared" si="211"/>
        <v/>
      </c>
      <c r="AU304" s="5" t="str">
        <f t="shared" si="212"/>
        <v/>
      </c>
      <c r="AV304" s="5" t="str">
        <f t="shared" si="206"/>
        <v/>
      </c>
    </row>
    <row r="305" spans="1:48" x14ac:dyDescent="0.35">
      <c r="A305" s="69">
        <f>IF('Student Profile'!A92="","",'Student Profile'!A92)</f>
        <v>90</v>
      </c>
      <c r="B305" s="70" t="str">
        <f>IF('Student Profile'!B92="","",'Student Profile'!B92)</f>
        <v/>
      </c>
      <c r="C305" s="69" t="str">
        <f>IF('Student Profile'!C92="","",'Student Profile'!C92)</f>
        <v/>
      </c>
      <c r="D305" s="71"/>
      <c r="E305" s="72">
        <f t="shared" si="181"/>
        <v>0</v>
      </c>
      <c r="F305" s="422" t="str">
        <f t="shared" si="199"/>
        <v/>
      </c>
      <c r="G305" s="4"/>
      <c r="H305" s="84">
        <f t="shared" si="182"/>
        <v>90</v>
      </c>
      <c r="I305" s="80" t="str">
        <f t="shared" si="183"/>
        <v/>
      </c>
      <c r="J305" s="80" t="str">
        <f t="shared" si="184"/>
        <v/>
      </c>
      <c r="K305" s="81"/>
      <c r="L305" s="6">
        <f t="shared" si="185"/>
        <v>0</v>
      </c>
      <c r="M305" s="421" t="str">
        <f t="shared" si="200"/>
        <v/>
      </c>
      <c r="N305" s="4"/>
      <c r="O305" s="83">
        <f t="shared" si="186"/>
        <v>90</v>
      </c>
      <c r="P305" s="77" t="str">
        <f t="shared" si="187"/>
        <v/>
      </c>
      <c r="Q305" s="77" t="str">
        <f t="shared" si="188"/>
        <v/>
      </c>
      <c r="R305" s="78"/>
      <c r="S305" s="79" t="e">
        <f>IF(#REF!="","",ROUND(#REF!/#REF!*$AN$5,1))</f>
        <v>#REF!</v>
      </c>
      <c r="T305" s="79" t="str">
        <f t="shared" si="189"/>
        <v/>
      </c>
      <c r="U305" s="4"/>
      <c r="V305" s="69">
        <f t="shared" si="190"/>
        <v>90</v>
      </c>
      <c r="W305" s="70" t="str">
        <f t="shared" si="191"/>
        <v/>
      </c>
      <c r="X305" s="70" t="str">
        <f t="shared" si="192"/>
        <v/>
      </c>
      <c r="Y305" s="71"/>
      <c r="Z305" s="72">
        <f t="shared" si="193"/>
        <v>0</v>
      </c>
      <c r="AA305" s="422" t="str">
        <f t="shared" si="201"/>
        <v/>
      </c>
      <c r="AB305" s="4"/>
      <c r="AC305" s="84">
        <f t="shared" si="194"/>
        <v>90</v>
      </c>
      <c r="AD305" s="80" t="str">
        <f t="shared" si="195"/>
        <v/>
      </c>
      <c r="AE305" s="80" t="str">
        <f t="shared" si="196"/>
        <v/>
      </c>
      <c r="AF305" s="81"/>
      <c r="AG305" s="6">
        <f t="shared" si="197"/>
        <v>0</v>
      </c>
      <c r="AH305" s="421" t="str">
        <f t="shared" si="202"/>
        <v/>
      </c>
      <c r="AI305" s="4"/>
      <c r="AJ305" s="83">
        <f t="shared" si="198"/>
        <v>90</v>
      </c>
      <c r="AK305" s="77" t="str">
        <f t="shared" si="203"/>
        <v/>
      </c>
      <c r="AL305" s="77" t="str">
        <f t="shared" si="204"/>
        <v/>
      </c>
      <c r="AM305" s="78"/>
      <c r="AN305" s="79" t="e">
        <f>IF(#REF!="","",ROUND(#REF!/#REF!*$AN$5,1))</f>
        <v>#REF!</v>
      </c>
      <c r="AO305" s="79" t="str">
        <f t="shared" si="205"/>
        <v/>
      </c>
      <c r="AP305" s="5" t="str">
        <f t="shared" si="207"/>
        <v/>
      </c>
      <c r="AQ305" s="5" t="str">
        <f t="shared" si="208"/>
        <v/>
      </c>
      <c r="AR305" s="5" t="str">
        <f t="shared" si="209"/>
        <v/>
      </c>
      <c r="AS305" s="5" t="str">
        <f t="shared" si="210"/>
        <v/>
      </c>
      <c r="AT305" s="5" t="str">
        <f t="shared" si="211"/>
        <v/>
      </c>
      <c r="AU305" s="5" t="str">
        <f t="shared" si="212"/>
        <v/>
      </c>
      <c r="AV305" s="5" t="str">
        <f t="shared" si="206"/>
        <v/>
      </c>
    </row>
    <row r="306" spans="1:48" x14ac:dyDescent="0.35">
      <c r="A306" s="69">
        <f>IF('Student Profile'!A93="","",'Student Profile'!A93)</f>
        <v>91</v>
      </c>
      <c r="B306" s="70" t="str">
        <f>IF('Student Profile'!B93="","",'Student Profile'!B93)</f>
        <v/>
      </c>
      <c r="C306" s="69" t="str">
        <f>IF('Student Profile'!C93="","",'Student Profile'!C93)</f>
        <v/>
      </c>
      <c r="D306" s="71"/>
      <c r="E306" s="72">
        <f t="shared" si="181"/>
        <v>0</v>
      </c>
      <c r="F306" s="422" t="str">
        <f t="shared" si="199"/>
        <v/>
      </c>
      <c r="G306" s="4"/>
      <c r="H306" s="84">
        <f t="shared" si="182"/>
        <v>91</v>
      </c>
      <c r="I306" s="80" t="str">
        <f t="shared" si="183"/>
        <v/>
      </c>
      <c r="J306" s="80" t="str">
        <f t="shared" si="184"/>
        <v/>
      </c>
      <c r="K306" s="81"/>
      <c r="L306" s="6">
        <f t="shared" si="185"/>
        <v>0</v>
      </c>
      <c r="M306" s="421" t="str">
        <f t="shared" si="200"/>
        <v/>
      </c>
      <c r="N306" s="4"/>
      <c r="O306" s="83">
        <f t="shared" si="186"/>
        <v>91</v>
      </c>
      <c r="P306" s="77" t="str">
        <f t="shared" si="187"/>
        <v/>
      </c>
      <c r="Q306" s="77" t="str">
        <f t="shared" si="188"/>
        <v/>
      </c>
      <c r="R306" s="78"/>
      <c r="S306" s="79" t="e">
        <f>IF(#REF!="","",ROUND(#REF!/#REF!*$AN$5,1))</f>
        <v>#REF!</v>
      </c>
      <c r="T306" s="79" t="str">
        <f t="shared" si="189"/>
        <v/>
      </c>
      <c r="U306" s="4"/>
      <c r="V306" s="69">
        <f t="shared" si="190"/>
        <v>91</v>
      </c>
      <c r="W306" s="70" t="str">
        <f t="shared" si="191"/>
        <v/>
      </c>
      <c r="X306" s="70" t="str">
        <f t="shared" si="192"/>
        <v/>
      </c>
      <c r="Y306" s="71"/>
      <c r="Z306" s="72">
        <f t="shared" si="193"/>
        <v>0</v>
      </c>
      <c r="AA306" s="422" t="str">
        <f t="shared" si="201"/>
        <v/>
      </c>
      <c r="AB306" s="4"/>
      <c r="AC306" s="84">
        <f t="shared" si="194"/>
        <v>91</v>
      </c>
      <c r="AD306" s="80" t="str">
        <f t="shared" si="195"/>
        <v/>
      </c>
      <c r="AE306" s="80" t="str">
        <f t="shared" si="196"/>
        <v/>
      </c>
      <c r="AF306" s="81"/>
      <c r="AG306" s="6">
        <f t="shared" si="197"/>
        <v>0</v>
      </c>
      <c r="AH306" s="421" t="str">
        <f t="shared" si="202"/>
        <v/>
      </c>
      <c r="AI306" s="4"/>
      <c r="AJ306" s="83">
        <f t="shared" si="198"/>
        <v>91</v>
      </c>
      <c r="AK306" s="77" t="str">
        <f t="shared" si="203"/>
        <v/>
      </c>
      <c r="AL306" s="77" t="str">
        <f t="shared" si="204"/>
        <v/>
      </c>
      <c r="AM306" s="78"/>
      <c r="AN306" s="79" t="e">
        <f>IF(#REF!="","",ROUND(#REF!/#REF!*$AN$5,1))</f>
        <v>#REF!</v>
      </c>
      <c r="AO306" s="79" t="str">
        <f t="shared" si="205"/>
        <v/>
      </c>
      <c r="AP306" s="5" t="str">
        <f t="shared" si="207"/>
        <v/>
      </c>
      <c r="AQ306" s="5" t="str">
        <f t="shared" si="208"/>
        <v/>
      </c>
      <c r="AR306" s="5" t="str">
        <f t="shared" si="209"/>
        <v/>
      </c>
      <c r="AS306" s="5" t="str">
        <f t="shared" si="210"/>
        <v/>
      </c>
      <c r="AT306" s="5" t="str">
        <f t="shared" si="211"/>
        <v/>
      </c>
      <c r="AU306" s="5" t="str">
        <f t="shared" si="212"/>
        <v/>
      </c>
      <c r="AV306" s="5" t="str">
        <f t="shared" si="206"/>
        <v/>
      </c>
    </row>
    <row r="307" spans="1:48" x14ac:dyDescent="0.35">
      <c r="A307" s="69">
        <f>IF('Student Profile'!A94="","",'Student Profile'!A94)</f>
        <v>92</v>
      </c>
      <c r="B307" s="70" t="str">
        <f>IF('Student Profile'!B94="","",'Student Profile'!B94)</f>
        <v/>
      </c>
      <c r="C307" s="69" t="str">
        <f>IF('Student Profile'!C94="","",'Student Profile'!C94)</f>
        <v/>
      </c>
      <c r="D307" s="71"/>
      <c r="E307" s="72">
        <f t="shared" si="181"/>
        <v>0</v>
      </c>
      <c r="F307" s="422" t="str">
        <f t="shared" si="199"/>
        <v/>
      </c>
      <c r="G307" s="4"/>
      <c r="H307" s="84">
        <f t="shared" si="182"/>
        <v>92</v>
      </c>
      <c r="I307" s="80" t="str">
        <f t="shared" si="183"/>
        <v/>
      </c>
      <c r="J307" s="80" t="str">
        <f t="shared" si="184"/>
        <v/>
      </c>
      <c r="K307" s="81"/>
      <c r="L307" s="6">
        <f t="shared" si="185"/>
        <v>0</v>
      </c>
      <c r="M307" s="421" t="str">
        <f t="shared" si="200"/>
        <v/>
      </c>
      <c r="N307" s="4"/>
      <c r="O307" s="83">
        <f t="shared" si="186"/>
        <v>92</v>
      </c>
      <c r="P307" s="77" t="str">
        <f t="shared" si="187"/>
        <v/>
      </c>
      <c r="Q307" s="77" t="str">
        <f t="shared" si="188"/>
        <v/>
      </c>
      <c r="R307" s="78"/>
      <c r="S307" s="79" t="e">
        <f>IF(#REF!="","",ROUND(#REF!/#REF!*$AN$5,1))</f>
        <v>#REF!</v>
      </c>
      <c r="T307" s="79" t="str">
        <f t="shared" si="189"/>
        <v/>
      </c>
      <c r="U307" s="4"/>
      <c r="V307" s="69">
        <f t="shared" si="190"/>
        <v>92</v>
      </c>
      <c r="W307" s="70" t="str">
        <f t="shared" si="191"/>
        <v/>
      </c>
      <c r="X307" s="70" t="str">
        <f t="shared" si="192"/>
        <v/>
      </c>
      <c r="Y307" s="71"/>
      <c r="Z307" s="72">
        <f t="shared" si="193"/>
        <v>0</v>
      </c>
      <c r="AA307" s="422" t="str">
        <f t="shared" si="201"/>
        <v/>
      </c>
      <c r="AB307" s="4"/>
      <c r="AC307" s="84">
        <f t="shared" si="194"/>
        <v>92</v>
      </c>
      <c r="AD307" s="80" t="str">
        <f t="shared" si="195"/>
        <v/>
      </c>
      <c r="AE307" s="80" t="str">
        <f t="shared" si="196"/>
        <v/>
      </c>
      <c r="AF307" s="81"/>
      <c r="AG307" s="6">
        <f t="shared" si="197"/>
        <v>0</v>
      </c>
      <c r="AH307" s="421" t="str">
        <f t="shared" si="202"/>
        <v/>
      </c>
      <c r="AI307" s="4"/>
      <c r="AJ307" s="83">
        <f t="shared" si="198"/>
        <v>92</v>
      </c>
      <c r="AK307" s="77" t="str">
        <f t="shared" si="203"/>
        <v/>
      </c>
      <c r="AL307" s="77" t="str">
        <f t="shared" si="204"/>
        <v/>
      </c>
      <c r="AM307" s="78"/>
      <c r="AN307" s="79" t="e">
        <f>IF(#REF!="","",ROUND(#REF!/#REF!*$AN$5,1))</f>
        <v>#REF!</v>
      </c>
      <c r="AO307" s="79" t="str">
        <f t="shared" si="205"/>
        <v/>
      </c>
      <c r="AP307" s="5" t="str">
        <f t="shared" si="207"/>
        <v/>
      </c>
      <c r="AQ307" s="5" t="str">
        <f t="shared" si="208"/>
        <v/>
      </c>
      <c r="AR307" s="5" t="str">
        <f t="shared" si="209"/>
        <v/>
      </c>
      <c r="AS307" s="5" t="str">
        <f t="shared" si="210"/>
        <v/>
      </c>
      <c r="AT307" s="5" t="str">
        <f t="shared" si="211"/>
        <v/>
      </c>
      <c r="AU307" s="5" t="str">
        <f t="shared" si="212"/>
        <v/>
      </c>
      <c r="AV307" s="5" t="str">
        <f t="shared" si="206"/>
        <v/>
      </c>
    </row>
    <row r="308" spans="1:48" x14ac:dyDescent="0.35">
      <c r="A308" s="69">
        <f>IF('Student Profile'!A95="","",'Student Profile'!A95)</f>
        <v>93</v>
      </c>
      <c r="B308" s="70" t="str">
        <f>IF('Student Profile'!B95="","",'Student Profile'!B95)</f>
        <v/>
      </c>
      <c r="C308" s="69" t="str">
        <f>IF('Student Profile'!C95="","",'Student Profile'!C95)</f>
        <v/>
      </c>
      <c r="D308" s="71"/>
      <c r="E308" s="72">
        <f t="shared" si="181"/>
        <v>0</v>
      </c>
      <c r="F308" s="422" t="str">
        <f t="shared" si="199"/>
        <v/>
      </c>
      <c r="G308" s="4"/>
      <c r="H308" s="84">
        <f t="shared" si="182"/>
        <v>93</v>
      </c>
      <c r="I308" s="80" t="str">
        <f t="shared" si="183"/>
        <v/>
      </c>
      <c r="J308" s="80" t="str">
        <f t="shared" si="184"/>
        <v/>
      </c>
      <c r="K308" s="81"/>
      <c r="L308" s="6">
        <f t="shared" si="185"/>
        <v>0</v>
      </c>
      <c r="M308" s="421" t="str">
        <f t="shared" si="200"/>
        <v/>
      </c>
      <c r="N308" s="4"/>
      <c r="O308" s="83">
        <f t="shared" si="186"/>
        <v>93</v>
      </c>
      <c r="P308" s="77" t="str">
        <f t="shared" si="187"/>
        <v/>
      </c>
      <c r="Q308" s="77" t="str">
        <f t="shared" si="188"/>
        <v/>
      </c>
      <c r="R308" s="78"/>
      <c r="S308" s="79" t="e">
        <f>IF(#REF!="","",ROUND(#REF!/#REF!*$AN$5,1))</f>
        <v>#REF!</v>
      </c>
      <c r="T308" s="79" t="str">
        <f t="shared" si="189"/>
        <v/>
      </c>
      <c r="U308" s="4"/>
      <c r="V308" s="69">
        <f t="shared" si="190"/>
        <v>93</v>
      </c>
      <c r="W308" s="70" t="str">
        <f t="shared" si="191"/>
        <v/>
      </c>
      <c r="X308" s="70" t="str">
        <f t="shared" si="192"/>
        <v/>
      </c>
      <c r="Y308" s="71"/>
      <c r="Z308" s="72">
        <f t="shared" si="193"/>
        <v>0</v>
      </c>
      <c r="AA308" s="422" t="str">
        <f t="shared" si="201"/>
        <v/>
      </c>
      <c r="AB308" s="4"/>
      <c r="AC308" s="84">
        <f t="shared" si="194"/>
        <v>93</v>
      </c>
      <c r="AD308" s="80" t="str">
        <f t="shared" si="195"/>
        <v/>
      </c>
      <c r="AE308" s="80" t="str">
        <f t="shared" si="196"/>
        <v/>
      </c>
      <c r="AF308" s="81"/>
      <c r="AG308" s="6">
        <f t="shared" si="197"/>
        <v>0</v>
      </c>
      <c r="AH308" s="421" t="str">
        <f t="shared" si="202"/>
        <v/>
      </c>
      <c r="AI308" s="4"/>
      <c r="AJ308" s="83">
        <f t="shared" si="198"/>
        <v>93</v>
      </c>
      <c r="AK308" s="77" t="str">
        <f t="shared" si="203"/>
        <v/>
      </c>
      <c r="AL308" s="77" t="str">
        <f t="shared" si="204"/>
        <v/>
      </c>
      <c r="AM308" s="78"/>
      <c r="AN308" s="79" t="e">
        <f>IF(#REF!="","",ROUND(#REF!/#REF!*$AN$5,1))</f>
        <v>#REF!</v>
      </c>
      <c r="AO308" s="79" t="str">
        <f t="shared" si="205"/>
        <v/>
      </c>
      <c r="AP308" s="5" t="str">
        <f t="shared" si="207"/>
        <v/>
      </c>
      <c r="AQ308" s="5" t="str">
        <f t="shared" si="208"/>
        <v/>
      </c>
      <c r="AR308" s="5" t="str">
        <f t="shared" si="209"/>
        <v/>
      </c>
      <c r="AS308" s="5" t="str">
        <f t="shared" si="210"/>
        <v/>
      </c>
      <c r="AT308" s="5" t="str">
        <f t="shared" si="211"/>
        <v/>
      </c>
      <c r="AU308" s="5" t="str">
        <f t="shared" si="212"/>
        <v/>
      </c>
      <c r="AV308" s="5" t="str">
        <f t="shared" si="206"/>
        <v/>
      </c>
    </row>
    <row r="309" spans="1:48" x14ac:dyDescent="0.35">
      <c r="A309" s="69">
        <f>IF('Student Profile'!A96="","",'Student Profile'!A96)</f>
        <v>94</v>
      </c>
      <c r="B309" s="70" t="str">
        <f>IF('Student Profile'!B96="","",'Student Profile'!B96)</f>
        <v/>
      </c>
      <c r="C309" s="69" t="str">
        <f>IF('Student Profile'!C96="","",'Student Profile'!C96)</f>
        <v/>
      </c>
      <c r="D309" s="71"/>
      <c r="E309" s="72">
        <f t="shared" si="181"/>
        <v>0</v>
      </c>
      <c r="F309" s="422" t="str">
        <f t="shared" si="199"/>
        <v/>
      </c>
      <c r="G309" s="4"/>
      <c r="H309" s="84">
        <f t="shared" si="182"/>
        <v>94</v>
      </c>
      <c r="I309" s="80" t="str">
        <f t="shared" si="183"/>
        <v/>
      </c>
      <c r="J309" s="80" t="str">
        <f t="shared" si="184"/>
        <v/>
      </c>
      <c r="K309" s="81"/>
      <c r="L309" s="6">
        <f t="shared" si="185"/>
        <v>0</v>
      </c>
      <c r="M309" s="421" t="str">
        <f t="shared" si="200"/>
        <v/>
      </c>
      <c r="N309" s="4"/>
      <c r="O309" s="83">
        <f t="shared" si="186"/>
        <v>94</v>
      </c>
      <c r="P309" s="77" t="str">
        <f t="shared" si="187"/>
        <v/>
      </c>
      <c r="Q309" s="77" t="str">
        <f t="shared" si="188"/>
        <v/>
      </c>
      <c r="R309" s="78"/>
      <c r="S309" s="79" t="e">
        <f>IF(#REF!="","",ROUND(#REF!/#REF!*$AN$5,1))</f>
        <v>#REF!</v>
      </c>
      <c r="T309" s="79" t="str">
        <f t="shared" si="189"/>
        <v/>
      </c>
      <c r="U309" s="4"/>
      <c r="V309" s="69">
        <f t="shared" si="190"/>
        <v>94</v>
      </c>
      <c r="W309" s="70" t="str">
        <f t="shared" si="191"/>
        <v/>
      </c>
      <c r="X309" s="70" t="str">
        <f t="shared" si="192"/>
        <v/>
      </c>
      <c r="Y309" s="71"/>
      <c r="Z309" s="72">
        <f t="shared" si="193"/>
        <v>0</v>
      </c>
      <c r="AA309" s="422" t="str">
        <f t="shared" si="201"/>
        <v/>
      </c>
      <c r="AB309" s="4"/>
      <c r="AC309" s="84">
        <f t="shared" si="194"/>
        <v>94</v>
      </c>
      <c r="AD309" s="80" t="str">
        <f t="shared" si="195"/>
        <v/>
      </c>
      <c r="AE309" s="80" t="str">
        <f t="shared" si="196"/>
        <v/>
      </c>
      <c r="AF309" s="81"/>
      <c r="AG309" s="6">
        <f t="shared" si="197"/>
        <v>0</v>
      </c>
      <c r="AH309" s="421" t="str">
        <f t="shared" si="202"/>
        <v/>
      </c>
      <c r="AI309" s="4"/>
      <c r="AJ309" s="83">
        <f t="shared" si="198"/>
        <v>94</v>
      </c>
      <c r="AK309" s="77" t="str">
        <f t="shared" si="203"/>
        <v/>
      </c>
      <c r="AL309" s="77" t="str">
        <f t="shared" si="204"/>
        <v/>
      </c>
      <c r="AM309" s="78"/>
      <c r="AN309" s="79" t="e">
        <f>IF(#REF!="","",ROUND(#REF!/#REF!*$AN$5,1))</f>
        <v>#REF!</v>
      </c>
      <c r="AO309" s="79" t="str">
        <f t="shared" si="205"/>
        <v/>
      </c>
      <c r="AP309" s="5" t="str">
        <f t="shared" si="207"/>
        <v/>
      </c>
      <c r="AQ309" s="5" t="str">
        <f t="shared" si="208"/>
        <v/>
      </c>
      <c r="AR309" s="5" t="str">
        <f t="shared" si="209"/>
        <v/>
      </c>
      <c r="AS309" s="5" t="str">
        <f t="shared" si="210"/>
        <v/>
      </c>
      <c r="AT309" s="5" t="str">
        <f t="shared" si="211"/>
        <v/>
      </c>
      <c r="AU309" s="5" t="str">
        <f t="shared" si="212"/>
        <v/>
      </c>
      <c r="AV309" s="5" t="str">
        <f t="shared" si="206"/>
        <v/>
      </c>
    </row>
    <row r="310" spans="1:48" x14ac:dyDescent="0.35">
      <c r="A310" s="69">
        <f>IF('Student Profile'!A97="","",'Student Profile'!A97)</f>
        <v>95</v>
      </c>
      <c r="B310" s="70" t="str">
        <f>IF('Student Profile'!B97="","",'Student Profile'!B97)</f>
        <v/>
      </c>
      <c r="C310" s="69" t="str">
        <f>IF('Student Profile'!C97="","",'Student Profile'!C97)</f>
        <v/>
      </c>
      <c r="D310" s="71"/>
      <c r="E310" s="72">
        <f t="shared" si="181"/>
        <v>0</v>
      </c>
      <c r="F310" s="422" t="str">
        <f t="shared" si="199"/>
        <v/>
      </c>
      <c r="G310" s="4"/>
      <c r="H310" s="84">
        <f t="shared" si="182"/>
        <v>95</v>
      </c>
      <c r="I310" s="80" t="str">
        <f t="shared" si="183"/>
        <v/>
      </c>
      <c r="J310" s="80" t="str">
        <f t="shared" si="184"/>
        <v/>
      </c>
      <c r="K310" s="81"/>
      <c r="L310" s="6">
        <f t="shared" si="185"/>
        <v>0</v>
      </c>
      <c r="M310" s="421" t="str">
        <f t="shared" si="200"/>
        <v/>
      </c>
      <c r="N310" s="4"/>
      <c r="O310" s="83">
        <f t="shared" si="186"/>
        <v>95</v>
      </c>
      <c r="P310" s="77" t="str">
        <f t="shared" si="187"/>
        <v/>
      </c>
      <c r="Q310" s="77" t="str">
        <f t="shared" si="188"/>
        <v/>
      </c>
      <c r="R310" s="78"/>
      <c r="S310" s="79" t="e">
        <f>IF(#REF!="","",ROUND(#REF!/#REF!*$AN$5,1))</f>
        <v>#REF!</v>
      </c>
      <c r="T310" s="79" t="str">
        <f t="shared" si="189"/>
        <v/>
      </c>
      <c r="U310" s="4"/>
      <c r="V310" s="69">
        <f t="shared" si="190"/>
        <v>95</v>
      </c>
      <c r="W310" s="70" t="str">
        <f t="shared" si="191"/>
        <v/>
      </c>
      <c r="X310" s="70" t="str">
        <f t="shared" si="192"/>
        <v/>
      </c>
      <c r="Y310" s="71"/>
      <c r="Z310" s="72">
        <f t="shared" si="193"/>
        <v>0</v>
      </c>
      <c r="AA310" s="422" t="str">
        <f t="shared" si="201"/>
        <v/>
      </c>
      <c r="AB310" s="4"/>
      <c r="AC310" s="84">
        <f t="shared" si="194"/>
        <v>95</v>
      </c>
      <c r="AD310" s="80" t="str">
        <f t="shared" si="195"/>
        <v/>
      </c>
      <c r="AE310" s="80" t="str">
        <f t="shared" si="196"/>
        <v/>
      </c>
      <c r="AF310" s="81"/>
      <c r="AG310" s="6">
        <f t="shared" si="197"/>
        <v>0</v>
      </c>
      <c r="AH310" s="421" t="str">
        <f t="shared" si="202"/>
        <v/>
      </c>
      <c r="AI310" s="4"/>
      <c r="AJ310" s="83">
        <f t="shared" si="198"/>
        <v>95</v>
      </c>
      <c r="AK310" s="77" t="str">
        <f t="shared" si="203"/>
        <v/>
      </c>
      <c r="AL310" s="77" t="str">
        <f t="shared" si="204"/>
        <v/>
      </c>
      <c r="AM310" s="78"/>
      <c r="AN310" s="79" t="e">
        <f>IF(#REF!="","",ROUND(#REF!/#REF!*$AN$5,1))</f>
        <v>#REF!</v>
      </c>
      <c r="AO310" s="79" t="str">
        <f t="shared" si="205"/>
        <v/>
      </c>
      <c r="AP310" s="5" t="str">
        <f t="shared" si="207"/>
        <v/>
      </c>
      <c r="AQ310" s="5" t="str">
        <f t="shared" si="208"/>
        <v/>
      </c>
      <c r="AR310" s="5" t="str">
        <f t="shared" si="209"/>
        <v/>
      </c>
      <c r="AS310" s="5" t="str">
        <f t="shared" si="210"/>
        <v/>
      </c>
      <c r="AT310" s="5" t="str">
        <f t="shared" si="211"/>
        <v/>
      </c>
      <c r="AU310" s="5" t="str">
        <f t="shared" si="212"/>
        <v/>
      </c>
      <c r="AV310" s="5" t="str">
        <f t="shared" si="206"/>
        <v/>
      </c>
    </row>
    <row r="311" spans="1:48" x14ac:dyDescent="0.35">
      <c r="A311" s="69">
        <f>IF('Student Profile'!A98="","",'Student Profile'!A98)</f>
        <v>96</v>
      </c>
      <c r="B311" s="70" t="str">
        <f>IF('Student Profile'!B98="","",'Student Profile'!B98)</f>
        <v/>
      </c>
      <c r="C311" s="69" t="str">
        <f>IF('Student Profile'!C98="","",'Student Profile'!C98)</f>
        <v/>
      </c>
      <c r="D311" s="71"/>
      <c r="E311" s="72">
        <f t="shared" si="181"/>
        <v>0</v>
      </c>
      <c r="F311" s="422" t="str">
        <f t="shared" si="199"/>
        <v/>
      </c>
      <c r="G311" s="4"/>
      <c r="H311" s="84">
        <f t="shared" si="182"/>
        <v>96</v>
      </c>
      <c r="I311" s="80" t="str">
        <f t="shared" si="183"/>
        <v/>
      </c>
      <c r="J311" s="80" t="str">
        <f t="shared" si="184"/>
        <v/>
      </c>
      <c r="K311" s="81"/>
      <c r="L311" s="6">
        <f t="shared" si="185"/>
        <v>0</v>
      </c>
      <c r="M311" s="421" t="str">
        <f t="shared" si="200"/>
        <v/>
      </c>
      <c r="N311" s="4"/>
      <c r="O311" s="83">
        <f t="shared" si="186"/>
        <v>96</v>
      </c>
      <c r="P311" s="77" t="str">
        <f t="shared" si="187"/>
        <v/>
      </c>
      <c r="Q311" s="77" t="str">
        <f t="shared" si="188"/>
        <v/>
      </c>
      <c r="R311" s="78"/>
      <c r="S311" s="79" t="e">
        <f>IF(#REF!="","",ROUND(#REF!/#REF!*$AN$5,1))</f>
        <v>#REF!</v>
      </c>
      <c r="T311" s="79" t="str">
        <f t="shared" si="189"/>
        <v/>
      </c>
      <c r="U311" s="4"/>
      <c r="V311" s="69">
        <f t="shared" si="190"/>
        <v>96</v>
      </c>
      <c r="W311" s="70" t="str">
        <f t="shared" si="191"/>
        <v/>
      </c>
      <c r="X311" s="70" t="str">
        <f t="shared" si="192"/>
        <v/>
      </c>
      <c r="Y311" s="71"/>
      <c r="Z311" s="72">
        <f t="shared" si="193"/>
        <v>0</v>
      </c>
      <c r="AA311" s="422" t="str">
        <f t="shared" si="201"/>
        <v/>
      </c>
      <c r="AB311" s="4"/>
      <c r="AC311" s="84">
        <f t="shared" si="194"/>
        <v>96</v>
      </c>
      <c r="AD311" s="80" t="str">
        <f t="shared" si="195"/>
        <v/>
      </c>
      <c r="AE311" s="80" t="str">
        <f t="shared" si="196"/>
        <v/>
      </c>
      <c r="AF311" s="81"/>
      <c r="AG311" s="6">
        <f t="shared" si="197"/>
        <v>0</v>
      </c>
      <c r="AH311" s="421" t="str">
        <f t="shared" si="202"/>
        <v/>
      </c>
      <c r="AI311" s="4"/>
      <c r="AJ311" s="83">
        <f t="shared" si="198"/>
        <v>96</v>
      </c>
      <c r="AK311" s="77" t="str">
        <f t="shared" si="203"/>
        <v/>
      </c>
      <c r="AL311" s="77" t="str">
        <f t="shared" si="204"/>
        <v/>
      </c>
      <c r="AM311" s="78"/>
      <c r="AN311" s="79" t="e">
        <f>IF(#REF!="","",ROUND(#REF!/#REF!*$AN$5,1))</f>
        <v>#REF!</v>
      </c>
      <c r="AO311" s="79" t="str">
        <f t="shared" si="205"/>
        <v/>
      </c>
      <c r="AP311" s="5" t="str">
        <f t="shared" si="207"/>
        <v/>
      </c>
      <c r="AQ311" s="5" t="str">
        <f t="shared" si="208"/>
        <v/>
      </c>
      <c r="AR311" s="5" t="str">
        <f t="shared" si="209"/>
        <v/>
      </c>
      <c r="AS311" s="5" t="str">
        <f t="shared" si="210"/>
        <v/>
      </c>
      <c r="AT311" s="5" t="str">
        <f t="shared" si="211"/>
        <v/>
      </c>
      <c r="AU311" s="5" t="str">
        <f t="shared" si="212"/>
        <v/>
      </c>
      <c r="AV311" s="5" t="str">
        <f t="shared" si="206"/>
        <v/>
      </c>
    </row>
    <row r="312" spans="1:48" x14ac:dyDescent="0.35">
      <c r="A312" s="69">
        <f>IF('Student Profile'!A99="","",'Student Profile'!A99)</f>
        <v>97</v>
      </c>
      <c r="B312" s="70" t="str">
        <f>IF('Student Profile'!B99="","",'Student Profile'!B99)</f>
        <v/>
      </c>
      <c r="C312" s="69" t="str">
        <f>IF('Student Profile'!C99="","",'Student Profile'!C99)</f>
        <v/>
      </c>
      <c r="D312" s="71"/>
      <c r="E312" s="72">
        <f t="shared" si="181"/>
        <v>0</v>
      </c>
      <c r="F312" s="422" t="str">
        <f t="shared" si="199"/>
        <v/>
      </c>
      <c r="G312" s="4"/>
      <c r="H312" s="84">
        <f t="shared" si="182"/>
        <v>97</v>
      </c>
      <c r="I312" s="80" t="str">
        <f t="shared" si="183"/>
        <v/>
      </c>
      <c r="J312" s="80" t="str">
        <f t="shared" si="184"/>
        <v/>
      </c>
      <c r="K312" s="81"/>
      <c r="L312" s="6">
        <f t="shared" si="185"/>
        <v>0</v>
      </c>
      <c r="M312" s="421" t="str">
        <f t="shared" si="200"/>
        <v/>
      </c>
      <c r="N312" s="4"/>
      <c r="O312" s="83">
        <f t="shared" si="186"/>
        <v>97</v>
      </c>
      <c r="P312" s="77" t="str">
        <f t="shared" si="187"/>
        <v/>
      </c>
      <c r="Q312" s="77" t="str">
        <f t="shared" si="188"/>
        <v/>
      </c>
      <c r="R312" s="78"/>
      <c r="S312" s="79" t="e">
        <f>IF(#REF!="","",ROUND(#REF!/#REF!*$AN$5,1))</f>
        <v>#REF!</v>
      </c>
      <c r="T312" s="79" t="str">
        <f t="shared" si="189"/>
        <v/>
      </c>
      <c r="U312" s="4"/>
      <c r="V312" s="69">
        <f t="shared" si="190"/>
        <v>97</v>
      </c>
      <c r="W312" s="70" t="str">
        <f t="shared" si="191"/>
        <v/>
      </c>
      <c r="X312" s="70" t="str">
        <f t="shared" si="192"/>
        <v/>
      </c>
      <c r="Y312" s="71"/>
      <c r="Z312" s="72">
        <f t="shared" si="193"/>
        <v>0</v>
      </c>
      <c r="AA312" s="422" t="str">
        <f t="shared" si="201"/>
        <v/>
      </c>
      <c r="AB312" s="4"/>
      <c r="AC312" s="84">
        <f t="shared" si="194"/>
        <v>97</v>
      </c>
      <c r="AD312" s="80" t="str">
        <f t="shared" si="195"/>
        <v/>
      </c>
      <c r="AE312" s="80" t="str">
        <f t="shared" si="196"/>
        <v/>
      </c>
      <c r="AF312" s="81"/>
      <c r="AG312" s="6">
        <f t="shared" si="197"/>
        <v>0</v>
      </c>
      <c r="AH312" s="421" t="str">
        <f t="shared" si="202"/>
        <v/>
      </c>
      <c r="AI312" s="4"/>
      <c r="AJ312" s="83">
        <f t="shared" si="198"/>
        <v>97</v>
      </c>
      <c r="AK312" s="77" t="str">
        <f t="shared" si="203"/>
        <v/>
      </c>
      <c r="AL312" s="77" t="str">
        <f t="shared" si="204"/>
        <v/>
      </c>
      <c r="AM312" s="78"/>
      <c r="AN312" s="79" t="e">
        <f>IF(#REF!="","",ROUND(#REF!/#REF!*$AN$5,1))</f>
        <v>#REF!</v>
      </c>
      <c r="AO312" s="79" t="str">
        <f t="shared" si="205"/>
        <v/>
      </c>
      <c r="AP312" s="5" t="str">
        <f t="shared" si="207"/>
        <v/>
      </c>
      <c r="AQ312" s="5" t="str">
        <f t="shared" si="208"/>
        <v/>
      </c>
      <c r="AR312" s="5" t="str">
        <f t="shared" si="209"/>
        <v/>
      </c>
      <c r="AS312" s="5" t="str">
        <f t="shared" si="210"/>
        <v/>
      </c>
      <c r="AT312" s="5" t="str">
        <f t="shared" si="211"/>
        <v/>
      </c>
      <c r="AU312" s="5" t="str">
        <f t="shared" si="212"/>
        <v/>
      </c>
      <c r="AV312" s="5" t="str">
        <f t="shared" si="206"/>
        <v/>
      </c>
    </row>
    <row r="313" spans="1:48" x14ac:dyDescent="0.35">
      <c r="A313" s="69">
        <f>IF('Student Profile'!A100="","",'Student Profile'!A100)</f>
        <v>98</v>
      </c>
      <c r="B313" s="70" t="str">
        <f>IF('Student Profile'!B100="","",'Student Profile'!B100)</f>
        <v/>
      </c>
      <c r="C313" s="69" t="str">
        <f>IF('Student Profile'!C100="","",'Student Profile'!C100)</f>
        <v/>
      </c>
      <c r="D313" s="71"/>
      <c r="E313" s="72">
        <f t="shared" si="181"/>
        <v>0</v>
      </c>
      <c r="F313" s="422" t="str">
        <f t="shared" si="199"/>
        <v/>
      </c>
      <c r="G313" s="4"/>
      <c r="H313" s="84">
        <f t="shared" si="182"/>
        <v>98</v>
      </c>
      <c r="I313" s="80" t="str">
        <f t="shared" si="183"/>
        <v/>
      </c>
      <c r="J313" s="80" t="str">
        <f t="shared" si="184"/>
        <v/>
      </c>
      <c r="K313" s="81"/>
      <c r="L313" s="6">
        <f t="shared" si="185"/>
        <v>0</v>
      </c>
      <c r="M313" s="421" t="str">
        <f t="shared" si="200"/>
        <v/>
      </c>
      <c r="N313" s="4"/>
      <c r="O313" s="83">
        <f t="shared" si="186"/>
        <v>98</v>
      </c>
      <c r="P313" s="77" t="str">
        <f t="shared" si="187"/>
        <v/>
      </c>
      <c r="Q313" s="77" t="str">
        <f t="shared" si="188"/>
        <v/>
      </c>
      <c r="R313" s="78"/>
      <c r="S313" s="79" t="e">
        <f>IF(#REF!="","",ROUND(#REF!/#REF!*$AN$5,1))</f>
        <v>#REF!</v>
      </c>
      <c r="T313" s="79" t="str">
        <f t="shared" si="189"/>
        <v/>
      </c>
      <c r="U313" s="4"/>
      <c r="V313" s="69">
        <f t="shared" si="190"/>
        <v>98</v>
      </c>
      <c r="W313" s="70" t="str">
        <f t="shared" si="191"/>
        <v/>
      </c>
      <c r="X313" s="70" t="str">
        <f t="shared" si="192"/>
        <v/>
      </c>
      <c r="Y313" s="71"/>
      <c r="Z313" s="72">
        <f t="shared" si="193"/>
        <v>0</v>
      </c>
      <c r="AA313" s="422" t="str">
        <f t="shared" si="201"/>
        <v/>
      </c>
      <c r="AB313" s="4"/>
      <c r="AC313" s="84">
        <f t="shared" si="194"/>
        <v>98</v>
      </c>
      <c r="AD313" s="80" t="str">
        <f t="shared" si="195"/>
        <v/>
      </c>
      <c r="AE313" s="80" t="str">
        <f t="shared" si="196"/>
        <v/>
      </c>
      <c r="AF313" s="81"/>
      <c r="AG313" s="6">
        <f t="shared" si="197"/>
        <v>0</v>
      </c>
      <c r="AH313" s="421" t="str">
        <f t="shared" si="202"/>
        <v/>
      </c>
      <c r="AI313" s="4"/>
      <c r="AJ313" s="83">
        <f t="shared" si="198"/>
        <v>98</v>
      </c>
      <c r="AK313" s="77" t="str">
        <f t="shared" si="203"/>
        <v/>
      </c>
      <c r="AL313" s="77" t="str">
        <f t="shared" si="204"/>
        <v/>
      </c>
      <c r="AM313" s="78"/>
      <c r="AN313" s="79" t="e">
        <f>IF(#REF!="","",ROUND(#REF!/#REF!*$AN$5,1))</f>
        <v>#REF!</v>
      </c>
      <c r="AO313" s="79" t="str">
        <f t="shared" si="205"/>
        <v/>
      </c>
      <c r="AP313" s="5" t="str">
        <f t="shared" si="207"/>
        <v/>
      </c>
      <c r="AQ313" s="5" t="str">
        <f t="shared" si="208"/>
        <v/>
      </c>
      <c r="AR313" s="5" t="str">
        <f t="shared" si="209"/>
        <v/>
      </c>
      <c r="AS313" s="5" t="str">
        <f t="shared" si="210"/>
        <v/>
      </c>
      <c r="AT313" s="5" t="str">
        <f t="shared" si="211"/>
        <v/>
      </c>
      <c r="AU313" s="5" t="str">
        <f t="shared" si="212"/>
        <v/>
      </c>
      <c r="AV313" s="5" t="str">
        <f t="shared" si="206"/>
        <v/>
      </c>
    </row>
    <row r="314" spans="1:48" x14ac:dyDescent="0.35">
      <c r="A314" s="69">
        <f>IF('Student Profile'!A101="","",'Student Profile'!A101)</f>
        <v>99</v>
      </c>
      <c r="B314" s="70" t="str">
        <f>IF('Student Profile'!B101="","",'Student Profile'!B101)</f>
        <v/>
      </c>
      <c r="C314" s="69" t="str">
        <f>IF('Student Profile'!C101="","",'Student Profile'!C101)</f>
        <v/>
      </c>
      <c r="D314" s="71"/>
      <c r="E314" s="72">
        <f t="shared" si="181"/>
        <v>0</v>
      </c>
      <c r="F314" s="422" t="str">
        <f t="shared" si="199"/>
        <v/>
      </c>
      <c r="G314" s="4"/>
      <c r="H314" s="84">
        <f t="shared" si="182"/>
        <v>99</v>
      </c>
      <c r="I314" s="80" t="str">
        <f t="shared" si="183"/>
        <v/>
      </c>
      <c r="J314" s="80" t="str">
        <f t="shared" si="184"/>
        <v/>
      </c>
      <c r="K314" s="81"/>
      <c r="L314" s="6">
        <f t="shared" si="185"/>
        <v>0</v>
      </c>
      <c r="M314" s="421" t="str">
        <f t="shared" si="200"/>
        <v/>
      </c>
      <c r="N314" s="4"/>
      <c r="O314" s="83">
        <f t="shared" si="186"/>
        <v>99</v>
      </c>
      <c r="P314" s="77" t="str">
        <f t="shared" si="187"/>
        <v/>
      </c>
      <c r="Q314" s="77" t="str">
        <f t="shared" si="188"/>
        <v/>
      </c>
      <c r="R314" s="78"/>
      <c r="S314" s="79" t="e">
        <f>IF(#REF!="","",ROUND(#REF!/#REF!*$AN$5,1))</f>
        <v>#REF!</v>
      </c>
      <c r="T314" s="79" t="str">
        <f t="shared" si="189"/>
        <v/>
      </c>
      <c r="U314" s="4"/>
      <c r="V314" s="69">
        <f t="shared" si="190"/>
        <v>99</v>
      </c>
      <c r="W314" s="70" t="str">
        <f t="shared" si="191"/>
        <v/>
      </c>
      <c r="X314" s="70" t="str">
        <f t="shared" si="192"/>
        <v/>
      </c>
      <c r="Y314" s="71"/>
      <c r="Z314" s="72">
        <f t="shared" si="193"/>
        <v>0</v>
      </c>
      <c r="AA314" s="422" t="str">
        <f t="shared" si="201"/>
        <v/>
      </c>
      <c r="AB314" s="4"/>
      <c r="AC314" s="84">
        <f t="shared" si="194"/>
        <v>99</v>
      </c>
      <c r="AD314" s="80" t="str">
        <f t="shared" si="195"/>
        <v/>
      </c>
      <c r="AE314" s="80" t="str">
        <f t="shared" si="196"/>
        <v/>
      </c>
      <c r="AF314" s="81"/>
      <c r="AG314" s="6">
        <f t="shared" si="197"/>
        <v>0</v>
      </c>
      <c r="AH314" s="421" t="str">
        <f t="shared" si="202"/>
        <v/>
      </c>
      <c r="AI314" s="4"/>
      <c r="AJ314" s="83">
        <f t="shared" si="198"/>
        <v>99</v>
      </c>
      <c r="AK314" s="77" t="str">
        <f t="shared" si="203"/>
        <v/>
      </c>
      <c r="AL314" s="77" t="str">
        <f t="shared" si="204"/>
        <v/>
      </c>
      <c r="AM314" s="78"/>
      <c r="AN314" s="79" t="e">
        <f>IF(#REF!="","",ROUND(#REF!/#REF!*$AN$5,1))</f>
        <v>#REF!</v>
      </c>
      <c r="AO314" s="79" t="str">
        <f t="shared" si="205"/>
        <v/>
      </c>
      <c r="AP314" s="5" t="str">
        <f t="shared" si="207"/>
        <v/>
      </c>
      <c r="AQ314" s="5" t="str">
        <f t="shared" si="208"/>
        <v/>
      </c>
      <c r="AR314" s="5" t="str">
        <f t="shared" si="209"/>
        <v/>
      </c>
      <c r="AS314" s="5" t="str">
        <f t="shared" si="210"/>
        <v/>
      </c>
      <c r="AT314" s="5" t="str">
        <f t="shared" si="211"/>
        <v/>
      </c>
      <c r="AU314" s="5" t="str">
        <f t="shared" si="212"/>
        <v/>
      </c>
      <c r="AV314" s="5" t="str">
        <f t="shared" si="206"/>
        <v/>
      </c>
    </row>
    <row r="315" spans="1:48" x14ac:dyDescent="0.35">
      <c r="A315" s="69">
        <f>IF('Student Profile'!A102="","",'Student Profile'!A102)</f>
        <v>100</v>
      </c>
      <c r="B315" s="70" t="str">
        <f>IF('Student Profile'!B102="","",'Student Profile'!B102)</f>
        <v/>
      </c>
      <c r="C315" s="69" t="str">
        <f>IF('Student Profile'!C102="","",'Student Profile'!C102)</f>
        <v/>
      </c>
      <c r="D315" s="71"/>
      <c r="E315" s="72">
        <f t="shared" si="181"/>
        <v>0</v>
      </c>
      <c r="F315" s="422" t="str">
        <f t="shared" si="199"/>
        <v/>
      </c>
      <c r="G315" s="4"/>
      <c r="H315" s="84">
        <f t="shared" si="182"/>
        <v>100</v>
      </c>
      <c r="I315" s="80" t="str">
        <f t="shared" si="183"/>
        <v/>
      </c>
      <c r="J315" s="80" t="str">
        <f t="shared" si="184"/>
        <v/>
      </c>
      <c r="K315" s="81"/>
      <c r="L315" s="6">
        <f t="shared" si="185"/>
        <v>0</v>
      </c>
      <c r="M315" s="421" t="str">
        <f>IF(K315="","",ROUNDUP(K315/$K$215*$M$215,0))</f>
        <v/>
      </c>
      <c r="N315" s="4"/>
      <c r="O315" s="83">
        <f t="shared" si="186"/>
        <v>100</v>
      </c>
      <c r="P315" s="77" t="str">
        <f t="shared" si="187"/>
        <v/>
      </c>
      <c r="Q315" s="77" t="str">
        <f t="shared" si="188"/>
        <v/>
      </c>
      <c r="R315" s="78"/>
      <c r="S315" s="79" t="e">
        <f>IF(#REF!="","",ROUND(#REF!/#REF!*$AN$5,1))</f>
        <v>#REF!</v>
      </c>
      <c r="T315" s="79" t="str">
        <f t="shared" si="189"/>
        <v/>
      </c>
      <c r="U315" s="4"/>
      <c r="V315" s="69">
        <f t="shared" si="190"/>
        <v>100</v>
      </c>
      <c r="W315" s="70" t="str">
        <f t="shared" si="191"/>
        <v/>
      </c>
      <c r="X315" s="70" t="str">
        <f t="shared" si="192"/>
        <v/>
      </c>
      <c r="Y315" s="71"/>
      <c r="Z315" s="72">
        <f t="shared" si="193"/>
        <v>0</v>
      </c>
      <c r="AA315" s="422" t="str">
        <f t="shared" si="201"/>
        <v/>
      </c>
      <c r="AB315" s="4"/>
      <c r="AC315" s="84">
        <f t="shared" si="194"/>
        <v>100</v>
      </c>
      <c r="AD315" s="80" t="str">
        <f t="shared" si="195"/>
        <v/>
      </c>
      <c r="AE315" s="80" t="str">
        <f t="shared" si="196"/>
        <v/>
      </c>
      <c r="AF315" s="81"/>
      <c r="AG315" s="6">
        <f t="shared" si="197"/>
        <v>0</v>
      </c>
      <c r="AH315" s="421" t="str">
        <f t="shared" si="202"/>
        <v/>
      </c>
      <c r="AI315" s="4"/>
      <c r="AJ315" s="83">
        <f t="shared" si="198"/>
        <v>100</v>
      </c>
      <c r="AK315" s="77" t="str">
        <f t="shared" si="203"/>
        <v/>
      </c>
      <c r="AL315" s="77" t="str">
        <f t="shared" si="204"/>
        <v/>
      </c>
      <c r="AM315" s="78"/>
      <c r="AN315" s="79" t="e">
        <f>IF(#REF!="","",ROUND(#REF!/#REF!*$AN$5,1))</f>
        <v>#REF!</v>
      </c>
      <c r="AO315" s="79" t="str">
        <f t="shared" si="205"/>
        <v/>
      </c>
      <c r="AP315" s="5" t="str">
        <f t="shared" si="207"/>
        <v/>
      </c>
      <c r="AQ315" s="5" t="str">
        <f t="shared" si="208"/>
        <v/>
      </c>
      <c r="AR315" s="5" t="str">
        <f t="shared" si="209"/>
        <v/>
      </c>
      <c r="AS315" s="5" t="str">
        <f t="shared" si="210"/>
        <v/>
      </c>
      <c r="AT315" s="5" t="str">
        <f t="shared" si="211"/>
        <v/>
      </c>
      <c r="AU315" s="5" t="str">
        <f t="shared" si="212"/>
        <v/>
      </c>
      <c r="AV315" s="5" t="str">
        <f t="shared" si="206"/>
        <v/>
      </c>
    </row>
    <row r="316" spans="1:48" ht="8.25" customHeight="1" x14ac:dyDescent="0.35">
      <c r="A316" s="9"/>
      <c r="B316" s="4"/>
      <c r="C316" s="9"/>
      <c r="D316" s="10"/>
      <c r="E316" s="10"/>
      <c r="F316" s="10"/>
      <c r="G316" s="4"/>
      <c r="H316" s="9"/>
      <c r="I316" s="4"/>
      <c r="J316" s="9"/>
      <c r="K316" s="10"/>
      <c r="L316" s="10"/>
      <c r="M316" s="10"/>
      <c r="N316" s="4"/>
      <c r="O316" s="9"/>
      <c r="P316" s="4"/>
      <c r="Q316" s="9"/>
      <c r="R316" s="10"/>
      <c r="S316" s="10"/>
      <c r="T316" s="10"/>
      <c r="U316" s="4"/>
      <c r="V316" s="9"/>
      <c r="W316" s="4"/>
      <c r="X316" s="9"/>
      <c r="Y316" s="10"/>
      <c r="Z316" s="10"/>
      <c r="AA316" s="10"/>
      <c r="AB316" s="4"/>
      <c r="AC316" s="9"/>
      <c r="AD316" s="4"/>
      <c r="AE316" s="9"/>
      <c r="AF316" s="10"/>
      <c r="AG316" s="10"/>
      <c r="AH316" s="10"/>
      <c r="AI316" s="4"/>
      <c r="AJ316" s="9"/>
      <c r="AK316" s="4"/>
      <c r="AL316" s="9"/>
      <c r="AM316" s="10"/>
      <c r="AN316" s="10"/>
      <c r="AO316" s="10"/>
      <c r="AP316" s="5" t="str">
        <f t="shared" ref="AP316:AP323" si="213">IF(D316="","",D316)</f>
        <v/>
      </c>
      <c r="AS316" s="5" t="str">
        <f t="shared" ref="AS316:AS323" si="214">IF(Y316="","",Y316)</f>
        <v/>
      </c>
      <c r="AU316" s="5" t="str">
        <f t="shared" ref="AU316:AU323" si="215">IF(AM316="","",AM316)</f>
        <v/>
      </c>
    </row>
    <row r="317" spans="1:48" s="63" customFormat="1" x14ac:dyDescent="0.35">
      <c r="A317" s="602" t="str">
        <f>IF(Home!B13="","",Home!B13)</f>
        <v>CHEMISTRY</v>
      </c>
      <c r="B317" s="603"/>
      <c r="C317" s="603"/>
      <c r="D317" s="603"/>
      <c r="E317" s="603"/>
      <c r="F317" s="603"/>
      <c r="G317" s="62"/>
      <c r="H317" s="602" t="str">
        <f>IF(A317="","",A317)</f>
        <v>CHEMISTRY</v>
      </c>
      <c r="I317" s="603"/>
      <c r="J317" s="603"/>
      <c r="K317" s="603"/>
      <c r="L317" s="603"/>
      <c r="M317" s="603"/>
      <c r="N317" s="62"/>
      <c r="O317" s="602" t="str">
        <f>IF(H317="","",H317)</f>
        <v>CHEMISTRY</v>
      </c>
      <c r="P317" s="603"/>
      <c r="Q317" s="603"/>
      <c r="R317" s="603"/>
      <c r="S317" s="603"/>
      <c r="T317" s="603"/>
      <c r="U317" s="62"/>
      <c r="V317" s="602" t="str">
        <f>IF(A317="","",A317)</f>
        <v>CHEMISTRY</v>
      </c>
      <c r="W317" s="603"/>
      <c r="X317" s="603"/>
      <c r="Y317" s="603"/>
      <c r="Z317" s="603"/>
      <c r="AA317" s="603"/>
      <c r="AB317" s="62"/>
      <c r="AC317" s="602" t="str">
        <f>IF(V317="","",V317)</f>
        <v>CHEMISTRY</v>
      </c>
      <c r="AD317" s="603"/>
      <c r="AE317" s="603"/>
      <c r="AF317" s="603"/>
      <c r="AG317" s="603"/>
      <c r="AH317" s="603"/>
      <c r="AI317" s="62"/>
      <c r="AJ317" s="602" t="str">
        <f>IF(AC317="","",AC317)</f>
        <v>CHEMISTRY</v>
      </c>
      <c r="AK317" s="603"/>
      <c r="AL317" s="603"/>
      <c r="AM317" s="603"/>
      <c r="AN317" s="603"/>
      <c r="AO317" s="603"/>
      <c r="AP317" s="5" t="str">
        <f t="shared" si="213"/>
        <v/>
      </c>
      <c r="AQ317" s="5"/>
      <c r="AR317" s="5"/>
      <c r="AS317" s="5" t="str">
        <f t="shared" si="214"/>
        <v/>
      </c>
      <c r="AT317" s="5"/>
      <c r="AU317" s="5" t="str">
        <f t="shared" si="215"/>
        <v/>
      </c>
    </row>
    <row r="318" spans="1:48" ht="15.75" customHeight="1" x14ac:dyDescent="0.35">
      <c r="A318" s="604" t="s">
        <v>192</v>
      </c>
      <c r="B318" s="605"/>
      <c r="C318" s="605"/>
      <c r="D318" s="605"/>
      <c r="E318" s="605"/>
      <c r="F318" s="606"/>
      <c r="G318" s="4"/>
      <c r="H318" s="598" t="s">
        <v>188</v>
      </c>
      <c r="I318" s="599"/>
      <c r="J318" s="599"/>
      <c r="K318" s="599"/>
      <c r="L318" s="599"/>
      <c r="M318" s="600"/>
      <c r="N318" s="4"/>
      <c r="O318" s="607"/>
      <c r="P318" s="608"/>
      <c r="Q318" s="608"/>
      <c r="R318" s="608"/>
      <c r="S318" s="608"/>
      <c r="T318" s="608"/>
      <c r="U318" s="4"/>
      <c r="V318" s="604" t="s">
        <v>193</v>
      </c>
      <c r="W318" s="605"/>
      <c r="X318" s="605"/>
      <c r="Y318" s="605"/>
      <c r="Z318" s="605"/>
      <c r="AA318" s="606"/>
      <c r="AB318" s="4"/>
      <c r="AC318" s="598" t="s">
        <v>179</v>
      </c>
      <c r="AD318" s="599"/>
      <c r="AE318" s="599"/>
      <c r="AF318" s="599"/>
      <c r="AG318" s="599"/>
      <c r="AH318" s="600"/>
      <c r="AI318" s="4"/>
      <c r="AJ318" s="607" t="s">
        <v>194</v>
      </c>
      <c r="AK318" s="608"/>
      <c r="AL318" s="608"/>
      <c r="AM318" s="608"/>
      <c r="AN318" s="608"/>
      <c r="AO318" s="608"/>
    </row>
    <row r="319" spans="1:48" s="66" customFormat="1" ht="38.25" customHeight="1" x14ac:dyDescent="0.35">
      <c r="A319" s="609" t="s">
        <v>110</v>
      </c>
      <c r="B319" s="609" t="s">
        <v>1</v>
      </c>
      <c r="C319" s="610" t="s">
        <v>2</v>
      </c>
      <c r="D319" s="68" t="s">
        <v>3</v>
      </c>
      <c r="E319" s="68"/>
      <c r="F319" s="68" t="s">
        <v>4</v>
      </c>
      <c r="G319" s="67"/>
      <c r="H319" s="601" t="s">
        <v>0</v>
      </c>
      <c r="I319" s="601" t="s">
        <v>1</v>
      </c>
      <c r="J319" s="596" t="s">
        <v>2</v>
      </c>
      <c r="K319" s="73" t="s">
        <v>3</v>
      </c>
      <c r="L319" s="73"/>
      <c r="M319" s="73" t="s">
        <v>4</v>
      </c>
      <c r="N319" s="67"/>
      <c r="O319" s="612" t="s">
        <v>0</v>
      </c>
      <c r="P319" s="612" t="s">
        <v>1</v>
      </c>
      <c r="Q319" s="613" t="s">
        <v>2</v>
      </c>
      <c r="R319" s="74" t="s">
        <v>111</v>
      </c>
      <c r="S319" s="75"/>
      <c r="T319" s="76" t="s">
        <v>112</v>
      </c>
      <c r="U319" s="67"/>
      <c r="V319" s="610" t="s">
        <v>0</v>
      </c>
      <c r="W319" s="609" t="s">
        <v>1</v>
      </c>
      <c r="X319" s="610" t="s">
        <v>2</v>
      </c>
      <c r="Y319" s="68" t="s">
        <v>3</v>
      </c>
      <c r="Z319" s="68"/>
      <c r="AA319" s="68" t="s">
        <v>4</v>
      </c>
      <c r="AB319" s="67"/>
      <c r="AC319" s="601" t="s">
        <v>0</v>
      </c>
      <c r="AD319" s="601" t="s">
        <v>1</v>
      </c>
      <c r="AE319" s="596" t="s">
        <v>2</v>
      </c>
      <c r="AF319" s="73" t="s">
        <v>3</v>
      </c>
      <c r="AG319" s="73"/>
      <c r="AH319" s="73" t="s">
        <v>4</v>
      </c>
      <c r="AI319" s="67"/>
      <c r="AJ319" s="612" t="s">
        <v>0</v>
      </c>
      <c r="AK319" s="612" t="s">
        <v>1</v>
      </c>
      <c r="AL319" s="613" t="s">
        <v>2</v>
      </c>
      <c r="AM319" s="394" t="s">
        <v>3</v>
      </c>
      <c r="AN319" s="395"/>
      <c r="AO319" s="396" t="s">
        <v>180</v>
      </c>
      <c r="AP319" s="66" t="s">
        <v>176</v>
      </c>
      <c r="AQ319" s="66" t="s">
        <v>195</v>
      </c>
      <c r="AS319" s="66" t="s">
        <v>189</v>
      </c>
      <c r="AT319" s="66" t="s">
        <v>177</v>
      </c>
      <c r="AU319" s="66" t="s">
        <v>178</v>
      </c>
      <c r="AV319" s="66" t="s">
        <v>196</v>
      </c>
    </row>
    <row r="320" spans="1:48" x14ac:dyDescent="0.35">
      <c r="A320" s="609"/>
      <c r="B320" s="609"/>
      <c r="C320" s="611"/>
      <c r="D320" s="401">
        <f>Home!J14</f>
        <v>35</v>
      </c>
      <c r="E320" s="3">
        <v>100</v>
      </c>
      <c r="F320" s="2">
        <v>10</v>
      </c>
      <c r="G320" s="4"/>
      <c r="H320" s="601"/>
      <c r="I320" s="601"/>
      <c r="J320" s="597"/>
      <c r="K320" s="401">
        <f>Home!K14</f>
        <v>70</v>
      </c>
      <c r="L320" s="3">
        <v>100</v>
      </c>
      <c r="M320" s="2">
        <v>30</v>
      </c>
      <c r="N320" s="4"/>
      <c r="O320" s="612"/>
      <c r="P320" s="612"/>
      <c r="Q320" s="614"/>
      <c r="R320" s="2"/>
      <c r="S320" s="3"/>
      <c r="T320" s="2"/>
      <c r="U320" s="4"/>
      <c r="V320" s="611"/>
      <c r="W320" s="609"/>
      <c r="X320" s="611"/>
      <c r="Y320" s="401">
        <f>Home!L14</f>
        <v>35</v>
      </c>
      <c r="Z320" s="3">
        <v>100</v>
      </c>
      <c r="AA320" s="2">
        <v>10</v>
      </c>
      <c r="AB320" s="4"/>
      <c r="AC320" s="601"/>
      <c r="AD320" s="601"/>
      <c r="AE320" s="597"/>
      <c r="AF320" s="401">
        <f>Home!M14</f>
        <v>70</v>
      </c>
      <c r="AG320" s="3">
        <v>100</v>
      </c>
      <c r="AH320" s="2">
        <v>50</v>
      </c>
      <c r="AI320" s="4"/>
      <c r="AJ320" s="612"/>
      <c r="AK320" s="612"/>
      <c r="AL320" s="614"/>
      <c r="AM320" s="401">
        <f>Home!N14</f>
        <v>30</v>
      </c>
      <c r="AN320" s="3">
        <v>100</v>
      </c>
      <c r="AO320" s="2">
        <f>AM320</f>
        <v>30</v>
      </c>
      <c r="AP320" s="5">
        <f>F320</f>
        <v>10</v>
      </c>
      <c r="AQ320" s="5">
        <f>M320</f>
        <v>30</v>
      </c>
      <c r="AS320" s="5">
        <f>AA320</f>
        <v>10</v>
      </c>
      <c r="AT320" s="5">
        <f>AH320</f>
        <v>50</v>
      </c>
      <c r="AU320" s="5">
        <f>AO320</f>
        <v>30</v>
      </c>
      <c r="AV320" s="5">
        <f>IF(AND(AP320="",AQ320="",AS320="",AT320=""),"",SUM(AP320,AQ320,AS320,AT320))</f>
        <v>100</v>
      </c>
    </row>
    <row r="321" spans="1:48" x14ac:dyDescent="0.35">
      <c r="A321" s="69">
        <f>IF('Student Profile'!A3="","",'Student Profile'!A3)</f>
        <v>1</v>
      </c>
      <c r="B321" s="70" t="str">
        <f>IF('Student Profile'!B3="","",'Student Profile'!B3)</f>
        <v>BHARAT SINGH CHHIMWAL</v>
      </c>
      <c r="C321" s="69">
        <f>IF('Student Profile'!C3="","",'Student Profile'!C3)</f>
        <v>4164</v>
      </c>
      <c r="D321" s="71">
        <v>10</v>
      </c>
      <c r="E321" s="72">
        <f>ROUND(D321/$D$5*$E$5,1)</f>
        <v>25</v>
      </c>
      <c r="F321" s="422">
        <f>IF(D321="","",ROUNDUP(D321/$D$320*$F$320,0))</f>
        <v>3</v>
      </c>
      <c r="G321" s="4"/>
      <c r="H321" s="84">
        <f t="shared" ref="H321" si="216">IF(A321="","",A321)</f>
        <v>1</v>
      </c>
      <c r="I321" s="80" t="str">
        <f t="shared" ref="I321" si="217">IF(B321="","",B321)</f>
        <v>BHARAT SINGH CHHIMWAL</v>
      </c>
      <c r="J321" s="80">
        <f t="shared" ref="J321" si="218">IF(C321="","",C321)</f>
        <v>4164</v>
      </c>
      <c r="K321" s="403">
        <v>18</v>
      </c>
      <c r="L321" s="82">
        <f>ROUND(K321/$AF$5*$AG$5,1)</f>
        <v>22.5</v>
      </c>
      <c r="M321" s="421">
        <f>IF(K321="","",ROUNDUP(K321/$K$320*$M$320,0))</f>
        <v>8</v>
      </c>
      <c r="N321" s="4"/>
      <c r="O321" s="83">
        <f>IF(A321="","",A321)</f>
        <v>1</v>
      </c>
      <c r="P321" s="77" t="str">
        <f>IF(B321="","",B321)</f>
        <v>BHARAT SINGH CHHIMWAL</v>
      </c>
      <c r="Q321" s="77">
        <f>IF(C321="","",C321)</f>
        <v>4164</v>
      </c>
      <c r="R321" s="78"/>
      <c r="S321" s="79" t="e">
        <f>IF(#REF!="","",ROUND(#REF!/#REF!*$AN$5,1))</f>
        <v>#REF!</v>
      </c>
      <c r="T321" s="79" t="str">
        <f>IF(R321="","",ROUNDUP(R321/$R$320*$T$320,1))</f>
        <v/>
      </c>
      <c r="U321" s="4"/>
      <c r="V321" s="69">
        <f>IF(A321="","",A321)</f>
        <v>1</v>
      </c>
      <c r="W321" s="70" t="str">
        <f>IF(B321="","",B321)</f>
        <v>BHARAT SINGH CHHIMWAL</v>
      </c>
      <c r="X321" s="70">
        <f t="shared" ref="X321:X380" si="219">IF(C321="","",C321)</f>
        <v>4164</v>
      </c>
      <c r="Y321" s="71">
        <v>26</v>
      </c>
      <c r="Z321" s="72">
        <f>ROUND(Y321/$Y$5*$Z$5,1)</f>
        <v>65</v>
      </c>
      <c r="AA321" s="422">
        <f>IF(Y321="","",ROUNDUP(Y321/$Y$320*$AA$320,0))</f>
        <v>8</v>
      </c>
      <c r="AB321" s="4"/>
      <c r="AC321" s="84">
        <f>IF(A321="","",A321)</f>
        <v>1</v>
      </c>
      <c r="AD321" s="80" t="str">
        <f t="shared" ref="AD321:AD380" si="220">IF(B321="","",B321)</f>
        <v>BHARAT SINGH CHHIMWAL</v>
      </c>
      <c r="AE321" s="80">
        <f t="shared" ref="AE321:AE380" si="221">IF(C321="","",C321)</f>
        <v>4164</v>
      </c>
      <c r="AF321" s="81">
        <v>44</v>
      </c>
      <c r="AG321" s="82">
        <f>ROUND(AF321/$AF$5*$AG$5,1)</f>
        <v>55</v>
      </c>
      <c r="AH321" s="421">
        <v>32</v>
      </c>
      <c r="AI321" s="4"/>
      <c r="AJ321" s="83">
        <f>IF(A321="","",A321)</f>
        <v>1</v>
      </c>
      <c r="AK321" s="77" t="str">
        <f>IF(B321="","",B321)</f>
        <v>BHARAT SINGH CHHIMWAL</v>
      </c>
      <c r="AL321" s="77">
        <f t="shared" ref="AL321:AL380" si="222">IF(C321="","",C321)</f>
        <v>4164</v>
      </c>
      <c r="AM321" s="78">
        <v>25</v>
      </c>
      <c r="AN321" s="79" t="e">
        <f>IF(#REF!="","",ROUND(#REF!/#REF!*$AN$5,1))</f>
        <v>#REF!</v>
      </c>
      <c r="AO321" s="79">
        <f>IF(AM321="","",ROUNDUP(AM321/$AM$320*$AO$320,0))</f>
        <v>25</v>
      </c>
      <c r="AP321" s="5">
        <f t="shared" si="213"/>
        <v>10</v>
      </c>
      <c r="AQ321" s="5">
        <f>IF(K321="","",K321)</f>
        <v>18</v>
      </c>
      <c r="AR321" s="5" t="str">
        <f>IF(R321="","",R321)</f>
        <v/>
      </c>
      <c r="AS321" s="5">
        <f t="shared" si="214"/>
        <v>26</v>
      </c>
      <c r="AT321" s="5">
        <f>IF(AF321="","",AF321)</f>
        <v>44</v>
      </c>
      <c r="AU321" s="5">
        <f t="shared" si="215"/>
        <v>25</v>
      </c>
      <c r="AV321" s="5">
        <f>IF(AND(AP321="",AQ321="",AS321="",AT321=""),"",SUM(AP321,AQ321,AS321,AT321))</f>
        <v>98</v>
      </c>
    </row>
    <row r="322" spans="1:48" x14ac:dyDescent="0.35">
      <c r="A322" s="69">
        <f>IF('Student Profile'!A4="","",'Student Profile'!A4)</f>
        <v>2</v>
      </c>
      <c r="B322" s="70" t="str">
        <f>IF('Student Profile'!B4="","",'Student Profile'!B4)</f>
        <v>BHASKAR SINGH NEGI</v>
      </c>
      <c r="C322" s="69">
        <f>IF('Student Profile'!C4="","",'Student Profile'!C4)</f>
        <v>4398</v>
      </c>
      <c r="D322" s="71">
        <v>7</v>
      </c>
      <c r="E322" s="72">
        <f t="shared" ref="E322:E380" si="223">ROUND(D322/$D$5*$E$5,1)</f>
        <v>17.5</v>
      </c>
      <c r="F322" s="422">
        <f t="shared" ref="F322:F385" si="224">IF(D322="","",ROUNDUP(D322/$D$320*$F$320,0))</f>
        <v>2</v>
      </c>
      <c r="G322" s="4"/>
      <c r="H322" s="84">
        <f t="shared" ref="H322:H380" si="225">IF(A322="","",A322)</f>
        <v>2</v>
      </c>
      <c r="I322" s="80" t="str">
        <f t="shared" ref="I322:I380" si="226">IF(B322="","",B322)</f>
        <v>BHASKAR SINGH NEGI</v>
      </c>
      <c r="J322" s="80">
        <f t="shared" ref="J322:J380" si="227">IF(C322="","",C322)</f>
        <v>4398</v>
      </c>
      <c r="K322" s="403">
        <v>28</v>
      </c>
      <c r="L322" s="82">
        <f t="shared" ref="L322:L380" si="228">ROUND(K322/$AF$5*$AG$5,1)</f>
        <v>35</v>
      </c>
      <c r="M322" s="421">
        <f t="shared" ref="M322:M385" si="229">IF(K322="","",ROUNDUP(K322/$K$320*$M$320,0))</f>
        <v>12</v>
      </c>
      <c r="N322" s="4"/>
      <c r="O322" s="83">
        <f t="shared" ref="O322:O380" si="230">IF(A322="","",A322)</f>
        <v>2</v>
      </c>
      <c r="P322" s="77" t="str">
        <f t="shared" ref="P322:P380" si="231">IF(B322="","",B322)</f>
        <v>BHASKAR SINGH NEGI</v>
      </c>
      <c r="Q322" s="77">
        <f t="shared" ref="Q322:Q380" si="232">IF(C322="","",C322)</f>
        <v>4398</v>
      </c>
      <c r="R322" s="78"/>
      <c r="S322" s="79" t="e">
        <f>IF(#REF!="","",ROUND(#REF!/#REF!*$AN$5,1))</f>
        <v>#REF!</v>
      </c>
      <c r="T322" s="79" t="str">
        <f t="shared" ref="T322:T380" si="233">IF(R322="","",ROUNDUP(R322/$R$320*$T$320,1))</f>
        <v/>
      </c>
      <c r="U322" s="4"/>
      <c r="V322" s="69">
        <f t="shared" ref="V322:V380" si="234">IF(A322="","",A322)</f>
        <v>2</v>
      </c>
      <c r="W322" s="70" t="str">
        <f t="shared" ref="W322:W380" si="235">IF(B322="","",B322)</f>
        <v>BHASKAR SINGH NEGI</v>
      </c>
      <c r="X322" s="70">
        <f t="shared" si="219"/>
        <v>4398</v>
      </c>
      <c r="Y322" s="71">
        <v>25</v>
      </c>
      <c r="Z322" s="72">
        <f t="shared" ref="Z322:Z380" si="236">ROUND(Y322/$Y$5*$Z$5,1)</f>
        <v>62.5</v>
      </c>
      <c r="AA322" s="422">
        <f t="shared" ref="AA322:AA385" si="237">IF(Y322="","",ROUNDUP(Y322/$Y$320*$AA$320,0))</f>
        <v>8</v>
      </c>
      <c r="AB322" s="4"/>
      <c r="AC322" s="84">
        <f t="shared" ref="AC322:AC380" si="238">IF(A322="","",A322)</f>
        <v>2</v>
      </c>
      <c r="AD322" s="80" t="str">
        <f t="shared" si="220"/>
        <v>BHASKAR SINGH NEGI</v>
      </c>
      <c r="AE322" s="80">
        <f t="shared" si="221"/>
        <v>4398</v>
      </c>
      <c r="AF322" s="81">
        <v>39</v>
      </c>
      <c r="AG322" s="82">
        <f t="shared" ref="AG322:AG380" si="239">ROUND(AF322/$AF$5*$AG$5,1)</f>
        <v>48.8</v>
      </c>
      <c r="AH322" s="421">
        <f t="shared" ref="AH322:AH385" si="240">IF(AF322="","",ROUNDUP(AF322/$AF$320*$AH$320,0))</f>
        <v>28</v>
      </c>
      <c r="AI322" s="4"/>
      <c r="AJ322" s="83">
        <f t="shared" ref="AJ322:AJ380" si="241">IF(A322="","",A322)</f>
        <v>2</v>
      </c>
      <c r="AK322" s="77" t="str">
        <f t="shared" ref="AK322:AK380" si="242">IF(B322="","",B322)</f>
        <v>BHASKAR SINGH NEGI</v>
      </c>
      <c r="AL322" s="77">
        <f t="shared" si="222"/>
        <v>4398</v>
      </c>
      <c r="AM322" s="78">
        <v>26</v>
      </c>
      <c r="AN322" s="79" t="e">
        <f>IF(#REF!="","",ROUND(#REF!/#REF!*$AN$5,1))</f>
        <v>#REF!</v>
      </c>
      <c r="AO322" s="79">
        <f t="shared" ref="AO322:AO385" si="243">IF(AM322="","",ROUNDUP(AM322/$AM$320*$AO$320,0))</f>
        <v>26</v>
      </c>
      <c r="AP322" s="5">
        <f t="shared" si="213"/>
        <v>7</v>
      </c>
      <c r="AQ322" s="5">
        <f t="shared" ref="AQ322:AQ323" si="244">IF(K322="","",K322)</f>
        <v>28</v>
      </c>
      <c r="AR322" s="5" t="str">
        <f t="shared" ref="AR322:AR323" si="245">IF(R322="","",R322)</f>
        <v/>
      </c>
      <c r="AS322" s="5">
        <f t="shared" si="214"/>
        <v>25</v>
      </c>
      <c r="AT322" s="5">
        <f t="shared" ref="AT322:AT323" si="246">IF(AF322="","",AF322)</f>
        <v>39</v>
      </c>
      <c r="AU322" s="5">
        <f t="shared" si="215"/>
        <v>26</v>
      </c>
      <c r="AV322" s="5">
        <f t="shared" ref="AV322:AV385" si="247">IF(AND(AP322="",AQ322="",AS322="",AT322=""),"",SUM(AP322,AQ322,AS322,AT322))</f>
        <v>99</v>
      </c>
    </row>
    <row r="323" spans="1:48" x14ac:dyDescent="0.35">
      <c r="A323" s="69">
        <f>IF('Student Profile'!A5="","",'Student Profile'!A5)</f>
        <v>3</v>
      </c>
      <c r="B323" s="70" t="str">
        <f>IF('Student Profile'!B5="","",'Student Profile'!B5)</f>
        <v>BHUPENDRA SINGH JEENA</v>
      </c>
      <c r="C323" s="69">
        <f>IF('Student Profile'!C5="","",'Student Profile'!C5)</f>
        <v>4362</v>
      </c>
      <c r="D323" s="71">
        <v>12</v>
      </c>
      <c r="E323" s="72">
        <f t="shared" si="223"/>
        <v>30</v>
      </c>
      <c r="F323" s="422">
        <f t="shared" si="224"/>
        <v>4</v>
      </c>
      <c r="G323" s="4"/>
      <c r="H323" s="84">
        <f t="shared" si="225"/>
        <v>3</v>
      </c>
      <c r="I323" s="80" t="str">
        <f t="shared" si="226"/>
        <v>BHUPENDRA SINGH JEENA</v>
      </c>
      <c r="J323" s="80">
        <f t="shared" si="227"/>
        <v>4362</v>
      </c>
      <c r="K323" s="403">
        <v>23</v>
      </c>
      <c r="L323" s="82">
        <f t="shared" si="228"/>
        <v>28.8</v>
      </c>
      <c r="M323" s="421">
        <f t="shared" si="229"/>
        <v>10</v>
      </c>
      <c r="N323" s="4"/>
      <c r="O323" s="83">
        <f t="shared" si="230"/>
        <v>3</v>
      </c>
      <c r="P323" s="77" t="str">
        <f t="shared" si="231"/>
        <v>BHUPENDRA SINGH JEENA</v>
      </c>
      <c r="Q323" s="77">
        <f t="shared" si="232"/>
        <v>4362</v>
      </c>
      <c r="R323" s="78"/>
      <c r="S323" s="79" t="e">
        <f>IF(#REF!="","",ROUND(#REF!/#REF!*$AN$5,1))</f>
        <v>#REF!</v>
      </c>
      <c r="T323" s="79" t="str">
        <f t="shared" si="233"/>
        <v/>
      </c>
      <c r="U323" s="4"/>
      <c r="V323" s="69">
        <f t="shared" si="234"/>
        <v>3</v>
      </c>
      <c r="W323" s="70" t="str">
        <f t="shared" si="235"/>
        <v>BHUPENDRA SINGH JEENA</v>
      </c>
      <c r="X323" s="70">
        <f t="shared" si="219"/>
        <v>4362</v>
      </c>
      <c r="Y323" s="71">
        <v>22</v>
      </c>
      <c r="Z323" s="72">
        <f t="shared" si="236"/>
        <v>55</v>
      </c>
      <c r="AA323" s="422">
        <f t="shared" si="237"/>
        <v>7</v>
      </c>
      <c r="AB323" s="4"/>
      <c r="AC323" s="84">
        <f t="shared" si="238"/>
        <v>3</v>
      </c>
      <c r="AD323" s="80" t="str">
        <f t="shared" si="220"/>
        <v>BHUPENDRA SINGH JEENA</v>
      </c>
      <c r="AE323" s="80">
        <f t="shared" si="221"/>
        <v>4362</v>
      </c>
      <c r="AF323" s="81">
        <v>28</v>
      </c>
      <c r="AG323" s="82">
        <f t="shared" si="239"/>
        <v>35</v>
      </c>
      <c r="AH323" s="421">
        <f t="shared" si="240"/>
        <v>20</v>
      </c>
      <c r="AI323" s="4"/>
      <c r="AJ323" s="83">
        <f t="shared" si="241"/>
        <v>3</v>
      </c>
      <c r="AK323" s="77" t="str">
        <f t="shared" si="242"/>
        <v>BHUPENDRA SINGH JEENA</v>
      </c>
      <c r="AL323" s="77">
        <f t="shared" si="222"/>
        <v>4362</v>
      </c>
      <c r="AM323" s="78">
        <v>24</v>
      </c>
      <c r="AN323" s="79" t="e">
        <f>IF(#REF!="","",ROUND(#REF!/#REF!*$AN$5,1))</f>
        <v>#REF!</v>
      </c>
      <c r="AO323" s="79">
        <f t="shared" si="243"/>
        <v>24</v>
      </c>
      <c r="AP323" s="5">
        <f t="shared" si="213"/>
        <v>12</v>
      </c>
      <c r="AQ323" s="5">
        <f t="shared" si="244"/>
        <v>23</v>
      </c>
      <c r="AR323" s="5" t="str">
        <f t="shared" si="245"/>
        <v/>
      </c>
      <c r="AS323" s="5">
        <f t="shared" si="214"/>
        <v>22</v>
      </c>
      <c r="AT323" s="5">
        <f t="shared" si="246"/>
        <v>28</v>
      </c>
      <c r="AU323" s="5">
        <f t="shared" si="215"/>
        <v>24</v>
      </c>
      <c r="AV323" s="5">
        <f t="shared" si="247"/>
        <v>85</v>
      </c>
    </row>
    <row r="324" spans="1:48" x14ac:dyDescent="0.35">
      <c r="A324" s="69">
        <f>IF('Student Profile'!A6="","",'Student Profile'!A6)</f>
        <v>4</v>
      </c>
      <c r="B324" s="70" t="str">
        <f>IF('Student Profile'!B6="","",'Student Profile'!B6)</f>
        <v>GAURAV SUYAL</v>
      </c>
      <c r="C324" s="69">
        <f>IF('Student Profile'!C6="","",'Student Profile'!C6)</f>
        <v>4165</v>
      </c>
      <c r="D324" s="71">
        <v>12</v>
      </c>
      <c r="E324" s="72">
        <f t="shared" si="223"/>
        <v>30</v>
      </c>
      <c r="F324" s="422">
        <f t="shared" si="224"/>
        <v>4</v>
      </c>
      <c r="G324" s="4"/>
      <c r="H324" s="84">
        <f t="shared" si="225"/>
        <v>4</v>
      </c>
      <c r="I324" s="80" t="str">
        <f t="shared" si="226"/>
        <v>GAURAV SUYAL</v>
      </c>
      <c r="J324" s="80">
        <f t="shared" si="227"/>
        <v>4165</v>
      </c>
      <c r="K324" s="403">
        <v>15</v>
      </c>
      <c r="L324" s="82">
        <f t="shared" si="228"/>
        <v>18.8</v>
      </c>
      <c r="M324" s="421">
        <f t="shared" si="229"/>
        <v>7</v>
      </c>
      <c r="N324" s="4"/>
      <c r="O324" s="83">
        <f t="shared" si="230"/>
        <v>4</v>
      </c>
      <c r="P324" s="77" t="str">
        <f t="shared" si="231"/>
        <v>GAURAV SUYAL</v>
      </c>
      <c r="Q324" s="77">
        <f t="shared" si="232"/>
        <v>4165</v>
      </c>
      <c r="R324" s="78"/>
      <c r="S324" s="79" t="e">
        <f>IF(#REF!="","",ROUND(#REF!/#REF!*$AN$5,1))</f>
        <v>#REF!</v>
      </c>
      <c r="T324" s="79" t="str">
        <f t="shared" si="233"/>
        <v/>
      </c>
      <c r="U324" s="4"/>
      <c r="V324" s="69">
        <f t="shared" si="234"/>
        <v>4</v>
      </c>
      <c r="W324" s="70" t="str">
        <f t="shared" si="235"/>
        <v>GAURAV SUYAL</v>
      </c>
      <c r="X324" s="70">
        <f t="shared" si="219"/>
        <v>4165</v>
      </c>
      <c r="Y324" s="71">
        <v>24</v>
      </c>
      <c r="Z324" s="72">
        <f t="shared" si="236"/>
        <v>60</v>
      </c>
      <c r="AA324" s="422">
        <f t="shared" si="237"/>
        <v>7</v>
      </c>
      <c r="AB324" s="4"/>
      <c r="AC324" s="84">
        <f t="shared" si="238"/>
        <v>4</v>
      </c>
      <c r="AD324" s="80" t="str">
        <f t="shared" si="220"/>
        <v>GAURAV SUYAL</v>
      </c>
      <c r="AE324" s="80">
        <f t="shared" si="221"/>
        <v>4165</v>
      </c>
      <c r="AF324" s="81">
        <v>33</v>
      </c>
      <c r="AG324" s="82">
        <f t="shared" si="239"/>
        <v>41.3</v>
      </c>
      <c r="AH324" s="421">
        <f t="shared" si="240"/>
        <v>24</v>
      </c>
      <c r="AI324" s="4"/>
      <c r="AJ324" s="83">
        <f t="shared" si="241"/>
        <v>4</v>
      </c>
      <c r="AK324" s="77" t="str">
        <f t="shared" si="242"/>
        <v>GAURAV SUYAL</v>
      </c>
      <c r="AL324" s="77">
        <f t="shared" si="222"/>
        <v>4165</v>
      </c>
      <c r="AM324" s="78">
        <v>25</v>
      </c>
      <c r="AN324" s="79" t="e">
        <f>IF(#REF!="","",ROUND(#REF!/#REF!*$AN$5,1))</f>
        <v>#REF!</v>
      </c>
      <c r="AO324" s="79">
        <f t="shared" si="243"/>
        <v>25</v>
      </c>
      <c r="AP324" s="5">
        <f t="shared" ref="AP324:AP327" si="248">IF(D324="","",D324)</f>
        <v>12</v>
      </c>
      <c r="AQ324" s="5">
        <f t="shared" ref="AQ324:AQ327" si="249">IF(K324="","",K324)</f>
        <v>15</v>
      </c>
      <c r="AR324" s="5" t="str">
        <f t="shared" ref="AR324:AR327" si="250">IF(R324="","",R324)</f>
        <v/>
      </c>
      <c r="AS324" s="5">
        <f t="shared" ref="AS324:AS327" si="251">IF(Y324="","",Y324)</f>
        <v>24</v>
      </c>
      <c r="AT324" s="5">
        <f t="shared" ref="AT324:AT327" si="252">IF(AF324="","",AF324)</f>
        <v>33</v>
      </c>
      <c r="AU324" s="5">
        <f t="shared" ref="AU324:AU327" si="253">IF(AM324="","",AM324)</f>
        <v>25</v>
      </c>
      <c r="AV324" s="5">
        <f t="shared" si="247"/>
        <v>84</v>
      </c>
    </row>
    <row r="325" spans="1:48" x14ac:dyDescent="0.35">
      <c r="A325" s="69">
        <f>IF('Student Profile'!A7="","",'Student Profile'!A7)</f>
        <v>5</v>
      </c>
      <c r="B325" s="70" t="str">
        <f>IF('Student Profile'!B7="","",'Student Profile'!B7)</f>
        <v>KAMAL KISHOR JOSHI</v>
      </c>
      <c r="C325" s="69">
        <f>IF('Student Profile'!C7="","",'Student Profile'!C7)</f>
        <v>4364</v>
      </c>
      <c r="D325" s="71">
        <v>10</v>
      </c>
      <c r="E325" s="72">
        <f t="shared" si="223"/>
        <v>25</v>
      </c>
      <c r="F325" s="422">
        <f t="shared" si="224"/>
        <v>3</v>
      </c>
      <c r="G325" s="4"/>
      <c r="H325" s="84">
        <f t="shared" si="225"/>
        <v>5</v>
      </c>
      <c r="I325" s="80" t="str">
        <f t="shared" si="226"/>
        <v>KAMAL KISHOR JOSHI</v>
      </c>
      <c r="J325" s="80">
        <f t="shared" si="227"/>
        <v>4364</v>
      </c>
      <c r="K325" s="403">
        <v>42</v>
      </c>
      <c r="L325" s="82">
        <f t="shared" si="228"/>
        <v>52.5</v>
      </c>
      <c r="M325" s="421">
        <f t="shared" si="229"/>
        <v>18</v>
      </c>
      <c r="N325" s="4"/>
      <c r="O325" s="83">
        <f t="shared" si="230"/>
        <v>5</v>
      </c>
      <c r="P325" s="77" t="str">
        <f t="shared" si="231"/>
        <v>KAMAL KISHOR JOSHI</v>
      </c>
      <c r="Q325" s="77">
        <f t="shared" si="232"/>
        <v>4364</v>
      </c>
      <c r="R325" s="78"/>
      <c r="S325" s="79" t="e">
        <f>IF(#REF!="","",ROUND(#REF!/#REF!*$AN$5,1))</f>
        <v>#REF!</v>
      </c>
      <c r="T325" s="79" t="str">
        <f t="shared" si="233"/>
        <v/>
      </c>
      <c r="U325" s="4"/>
      <c r="V325" s="69">
        <f t="shared" si="234"/>
        <v>5</v>
      </c>
      <c r="W325" s="70" t="str">
        <f t="shared" si="235"/>
        <v>KAMAL KISHOR JOSHI</v>
      </c>
      <c r="X325" s="70">
        <f t="shared" si="219"/>
        <v>4364</v>
      </c>
      <c r="Y325" s="71">
        <v>28</v>
      </c>
      <c r="Z325" s="72">
        <f t="shared" si="236"/>
        <v>70</v>
      </c>
      <c r="AA325" s="422">
        <f t="shared" si="237"/>
        <v>8</v>
      </c>
      <c r="AB325" s="4"/>
      <c r="AC325" s="84">
        <f t="shared" si="238"/>
        <v>5</v>
      </c>
      <c r="AD325" s="80" t="str">
        <f t="shared" si="220"/>
        <v>KAMAL KISHOR JOSHI</v>
      </c>
      <c r="AE325" s="80">
        <f t="shared" si="221"/>
        <v>4364</v>
      </c>
      <c r="AF325" s="81">
        <v>45</v>
      </c>
      <c r="AG325" s="82">
        <f t="shared" si="239"/>
        <v>56.3</v>
      </c>
      <c r="AH325" s="421">
        <f t="shared" si="240"/>
        <v>33</v>
      </c>
      <c r="AI325" s="4"/>
      <c r="AJ325" s="83">
        <f t="shared" si="241"/>
        <v>5</v>
      </c>
      <c r="AK325" s="77" t="str">
        <f t="shared" si="242"/>
        <v>KAMAL KISHOR JOSHI</v>
      </c>
      <c r="AL325" s="77">
        <f t="shared" si="222"/>
        <v>4364</v>
      </c>
      <c r="AM325" s="78">
        <v>28</v>
      </c>
      <c r="AN325" s="79" t="e">
        <f>IF(#REF!="","",ROUND(#REF!/#REF!*$AN$5,1))</f>
        <v>#REF!</v>
      </c>
      <c r="AO325" s="79">
        <f t="shared" si="243"/>
        <v>28</v>
      </c>
      <c r="AP325" s="5">
        <f t="shared" si="248"/>
        <v>10</v>
      </c>
      <c r="AQ325" s="5">
        <f t="shared" si="249"/>
        <v>42</v>
      </c>
      <c r="AR325" s="5" t="str">
        <f t="shared" si="250"/>
        <v/>
      </c>
      <c r="AS325" s="5">
        <f t="shared" si="251"/>
        <v>28</v>
      </c>
      <c r="AT325" s="5">
        <f t="shared" si="252"/>
        <v>45</v>
      </c>
      <c r="AU325" s="5">
        <f t="shared" si="253"/>
        <v>28</v>
      </c>
      <c r="AV325" s="5">
        <f t="shared" si="247"/>
        <v>125</v>
      </c>
    </row>
    <row r="326" spans="1:48" x14ac:dyDescent="0.35">
      <c r="A326" s="69">
        <f>IF('Student Profile'!A8="","",'Student Profile'!A8)</f>
        <v>6</v>
      </c>
      <c r="B326" s="70" t="str">
        <f>IF('Student Profile'!B8="","",'Student Profile'!B8)</f>
        <v>KARAN SINGH RAWAT</v>
      </c>
      <c r="C326" s="69">
        <f>IF('Student Profile'!C8="","",'Student Profile'!C8)</f>
        <v>4367</v>
      </c>
      <c r="D326" s="71">
        <v>9</v>
      </c>
      <c r="E326" s="72">
        <f t="shared" si="223"/>
        <v>22.5</v>
      </c>
      <c r="F326" s="422">
        <f t="shared" si="224"/>
        <v>3</v>
      </c>
      <c r="G326" s="4"/>
      <c r="H326" s="84">
        <f t="shared" si="225"/>
        <v>6</v>
      </c>
      <c r="I326" s="80" t="str">
        <f t="shared" si="226"/>
        <v>KARAN SINGH RAWAT</v>
      </c>
      <c r="J326" s="80">
        <f t="shared" si="227"/>
        <v>4367</v>
      </c>
      <c r="K326" s="403">
        <v>6</v>
      </c>
      <c r="L326" s="82">
        <f t="shared" si="228"/>
        <v>7.5</v>
      </c>
      <c r="M326" s="421">
        <f t="shared" si="229"/>
        <v>3</v>
      </c>
      <c r="N326" s="4"/>
      <c r="O326" s="83">
        <f t="shared" si="230"/>
        <v>6</v>
      </c>
      <c r="P326" s="77" t="str">
        <f t="shared" si="231"/>
        <v>KARAN SINGH RAWAT</v>
      </c>
      <c r="Q326" s="77">
        <f t="shared" si="232"/>
        <v>4367</v>
      </c>
      <c r="R326" s="78"/>
      <c r="S326" s="79" t="e">
        <f>IF(#REF!="","",ROUND(#REF!/#REF!*$AN$5,1))</f>
        <v>#REF!</v>
      </c>
      <c r="T326" s="79" t="str">
        <f t="shared" si="233"/>
        <v/>
      </c>
      <c r="U326" s="4"/>
      <c r="V326" s="69">
        <f t="shared" si="234"/>
        <v>6</v>
      </c>
      <c r="W326" s="70" t="str">
        <f t="shared" si="235"/>
        <v>KARAN SINGH RAWAT</v>
      </c>
      <c r="X326" s="70">
        <f t="shared" si="219"/>
        <v>4367</v>
      </c>
      <c r="Y326" s="71">
        <v>26</v>
      </c>
      <c r="Z326" s="72">
        <f t="shared" si="236"/>
        <v>65</v>
      </c>
      <c r="AA326" s="422">
        <f t="shared" si="237"/>
        <v>8</v>
      </c>
      <c r="AB326" s="4"/>
      <c r="AC326" s="84">
        <f t="shared" si="238"/>
        <v>6</v>
      </c>
      <c r="AD326" s="80" t="str">
        <f t="shared" si="220"/>
        <v>KARAN SINGH RAWAT</v>
      </c>
      <c r="AE326" s="80">
        <f t="shared" si="221"/>
        <v>4367</v>
      </c>
      <c r="AF326" s="81">
        <v>35</v>
      </c>
      <c r="AG326" s="82">
        <f t="shared" si="239"/>
        <v>43.8</v>
      </c>
      <c r="AH326" s="421">
        <f t="shared" si="240"/>
        <v>25</v>
      </c>
      <c r="AI326" s="4"/>
      <c r="AJ326" s="83">
        <f t="shared" si="241"/>
        <v>6</v>
      </c>
      <c r="AK326" s="77" t="str">
        <f t="shared" si="242"/>
        <v>KARAN SINGH RAWAT</v>
      </c>
      <c r="AL326" s="77">
        <f t="shared" si="222"/>
        <v>4367</v>
      </c>
      <c r="AM326" s="78">
        <v>25</v>
      </c>
      <c r="AN326" s="79" t="e">
        <f>IF(#REF!="","",ROUND(#REF!/#REF!*$AN$5,1))</f>
        <v>#REF!</v>
      </c>
      <c r="AO326" s="79">
        <f t="shared" si="243"/>
        <v>25</v>
      </c>
      <c r="AP326" s="5">
        <f t="shared" si="248"/>
        <v>9</v>
      </c>
      <c r="AQ326" s="5">
        <f t="shared" si="249"/>
        <v>6</v>
      </c>
      <c r="AR326" s="5" t="str">
        <f t="shared" si="250"/>
        <v/>
      </c>
      <c r="AS326" s="5">
        <f t="shared" si="251"/>
        <v>26</v>
      </c>
      <c r="AT326" s="5">
        <f t="shared" si="252"/>
        <v>35</v>
      </c>
      <c r="AU326" s="5">
        <f t="shared" si="253"/>
        <v>25</v>
      </c>
      <c r="AV326" s="5">
        <f t="shared" si="247"/>
        <v>76</v>
      </c>
    </row>
    <row r="327" spans="1:48" x14ac:dyDescent="0.35">
      <c r="A327" s="69">
        <f>IF('Student Profile'!A9="","",'Student Profile'!A9)</f>
        <v>7</v>
      </c>
      <c r="B327" s="70" t="str">
        <f>IF('Student Profile'!B9="","",'Student Profile'!B9)</f>
        <v>KARAN SUYAL</v>
      </c>
      <c r="C327" s="69">
        <f>IF('Student Profile'!C9="","",'Student Profile'!C9)</f>
        <v>4346</v>
      </c>
      <c r="D327" s="71">
        <v>15</v>
      </c>
      <c r="E327" s="72">
        <f t="shared" si="223"/>
        <v>37.5</v>
      </c>
      <c r="F327" s="422">
        <f t="shared" si="224"/>
        <v>5</v>
      </c>
      <c r="G327" s="4"/>
      <c r="H327" s="84">
        <f t="shared" si="225"/>
        <v>7</v>
      </c>
      <c r="I327" s="80" t="str">
        <f t="shared" si="226"/>
        <v>KARAN SUYAL</v>
      </c>
      <c r="J327" s="80">
        <f t="shared" si="227"/>
        <v>4346</v>
      </c>
      <c r="K327" s="403">
        <v>16</v>
      </c>
      <c r="L327" s="82">
        <f t="shared" si="228"/>
        <v>20</v>
      </c>
      <c r="M327" s="421">
        <f t="shared" si="229"/>
        <v>7</v>
      </c>
      <c r="N327" s="4"/>
      <c r="O327" s="83">
        <f t="shared" si="230"/>
        <v>7</v>
      </c>
      <c r="P327" s="77" t="str">
        <f t="shared" si="231"/>
        <v>KARAN SUYAL</v>
      </c>
      <c r="Q327" s="77">
        <f t="shared" si="232"/>
        <v>4346</v>
      </c>
      <c r="R327" s="78"/>
      <c r="S327" s="79" t="e">
        <f>IF(#REF!="","",ROUND(#REF!/#REF!*$AN$5,1))</f>
        <v>#REF!</v>
      </c>
      <c r="T327" s="79" t="str">
        <f t="shared" si="233"/>
        <v/>
      </c>
      <c r="U327" s="4"/>
      <c r="V327" s="69">
        <f t="shared" si="234"/>
        <v>7</v>
      </c>
      <c r="W327" s="70" t="str">
        <f t="shared" si="235"/>
        <v>KARAN SUYAL</v>
      </c>
      <c r="X327" s="70">
        <f t="shared" si="219"/>
        <v>4346</v>
      </c>
      <c r="Y327" s="71">
        <v>28</v>
      </c>
      <c r="Z327" s="72">
        <f t="shared" si="236"/>
        <v>70</v>
      </c>
      <c r="AA327" s="422">
        <f t="shared" si="237"/>
        <v>8</v>
      </c>
      <c r="AB327" s="4"/>
      <c r="AC327" s="84">
        <f t="shared" si="238"/>
        <v>7</v>
      </c>
      <c r="AD327" s="80" t="str">
        <f t="shared" si="220"/>
        <v>KARAN SUYAL</v>
      </c>
      <c r="AE327" s="80">
        <f t="shared" si="221"/>
        <v>4346</v>
      </c>
      <c r="AF327" s="81">
        <v>44</v>
      </c>
      <c r="AG327" s="82">
        <f t="shared" si="239"/>
        <v>55</v>
      </c>
      <c r="AH327" s="421">
        <f t="shared" si="240"/>
        <v>32</v>
      </c>
      <c r="AI327" s="4"/>
      <c r="AJ327" s="83">
        <f t="shared" si="241"/>
        <v>7</v>
      </c>
      <c r="AK327" s="77" t="str">
        <f t="shared" si="242"/>
        <v>KARAN SUYAL</v>
      </c>
      <c r="AL327" s="77">
        <f t="shared" si="222"/>
        <v>4346</v>
      </c>
      <c r="AM327" s="78">
        <v>25</v>
      </c>
      <c r="AN327" s="79" t="e">
        <f>IF(#REF!="","",ROUND(#REF!/#REF!*$AN$5,1))</f>
        <v>#REF!</v>
      </c>
      <c r="AO327" s="79">
        <f t="shared" si="243"/>
        <v>25</v>
      </c>
      <c r="AP327" s="5">
        <f t="shared" si="248"/>
        <v>15</v>
      </c>
      <c r="AQ327" s="5">
        <f t="shared" si="249"/>
        <v>16</v>
      </c>
      <c r="AR327" s="5" t="str">
        <f t="shared" si="250"/>
        <v/>
      </c>
      <c r="AS327" s="5">
        <f t="shared" si="251"/>
        <v>28</v>
      </c>
      <c r="AT327" s="5">
        <f t="shared" si="252"/>
        <v>44</v>
      </c>
      <c r="AU327" s="5">
        <f t="shared" si="253"/>
        <v>25</v>
      </c>
      <c r="AV327" s="5">
        <f t="shared" si="247"/>
        <v>103</v>
      </c>
    </row>
    <row r="328" spans="1:48" x14ac:dyDescent="0.35">
      <c r="A328" s="69">
        <f>IF('Student Profile'!A10="","",'Student Profile'!A10)</f>
        <v>8</v>
      </c>
      <c r="B328" s="70" t="str">
        <f>IF('Student Profile'!B10="","",'Student Profile'!B10)</f>
        <v>KHEEM SINGH CHHIMWAL</v>
      </c>
      <c r="C328" s="69">
        <f>IF('Student Profile'!C10="","",'Student Profile'!C10)</f>
        <v>4162</v>
      </c>
      <c r="D328" s="71">
        <v>12</v>
      </c>
      <c r="E328" s="72">
        <f t="shared" si="223"/>
        <v>30</v>
      </c>
      <c r="F328" s="422">
        <f t="shared" si="224"/>
        <v>4</v>
      </c>
      <c r="G328" s="4"/>
      <c r="H328" s="84">
        <f t="shared" si="225"/>
        <v>8</v>
      </c>
      <c r="I328" s="80" t="str">
        <f t="shared" si="226"/>
        <v>KHEEM SINGH CHHIMWAL</v>
      </c>
      <c r="J328" s="80">
        <f t="shared" si="227"/>
        <v>4162</v>
      </c>
      <c r="K328" s="403">
        <v>12</v>
      </c>
      <c r="L328" s="82">
        <f t="shared" si="228"/>
        <v>15</v>
      </c>
      <c r="M328" s="421">
        <f t="shared" si="229"/>
        <v>6</v>
      </c>
      <c r="N328" s="4"/>
      <c r="O328" s="83">
        <f t="shared" si="230"/>
        <v>8</v>
      </c>
      <c r="P328" s="77" t="str">
        <f t="shared" si="231"/>
        <v>KHEEM SINGH CHHIMWAL</v>
      </c>
      <c r="Q328" s="77">
        <f t="shared" si="232"/>
        <v>4162</v>
      </c>
      <c r="R328" s="78"/>
      <c r="S328" s="79" t="e">
        <f>IF(#REF!="","",ROUND(#REF!/#REF!*$AN$5,1))</f>
        <v>#REF!</v>
      </c>
      <c r="T328" s="79" t="str">
        <f t="shared" si="233"/>
        <v/>
      </c>
      <c r="U328" s="4"/>
      <c r="V328" s="69">
        <f t="shared" si="234"/>
        <v>8</v>
      </c>
      <c r="W328" s="70" t="str">
        <f t="shared" si="235"/>
        <v>KHEEM SINGH CHHIMWAL</v>
      </c>
      <c r="X328" s="70">
        <f t="shared" si="219"/>
        <v>4162</v>
      </c>
      <c r="Y328" s="71">
        <v>28</v>
      </c>
      <c r="Z328" s="72">
        <f t="shared" si="236"/>
        <v>70</v>
      </c>
      <c r="AA328" s="422">
        <f t="shared" si="237"/>
        <v>8</v>
      </c>
      <c r="AB328" s="4"/>
      <c r="AC328" s="84">
        <f t="shared" si="238"/>
        <v>8</v>
      </c>
      <c r="AD328" s="80" t="str">
        <f t="shared" si="220"/>
        <v>KHEEM SINGH CHHIMWAL</v>
      </c>
      <c r="AE328" s="80">
        <f t="shared" si="221"/>
        <v>4162</v>
      </c>
      <c r="AF328" s="81">
        <v>37</v>
      </c>
      <c r="AG328" s="82">
        <f t="shared" si="239"/>
        <v>46.3</v>
      </c>
      <c r="AH328" s="421">
        <f t="shared" si="240"/>
        <v>27</v>
      </c>
      <c r="AI328" s="4"/>
      <c r="AJ328" s="83">
        <f t="shared" si="241"/>
        <v>8</v>
      </c>
      <c r="AK328" s="77" t="str">
        <f t="shared" si="242"/>
        <v>KHEEM SINGH CHHIMWAL</v>
      </c>
      <c r="AL328" s="77">
        <f t="shared" si="222"/>
        <v>4162</v>
      </c>
      <c r="AM328" s="78">
        <v>24</v>
      </c>
      <c r="AN328" s="79" t="e">
        <f>IF(#REF!="","",ROUND(#REF!/#REF!*$AN$5,1))</f>
        <v>#REF!</v>
      </c>
      <c r="AO328" s="79">
        <f t="shared" si="243"/>
        <v>24</v>
      </c>
      <c r="AP328" s="5">
        <f t="shared" ref="AP328:AP391" si="254">IF(D328="","",D328)</f>
        <v>12</v>
      </c>
      <c r="AQ328" s="5">
        <f t="shared" ref="AQ328:AQ391" si="255">IF(K328="","",K328)</f>
        <v>12</v>
      </c>
      <c r="AR328" s="5" t="str">
        <f t="shared" ref="AR328:AR391" si="256">IF(R328="","",R328)</f>
        <v/>
      </c>
      <c r="AS328" s="5">
        <f t="shared" ref="AS328:AS391" si="257">IF(Y328="","",Y328)</f>
        <v>28</v>
      </c>
      <c r="AT328" s="5">
        <f t="shared" ref="AT328:AT391" si="258">IF(AF328="","",AF328)</f>
        <v>37</v>
      </c>
      <c r="AU328" s="5">
        <f t="shared" ref="AU328:AU391" si="259">IF(AM328="","",AM328)</f>
        <v>24</v>
      </c>
      <c r="AV328" s="5">
        <f t="shared" si="247"/>
        <v>89</v>
      </c>
    </row>
    <row r="329" spans="1:48" x14ac:dyDescent="0.35">
      <c r="A329" s="69">
        <f>IF('Student Profile'!A11="","",'Student Profile'!A11)</f>
        <v>9</v>
      </c>
      <c r="B329" s="70" t="str">
        <f>IF('Student Profile'!B11="","",'Student Profile'!B11)</f>
        <v>MANISH NEGI</v>
      </c>
      <c r="C329" s="69">
        <f>IF('Student Profile'!C11="","",'Student Profile'!C11)</f>
        <v>4393</v>
      </c>
      <c r="D329" s="71">
        <v>9</v>
      </c>
      <c r="E329" s="72">
        <f t="shared" si="223"/>
        <v>22.5</v>
      </c>
      <c r="F329" s="422">
        <f t="shared" si="224"/>
        <v>3</v>
      </c>
      <c r="G329" s="4"/>
      <c r="H329" s="84">
        <f t="shared" si="225"/>
        <v>9</v>
      </c>
      <c r="I329" s="80" t="str">
        <f t="shared" si="226"/>
        <v>MANISH NEGI</v>
      </c>
      <c r="J329" s="80">
        <f t="shared" si="227"/>
        <v>4393</v>
      </c>
      <c r="K329" s="403">
        <v>17</v>
      </c>
      <c r="L329" s="82">
        <f t="shared" si="228"/>
        <v>21.3</v>
      </c>
      <c r="M329" s="421">
        <f t="shared" si="229"/>
        <v>8</v>
      </c>
      <c r="N329" s="4"/>
      <c r="O329" s="83">
        <f t="shared" si="230"/>
        <v>9</v>
      </c>
      <c r="P329" s="77" t="str">
        <f t="shared" si="231"/>
        <v>MANISH NEGI</v>
      </c>
      <c r="Q329" s="77">
        <f t="shared" si="232"/>
        <v>4393</v>
      </c>
      <c r="R329" s="78"/>
      <c r="S329" s="79" t="e">
        <f>IF(#REF!="","",ROUND(#REF!/#REF!*$AN$5,1))</f>
        <v>#REF!</v>
      </c>
      <c r="T329" s="79" t="str">
        <f t="shared" si="233"/>
        <v/>
      </c>
      <c r="U329" s="4"/>
      <c r="V329" s="69">
        <f t="shared" si="234"/>
        <v>9</v>
      </c>
      <c r="W329" s="70" t="str">
        <f t="shared" si="235"/>
        <v>MANISH NEGI</v>
      </c>
      <c r="X329" s="70">
        <f t="shared" si="219"/>
        <v>4393</v>
      </c>
      <c r="Y329" s="71">
        <v>26</v>
      </c>
      <c r="Z329" s="72">
        <f t="shared" si="236"/>
        <v>65</v>
      </c>
      <c r="AA329" s="422">
        <f t="shared" si="237"/>
        <v>8</v>
      </c>
      <c r="AB329" s="4"/>
      <c r="AC329" s="84">
        <f t="shared" si="238"/>
        <v>9</v>
      </c>
      <c r="AD329" s="80" t="str">
        <f t="shared" si="220"/>
        <v>MANISH NEGI</v>
      </c>
      <c r="AE329" s="80">
        <f t="shared" si="221"/>
        <v>4393</v>
      </c>
      <c r="AF329" s="81">
        <v>34</v>
      </c>
      <c r="AG329" s="82">
        <f t="shared" si="239"/>
        <v>42.5</v>
      </c>
      <c r="AH329" s="421">
        <f t="shared" si="240"/>
        <v>25</v>
      </c>
      <c r="AI329" s="4"/>
      <c r="AJ329" s="83">
        <f t="shared" si="241"/>
        <v>9</v>
      </c>
      <c r="AK329" s="77" t="str">
        <f t="shared" si="242"/>
        <v>MANISH NEGI</v>
      </c>
      <c r="AL329" s="77">
        <f t="shared" si="222"/>
        <v>4393</v>
      </c>
      <c r="AM329" s="78">
        <v>25</v>
      </c>
      <c r="AN329" s="79" t="e">
        <f>IF(#REF!="","",ROUND(#REF!/#REF!*$AN$5,1))</f>
        <v>#REF!</v>
      </c>
      <c r="AO329" s="79">
        <f t="shared" si="243"/>
        <v>25</v>
      </c>
      <c r="AP329" s="5">
        <f t="shared" si="254"/>
        <v>9</v>
      </c>
      <c r="AQ329" s="5">
        <f t="shared" si="255"/>
        <v>17</v>
      </c>
      <c r="AR329" s="5" t="str">
        <f t="shared" si="256"/>
        <v/>
      </c>
      <c r="AS329" s="5">
        <f t="shared" si="257"/>
        <v>26</v>
      </c>
      <c r="AT329" s="5">
        <f t="shared" si="258"/>
        <v>34</v>
      </c>
      <c r="AU329" s="5">
        <f t="shared" si="259"/>
        <v>25</v>
      </c>
      <c r="AV329" s="5">
        <f t="shared" si="247"/>
        <v>86</v>
      </c>
    </row>
    <row r="330" spans="1:48" x14ac:dyDescent="0.35">
      <c r="A330" s="69">
        <f>IF('Student Profile'!A12="","",'Student Profile'!A12)</f>
        <v>10</v>
      </c>
      <c r="B330" s="70" t="str">
        <f>IF('Student Profile'!B12="","",'Student Profile'!B12)</f>
        <v>MOHIT JOSHI</v>
      </c>
      <c r="C330" s="69">
        <f>IF('Student Profile'!C12="","",'Student Profile'!C12)</f>
        <v>4394</v>
      </c>
      <c r="D330" s="71">
        <v>13</v>
      </c>
      <c r="E330" s="72">
        <f t="shared" si="223"/>
        <v>32.5</v>
      </c>
      <c r="F330" s="422">
        <f t="shared" si="224"/>
        <v>4</v>
      </c>
      <c r="G330" s="4"/>
      <c r="H330" s="84">
        <f t="shared" si="225"/>
        <v>10</v>
      </c>
      <c r="I330" s="80" t="str">
        <f t="shared" si="226"/>
        <v>MOHIT JOSHI</v>
      </c>
      <c r="J330" s="80">
        <f t="shared" si="227"/>
        <v>4394</v>
      </c>
      <c r="K330" s="403">
        <v>22</v>
      </c>
      <c r="L330" s="82">
        <f t="shared" si="228"/>
        <v>27.5</v>
      </c>
      <c r="M330" s="421">
        <f t="shared" si="229"/>
        <v>10</v>
      </c>
      <c r="N330" s="4"/>
      <c r="O330" s="83">
        <f t="shared" si="230"/>
        <v>10</v>
      </c>
      <c r="P330" s="77" t="str">
        <f t="shared" si="231"/>
        <v>MOHIT JOSHI</v>
      </c>
      <c r="Q330" s="77">
        <f t="shared" si="232"/>
        <v>4394</v>
      </c>
      <c r="R330" s="78"/>
      <c r="S330" s="79" t="e">
        <f>IF(#REF!="","",ROUND(#REF!/#REF!*$AN$5,1))</f>
        <v>#REF!</v>
      </c>
      <c r="T330" s="79" t="str">
        <f t="shared" si="233"/>
        <v/>
      </c>
      <c r="U330" s="4"/>
      <c r="V330" s="69">
        <f t="shared" si="234"/>
        <v>10</v>
      </c>
      <c r="W330" s="70" t="str">
        <f t="shared" si="235"/>
        <v>MOHIT JOSHI</v>
      </c>
      <c r="X330" s="70">
        <f t="shared" si="219"/>
        <v>4394</v>
      </c>
      <c r="Y330" s="71">
        <v>26</v>
      </c>
      <c r="Z330" s="72">
        <f t="shared" si="236"/>
        <v>65</v>
      </c>
      <c r="AA330" s="422">
        <f t="shared" si="237"/>
        <v>8</v>
      </c>
      <c r="AB330" s="4"/>
      <c r="AC330" s="84">
        <f t="shared" si="238"/>
        <v>10</v>
      </c>
      <c r="AD330" s="80" t="str">
        <f t="shared" si="220"/>
        <v>MOHIT JOSHI</v>
      </c>
      <c r="AE330" s="80">
        <f t="shared" si="221"/>
        <v>4394</v>
      </c>
      <c r="AF330" s="81">
        <v>42</v>
      </c>
      <c r="AG330" s="82">
        <f t="shared" si="239"/>
        <v>52.5</v>
      </c>
      <c r="AH330" s="421">
        <f t="shared" si="240"/>
        <v>30</v>
      </c>
      <c r="AI330" s="4"/>
      <c r="AJ330" s="83">
        <f t="shared" si="241"/>
        <v>10</v>
      </c>
      <c r="AK330" s="77" t="str">
        <f t="shared" si="242"/>
        <v>MOHIT JOSHI</v>
      </c>
      <c r="AL330" s="77">
        <f t="shared" si="222"/>
        <v>4394</v>
      </c>
      <c r="AM330" s="78">
        <v>25</v>
      </c>
      <c r="AN330" s="79" t="e">
        <f>IF(#REF!="","",ROUND(#REF!/#REF!*$AN$5,1))</f>
        <v>#REF!</v>
      </c>
      <c r="AO330" s="79">
        <f t="shared" si="243"/>
        <v>25</v>
      </c>
      <c r="AP330" s="5">
        <f t="shared" si="254"/>
        <v>13</v>
      </c>
      <c r="AQ330" s="5">
        <f t="shared" si="255"/>
        <v>22</v>
      </c>
      <c r="AR330" s="5" t="str">
        <f t="shared" si="256"/>
        <v/>
      </c>
      <c r="AS330" s="5">
        <f t="shared" si="257"/>
        <v>26</v>
      </c>
      <c r="AT330" s="5">
        <f t="shared" si="258"/>
        <v>42</v>
      </c>
      <c r="AU330" s="5">
        <f t="shared" si="259"/>
        <v>25</v>
      </c>
      <c r="AV330" s="5">
        <f t="shared" si="247"/>
        <v>103</v>
      </c>
    </row>
    <row r="331" spans="1:48" x14ac:dyDescent="0.35">
      <c r="A331" s="69">
        <f>IF('Student Profile'!A13="","",'Student Profile'!A13)</f>
        <v>11</v>
      </c>
      <c r="B331" s="70" t="str">
        <f>IF('Student Profile'!B13="","",'Student Profile'!B13)</f>
        <v>RITESH JOSHI</v>
      </c>
      <c r="C331" s="69">
        <f>IF('Student Profile'!C13="","",'Student Profile'!C13)</f>
        <v>4163</v>
      </c>
      <c r="D331" s="71">
        <v>10</v>
      </c>
      <c r="E331" s="72">
        <f t="shared" si="223"/>
        <v>25</v>
      </c>
      <c r="F331" s="422">
        <f t="shared" si="224"/>
        <v>3</v>
      </c>
      <c r="G331" s="4"/>
      <c r="H331" s="84">
        <f t="shared" si="225"/>
        <v>11</v>
      </c>
      <c r="I331" s="80" t="str">
        <f t="shared" si="226"/>
        <v>RITESH JOSHI</v>
      </c>
      <c r="J331" s="80">
        <f t="shared" si="227"/>
        <v>4163</v>
      </c>
      <c r="K331" s="403">
        <v>23</v>
      </c>
      <c r="L331" s="82">
        <f t="shared" si="228"/>
        <v>28.8</v>
      </c>
      <c r="M331" s="421">
        <f t="shared" si="229"/>
        <v>10</v>
      </c>
      <c r="N331" s="4"/>
      <c r="O331" s="83">
        <f t="shared" si="230"/>
        <v>11</v>
      </c>
      <c r="P331" s="77" t="str">
        <f t="shared" si="231"/>
        <v>RITESH JOSHI</v>
      </c>
      <c r="Q331" s="77">
        <f t="shared" si="232"/>
        <v>4163</v>
      </c>
      <c r="R331" s="78"/>
      <c r="S331" s="79" t="e">
        <f>IF(#REF!="","",ROUND(#REF!/#REF!*$AN$5,1))</f>
        <v>#REF!</v>
      </c>
      <c r="T331" s="79" t="str">
        <f t="shared" si="233"/>
        <v/>
      </c>
      <c r="U331" s="4"/>
      <c r="V331" s="69">
        <f t="shared" si="234"/>
        <v>11</v>
      </c>
      <c r="W331" s="70" t="str">
        <f t="shared" si="235"/>
        <v>RITESH JOSHI</v>
      </c>
      <c r="X331" s="70">
        <f t="shared" si="219"/>
        <v>4163</v>
      </c>
      <c r="Y331" s="71">
        <v>27</v>
      </c>
      <c r="Z331" s="72">
        <f t="shared" si="236"/>
        <v>67.5</v>
      </c>
      <c r="AA331" s="422">
        <f t="shared" si="237"/>
        <v>8</v>
      </c>
      <c r="AB331" s="4"/>
      <c r="AC331" s="84">
        <f t="shared" si="238"/>
        <v>11</v>
      </c>
      <c r="AD331" s="80" t="str">
        <f t="shared" si="220"/>
        <v>RITESH JOSHI</v>
      </c>
      <c r="AE331" s="80">
        <f t="shared" si="221"/>
        <v>4163</v>
      </c>
      <c r="AF331" s="81">
        <v>34</v>
      </c>
      <c r="AG331" s="82">
        <f t="shared" si="239"/>
        <v>42.5</v>
      </c>
      <c r="AH331" s="421">
        <f t="shared" si="240"/>
        <v>25</v>
      </c>
      <c r="AI331" s="4"/>
      <c r="AJ331" s="83">
        <f t="shared" si="241"/>
        <v>11</v>
      </c>
      <c r="AK331" s="77" t="str">
        <f t="shared" si="242"/>
        <v>RITESH JOSHI</v>
      </c>
      <c r="AL331" s="77">
        <f t="shared" si="222"/>
        <v>4163</v>
      </c>
      <c r="AM331" s="78">
        <v>25</v>
      </c>
      <c r="AN331" s="79" t="e">
        <f>IF(#REF!="","",ROUND(#REF!/#REF!*$AN$5,1))</f>
        <v>#REF!</v>
      </c>
      <c r="AO331" s="79">
        <f t="shared" si="243"/>
        <v>25</v>
      </c>
      <c r="AP331" s="5">
        <f t="shared" si="254"/>
        <v>10</v>
      </c>
      <c r="AQ331" s="5">
        <f t="shared" si="255"/>
        <v>23</v>
      </c>
      <c r="AR331" s="5" t="str">
        <f t="shared" si="256"/>
        <v/>
      </c>
      <c r="AS331" s="5">
        <f t="shared" si="257"/>
        <v>27</v>
      </c>
      <c r="AT331" s="5">
        <f t="shared" si="258"/>
        <v>34</v>
      </c>
      <c r="AU331" s="5">
        <f t="shared" si="259"/>
        <v>25</v>
      </c>
      <c r="AV331" s="5">
        <f t="shared" si="247"/>
        <v>94</v>
      </c>
    </row>
    <row r="332" spans="1:48" x14ac:dyDescent="0.35">
      <c r="A332" s="69">
        <f>IF('Student Profile'!A14="","",'Student Profile'!A14)</f>
        <v>12</v>
      </c>
      <c r="B332" s="70" t="str">
        <f>IF('Student Profile'!B14="","",'Student Profile'!B14)</f>
        <v>SAGAR SINGH PARGAI</v>
      </c>
      <c r="C332" s="69">
        <f>IF('Student Profile'!C14="","",'Student Profile'!C14)</f>
        <v>4416</v>
      </c>
      <c r="D332" s="71">
        <v>13</v>
      </c>
      <c r="E332" s="72">
        <f t="shared" si="223"/>
        <v>32.5</v>
      </c>
      <c r="F332" s="422">
        <f t="shared" si="224"/>
        <v>4</v>
      </c>
      <c r="G332" s="4"/>
      <c r="H332" s="84">
        <f t="shared" si="225"/>
        <v>12</v>
      </c>
      <c r="I332" s="80" t="str">
        <f t="shared" si="226"/>
        <v>SAGAR SINGH PARGAI</v>
      </c>
      <c r="J332" s="80">
        <f t="shared" si="227"/>
        <v>4416</v>
      </c>
      <c r="K332" s="403">
        <v>24</v>
      </c>
      <c r="L332" s="82">
        <f t="shared" si="228"/>
        <v>30</v>
      </c>
      <c r="M332" s="421">
        <f t="shared" si="229"/>
        <v>11</v>
      </c>
      <c r="N332" s="4"/>
      <c r="O332" s="83">
        <f t="shared" si="230"/>
        <v>12</v>
      </c>
      <c r="P332" s="77" t="str">
        <f t="shared" si="231"/>
        <v>SAGAR SINGH PARGAI</v>
      </c>
      <c r="Q332" s="77">
        <f t="shared" si="232"/>
        <v>4416</v>
      </c>
      <c r="R332" s="78"/>
      <c r="S332" s="79" t="e">
        <f>IF(#REF!="","",ROUND(#REF!/#REF!*$AN$5,1))</f>
        <v>#REF!</v>
      </c>
      <c r="T332" s="79" t="str">
        <f t="shared" si="233"/>
        <v/>
      </c>
      <c r="U332" s="4"/>
      <c r="V332" s="69">
        <f t="shared" si="234"/>
        <v>12</v>
      </c>
      <c r="W332" s="70" t="str">
        <f t="shared" si="235"/>
        <v>SAGAR SINGH PARGAI</v>
      </c>
      <c r="X332" s="70">
        <f t="shared" si="219"/>
        <v>4416</v>
      </c>
      <c r="Y332" s="71">
        <v>27</v>
      </c>
      <c r="Z332" s="72">
        <f t="shared" si="236"/>
        <v>67.5</v>
      </c>
      <c r="AA332" s="422">
        <f t="shared" si="237"/>
        <v>8</v>
      </c>
      <c r="AB332" s="4"/>
      <c r="AC332" s="84">
        <f t="shared" si="238"/>
        <v>12</v>
      </c>
      <c r="AD332" s="80" t="str">
        <f t="shared" si="220"/>
        <v>SAGAR SINGH PARGAI</v>
      </c>
      <c r="AE332" s="80">
        <f t="shared" si="221"/>
        <v>4416</v>
      </c>
      <c r="AF332" s="81">
        <v>38</v>
      </c>
      <c r="AG332" s="82">
        <f t="shared" si="239"/>
        <v>47.5</v>
      </c>
      <c r="AH332" s="421">
        <f t="shared" si="240"/>
        <v>28</v>
      </c>
      <c r="AI332" s="4"/>
      <c r="AJ332" s="83">
        <f t="shared" si="241"/>
        <v>12</v>
      </c>
      <c r="AK332" s="77" t="str">
        <f t="shared" si="242"/>
        <v>SAGAR SINGH PARGAI</v>
      </c>
      <c r="AL332" s="77">
        <f t="shared" si="222"/>
        <v>4416</v>
      </c>
      <c r="AM332" s="78">
        <v>27</v>
      </c>
      <c r="AN332" s="79" t="e">
        <f>IF(#REF!="","",ROUND(#REF!/#REF!*$AN$5,1))</f>
        <v>#REF!</v>
      </c>
      <c r="AO332" s="79">
        <f t="shared" si="243"/>
        <v>27</v>
      </c>
      <c r="AP332" s="5">
        <f t="shared" si="254"/>
        <v>13</v>
      </c>
      <c r="AQ332" s="5">
        <f t="shared" si="255"/>
        <v>24</v>
      </c>
      <c r="AR332" s="5" t="str">
        <f t="shared" si="256"/>
        <v/>
      </c>
      <c r="AS332" s="5">
        <f t="shared" si="257"/>
        <v>27</v>
      </c>
      <c r="AT332" s="5">
        <f t="shared" si="258"/>
        <v>38</v>
      </c>
      <c r="AU332" s="5">
        <f t="shared" si="259"/>
        <v>27</v>
      </c>
      <c r="AV332" s="5">
        <f t="shared" si="247"/>
        <v>102</v>
      </c>
    </row>
    <row r="333" spans="1:48" x14ac:dyDescent="0.35">
      <c r="A333" s="69">
        <f>IF('Student Profile'!A15="","",'Student Profile'!A15)</f>
        <v>13</v>
      </c>
      <c r="B333" s="70" t="str">
        <f>IF('Student Profile'!B15="","",'Student Profile'!B15)</f>
        <v>SUMIT DANI</v>
      </c>
      <c r="C333" s="69">
        <f>IF('Student Profile'!C15="","",'Student Profile'!C15)</f>
        <v>4257</v>
      </c>
      <c r="D333" s="71">
        <v>13</v>
      </c>
      <c r="E333" s="72">
        <f t="shared" si="223"/>
        <v>32.5</v>
      </c>
      <c r="F333" s="422">
        <f t="shared" si="224"/>
        <v>4</v>
      </c>
      <c r="G333" s="4"/>
      <c r="H333" s="84">
        <f t="shared" si="225"/>
        <v>13</v>
      </c>
      <c r="I333" s="80" t="str">
        <f t="shared" si="226"/>
        <v>SUMIT DANI</v>
      </c>
      <c r="J333" s="80">
        <f t="shared" si="227"/>
        <v>4257</v>
      </c>
      <c r="K333" s="403">
        <v>15</v>
      </c>
      <c r="L333" s="82">
        <f t="shared" si="228"/>
        <v>18.8</v>
      </c>
      <c r="M333" s="421">
        <f t="shared" si="229"/>
        <v>7</v>
      </c>
      <c r="N333" s="4"/>
      <c r="O333" s="83">
        <f t="shared" si="230"/>
        <v>13</v>
      </c>
      <c r="P333" s="77" t="str">
        <f t="shared" si="231"/>
        <v>SUMIT DANI</v>
      </c>
      <c r="Q333" s="77">
        <f t="shared" si="232"/>
        <v>4257</v>
      </c>
      <c r="R333" s="78"/>
      <c r="S333" s="79" t="e">
        <f>IF(#REF!="","",ROUND(#REF!/#REF!*$AN$5,1))</f>
        <v>#REF!</v>
      </c>
      <c r="T333" s="79" t="str">
        <f t="shared" si="233"/>
        <v/>
      </c>
      <c r="U333" s="4"/>
      <c r="V333" s="69">
        <f t="shared" si="234"/>
        <v>13</v>
      </c>
      <c r="W333" s="70" t="str">
        <f t="shared" si="235"/>
        <v>SUMIT DANI</v>
      </c>
      <c r="X333" s="70">
        <f t="shared" si="219"/>
        <v>4257</v>
      </c>
      <c r="Y333" s="71">
        <v>25</v>
      </c>
      <c r="Z333" s="72">
        <f t="shared" si="236"/>
        <v>62.5</v>
      </c>
      <c r="AA333" s="422">
        <f t="shared" si="237"/>
        <v>8</v>
      </c>
      <c r="AB333" s="4"/>
      <c r="AC333" s="84">
        <f t="shared" si="238"/>
        <v>13</v>
      </c>
      <c r="AD333" s="80" t="str">
        <f t="shared" si="220"/>
        <v>SUMIT DANI</v>
      </c>
      <c r="AE333" s="80">
        <f t="shared" si="221"/>
        <v>4257</v>
      </c>
      <c r="AF333" s="81">
        <v>41</v>
      </c>
      <c r="AG333" s="82">
        <f t="shared" si="239"/>
        <v>51.3</v>
      </c>
      <c r="AH333" s="421">
        <f t="shared" si="240"/>
        <v>30</v>
      </c>
      <c r="AI333" s="4"/>
      <c r="AJ333" s="83">
        <f t="shared" si="241"/>
        <v>13</v>
      </c>
      <c r="AK333" s="77" t="str">
        <f t="shared" si="242"/>
        <v>SUMIT DANI</v>
      </c>
      <c r="AL333" s="77">
        <f t="shared" si="222"/>
        <v>4257</v>
      </c>
      <c r="AM333" s="78">
        <v>26</v>
      </c>
      <c r="AN333" s="79" t="e">
        <f>IF(#REF!="","",ROUND(#REF!/#REF!*$AN$5,1))</f>
        <v>#REF!</v>
      </c>
      <c r="AO333" s="79">
        <f t="shared" si="243"/>
        <v>26</v>
      </c>
      <c r="AP333" s="5">
        <f t="shared" si="254"/>
        <v>13</v>
      </c>
      <c r="AQ333" s="5">
        <f t="shared" si="255"/>
        <v>15</v>
      </c>
      <c r="AR333" s="5" t="str">
        <f t="shared" si="256"/>
        <v/>
      </c>
      <c r="AS333" s="5">
        <f t="shared" si="257"/>
        <v>25</v>
      </c>
      <c r="AT333" s="5">
        <f t="shared" si="258"/>
        <v>41</v>
      </c>
      <c r="AU333" s="5">
        <f t="shared" si="259"/>
        <v>26</v>
      </c>
      <c r="AV333" s="5">
        <f t="shared" si="247"/>
        <v>94</v>
      </c>
    </row>
    <row r="334" spans="1:48" x14ac:dyDescent="0.35">
      <c r="A334" s="69">
        <f>IF('Student Profile'!A16="","",'Student Profile'!A16)</f>
        <v>14</v>
      </c>
      <c r="B334" s="70" t="str">
        <f>IF('Student Profile'!B16="","",'Student Profile'!B16)</f>
        <v>VIVEK DANI</v>
      </c>
      <c r="C334" s="69">
        <f>IF('Student Profile'!C16="","",'Student Profile'!C16)</f>
        <v>4363</v>
      </c>
      <c r="D334" s="71">
        <v>11</v>
      </c>
      <c r="E334" s="72">
        <f t="shared" si="223"/>
        <v>27.5</v>
      </c>
      <c r="F334" s="422">
        <f t="shared" si="224"/>
        <v>4</v>
      </c>
      <c r="G334" s="4"/>
      <c r="H334" s="84">
        <f t="shared" si="225"/>
        <v>14</v>
      </c>
      <c r="I334" s="80" t="str">
        <f t="shared" si="226"/>
        <v>VIVEK DANI</v>
      </c>
      <c r="J334" s="80">
        <f t="shared" si="227"/>
        <v>4363</v>
      </c>
      <c r="K334" s="403">
        <v>16</v>
      </c>
      <c r="L334" s="82">
        <f t="shared" si="228"/>
        <v>20</v>
      </c>
      <c r="M334" s="421">
        <f t="shared" si="229"/>
        <v>7</v>
      </c>
      <c r="N334" s="4"/>
      <c r="O334" s="83">
        <f t="shared" si="230"/>
        <v>14</v>
      </c>
      <c r="P334" s="77" t="str">
        <f t="shared" si="231"/>
        <v>VIVEK DANI</v>
      </c>
      <c r="Q334" s="77">
        <f t="shared" si="232"/>
        <v>4363</v>
      </c>
      <c r="R334" s="78"/>
      <c r="S334" s="79" t="e">
        <f>IF(#REF!="","",ROUND(#REF!/#REF!*$AN$5,1))</f>
        <v>#REF!</v>
      </c>
      <c r="T334" s="79" t="str">
        <f t="shared" si="233"/>
        <v/>
      </c>
      <c r="U334" s="4"/>
      <c r="V334" s="69">
        <f t="shared" si="234"/>
        <v>14</v>
      </c>
      <c r="W334" s="70" t="str">
        <f t="shared" si="235"/>
        <v>VIVEK DANI</v>
      </c>
      <c r="X334" s="70">
        <f t="shared" si="219"/>
        <v>4363</v>
      </c>
      <c r="Y334" s="71">
        <v>26</v>
      </c>
      <c r="Z334" s="72">
        <f t="shared" si="236"/>
        <v>65</v>
      </c>
      <c r="AA334" s="422">
        <f t="shared" si="237"/>
        <v>8</v>
      </c>
      <c r="AB334" s="4"/>
      <c r="AC334" s="84">
        <f t="shared" si="238"/>
        <v>14</v>
      </c>
      <c r="AD334" s="80" t="str">
        <f t="shared" si="220"/>
        <v>VIVEK DANI</v>
      </c>
      <c r="AE334" s="80">
        <f t="shared" si="221"/>
        <v>4363</v>
      </c>
      <c r="AF334" s="81">
        <v>34</v>
      </c>
      <c r="AG334" s="82">
        <f t="shared" si="239"/>
        <v>42.5</v>
      </c>
      <c r="AH334" s="421">
        <f t="shared" si="240"/>
        <v>25</v>
      </c>
      <c r="AI334" s="4"/>
      <c r="AJ334" s="83">
        <f t="shared" si="241"/>
        <v>14</v>
      </c>
      <c r="AK334" s="77" t="str">
        <f t="shared" si="242"/>
        <v>VIVEK DANI</v>
      </c>
      <c r="AL334" s="77">
        <f t="shared" si="222"/>
        <v>4363</v>
      </c>
      <c r="AM334" s="78">
        <v>25</v>
      </c>
      <c r="AN334" s="79" t="e">
        <f>IF(#REF!="","",ROUND(#REF!/#REF!*$AN$5,1))</f>
        <v>#REF!</v>
      </c>
      <c r="AO334" s="79">
        <f t="shared" si="243"/>
        <v>25</v>
      </c>
      <c r="AP334" s="5">
        <f t="shared" si="254"/>
        <v>11</v>
      </c>
      <c r="AQ334" s="5">
        <f t="shared" si="255"/>
        <v>16</v>
      </c>
      <c r="AR334" s="5" t="str">
        <f t="shared" si="256"/>
        <v/>
      </c>
      <c r="AS334" s="5">
        <f t="shared" si="257"/>
        <v>26</v>
      </c>
      <c r="AT334" s="5">
        <f t="shared" si="258"/>
        <v>34</v>
      </c>
      <c r="AU334" s="5">
        <f t="shared" si="259"/>
        <v>25</v>
      </c>
      <c r="AV334" s="5">
        <f t="shared" si="247"/>
        <v>87</v>
      </c>
    </row>
    <row r="335" spans="1:48" x14ac:dyDescent="0.35">
      <c r="A335" s="69">
        <f>IF('Student Profile'!A17="","",'Student Profile'!A17)</f>
        <v>15</v>
      </c>
      <c r="B335" s="70" t="str">
        <f>IF('Student Profile'!B17="","",'Student Profile'!B17)</f>
        <v>BABITA JEENA</v>
      </c>
      <c r="C335" s="69">
        <f>IF('Student Profile'!C17="","",'Student Profile'!C17)</f>
        <v>4591</v>
      </c>
      <c r="D335" s="71">
        <v>14</v>
      </c>
      <c r="E335" s="72">
        <f t="shared" si="223"/>
        <v>35</v>
      </c>
      <c r="F335" s="422">
        <f t="shared" si="224"/>
        <v>4</v>
      </c>
      <c r="G335" s="4"/>
      <c r="H335" s="84">
        <f t="shared" si="225"/>
        <v>15</v>
      </c>
      <c r="I335" s="80" t="str">
        <f t="shared" si="226"/>
        <v>BABITA JEENA</v>
      </c>
      <c r="J335" s="80">
        <f t="shared" si="227"/>
        <v>4591</v>
      </c>
      <c r="K335" s="403">
        <v>15</v>
      </c>
      <c r="L335" s="82">
        <f t="shared" si="228"/>
        <v>18.8</v>
      </c>
      <c r="M335" s="421">
        <f t="shared" si="229"/>
        <v>7</v>
      </c>
      <c r="N335" s="4"/>
      <c r="O335" s="83">
        <f t="shared" si="230"/>
        <v>15</v>
      </c>
      <c r="P335" s="77" t="str">
        <f t="shared" si="231"/>
        <v>BABITA JEENA</v>
      </c>
      <c r="Q335" s="77">
        <f t="shared" si="232"/>
        <v>4591</v>
      </c>
      <c r="R335" s="78"/>
      <c r="S335" s="79" t="e">
        <f>IF(#REF!="","",ROUND(#REF!/#REF!*$AN$5,1))</f>
        <v>#REF!</v>
      </c>
      <c r="T335" s="79" t="str">
        <f t="shared" si="233"/>
        <v/>
      </c>
      <c r="U335" s="4"/>
      <c r="V335" s="69">
        <f t="shared" si="234"/>
        <v>15</v>
      </c>
      <c r="W335" s="70" t="str">
        <f t="shared" si="235"/>
        <v>BABITA JEENA</v>
      </c>
      <c r="X335" s="70">
        <f t="shared" si="219"/>
        <v>4591</v>
      </c>
      <c r="Y335" s="71">
        <v>26</v>
      </c>
      <c r="Z335" s="72">
        <f t="shared" si="236"/>
        <v>65</v>
      </c>
      <c r="AA335" s="422">
        <f t="shared" si="237"/>
        <v>8</v>
      </c>
      <c r="AB335" s="4"/>
      <c r="AC335" s="84">
        <f t="shared" si="238"/>
        <v>15</v>
      </c>
      <c r="AD335" s="80" t="str">
        <f t="shared" si="220"/>
        <v>BABITA JEENA</v>
      </c>
      <c r="AE335" s="80">
        <f t="shared" si="221"/>
        <v>4591</v>
      </c>
      <c r="AF335" s="81">
        <v>33</v>
      </c>
      <c r="AG335" s="82">
        <f t="shared" si="239"/>
        <v>41.3</v>
      </c>
      <c r="AH335" s="421">
        <f t="shared" si="240"/>
        <v>24</v>
      </c>
      <c r="AI335" s="4"/>
      <c r="AJ335" s="83">
        <f t="shared" si="241"/>
        <v>15</v>
      </c>
      <c r="AK335" s="77" t="str">
        <f t="shared" si="242"/>
        <v>BABITA JEENA</v>
      </c>
      <c r="AL335" s="77">
        <f t="shared" si="222"/>
        <v>4591</v>
      </c>
      <c r="AM335" s="78">
        <v>25</v>
      </c>
      <c r="AN335" s="79" t="e">
        <f>IF(#REF!="","",ROUND(#REF!/#REF!*$AN$5,1))</f>
        <v>#REF!</v>
      </c>
      <c r="AO335" s="79">
        <f t="shared" si="243"/>
        <v>25</v>
      </c>
      <c r="AP335" s="5">
        <f t="shared" si="254"/>
        <v>14</v>
      </c>
      <c r="AQ335" s="5">
        <f t="shared" si="255"/>
        <v>15</v>
      </c>
      <c r="AR335" s="5" t="str">
        <f t="shared" si="256"/>
        <v/>
      </c>
      <c r="AS335" s="5">
        <f t="shared" si="257"/>
        <v>26</v>
      </c>
      <c r="AT335" s="5">
        <f t="shared" si="258"/>
        <v>33</v>
      </c>
      <c r="AU335" s="5">
        <f t="shared" si="259"/>
        <v>25</v>
      </c>
      <c r="AV335" s="5">
        <f t="shared" si="247"/>
        <v>88</v>
      </c>
    </row>
    <row r="336" spans="1:48" x14ac:dyDescent="0.35">
      <c r="A336" s="69">
        <f>IF('Student Profile'!A18="","",'Student Profile'!A18)</f>
        <v>16</v>
      </c>
      <c r="B336" s="70" t="str">
        <f>IF('Student Profile'!B18="","",'Student Profile'!B18)</f>
        <v>BABITA RAUTELA</v>
      </c>
      <c r="C336" s="69">
        <f>IF('Student Profile'!C18="","",'Student Profile'!C18)</f>
        <v>4373</v>
      </c>
      <c r="D336" s="71">
        <v>10</v>
      </c>
      <c r="E336" s="72">
        <f t="shared" si="223"/>
        <v>25</v>
      </c>
      <c r="F336" s="422">
        <f t="shared" si="224"/>
        <v>3</v>
      </c>
      <c r="G336" s="4"/>
      <c r="H336" s="84">
        <f t="shared" si="225"/>
        <v>16</v>
      </c>
      <c r="I336" s="80" t="str">
        <f t="shared" si="226"/>
        <v>BABITA RAUTELA</v>
      </c>
      <c r="J336" s="80">
        <f t="shared" si="227"/>
        <v>4373</v>
      </c>
      <c r="K336" s="403">
        <v>7</v>
      </c>
      <c r="L336" s="82">
        <f t="shared" si="228"/>
        <v>8.8000000000000007</v>
      </c>
      <c r="M336" s="421">
        <f t="shared" si="229"/>
        <v>3</v>
      </c>
      <c r="N336" s="4"/>
      <c r="O336" s="83">
        <f t="shared" si="230"/>
        <v>16</v>
      </c>
      <c r="P336" s="77" t="str">
        <f t="shared" si="231"/>
        <v>BABITA RAUTELA</v>
      </c>
      <c r="Q336" s="77">
        <f t="shared" si="232"/>
        <v>4373</v>
      </c>
      <c r="R336" s="78"/>
      <c r="S336" s="79" t="e">
        <f>IF(#REF!="","",ROUND(#REF!/#REF!*$AN$5,1))</f>
        <v>#REF!</v>
      </c>
      <c r="T336" s="79" t="str">
        <f t="shared" si="233"/>
        <v/>
      </c>
      <c r="U336" s="4"/>
      <c r="V336" s="69">
        <f t="shared" si="234"/>
        <v>16</v>
      </c>
      <c r="W336" s="70" t="str">
        <f t="shared" si="235"/>
        <v>BABITA RAUTELA</v>
      </c>
      <c r="X336" s="70">
        <f t="shared" si="219"/>
        <v>4373</v>
      </c>
      <c r="Y336" s="71">
        <v>27</v>
      </c>
      <c r="Z336" s="72">
        <f t="shared" si="236"/>
        <v>67.5</v>
      </c>
      <c r="AA336" s="422">
        <f t="shared" si="237"/>
        <v>8</v>
      </c>
      <c r="AB336" s="4"/>
      <c r="AC336" s="84">
        <f t="shared" si="238"/>
        <v>16</v>
      </c>
      <c r="AD336" s="80" t="str">
        <f t="shared" si="220"/>
        <v>BABITA RAUTELA</v>
      </c>
      <c r="AE336" s="80">
        <f t="shared" si="221"/>
        <v>4373</v>
      </c>
      <c r="AF336" s="81">
        <v>33</v>
      </c>
      <c r="AG336" s="82">
        <f t="shared" si="239"/>
        <v>41.3</v>
      </c>
      <c r="AH336" s="421">
        <f t="shared" si="240"/>
        <v>24</v>
      </c>
      <c r="AI336" s="4"/>
      <c r="AJ336" s="83">
        <f t="shared" si="241"/>
        <v>16</v>
      </c>
      <c r="AK336" s="77" t="str">
        <f t="shared" si="242"/>
        <v>BABITA RAUTELA</v>
      </c>
      <c r="AL336" s="77">
        <f t="shared" si="222"/>
        <v>4373</v>
      </c>
      <c r="AM336" s="78">
        <v>25</v>
      </c>
      <c r="AN336" s="79" t="e">
        <f>IF(#REF!="","",ROUND(#REF!/#REF!*$AN$5,1))</f>
        <v>#REF!</v>
      </c>
      <c r="AO336" s="79">
        <f t="shared" si="243"/>
        <v>25</v>
      </c>
      <c r="AP336" s="5">
        <f t="shared" si="254"/>
        <v>10</v>
      </c>
      <c r="AQ336" s="5">
        <f t="shared" si="255"/>
        <v>7</v>
      </c>
      <c r="AR336" s="5" t="str">
        <f t="shared" si="256"/>
        <v/>
      </c>
      <c r="AS336" s="5">
        <f t="shared" si="257"/>
        <v>27</v>
      </c>
      <c r="AT336" s="5">
        <f t="shared" si="258"/>
        <v>33</v>
      </c>
      <c r="AU336" s="5">
        <f t="shared" si="259"/>
        <v>25</v>
      </c>
      <c r="AV336" s="5">
        <f t="shared" si="247"/>
        <v>77</v>
      </c>
    </row>
    <row r="337" spans="1:48" x14ac:dyDescent="0.35">
      <c r="A337" s="69">
        <f>IF('Student Profile'!A19="","",'Student Profile'!A19)</f>
        <v>17</v>
      </c>
      <c r="B337" s="70" t="str">
        <f>IF('Student Profile'!B19="","",'Student Profile'!B19)</f>
        <v>BEENA SUYAL</v>
      </c>
      <c r="C337" s="69">
        <f>IF('Student Profile'!C19="","",'Student Profile'!C19)</f>
        <v>4166</v>
      </c>
      <c r="D337" s="71">
        <v>14</v>
      </c>
      <c r="E337" s="72">
        <f t="shared" si="223"/>
        <v>35</v>
      </c>
      <c r="F337" s="422">
        <f t="shared" si="224"/>
        <v>4</v>
      </c>
      <c r="G337" s="4"/>
      <c r="H337" s="84">
        <f t="shared" si="225"/>
        <v>17</v>
      </c>
      <c r="I337" s="80" t="str">
        <f t="shared" si="226"/>
        <v>BEENA SUYAL</v>
      </c>
      <c r="J337" s="80">
        <f t="shared" si="227"/>
        <v>4166</v>
      </c>
      <c r="K337" s="403">
        <v>11</v>
      </c>
      <c r="L337" s="82">
        <f t="shared" si="228"/>
        <v>13.8</v>
      </c>
      <c r="M337" s="421">
        <f t="shared" si="229"/>
        <v>5</v>
      </c>
      <c r="N337" s="4"/>
      <c r="O337" s="83">
        <f t="shared" si="230"/>
        <v>17</v>
      </c>
      <c r="P337" s="77" t="str">
        <f t="shared" si="231"/>
        <v>BEENA SUYAL</v>
      </c>
      <c r="Q337" s="77">
        <f t="shared" si="232"/>
        <v>4166</v>
      </c>
      <c r="R337" s="78"/>
      <c r="S337" s="79" t="e">
        <f>IF(#REF!="","",ROUND(#REF!/#REF!*$AN$5,1))</f>
        <v>#REF!</v>
      </c>
      <c r="T337" s="79" t="str">
        <f t="shared" si="233"/>
        <v/>
      </c>
      <c r="U337" s="4"/>
      <c r="V337" s="69">
        <f t="shared" si="234"/>
        <v>17</v>
      </c>
      <c r="W337" s="70" t="str">
        <f t="shared" si="235"/>
        <v>BEENA SUYAL</v>
      </c>
      <c r="X337" s="70">
        <f t="shared" si="219"/>
        <v>4166</v>
      </c>
      <c r="Y337" s="71">
        <v>28</v>
      </c>
      <c r="Z337" s="72">
        <f t="shared" si="236"/>
        <v>70</v>
      </c>
      <c r="AA337" s="422">
        <f t="shared" si="237"/>
        <v>8</v>
      </c>
      <c r="AB337" s="4"/>
      <c r="AC337" s="84">
        <f t="shared" si="238"/>
        <v>17</v>
      </c>
      <c r="AD337" s="80" t="str">
        <f t="shared" si="220"/>
        <v>BEENA SUYAL</v>
      </c>
      <c r="AE337" s="80">
        <f t="shared" si="221"/>
        <v>4166</v>
      </c>
      <c r="AF337" s="81">
        <v>32</v>
      </c>
      <c r="AG337" s="82">
        <f t="shared" si="239"/>
        <v>40</v>
      </c>
      <c r="AH337" s="421">
        <f t="shared" si="240"/>
        <v>23</v>
      </c>
      <c r="AI337" s="4"/>
      <c r="AJ337" s="83">
        <f t="shared" si="241"/>
        <v>17</v>
      </c>
      <c r="AK337" s="77" t="str">
        <f t="shared" si="242"/>
        <v>BEENA SUYAL</v>
      </c>
      <c r="AL337" s="77">
        <f t="shared" si="222"/>
        <v>4166</v>
      </c>
      <c r="AM337" s="78">
        <v>25</v>
      </c>
      <c r="AN337" s="79" t="e">
        <f>IF(#REF!="","",ROUND(#REF!/#REF!*$AN$5,1))</f>
        <v>#REF!</v>
      </c>
      <c r="AO337" s="79">
        <f t="shared" si="243"/>
        <v>25</v>
      </c>
      <c r="AP337" s="5">
        <f t="shared" si="254"/>
        <v>14</v>
      </c>
      <c r="AQ337" s="5">
        <f t="shared" si="255"/>
        <v>11</v>
      </c>
      <c r="AR337" s="5" t="str">
        <f t="shared" si="256"/>
        <v/>
      </c>
      <c r="AS337" s="5">
        <f t="shared" si="257"/>
        <v>28</v>
      </c>
      <c r="AT337" s="5">
        <f t="shared" si="258"/>
        <v>32</v>
      </c>
      <c r="AU337" s="5">
        <f t="shared" si="259"/>
        <v>25</v>
      </c>
      <c r="AV337" s="5">
        <f t="shared" si="247"/>
        <v>85</v>
      </c>
    </row>
    <row r="338" spans="1:48" x14ac:dyDescent="0.35">
      <c r="A338" s="69">
        <f>IF('Student Profile'!A20="","",'Student Profile'!A20)</f>
        <v>18</v>
      </c>
      <c r="B338" s="70" t="str">
        <f>IF('Student Profile'!B20="","",'Student Profile'!B20)</f>
        <v>HARSHITA NEGI</v>
      </c>
      <c r="C338" s="69">
        <f>IF('Student Profile'!C20="","",'Student Profile'!C20)</f>
        <v>4372</v>
      </c>
      <c r="D338" s="71">
        <v>11</v>
      </c>
      <c r="E338" s="72">
        <f t="shared" si="223"/>
        <v>27.5</v>
      </c>
      <c r="F338" s="422">
        <f t="shared" si="224"/>
        <v>4</v>
      </c>
      <c r="G338" s="4"/>
      <c r="H338" s="84">
        <f t="shared" si="225"/>
        <v>18</v>
      </c>
      <c r="I338" s="80" t="str">
        <f t="shared" si="226"/>
        <v>HARSHITA NEGI</v>
      </c>
      <c r="J338" s="80">
        <f t="shared" si="227"/>
        <v>4372</v>
      </c>
      <c r="K338" s="403">
        <v>12</v>
      </c>
      <c r="L338" s="82">
        <f t="shared" si="228"/>
        <v>15</v>
      </c>
      <c r="M338" s="421">
        <f t="shared" si="229"/>
        <v>6</v>
      </c>
      <c r="N338" s="4"/>
      <c r="O338" s="83">
        <f t="shared" si="230"/>
        <v>18</v>
      </c>
      <c r="P338" s="77" t="str">
        <f t="shared" si="231"/>
        <v>HARSHITA NEGI</v>
      </c>
      <c r="Q338" s="77">
        <f t="shared" si="232"/>
        <v>4372</v>
      </c>
      <c r="R338" s="78"/>
      <c r="S338" s="79" t="e">
        <f>IF(#REF!="","",ROUND(#REF!/#REF!*$AN$5,1))</f>
        <v>#REF!</v>
      </c>
      <c r="T338" s="79" t="str">
        <f t="shared" si="233"/>
        <v/>
      </c>
      <c r="U338" s="4"/>
      <c r="V338" s="69">
        <f t="shared" si="234"/>
        <v>18</v>
      </c>
      <c r="W338" s="70" t="str">
        <f t="shared" si="235"/>
        <v>HARSHITA NEGI</v>
      </c>
      <c r="X338" s="70">
        <f t="shared" si="219"/>
        <v>4372</v>
      </c>
      <c r="Y338" s="71">
        <v>30</v>
      </c>
      <c r="Z338" s="72">
        <f t="shared" si="236"/>
        <v>75</v>
      </c>
      <c r="AA338" s="422">
        <f t="shared" si="237"/>
        <v>9</v>
      </c>
      <c r="AB338" s="4"/>
      <c r="AC338" s="84">
        <f t="shared" si="238"/>
        <v>18</v>
      </c>
      <c r="AD338" s="80" t="str">
        <f t="shared" si="220"/>
        <v>HARSHITA NEGI</v>
      </c>
      <c r="AE338" s="80">
        <f t="shared" si="221"/>
        <v>4372</v>
      </c>
      <c r="AF338" s="81">
        <v>37</v>
      </c>
      <c r="AG338" s="82">
        <f t="shared" si="239"/>
        <v>46.3</v>
      </c>
      <c r="AH338" s="421">
        <f t="shared" si="240"/>
        <v>27</v>
      </c>
      <c r="AI338" s="4"/>
      <c r="AJ338" s="83">
        <f t="shared" si="241"/>
        <v>18</v>
      </c>
      <c r="AK338" s="77" t="str">
        <f t="shared" si="242"/>
        <v>HARSHITA NEGI</v>
      </c>
      <c r="AL338" s="77">
        <f t="shared" si="222"/>
        <v>4372</v>
      </c>
      <c r="AM338" s="78">
        <v>28</v>
      </c>
      <c r="AN338" s="79" t="e">
        <f>IF(#REF!="","",ROUND(#REF!/#REF!*$AN$5,1))</f>
        <v>#REF!</v>
      </c>
      <c r="AO338" s="79">
        <f t="shared" si="243"/>
        <v>28</v>
      </c>
      <c r="AP338" s="5">
        <f t="shared" si="254"/>
        <v>11</v>
      </c>
      <c r="AQ338" s="5">
        <f t="shared" si="255"/>
        <v>12</v>
      </c>
      <c r="AR338" s="5" t="str">
        <f t="shared" si="256"/>
        <v/>
      </c>
      <c r="AS338" s="5">
        <f t="shared" si="257"/>
        <v>30</v>
      </c>
      <c r="AT338" s="5">
        <f t="shared" si="258"/>
        <v>37</v>
      </c>
      <c r="AU338" s="5">
        <f t="shared" si="259"/>
        <v>28</v>
      </c>
      <c r="AV338" s="5">
        <f t="shared" si="247"/>
        <v>90</v>
      </c>
    </row>
    <row r="339" spans="1:48" x14ac:dyDescent="0.35">
      <c r="A339" s="69">
        <f>IF('Student Profile'!A21="","",'Student Profile'!A21)</f>
        <v>19</v>
      </c>
      <c r="B339" s="70" t="str">
        <f>IF('Student Profile'!B21="","",'Student Profile'!B21)</f>
        <v>MEENA BISHT</v>
      </c>
      <c r="C339" s="69">
        <f>IF('Student Profile'!C21="","",'Student Profile'!C21)</f>
        <v>4203</v>
      </c>
      <c r="D339" s="71">
        <v>14</v>
      </c>
      <c r="E339" s="72">
        <f t="shared" si="223"/>
        <v>35</v>
      </c>
      <c r="F339" s="422">
        <f t="shared" si="224"/>
        <v>4</v>
      </c>
      <c r="G339" s="4"/>
      <c r="H339" s="84">
        <f t="shared" si="225"/>
        <v>19</v>
      </c>
      <c r="I339" s="80" t="str">
        <f t="shared" si="226"/>
        <v>MEENA BISHT</v>
      </c>
      <c r="J339" s="80">
        <f t="shared" si="227"/>
        <v>4203</v>
      </c>
      <c r="K339" s="403">
        <v>49</v>
      </c>
      <c r="L339" s="82">
        <f t="shared" si="228"/>
        <v>61.3</v>
      </c>
      <c r="M339" s="421">
        <f t="shared" si="229"/>
        <v>21</v>
      </c>
      <c r="N339" s="4"/>
      <c r="O339" s="83">
        <f t="shared" si="230"/>
        <v>19</v>
      </c>
      <c r="P339" s="77" t="str">
        <f t="shared" si="231"/>
        <v>MEENA BISHT</v>
      </c>
      <c r="Q339" s="77">
        <f t="shared" si="232"/>
        <v>4203</v>
      </c>
      <c r="R339" s="78"/>
      <c r="S339" s="79" t="e">
        <f>IF(#REF!="","",ROUND(#REF!/#REF!*$AN$5,1))</f>
        <v>#REF!</v>
      </c>
      <c r="T339" s="79" t="str">
        <f t="shared" si="233"/>
        <v/>
      </c>
      <c r="U339" s="4"/>
      <c r="V339" s="69">
        <f t="shared" si="234"/>
        <v>19</v>
      </c>
      <c r="W339" s="70" t="str">
        <f t="shared" si="235"/>
        <v>MEENA BISHT</v>
      </c>
      <c r="X339" s="70">
        <f t="shared" si="219"/>
        <v>4203</v>
      </c>
      <c r="Y339" s="71">
        <v>27</v>
      </c>
      <c r="Z339" s="72">
        <f t="shared" si="236"/>
        <v>67.5</v>
      </c>
      <c r="AA339" s="422">
        <f t="shared" si="237"/>
        <v>8</v>
      </c>
      <c r="AB339" s="4"/>
      <c r="AC339" s="84">
        <f t="shared" si="238"/>
        <v>19</v>
      </c>
      <c r="AD339" s="80" t="str">
        <f t="shared" si="220"/>
        <v>MEENA BISHT</v>
      </c>
      <c r="AE339" s="80">
        <f t="shared" si="221"/>
        <v>4203</v>
      </c>
      <c r="AF339" s="81">
        <v>46</v>
      </c>
      <c r="AG339" s="82">
        <f t="shared" si="239"/>
        <v>57.5</v>
      </c>
      <c r="AH339" s="421">
        <f t="shared" si="240"/>
        <v>33</v>
      </c>
      <c r="AI339" s="4"/>
      <c r="AJ339" s="83">
        <f t="shared" si="241"/>
        <v>19</v>
      </c>
      <c r="AK339" s="77" t="str">
        <f t="shared" si="242"/>
        <v>MEENA BISHT</v>
      </c>
      <c r="AL339" s="77">
        <f t="shared" si="222"/>
        <v>4203</v>
      </c>
      <c r="AM339" s="78">
        <v>26</v>
      </c>
      <c r="AN339" s="79" t="e">
        <f>IF(#REF!="","",ROUND(#REF!/#REF!*$AN$5,1))</f>
        <v>#REF!</v>
      </c>
      <c r="AO339" s="79">
        <f t="shared" si="243"/>
        <v>26</v>
      </c>
      <c r="AP339" s="5">
        <f t="shared" si="254"/>
        <v>14</v>
      </c>
      <c r="AQ339" s="5">
        <f t="shared" si="255"/>
        <v>49</v>
      </c>
      <c r="AR339" s="5" t="str">
        <f t="shared" si="256"/>
        <v/>
      </c>
      <c r="AS339" s="5">
        <f t="shared" si="257"/>
        <v>27</v>
      </c>
      <c r="AT339" s="5">
        <f t="shared" si="258"/>
        <v>46</v>
      </c>
      <c r="AU339" s="5">
        <f t="shared" si="259"/>
        <v>26</v>
      </c>
      <c r="AV339" s="5">
        <f t="shared" si="247"/>
        <v>136</v>
      </c>
    </row>
    <row r="340" spans="1:48" x14ac:dyDescent="0.35">
      <c r="A340" s="69">
        <f>IF('Student Profile'!A22="","",'Student Profile'!A22)</f>
        <v>20</v>
      </c>
      <c r="B340" s="70" t="str">
        <f>IF('Student Profile'!B22="","",'Student Profile'!B22)</f>
        <v>NIYATI SUYAL</v>
      </c>
      <c r="C340" s="69">
        <f>IF('Student Profile'!C22="","",'Student Profile'!C22)</f>
        <v>4389</v>
      </c>
      <c r="D340" s="71">
        <v>19</v>
      </c>
      <c r="E340" s="72">
        <f t="shared" si="223"/>
        <v>47.5</v>
      </c>
      <c r="F340" s="422">
        <f t="shared" si="224"/>
        <v>6</v>
      </c>
      <c r="G340" s="4"/>
      <c r="H340" s="84">
        <f t="shared" si="225"/>
        <v>20</v>
      </c>
      <c r="I340" s="80" t="str">
        <f t="shared" si="226"/>
        <v>NIYATI SUYAL</v>
      </c>
      <c r="J340" s="80">
        <f t="shared" si="227"/>
        <v>4389</v>
      </c>
      <c r="K340" s="403">
        <v>48</v>
      </c>
      <c r="L340" s="82">
        <f t="shared" si="228"/>
        <v>60</v>
      </c>
      <c r="M340" s="421">
        <f t="shared" si="229"/>
        <v>21</v>
      </c>
      <c r="N340" s="4"/>
      <c r="O340" s="83">
        <f t="shared" si="230"/>
        <v>20</v>
      </c>
      <c r="P340" s="77" t="str">
        <f t="shared" si="231"/>
        <v>NIYATI SUYAL</v>
      </c>
      <c r="Q340" s="77">
        <f t="shared" si="232"/>
        <v>4389</v>
      </c>
      <c r="R340" s="78"/>
      <c r="S340" s="79" t="e">
        <f>IF(#REF!="","",ROUND(#REF!/#REF!*$AN$5,1))</f>
        <v>#REF!</v>
      </c>
      <c r="T340" s="79" t="str">
        <f t="shared" si="233"/>
        <v/>
      </c>
      <c r="U340" s="4"/>
      <c r="V340" s="69">
        <f t="shared" si="234"/>
        <v>20</v>
      </c>
      <c r="W340" s="70" t="str">
        <f t="shared" si="235"/>
        <v>NIYATI SUYAL</v>
      </c>
      <c r="X340" s="70">
        <f t="shared" si="219"/>
        <v>4389</v>
      </c>
      <c r="Y340" s="71">
        <v>32</v>
      </c>
      <c r="Z340" s="72">
        <f t="shared" si="236"/>
        <v>80</v>
      </c>
      <c r="AA340" s="422">
        <f t="shared" si="237"/>
        <v>10</v>
      </c>
      <c r="AB340" s="4"/>
      <c r="AC340" s="84">
        <f t="shared" si="238"/>
        <v>20</v>
      </c>
      <c r="AD340" s="80" t="str">
        <f t="shared" si="220"/>
        <v>NIYATI SUYAL</v>
      </c>
      <c r="AE340" s="80">
        <f t="shared" si="221"/>
        <v>4389</v>
      </c>
      <c r="AF340" s="81">
        <v>56</v>
      </c>
      <c r="AG340" s="82">
        <f t="shared" si="239"/>
        <v>70</v>
      </c>
      <c r="AH340" s="421">
        <f t="shared" si="240"/>
        <v>40</v>
      </c>
      <c r="AI340" s="4"/>
      <c r="AJ340" s="83">
        <f t="shared" si="241"/>
        <v>20</v>
      </c>
      <c r="AK340" s="77" t="str">
        <f t="shared" si="242"/>
        <v>NIYATI SUYAL</v>
      </c>
      <c r="AL340" s="77">
        <f t="shared" si="222"/>
        <v>4389</v>
      </c>
      <c r="AM340" s="78">
        <v>30</v>
      </c>
      <c r="AN340" s="79" t="e">
        <f>IF(#REF!="","",ROUND(#REF!/#REF!*$AN$5,1))</f>
        <v>#REF!</v>
      </c>
      <c r="AO340" s="79">
        <f t="shared" si="243"/>
        <v>30</v>
      </c>
      <c r="AP340" s="5">
        <f t="shared" si="254"/>
        <v>19</v>
      </c>
      <c r="AQ340" s="5">
        <f t="shared" si="255"/>
        <v>48</v>
      </c>
      <c r="AR340" s="5" t="str">
        <f t="shared" si="256"/>
        <v/>
      </c>
      <c r="AS340" s="5">
        <f t="shared" si="257"/>
        <v>32</v>
      </c>
      <c r="AT340" s="5">
        <f t="shared" si="258"/>
        <v>56</v>
      </c>
      <c r="AU340" s="5">
        <f t="shared" si="259"/>
        <v>30</v>
      </c>
      <c r="AV340" s="5">
        <f t="shared" si="247"/>
        <v>155</v>
      </c>
    </row>
    <row r="341" spans="1:48" x14ac:dyDescent="0.35">
      <c r="A341" s="69">
        <f>IF('Student Profile'!A23="","",'Student Profile'!A23)</f>
        <v>21</v>
      </c>
      <c r="B341" s="70" t="str">
        <f>IF('Student Profile'!B23="","",'Student Profile'!B23)</f>
        <v>TANU PRIYA</v>
      </c>
      <c r="C341" s="69">
        <f>IF('Student Profile'!C23="","",'Student Profile'!C23)</f>
        <v>4323</v>
      </c>
      <c r="D341" s="71">
        <v>15</v>
      </c>
      <c r="E341" s="72">
        <f t="shared" si="223"/>
        <v>37.5</v>
      </c>
      <c r="F341" s="422">
        <f t="shared" si="224"/>
        <v>5</v>
      </c>
      <c r="G341" s="4"/>
      <c r="H341" s="84">
        <f t="shared" si="225"/>
        <v>21</v>
      </c>
      <c r="I341" s="80" t="str">
        <f t="shared" si="226"/>
        <v>TANU PRIYA</v>
      </c>
      <c r="J341" s="80">
        <f t="shared" si="227"/>
        <v>4323</v>
      </c>
      <c r="K341" s="403">
        <v>36</v>
      </c>
      <c r="L341" s="82">
        <f t="shared" si="228"/>
        <v>45</v>
      </c>
      <c r="M341" s="421">
        <f t="shared" si="229"/>
        <v>16</v>
      </c>
      <c r="N341" s="4"/>
      <c r="O341" s="83">
        <f t="shared" si="230"/>
        <v>21</v>
      </c>
      <c r="P341" s="77" t="str">
        <f t="shared" si="231"/>
        <v>TANU PRIYA</v>
      </c>
      <c r="Q341" s="77">
        <f t="shared" si="232"/>
        <v>4323</v>
      </c>
      <c r="R341" s="78"/>
      <c r="S341" s="79" t="e">
        <f>IF(#REF!="","",ROUND(#REF!/#REF!*$AN$5,1))</f>
        <v>#REF!</v>
      </c>
      <c r="T341" s="79" t="str">
        <f t="shared" si="233"/>
        <v/>
      </c>
      <c r="U341" s="4"/>
      <c r="V341" s="69">
        <f t="shared" si="234"/>
        <v>21</v>
      </c>
      <c r="W341" s="70" t="str">
        <f t="shared" si="235"/>
        <v>TANU PRIYA</v>
      </c>
      <c r="X341" s="70">
        <f t="shared" si="219"/>
        <v>4323</v>
      </c>
      <c r="Y341" s="71">
        <v>28</v>
      </c>
      <c r="Z341" s="72">
        <f t="shared" si="236"/>
        <v>70</v>
      </c>
      <c r="AA341" s="422">
        <f t="shared" si="237"/>
        <v>8</v>
      </c>
      <c r="AB341" s="4"/>
      <c r="AC341" s="84">
        <f t="shared" si="238"/>
        <v>21</v>
      </c>
      <c r="AD341" s="80" t="str">
        <f t="shared" si="220"/>
        <v>TANU PRIYA</v>
      </c>
      <c r="AE341" s="80">
        <f t="shared" si="221"/>
        <v>4323</v>
      </c>
      <c r="AF341" s="81">
        <v>40</v>
      </c>
      <c r="AG341" s="82">
        <f t="shared" si="239"/>
        <v>50</v>
      </c>
      <c r="AH341" s="421">
        <f t="shared" si="240"/>
        <v>29</v>
      </c>
      <c r="AI341" s="4"/>
      <c r="AJ341" s="83">
        <f t="shared" si="241"/>
        <v>21</v>
      </c>
      <c r="AK341" s="77" t="str">
        <f t="shared" si="242"/>
        <v>TANU PRIYA</v>
      </c>
      <c r="AL341" s="77">
        <f t="shared" si="222"/>
        <v>4323</v>
      </c>
      <c r="AM341" s="78">
        <v>28</v>
      </c>
      <c r="AN341" s="79" t="e">
        <f>IF(#REF!="","",ROUND(#REF!/#REF!*$AN$5,1))</f>
        <v>#REF!</v>
      </c>
      <c r="AO341" s="79">
        <f t="shared" si="243"/>
        <v>28</v>
      </c>
      <c r="AP341" s="5">
        <f t="shared" si="254"/>
        <v>15</v>
      </c>
      <c r="AQ341" s="5">
        <f t="shared" si="255"/>
        <v>36</v>
      </c>
      <c r="AR341" s="5" t="str">
        <f t="shared" si="256"/>
        <v/>
      </c>
      <c r="AS341" s="5">
        <f t="shared" si="257"/>
        <v>28</v>
      </c>
      <c r="AT341" s="5">
        <f t="shared" si="258"/>
        <v>40</v>
      </c>
      <c r="AU341" s="5">
        <f t="shared" si="259"/>
        <v>28</v>
      </c>
      <c r="AV341" s="5">
        <f t="shared" si="247"/>
        <v>119</v>
      </c>
    </row>
    <row r="342" spans="1:48" x14ac:dyDescent="0.35">
      <c r="A342" s="69">
        <f>IF('Student Profile'!A24="","",'Student Profile'!A24)</f>
        <v>22</v>
      </c>
      <c r="B342" s="70" t="str">
        <f>IF('Student Profile'!B24="","",'Student Profile'!B24)</f>
        <v>TANUJA NEGI</v>
      </c>
      <c r="C342" s="69">
        <f>IF('Student Profile'!C24="","",'Student Profile'!C24)</f>
        <v>4585</v>
      </c>
      <c r="D342" s="71">
        <v>20</v>
      </c>
      <c r="E342" s="72">
        <f t="shared" si="223"/>
        <v>50</v>
      </c>
      <c r="F342" s="422">
        <f t="shared" si="224"/>
        <v>6</v>
      </c>
      <c r="G342" s="4"/>
      <c r="H342" s="84">
        <f t="shared" si="225"/>
        <v>22</v>
      </c>
      <c r="I342" s="80" t="str">
        <f t="shared" si="226"/>
        <v>TANUJA NEGI</v>
      </c>
      <c r="J342" s="80">
        <f t="shared" si="227"/>
        <v>4585</v>
      </c>
      <c r="K342" s="403">
        <v>52</v>
      </c>
      <c r="L342" s="82">
        <f t="shared" si="228"/>
        <v>65</v>
      </c>
      <c r="M342" s="421">
        <f t="shared" si="229"/>
        <v>23</v>
      </c>
      <c r="N342" s="4"/>
      <c r="O342" s="83">
        <f t="shared" si="230"/>
        <v>22</v>
      </c>
      <c r="P342" s="77" t="str">
        <f t="shared" si="231"/>
        <v>TANUJA NEGI</v>
      </c>
      <c r="Q342" s="77">
        <f t="shared" si="232"/>
        <v>4585</v>
      </c>
      <c r="R342" s="78"/>
      <c r="S342" s="79" t="e">
        <f>IF(#REF!="","",ROUND(#REF!/#REF!*$AN$5,1))</f>
        <v>#REF!</v>
      </c>
      <c r="T342" s="79" t="str">
        <f t="shared" si="233"/>
        <v/>
      </c>
      <c r="U342" s="4"/>
      <c r="V342" s="69">
        <f t="shared" si="234"/>
        <v>22</v>
      </c>
      <c r="W342" s="70" t="str">
        <f t="shared" si="235"/>
        <v>TANUJA NEGI</v>
      </c>
      <c r="X342" s="70">
        <f t="shared" si="219"/>
        <v>4585</v>
      </c>
      <c r="Y342" s="71">
        <v>32</v>
      </c>
      <c r="Z342" s="72">
        <f t="shared" si="236"/>
        <v>80</v>
      </c>
      <c r="AA342" s="422">
        <f t="shared" si="237"/>
        <v>10</v>
      </c>
      <c r="AB342" s="4"/>
      <c r="AC342" s="84">
        <f t="shared" si="238"/>
        <v>22</v>
      </c>
      <c r="AD342" s="80" t="str">
        <f t="shared" si="220"/>
        <v>TANUJA NEGI</v>
      </c>
      <c r="AE342" s="80">
        <f t="shared" si="221"/>
        <v>4585</v>
      </c>
      <c r="AF342" s="81">
        <v>55</v>
      </c>
      <c r="AG342" s="82">
        <f t="shared" si="239"/>
        <v>68.8</v>
      </c>
      <c r="AH342" s="421">
        <f t="shared" si="240"/>
        <v>40</v>
      </c>
      <c r="AI342" s="4"/>
      <c r="AJ342" s="83">
        <f t="shared" si="241"/>
        <v>22</v>
      </c>
      <c r="AK342" s="77" t="str">
        <f t="shared" si="242"/>
        <v>TANUJA NEGI</v>
      </c>
      <c r="AL342" s="77">
        <f t="shared" si="222"/>
        <v>4585</v>
      </c>
      <c r="AM342" s="78">
        <v>30</v>
      </c>
      <c r="AN342" s="79" t="e">
        <f>IF(#REF!="","",ROUND(#REF!/#REF!*$AN$5,1))</f>
        <v>#REF!</v>
      </c>
      <c r="AO342" s="79">
        <f t="shared" si="243"/>
        <v>30</v>
      </c>
      <c r="AP342" s="5">
        <f t="shared" si="254"/>
        <v>20</v>
      </c>
      <c r="AQ342" s="5">
        <f t="shared" si="255"/>
        <v>52</v>
      </c>
      <c r="AR342" s="5" t="str">
        <f t="shared" si="256"/>
        <v/>
      </c>
      <c r="AS342" s="5">
        <f t="shared" si="257"/>
        <v>32</v>
      </c>
      <c r="AT342" s="5">
        <f t="shared" si="258"/>
        <v>55</v>
      </c>
      <c r="AU342" s="5">
        <f t="shared" si="259"/>
        <v>30</v>
      </c>
      <c r="AV342" s="5">
        <f t="shared" si="247"/>
        <v>159</v>
      </c>
    </row>
    <row r="343" spans="1:48" x14ac:dyDescent="0.35">
      <c r="A343" s="69">
        <f>IF('Student Profile'!A25="","",'Student Profile'!A25)</f>
        <v>23</v>
      </c>
      <c r="B343" s="70" t="str">
        <f>IF('Student Profile'!B25="","",'Student Profile'!B25)</f>
        <v>TANUJA NEGI</v>
      </c>
      <c r="C343" s="69">
        <f>IF('Student Profile'!C25="","",'Student Profile'!C25)</f>
        <v>4378</v>
      </c>
      <c r="D343" s="71">
        <v>12</v>
      </c>
      <c r="E343" s="72">
        <f t="shared" si="223"/>
        <v>30</v>
      </c>
      <c r="F343" s="422">
        <f t="shared" si="224"/>
        <v>4</v>
      </c>
      <c r="G343" s="4"/>
      <c r="H343" s="84">
        <f t="shared" si="225"/>
        <v>23</v>
      </c>
      <c r="I343" s="80" t="str">
        <f t="shared" si="226"/>
        <v>TANUJA NEGI</v>
      </c>
      <c r="J343" s="80">
        <f t="shared" si="227"/>
        <v>4378</v>
      </c>
      <c r="K343" s="403">
        <v>16</v>
      </c>
      <c r="L343" s="82">
        <f t="shared" si="228"/>
        <v>20</v>
      </c>
      <c r="M343" s="421">
        <f t="shared" si="229"/>
        <v>7</v>
      </c>
      <c r="N343" s="4"/>
      <c r="O343" s="83">
        <f t="shared" si="230"/>
        <v>23</v>
      </c>
      <c r="P343" s="77" t="str">
        <f t="shared" si="231"/>
        <v>TANUJA NEGI</v>
      </c>
      <c r="Q343" s="77">
        <f t="shared" si="232"/>
        <v>4378</v>
      </c>
      <c r="R343" s="78"/>
      <c r="S343" s="79" t="e">
        <f>IF(#REF!="","",ROUND(#REF!/#REF!*$AN$5,1))</f>
        <v>#REF!</v>
      </c>
      <c r="T343" s="79" t="str">
        <f t="shared" si="233"/>
        <v/>
      </c>
      <c r="U343" s="4"/>
      <c r="V343" s="69">
        <f t="shared" si="234"/>
        <v>23</v>
      </c>
      <c r="W343" s="70" t="str">
        <f t="shared" si="235"/>
        <v>TANUJA NEGI</v>
      </c>
      <c r="X343" s="70">
        <f t="shared" si="219"/>
        <v>4378</v>
      </c>
      <c r="Y343" s="71">
        <v>30</v>
      </c>
      <c r="Z343" s="72">
        <f t="shared" si="236"/>
        <v>75</v>
      </c>
      <c r="AA343" s="422">
        <f t="shared" si="237"/>
        <v>9</v>
      </c>
      <c r="AB343" s="4"/>
      <c r="AC343" s="84">
        <f t="shared" si="238"/>
        <v>23</v>
      </c>
      <c r="AD343" s="80" t="str">
        <f t="shared" si="220"/>
        <v>TANUJA NEGI</v>
      </c>
      <c r="AE343" s="80">
        <f t="shared" si="221"/>
        <v>4378</v>
      </c>
      <c r="AF343" s="81">
        <v>31</v>
      </c>
      <c r="AG343" s="82">
        <f t="shared" si="239"/>
        <v>38.799999999999997</v>
      </c>
      <c r="AH343" s="421">
        <f t="shared" si="240"/>
        <v>23</v>
      </c>
      <c r="AI343" s="4"/>
      <c r="AJ343" s="83">
        <f t="shared" si="241"/>
        <v>23</v>
      </c>
      <c r="AK343" s="77" t="str">
        <f t="shared" si="242"/>
        <v>TANUJA NEGI</v>
      </c>
      <c r="AL343" s="77">
        <f t="shared" si="222"/>
        <v>4378</v>
      </c>
      <c r="AM343" s="78">
        <v>28</v>
      </c>
      <c r="AN343" s="79" t="e">
        <f>IF(#REF!="","",ROUND(#REF!/#REF!*$AN$5,1))</f>
        <v>#REF!</v>
      </c>
      <c r="AO343" s="79">
        <f t="shared" si="243"/>
        <v>28</v>
      </c>
      <c r="AP343" s="5">
        <f t="shared" si="254"/>
        <v>12</v>
      </c>
      <c r="AQ343" s="5">
        <f t="shared" si="255"/>
        <v>16</v>
      </c>
      <c r="AR343" s="5" t="str">
        <f t="shared" si="256"/>
        <v/>
      </c>
      <c r="AS343" s="5">
        <f t="shared" si="257"/>
        <v>30</v>
      </c>
      <c r="AT343" s="5">
        <f t="shared" si="258"/>
        <v>31</v>
      </c>
      <c r="AU343" s="5">
        <f t="shared" si="259"/>
        <v>28</v>
      </c>
      <c r="AV343" s="5">
        <f t="shared" si="247"/>
        <v>89</v>
      </c>
    </row>
    <row r="344" spans="1:48" x14ac:dyDescent="0.35">
      <c r="A344" s="69">
        <f>IF('Student Profile'!A26="","",'Student Profile'!A26)</f>
        <v>24</v>
      </c>
      <c r="B344" s="70" t="str">
        <f>IF('Student Profile'!B26="","",'Student Profile'!B26)</f>
        <v/>
      </c>
      <c r="C344" s="69" t="str">
        <f>IF('Student Profile'!C26="","",'Student Profile'!C26)</f>
        <v/>
      </c>
      <c r="D344" s="71"/>
      <c r="E344" s="72">
        <f t="shared" si="223"/>
        <v>0</v>
      </c>
      <c r="F344" s="422" t="str">
        <f t="shared" si="224"/>
        <v/>
      </c>
      <c r="G344" s="4"/>
      <c r="H344" s="84">
        <f t="shared" si="225"/>
        <v>24</v>
      </c>
      <c r="I344" s="80" t="str">
        <f t="shared" si="226"/>
        <v/>
      </c>
      <c r="J344" s="80" t="str">
        <f t="shared" si="227"/>
        <v/>
      </c>
      <c r="K344" s="403"/>
      <c r="L344" s="82">
        <f t="shared" si="228"/>
        <v>0</v>
      </c>
      <c r="M344" s="421" t="str">
        <f t="shared" si="229"/>
        <v/>
      </c>
      <c r="N344" s="4"/>
      <c r="O344" s="83">
        <f t="shared" si="230"/>
        <v>24</v>
      </c>
      <c r="P344" s="77" t="str">
        <f t="shared" si="231"/>
        <v/>
      </c>
      <c r="Q344" s="77" t="str">
        <f t="shared" si="232"/>
        <v/>
      </c>
      <c r="R344" s="78"/>
      <c r="S344" s="79" t="e">
        <f>IF(#REF!="","",ROUND(#REF!/#REF!*$AN$5,1))</f>
        <v>#REF!</v>
      </c>
      <c r="T344" s="79" t="str">
        <f t="shared" si="233"/>
        <v/>
      </c>
      <c r="U344" s="4"/>
      <c r="V344" s="69">
        <f t="shared" si="234"/>
        <v>24</v>
      </c>
      <c r="W344" s="70" t="str">
        <f t="shared" si="235"/>
        <v/>
      </c>
      <c r="X344" s="70" t="str">
        <f t="shared" si="219"/>
        <v/>
      </c>
      <c r="Y344" s="71"/>
      <c r="Z344" s="72">
        <f t="shared" si="236"/>
        <v>0</v>
      </c>
      <c r="AA344" s="422" t="str">
        <f t="shared" si="237"/>
        <v/>
      </c>
      <c r="AB344" s="4"/>
      <c r="AC344" s="84">
        <f t="shared" si="238"/>
        <v>24</v>
      </c>
      <c r="AD344" s="80" t="str">
        <f t="shared" si="220"/>
        <v/>
      </c>
      <c r="AE344" s="80" t="str">
        <f t="shared" si="221"/>
        <v/>
      </c>
      <c r="AF344" s="81"/>
      <c r="AG344" s="82">
        <f t="shared" si="239"/>
        <v>0</v>
      </c>
      <c r="AH344" s="421" t="str">
        <f t="shared" si="240"/>
        <v/>
      </c>
      <c r="AI344" s="4"/>
      <c r="AJ344" s="83">
        <f t="shared" si="241"/>
        <v>24</v>
      </c>
      <c r="AK344" s="77" t="str">
        <f t="shared" si="242"/>
        <v/>
      </c>
      <c r="AL344" s="77" t="str">
        <f t="shared" si="222"/>
        <v/>
      </c>
      <c r="AM344" s="78"/>
      <c r="AN344" s="79" t="e">
        <f>IF(#REF!="","",ROUND(#REF!/#REF!*$AN$5,1))</f>
        <v>#REF!</v>
      </c>
      <c r="AO344" s="79" t="str">
        <f t="shared" si="243"/>
        <v/>
      </c>
      <c r="AP344" s="5" t="str">
        <f t="shared" si="254"/>
        <v/>
      </c>
      <c r="AQ344" s="5" t="str">
        <f t="shared" si="255"/>
        <v/>
      </c>
      <c r="AR344" s="5" t="str">
        <f t="shared" si="256"/>
        <v/>
      </c>
      <c r="AS344" s="5" t="str">
        <f t="shared" si="257"/>
        <v/>
      </c>
      <c r="AT344" s="5" t="str">
        <f t="shared" si="258"/>
        <v/>
      </c>
      <c r="AU344" s="5" t="str">
        <f t="shared" si="259"/>
        <v/>
      </c>
      <c r="AV344" s="5" t="str">
        <f t="shared" si="247"/>
        <v/>
      </c>
    </row>
    <row r="345" spans="1:48" x14ac:dyDescent="0.35">
      <c r="A345" s="69">
        <f>IF('Student Profile'!A27="","",'Student Profile'!A27)</f>
        <v>25</v>
      </c>
      <c r="B345" s="70" t="str">
        <f>IF('Student Profile'!B27="","",'Student Profile'!B27)</f>
        <v/>
      </c>
      <c r="C345" s="69" t="str">
        <f>IF('Student Profile'!C27="","",'Student Profile'!C27)</f>
        <v/>
      </c>
      <c r="D345" s="71"/>
      <c r="E345" s="72">
        <f t="shared" si="223"/>
        <v>0</v>
      </c>
      <c r="F345" s="422" t="str">
        <f t="shared" si="224"/>
        <v/>
      </c>
      <c r="G345" s="4"/>
      <c r="H345" s="84">
        <f t="shared" si="225"/>
        <v>25</v>
      </c>
      <c r="I345" s="80" t="str">
        <f t="shared" si="226"/>
        <v/>
      </c>
      <c r="J345" s="80" t="str">
        <f t="shared" si="227"/>
        <v/>
      </c>
      <c r="K345" s="403"/>
      <c r="L345" s="82">
        <f t="shared" si="228"/>
        <v>0</v>
      </c>
      <c r="M345" s="421" t="str">
        <f t="shared" si="229"/>
        <v/>
      </c>
      <c r="N345" s="4"/>
      <c r="O345" s="83">
        <f t="shared" si="230"/>
        <v>25</v>
      </c>
      <c r="P345" s="77" t="str">
        <f t="shared" si="231"/>
        <v/>
      </c>
      <c r="Q345" s="77" t="str">
        <f t="shared" si="232"/>
        <v/>
      </c>
      <c r="R345" s="78"/>
      <c r="S345" s="79" t="e">
        <f>IF(#REF!="","",ROUND(#REF!/#REF!*$AN$5,1))</f>
        <v>#REF!</v>
      </c>
      <c r="T345" s="79" t="str">
        <f t="shared" si="233"/>
        <v/>
      </c>
      <c r="U345" s="4"/>
      <c r="V345" s="69">
        <f t="shared" si="234"/>
        <v>25</v>
      </c>
      <c r="W345" s="70" t="str">
        <f t="shared" si="235"/>
        <v/>
      </c>
      <c r="X345" s="70" t="str">
        <f t="shared" si="219"/>
        <v/>
      </c>
      <c r="Y345" s="71"/>
      <c r="Z345" s="72">
        <f t="shared" si="236"/>
        <v>0</v>
      </c>
      <c r="AA345" s="422" t="str">
        <f t="shared" si="237"/>
        <v/>
      </c>
      <c r="AB345" s="4"/>
      <c r="AC345" s="84">
        <f t="shared" si="238"/>
        <v>25</v>
      </c>
      <c r="AD345" s="80" t="str">
        <f t="shared" si="220"/>
        <v/>
      </c>
      <c r="AE345" s="80" t="str">
        <f t="shared" si="221"/>
        <v/>
      </c>
      <c r="AF345" s="81"/>
      <c r="AG345" s="82">
        <f t="shared" si="239"/>
        <v>0</v>
      </c>
      <c r="AH345" s="421" t="str">
        <f t="shared" si="240"/>
        <v/>
      </c>
      <c r="AI345" s="4"/>
      <c r="AJ345" s="83">
        <f t="shared" si="241"/>
        <v>25</v>
      </c>
      <c r="AK345" s="77" t="str">
        <f t="shared" si="242"/>
        <v/>
      </c>
      <c r="AL345" s="77" t="str">
        <f t="shared" si="222"/>
        <v/>
      </c>
      <c r="AM345" s="78"/>
      <c r="AN345" s="79" t="e">
        <f>IF(#REF!="","",ROUND(#REF!/#REF!*$AN$5,1))</f>
        <v>#REF!</v>
      </c>
      <c r="AO345" s="79" t="str">
        <f t="shared" si="243"/>
        <v/>
      </c>
      <c r="AP345" s="5" t="str">
        <f t="shared" si="254"/>
        <v/>
      </c>
      <c r="AQ345" s="5" t="str">
        <f t="shared" si="255"/>
        <v/>
      </c>
      <c r="AR345" s="5" t="str">
        <f t="shared" si="256"/>
        <v/>
      </c>
      <c r="AS345" s="5" t="str">
        <f t="shared" si="257"/>
        <v/>
      </c>
      <c r="AT345" s="5" t="str">
        <f t="shared" si="258"/>
        <v/>
      </c>
      <c r="AU345" s="5" t="str">
        <f t="shared" si="259"/>
        <v/>
      </c>
      <c r="AV345" s="5" t="str">
        <f t="shared" si="247"/>
        <v/>
      </c>
    </row>
    <row r="346" spans="1:48" x14ac:dyDescent="0.35">
      <c r="A346" s="69">
        <f>IF('Student Profile'!A28="","",'Student Profile'!A28)</f>
        <v>26</v>
      </c>
      <c r="B346" s="70" t="str">
        <f>IF('Student Profile'!B28="","",'Student Profile'!B28)</f>
        <v/>
      </c>
      <c r="C346" s="69" t="str">
        <f>IF('Student Profile'!C28="","",'Student Profile'!C28)</f>
        <v/>
      </c>
      <c r="D346" s="71"/>
      <c r="E346" s="72">
        <f t="shared" si="223"/>
        <v>0</v>
      </c>
      <c r="F346" s="422" t="str">
        <f t="shared" si="224"/>
        <v/>
      </c>
      <c r="G346" s="4"/>
      <c r="H346" s="84">
        <f t="shared" si="225"/>
        <v>26</v>
      </c>
      <c r="I346" s="80" t="str">
        <f t="shared" si="226"/>
        <v/>
      </c>
      <c r="J346" s="80" t="str">
        <f t="shared" si="227"/>
        <v/>
      </c>
      <c r="K346" s="403"/>
      <c r="L346" s="82">
        <f t="shared" si="228"/>
        <v>0</v>
      </c>
      <c r="M346" s="421" t="str">
        <f t="shared" si="229"/>
        <v/>
      </c>
      <c r="N346" s="4"/>
      <c r="O346" s="83">
        <f t="shared" si="230"/>
        <v>26</v>
      </c>
      <c r="P346" s="77" t="str">
        <f t="shared" si="231"/>
        <v/>
      </c>
      <c r="Q346" s="77" t="str">
        <f t="shared" si="232"/>
        <v/>
      </c>
      <c r="R346" s="78"/>
      <c r="S346" s="79" t="e">
        <f>IF(#REF!="","",ROUND(#REF!/#REF!*$AN$5,1))</f>
        <v>#REF!</v>
      </c>
      <c r="T346" s="79" t="str">
        <f t="shared" si="233"/>
        <v/>
      </c>
      <c r="U346" s="4"/>
      <c r="V346" s="69">
        <f t="shared" si="234"/>
        <v>26</v>
      </c>
      <c r="W346" s="70" t="str">
        <f t="shared" si="235"/>
        <v/>
      </c>
      <c r="X346" s="70" t="str">
        <f t="shared" si="219"/>
        <v/>
      </c>
      <c r="Y346" s="71"/>
      <c r="Z346" s="72">
        <f t="shared" si="236"/>
        <v>0</v>
      </c>
      <c r="AA346" s="422" t="str">
        <f t="shared" si="237"/>
        <v/>
      </c>
      <c r="AB346" s="4"/>
      <c r="AC346" s="84">
        <f t="shared" si="238"/>
        <v>26</v>
      </c>
      <c r="AD346" s="80" t="str">
        <f t="shared" si="220"/>
        <v/>
      </c>
      <c r="AE346" s="80" t="str">
        <f t="shared" si="221"/>
        <v/>
      </c>
      <c r="AF346" s="81"/>
      <c r="AG346" s="82">
        <f t="shared" si="239"/>
        <v>0</v>
      </c>
      <c r="AH346" s="421" t="str">
        <f t="shared" si="240"/>
        <v/>
      </c>
      <c r="AI346" s="4"/>
      <c r="AJ346" s="83">
        <f t="shared" si="241"/>
        <v>26</v>
      </c>
      <c r="AK346" s="77" t="str">
        <f t="shared" si="242"/>
        <v/>
      </c>
      <c r="AL346" s="77" t="str">
        <f t="shared" si="222"/>
        <v/>
      </c>
      <c r="AM346" s="78"/>
      <c r="AN346" s="79" t="e">
        <f>IF(#REF!="","",ROUND(#REF!/#REF!*$AN$5,1))</f>
        <v>#REF!</v>
      </c>
      <c r="AO346" s="79" t="str">
        <f t="shared" si="243"/>
        <v/>
      </c>
      <c r="AP346" s="5" t="str">
        <f t="shared" si="254"/>
        <v/>
      </c>
      <c r="AQ346" s="5" t="str">
        <f t="shared" si="255"/>
        <v/>
      </c>
      <c r="AR346" s="5" t="str">
        <f t="shared" si="256"/>
        <v/>
      </c>
      <c r="AS346" s="5" t="str">
        <f t="shared" si="257"/>
        <v/>
      </c>
      <c r="AT346" s="5" t="str">
        <f t="shared" si="258"/>
        <v/>
      </c>
      <c r="AU346" s="5" t="str">
        <f t="shared" si="259"/>
        <v/>
      </c>
      <c r="AV346" s="5" t="str">
        <f t="shared" si="247"/>
        <v/>
      </c>
    </row>
    <row r="347" spans="1:48" x14ac:dyDescent="0.35">
      <c r="A347" s="69">
        <f>IF('Student Profile'!A29="","",'Student Profile'!A29)</f>
        <v>27</v>
      </c>
      <c r="B347" s="70" t="str">
        <f>IF('Student Profile'!B29="","",'Student Profile'!B29)</f>
        <v/>
      </c>
      <c r="C347" s="69" t="str">
        <f>IF('Student Profile'!C29="","",'Student Profile'!C29)</f>
        <v/>
      </c>
      <c r="D347" s="71"/>
      <c r="E347" s="72">
        <f t="shared" si="223"/>
        <v>0</v>
      </c>
      <c r="F347" s="422" t="str">
        <f t="shared" si="224"/>
        <v/>
      </c>
      <c r="G347" s="4"/>
      <c r="H347" s="84">
        <f t="shared" si="225"/>
        <v>27</v>
      </c>
      <c r="I347" s="80" t="str">
        <f t="shared" si="226"/>
        <v/>
      </c>
      <c r="J347" s="80" t="str">
        <f t="shared" si="227"/>
        <v/>
      </c>
      <c r="K347" s="403"/>
      <c r="L347" s="82">
        <f t="shared" si="228"/>
        <v>0</v>
      </c>
      <c r="M347" s="421" t="str">
        <f t="shared" si="229"/>
        <v/>
      </c>
      <c r="N347" s="4"/>
      <c r="O347" s="83">
        <f t="shared" si="230"/>
        <v>27</v>
      </c>
      <c r="P347" s="77" t="str">
        <f t="shared" si="231"/>
        <v/>
      </c>
      <c r="Q347" s="77" t="str">
        <f t="shared" si="232"/>
        <v/>
      </c>
      <c r="R347" s="78"/>
      <c r="S347" s="79" t="e">
        <f>IF(#REF!="","",ROUND(#REF!/#REF!*$AN$5,1))</f>
        <v>#REF!</v>
      </c>
      <c r="T347" s="79" t="str">
        <f t="shared" si="233"/>
        <v/>
      </c>
      <c r="U347" s="4"/>
      <c r="V347" s="69">
        <f t="shared" si="234"/>
        <v>27</v>
      </c>
      <c r="W347" s="70" t="str">
        <f t="shared" si="235"/>
        <v/>
      </c>
      <c r="X347" s="70" t="str">
        <f t="shared" si="219"/>
        <v/>
      </c>
      <c r="Y347" s="71"/>
      <c r="Z347" s="72">
        <f t="shared" si="236"/>
        <v>0</v>
      </c>
      <c r="AA347" s="422" t="str">
        <f t="shared" si="237"/>
        <v/>
      </c>
      <c r="AB347" s="4"/>
      <c r="AC347" s="84">
        <f t="shared" si="238"/>
        <v>27</v>
      </c>
      <c r="AD347" s="80" t="str">
        <f t="shared" si="220"/>
        <v/>
      </c>
      <c r="AE347" s="80" t="str">
        <f t="shared" si="221"/>
        <v/>
      </c>
      <c r="AF347" s="81"/>
      <c r="AG347" s="82">
        <f t="shared" si="239"/>
        <v>0</v>
      </c>
      <c r="AH347" s="421" t="str">
        <f t="shared" si="240"/>
        <v/>
      </c>
      <c r="AI347" s="4"/>
      <c r="AJ347" s="83">
        <f t="shared" si="241"/>
        <v>27</v>
      </c>
      <c r="AK347" s="77" t="str">
        <f t="shared" si="242"/>
        <v/>
      </c>
      <c r="AL347" s="77" t="str">
        <f t="shared" si="222"/>
        <v/>
      </c>
      <c r="AM347" s="78"/>
      <c r="AN347" s="79" t="e">
        <f>IF(#REF!="","",ROUND(#REF!/#REF!*$AN$5,1))</f>
        <v>#REF!</v>
      </c>
      <c r="AO347" s="79" t="str">
        <f t="shared" si="243"/>
        <v/>
      </c>
      <c r="AP347" s="5" t="str">
        <f t="shared" si="254"/>
        <v/>
      </c>
      <c r="AQ347" s="5" t="str">
        <f t="shared" si="255"/>
        <v/>
      </c>
      <c r="AR347" s="5" t="str">
        <f t="shared" si="256"/>
        <v/>
      </c>
      <c r="AS347" s="5" t="str">
        <f t="shared" si="257"/>
        <v/>
      </c>
      <c r="AT347" s="5" t="str">
        <f t="shared" si="258"/>
        <v/>
      </c>
      <c r="AU347" s="5" t="str">
        <f t="shared" si="259"/>
        <v/>
      </c>
      <c r="AV347" s="5" t="str">
        <f t="shared" si="247"/>
        <v/>
      </c>
    </row>
    <row r="348" spans="1:48" x14ac:dyDescent="0.35">
      <c r="A348" s="69">
        <f>IF('Student Profile'!A30="","",'Student Profile'!A30)</f>
        <v>28</v>
      </c>
      <c r="B348" s="70" t="str">
        <f>IF('Student Profile'!B30="","",'Student Profile'!B30)</f>
        <v/>
      </c>
      <c r="C348" s="69" t="str">
        <f>IF('Student Profile'!C30="","",'Student Profile'!C30)</f>
        <v/>
      </c>
      <c r="D348" s="71"/>
      <c r="E348" s="72">
        <f t="shared" si="223"/>
        <v>0</v>
      </c>
      <c r="F348" s="422" t="str">
        <f t="shared" si="224"/>
        <v/>
      </c>
      <c r="G348" s="4"/>
      <c r="H348" s="84">
        <f t="shared" si="225"/>
        <v>28</v>
      </c>
      <c r="I348" s="80" t="str">
        <f t="shared" si="226"/>
        <v/>
      </c>
      <c r="J348" s="80" t="str">
        <f t="shared" si="227"/>
        <v/>
      </c>
      <c r="K348" s="403"/>
      <c r="L348" s="82">
        <f t="shared" si="228"/>
        <v>0</v>
      </c>
      <c r="M348" s="421" t="str">
        <f t="shared" si="229"/>
        <v/>
      </c>
      <c r="N348" s="4"/>
      <c r="O348" s="83">
        <f t="shared" si="230"/>
        <v>28</v>
      </c>
      <c r="P348" s="77" t="str">
        <f t="shared" si="231"/>
        <v/>
      </c>
      <c r="Q348" s="77" t="str">
        <f t="shared" si="232"/>
        <v/>
      </c>
      <c r="R348" s="78"/>
      <c r="S348" s="79" t="e">
        <f>IF(#REF!="","",ROUND(#REF!/#REF!*$AN$5,1))</f>
        <v>#REF!</v>
      </c>
      <c r="T348" s="79" t="str">
        <f t="shared" si="233"/>
        <v/>
      </c>
      <c r="U348" s="4"/>
      <c r="V348" s="69">
        <f t="shared" si="234"/>
        <v>28</v>
      </c>
      <c r="W348" s="70" t="str">
        <f t="shared" si="235"/>
        <v/>
      </c>
      <c r="X348" s="70" t="str">
        <f t="shared" si="219"/>
        <v/>
      </c>
      <c r="Y348" s="71"/>
      <c r="Z348" s="72">
        <f t="shared" si="236"/>
        <v>0</v>
      </c>
      <c r="AA348" s="422" t="str">
        <f t="shared" si="237"/>
        <v/>
      </c>
      <c r="AB348" s="4"/>
      <c r="AC348" s="84">
        <f t="shared" si="238"/>
        <v>28</v>
      </c>
      <c r="AD348" s="80" t="str">
        <f t="shared" si="220"/>
        <v/>
      </c>
      <c r="AE348" s="80" t="str">
        <f t="shared" si="221"/>
        <v/>
      </c>
      <c r="AF348" s="81"/>
      <c r="AG348" s="82">
        <f t="shared" si="239"/>
        <v>0</v>
      </c>
      <c r="AH348" s="421" t="str">
        <f t="shared" si="240"/>
        <v/>
      </c>
      <c r="AI348" s="4"/>
      <c r="AJ348" s="83">
        <f t="shared" si="241"/>
        <v>28</v>
      </c>
      <c r="AK348" s="77" t="str">
        <f t="shared" si="242"/>
        <v/>
      </c>
      <c r="AL348" s="77" t="str">
        <f t="shared" si="222"/>
        <v/>
      </c>
      <c r="AM348" s="78"/>
      <c r="AN348" s="79" t="e">
        <f>IF(#REF!="","",ROUND(#REF!/#REF!*$AN$5,1))</f>
        <v>#REF!</v>
      </c>
      <c r="AO348" s="79" t="str">
        <f t="shared" si="243"/>
        <v/>
      </c>
      <c r="AP348" s="5" t="str">
        <f t="shared" si="254"/>
        <v/>
      </c>
      <c r="AQ348" s="5" t="str">
        <f t="shared" si="255"/>
        <v/>
      </c>
      <c r="AR348" s="5" t="str">
        <f t="shared" si="256"/>
        <v/>
      </c>
      <c r="AS348" s="5" t="str">
        <f t="shared" si="257"/>
        <v/>
      </c>
      <c r="AT348" s="5" t="str">
        <f t="shared" si="258"/>
        <v/>
      </c>
      <c r="AU348" s="5" t="str">
        <f t="shared" si="259"/>
        <v/>
      </c>
      <c r="AV348" s="5" t="str">
        <f t="shared" si="247"/>
        <v/>
      </c>
    </row>
    <row r="349" spans="1:48" x14ac:dyDescent="0.35">
      <c r="A349" s="69">
        <f>IF('Student Profile'!A31="","",'Student Profile'!A31)</f>
        <v>29</v>
      </c>
      <c r="B349" s="70" t="str">
        <f>IF('Student Profile'!B31="","",'Student Profile'!B31)</f>
        <v/>
      </c>
      <c r="C349" s="69" t="str">
        <f>IF('Student Profile'!C31="","",'Student Profile'!C31)</f>
        <v/>
      </c>
      <c r="D349" s="71"/>
      <c r="E349" s="72">
        <f t="shared" si="223"/>
        <v>0</v>
      </c>
      <c r="F349" s="422" t="str">
        <f t="shared" si="224"/>
        <v/>
      </c>
      <c r="G349" s="4"/>
      <c r="H349" s="84">
        <f t="shared" si="225"/>
        <v>29</v>
      </c>
      <c r="I349" s="80" t="str">
        <f t="shared" si="226"/>
        <v/>
      </c>
      <c r="J349" s="80" t="str">
        <f t="shared" si="227"/>
        <v/>
      </c>
      <c r="K349" s="403"/>
      <c r="L349" s="82">
        <f t="shared" si="228"/>
        <v>0</v>
      </c>
      <c r="M349" s="421" t="str">
        <f t="shared" si="229"/>
        <v/>
      </c>
      <c r="N349" s="4"/>
      <c r="O349" s="83">
        <f t="shared" si="230"/>
        <v>29</v>
      </c>
      <c r="P349" s="77" t="str">
        <f t="shared" si="231"/>
        <v/>
      </c>
      <c r="Q349" s="77" t="str">
        <f t="shared" si="232"/>
        <v/>
      </c>
      <c r="R349" s="78"/>
      <c r="S349" s="79" t="e">
        <f>IF(#REF!="","",ROUND(#REF!/#REF!*$AN$5,1))</f>
        <v>#REF!</v>
      </c>
      <c r="T349" s="79" t="str">
        <f t="shared" si="233"/>
        <v/>
      </c>
      <c r="U349" s="4"/>
      <c r="V349" s="69">
        <f t="shared" si="234"/>
        <v>29</v>
      </c>
      <c r="W349" s="70" t="str">
        <f t="shared" si="235"/>
        <v/>
      </c>
      <c r="X349" s="70" t="str">
        <f t="shared" si="219"/>
        <v/>
      </c>
      <c r="Y349" s="71"/>
      <c r="Z349" s="72">
        <f t="shared" si="236"/>
        <v>0</v>
      </c>
      <c r="AA349" s="422" t="str">
        <f t="shared" si="237"/>
        <v/>
      </c>
      <c r="AB349" s="4"/>
      <c r="AC349" s="84">
        <f t="shared" si="238"/>
        <v>29</v>
      </c>
      <c r="AD349" s="80" t="str">
        <f t="shared" si="220"/>
        <v/>
      </c>
      <c r="AE349" s="80" t="str">
        <f t="shared" si="221"/>
        <v/>
      </c>
      <c r="AF349" s="81"/>
      <c r="AG349" s="82">
        <f t="shared" si="239"/>
        <v>0</v>
      </c>
      <c r="AH349" s="421" t="str">
        <f t="shared" si="240"/>
        <v/>
      </c>
      <c r="AI349" s="4"/>
      <c r="AJ349" s="83">
        <f t="shared" si="241"/>
        <v>29</v>
      </c>
      <c r="AK349" s="77" t="str">
        <f t="shared" si="242"/>
        <v/>
      </c>
      <c r="AL349" s="77" t="str">
        <f t="shared" si="222"/>
        <v/>
      </c>
      <c r="AM349" s="78"/>
      <c r="AN349" s="79" t="e">
        <f>IF(#REF!="","",ROUND(#REF!/#REF!*$AN$5,1))</f>
        <v>#REF!</v>
      </c>
      <c r="AO349" s="79" t="str">
        <f t="shared" si="243"/>
        <v/>
      </c>
      <c r="AP349" s="5" t="str">
        <f t="shared" si="254"/>
        <v/>
      </c>
      <c r="AQ349" s="5" t="str">
        <f t="shared" si="255"/>
        <v/>
      </c>
      <c r="AR349" s="5" t="str">
        <f t="shared" si="256"/>
        <v/>
      </c>
      <c r="AS349" s="5" t="str">
        <f t="shared" si="257"/>
        <v/>
      </c>
      <c r="AT349" s="5" t="str">
        <f t="shared" si="258"/>
        <v/>
      </c>
      <c r="AU349" s="5" t="str">
        <f t="shared" si="259"/>
        <v/>
      </c>
      <c r="AV349" s="5" t="str">
        <f t="shared" si="247"/>
        <v/>
      </c>
    </row>
    <row r="350" spans="1:48" x14ac:dyDescent="0.35">
      <c r="A350" s="69">
        <f>IF('Student Profile'!A32="","",'Student Profile'!A32)</f>
        <v>30</v>
      </c>
      <c r="B350" s="70" t="str">
        <f>IF('Student Profile'!B32="","",'Student Profile'!B32)</f>
        <v/>
      </c>
      <c r="C350" s="69" t="str">
        <f>IF('Student Profile'!C32="","",'Student Profile'!C32)</f>
        <v/>
      </c>
      <c r="D350" s="71"/>
      <c r="E350" s="72">
        <f t="shared" si="223"/>
        <v>0</v>
      </c>
      <c r="F350" s="422" t="str">
        <f t="shared" si="224"/>
        <v/>
      </c>
      <c r="G350" s="4"/>
      <c r="H350" s="84">
        <f t="shared" si="225"/>
        <v>30</v>
      </c>
      <c r="I350" s="80" t="str">
        <f t="shared" si="226"/>
        <v/>
      </c>
      <c r="J350" s="80" t="str">
        <f t="shared" si="227"/>
        <v/>
      </c>
      <c r="K350" s="403"/>
      <c r="L350" s="82">
        <f t="shared" si="228"/>
        <v>0</v>
      </c>
      <c r="M350" s="421" t="str">
        <f t="shared" si="229"/>
        <v/>
      </c>
      <c r="N350" s="4"/>
      <c r="O350" s="83">
        <f t="shared" si="230"/>
        <v>30</v>
      </c>
      <c r="P350" s="77" t="str">
        <f t="shared" si="231"/>
        <v/>
      </c>
      <c r="Q350" s="77" t="str">
        <f t="shared" si="232"/>
        <v/>
      </c>
      <c r="R350" s="78"/>
      <c r="S350" s="79" t="e">
        <f>IF(#REF!="","",ROUND(#REF!/#REF!*$AN$5,1))</f>
        <v>#REF!</v>
      </c>
      <c r="T350" s="79" t="str">
        <f t="shared" si="233"/>
        <v/>
      </c>
      <c r="U350" s="4"/>
      <c r="V350" s="69">
        <f t="shared" si="234"/>
        <v>30</v>
      </c>
      <c r="W350" s="70" t="str">
        <f t="shared" si="235"/>
        <v/>
      </c>
      <c r="X350" s="70" t="str">
        <f t="shared" si="219"/>
        <v/>
      </c>
      <c r="Y350" s="71"/>
      <c r="Z350" s="72">
        <f t="shared" si="236"/>
        <v>0</v>
      </c>
      <c r="AA350" s="422" t="str">
        <f t="shared" si="237"/>
        <v/>
      </c>
      <c r="AB350" s="4"/>
      <c r="AC350" s="84">
        <f t="shared" si="238"/>
        <v>30</v>
      </c>
      <c r="AD350" s="80" t="str">
        <f t="shared" si="220"/>
        <v/>
      </c>
      <c r="AE350" s="80" t="str">
        <f t="shared" si="221"/>
        <v/>
      </c>
      <c r="AF350" s="81"/>
      <c r="AG350" s="82">
        <f t="shared" si="239"/>
        <v>0</v>
      </c>
      <c r="AH350" s="421" t="str">
        <f t="shared" si="240"/>
        <v/>
      </c>
      <c r="AI350" s="4"/>
      <c r="AJ350" s="83">
        <f t="shared" si="241"/>
        <v>30</v>
      </c>
      <c r="AK350" s="77" t="str">
        <f t="shared" si="242"/>
        <v/>
      </c>
      <c r="AL350" s="77" t="str">
        <f t="shared" si="222"/>
        <v/>
      </c>
      <c r="AM350" s="78"/>
      <c r="AN350" s="79" t="e">
        <f>IF(#REF!="","",ROUND(#REF!/#REF!*$AN$5,1))</f>
        <v>#REF!</v>
      </c>
      <c r="AO350" s="79" t="str">
        <f t="shared" si="243"/>
        <v/>
      </c>
      <c r="AP350" s="5" t="str">
        <f t="shared" si="254"/>
        <v/>
      </c>
      <c r="AQ350" s="5" t="str">
        <f t="shared" si="255"/>
        <v/>
      </c>
      <c r="AR350" s="5" t="str">
        <f t="shared" si="256"/>
        <v/>
      </c>
      <c r="AS350" s="5" t="str">
        <f t="shared" si="257"/>
        <v/>
      </c>
      <c r="AT350" s="5" t="str">
        <f t="shared" si="258"/>
        <v/>
      </c>
      <c r="AU350" s="5" t="str">
        <f t="shared" si="259"/>
        <v/>
      </c>
      <c r="AV350" s="5" t="str">
        <f t="shared" si="247"/>
        <v/>
      </c>
    </row>
    <row r="351" spans="1:48" x14ac:dyDescent="0.35">
      <c r="A351" s="69">
        <f>IF('Student Profile'!A33="","",'Student Profile'!A33)</f>
        <v>31</v>
      </c>
      <c r="B351" s="70" t="str">
        <f>IF('Student Profile'!B33="","",'Student Profile'!B33)</f>
        <v/>
      </c>
      <c r="C351" s="69" t="str">
        <f>IF('Student Profile'!C33="","",'Student Profile'!C33)</f>
        <v/>
      </c>
      <c r="D351" s="71"/>
      <c r="E351" s="72">
        <f t="shared" si="223"/>
        <v>0</v>
      </c>
      <c r="F351" s="422" t="str">
        <f t="shared" si="224"/>
        <v/>
      </c>
      <c r="G351" s="4"/>
      <c r="H351" s="84">
        <f t="shared" si="225"/>
        <v>31</v>
      </c>
      <c r="I351" s="80" t="str">
        <f t="shared" si="226"/>
        <v/>
      </c>
      <c r="J351" s="80" t="str">
        <f t="shared" si="227"/>
        <v/>
      </c>
      <c r="K351" s="403"/>
      <c r="L351" s="82">
        <f t="shared" si="228"/>
        <v>0</v>
      </c>
      <c r="M351" s="421" t="str">
        <f t="shared" si="229"/>
        <v/>
      </c>
      <c r="N351" s="4"/>
      <c r="O351" s="83">
        <f t="shared" si="230"/>
        <v>31</v>
      </c>
      <c r="P351" s="77" t="str">
        <f t="shared" si="231"/>
        <v/>
      </c>
      <c r="Q351" s="77" t="str">
        <f t="shared" si="232"/>
        <v/>
      </c>
      <c r="R351" s="78"/>
      <c r="S351" s="79" t="e">
        <f>IF(#REF!="","",ROUND(#REF!/#REF!*$AN$5,1))</f>
        <v>#REF!</v>
      </c>
      <c r="T351" s="79" t="str">
        <f t="shared" si="233"/>
        <v/>
      </c>
      <c r="U351" s="4"/>
      <c r="V351" s="69">
        <f t="shared" si="234"/>
        <v>31</v>
      </c>
      <c r="W351" s="70" t="str">
        <f t="shared" si="235"/>
        <v/>
      </c>
      <c r="X351" s="70" t="str">
        <f t="shared" si="219"/>
        <v/>
      </c>
      <c r="Y351" s="71"/>
      <c r="Z351" s="72">
        <f t="shared" si="236"/>
        <v>0</v>
      </c>
      <c r="AA351" s="422" t="str">
        <f t="shared" si="237"/>
        <v/>
      </c>
      <c r="AB351" s="4"/>
      <c r="AC351" s="84">
        <f t="shared" si="238"/>
        <v>31</v>
      </c>
      <c r="AD351" s="80" t="str">
        <f t="shared" si="220"/>
        <v/>
      </c>
      <c r="AE351" s="80" t="str">
        <f t="shared" si="221"/>
        <v/>
      </c>
      <c r="AF351" s="81"/>
      <c r="AG351" s="82">
        <f t="shared" si="239"/>
        <v>0</v>
      </c>
      <c r="AH351" s="421" t="str">
        <f t="shared" si="240"/>
        <v/>
      </c>
      <c r="AI351" s="4"/>
      <c r="AJ351" s="83">
        <f t="shared" si="241"/>
        <v>31</v>
      </c>
      <c r="AK351" s="77" t="str">
        <f t="shared" si="242"/>
        <v/>
      </c>
      <c r="AL351" s="77" t="str">
        <f t="shared" si="222"/>
        <v/>
      </c>
      <c r="AM351" s="78"/>
      <c r="AN351" s="79" t="e">
        <f>IF(#REF!="","",ROUND(#REF!/#REF!*$AN$5,1))</f>
        <v>#REF!</v>
      </c>
      <c r="AO351" s="79" t="str">
        <f t="shared" si="243"/>
        <v/>
      </c>
      <c r="AP351" s="5" t="str">
        <f t="shared" si="254"/>
        <v/>
      </c>
      <c r="AQ351" s="5" t="str">
        <f t="shared" si="255"/>
        <v/>
      </c>
      <c r="AR351" s="5" t="str">
        <f t="shared" si="256"/>
        <v/>
      </c>
      <c r="AS351" s="5" t="str">
        <f t="shared" si="257"/>
        <v/>
      </c>
      <c r="AT351" s="5" t="str">
        <f t="shared" si="258"/>
        <v/>
      </c>
      <c r="AU351" s="5" t="str">
        <f t="shared" si="259"/>
        <v/>
      </c>
      <c r="AV351" s="5" t="str">
        <f t="shared" si="247"/>
        <v/>
      </c>
    </row>
    <row r="352" spans="1:48" x14ac:dyDescent="0.35">
      <c r="A352" s="69">
        <f>IF('Student Profile'!A34="","",'Student Profile'!A34)</f>
        <v>32</v>
      </c>
      <c r="B352" s="70" t="str">
        <f>IF('Student Profile'!B34="","",'Student Profile'!B34)</f>
        <v/>
      </c>
      <c r="C352" s="69" t="str">
        <f>IF('Student Profile'!C34="","",'Student Profile'!C34)</f>
        <v/>
      </c>
      <c r="D352" s="71"/>
      <c r="E352" s="72">
        <f t="shared" si="223"/>
        <v>0</v>
      </c>
      <c r="F352" s="422" t="str">
        <f t="shared" si="224"/>
        <v/>
      </c>
      <c r="G352" s="4"/>
      <c r="H352" s="84">
        <f t="shared" si="225"/>
        <v>32</v>
      </c>
      <c r="I352" s="80" t="str">
        <f t="shared" si="226"/>
        <v/>
      </c>
      <c r="J352" s="80" t="str">
        <f t="shared" si="227"/>
        <v/>
      </c>
      <c r="K352" s="81"/>
      <c r="L352" s="82">
        <f t="shared" si="228"/>
        <v>0</v>
      </c>
      <c r="M352" s="421" t="str">
        <f t="shared" si="229"/>
        <v/>
      </c>
      <c r="N352" s="4"/>
      <c r="O352" s="83">
        <f t="shared" si="230"/>
        <v>32</v>
      </c>
      <c r="P352" s="77" t="str">
        <f t="shared" si="231"/>
        <v/>
      </c>
      <c r="Q352" s="77" t="str">
        <f t="shared" si="232"/>
        <v/>
      </c>
      <c r="R352" s="78"/>
      <c r="S352" s="79" t="e">
        <f>IF(#REF!="","",ROUND(#REF!/#REF!*$AN$5,1))</f>
        <v>#REF!</v>
      </c>
      <c r="T352" s="79" t="str">
        <f t="shared" si="233"/>
        <v/>
      </c>
      <c r="U352" s="4"/>
      <c r="V352" s="69">
        <f t="shared" si="234"/>
        <v>32</v>
      </c>
      <c r="W352" s="70" t="str">
        <f t="shared" si="235"/>
        <v/>
      </c>
      <c r="X352" s="70" t="str">
        <f t="shared" si="219"/>
        <v/>
      </c>
      <c r="Y352" s="71"/>
      <c r="Z352" s="72">
        <f t="shared" si="236"/>
        <v>0</v>
      </c>
      <c r="AA352" s="422" t="str">
        <f t="shared" si="237"/>
        <v/>
      </c>
      <c r="AB352" s="4"/>
      <c r="AC352" s="84">
        <f t="shared" si="238"/>
        <v>32</v>
      </c>
      <c r="AD352" s="80" t="str">
        <f t="shared" si="220"/>
        <v/>
      </c>
      <c r="AE352" s="80" t="str">
        <f t="shared" si="221"/>
        <v/>
      </c>
      <c r="AF352" s="81"/>
      <c r="AG352" s="82">
        <f t="shared" si="239"/>
        <v>0</v>
      </c>
      <c r="AH352" s="421" t="str">
        <f t="shared" si="240"/>
        <v/>
      </c>
      <c r="AI352" s="4"/>
      <c r="AJ352" s="83">
        <f t="shared" si="241"/>
        <v>32</v>
      </c>
      <c r="AK352" s="77" t="str">
        <f t="shared" si="242"/>
        <v/>
      </c>
      <c r="AL352" s="77" t="str">
        <f t="shared" si="222"/>
        <v/>
      </c>
      <c r="AM352" s="78"/>
      <c r="AN352" s="79" t="e">
        <f>IF(#REF!="","",ROUND(#REF!/#REF!*$AN$5,1))</f>
        <v>#REF!</v>
      </c>
      <c r="AO352" s="79" t="str">
        <f t="shared" si="243"/>
        <v/>
      </c>
      <c r="AP352" s="5" t="str">
        <f t="shared" si="254"/>
        <v/>
      </c>
      <c r="AQ352" s="5" t="str">
        <f t="shared" si="255"/>
        <v/>
      </c>
      <c r="AR352" s="5" t="str">
        <f t="shared" si="256"/>
        <v/>
      </c>
      <c r="AS352" s="5" t="str">
        <f t="shared" si="257"/>
        <v/>
      </c>
      <c r="AT352" s="5" t="str">
        <f t="shared" si="258"/>
        <v/>
      </c>
      <c r="AU352" s="5" t="str">
        <f t="shared" si="259"/>
        <v/>
      </c>
      <c r="AV352" s="5" t="str">
        <f t="shared" si="247"/>
        <v/>
      </c>
    </row>
    <row r="353" spans="1:48" x14ac:dyDescent="0.35">
      <c r="A353" s="69">
        <f>IF('Student Profile'!A35="","",'Student Profile'!A35)</f>
        <v>33</v>
      </c>
      <c r="B353" s="70" t="str">
        <f>IF('Student Profile'!B35="","",'Student Profile'!B35)</f>
        <v/>
      </c>
      <c r="C353" s="69" t="str">
        <f>IF('Student Profile'!C35="","",'Student Profile'!C35)</f>
        <v/>
      </c>
      <c r="D353" s="71"/>
      <c r="E353" s="72">
        <f t="shared" si="223"/>
        <v>0</v>
      </c>
      <c r="F353" s="422" t="str">
        <f t="shared" si="224"/>
        <v/>
      </c>
      <c r="G353" s="4"/>
      <c r="H353" s="84">
        <f t="shared" si="225"/>
        <v>33</v>
      </c>
      <c r="I353" s="80" t="str">
        <f t="shared" si="226"/>
        <v/>
      </c>
      <c r="J353" s="80" t="str">
        <f t="shared" si="227"/>
        <v/>
      </c>
      <c r="K353" s="81"/>
      <c r="L353" s="82">
        <f t="shared" si="228"/>
        <v>0</v>
      </c>
      <c r="M353" s="421" t="str">
        <f t="shared" si="229"/>
        <v/>
      </c>
      <c r="N353" s="4"/>
      <c r="O353" s="83">
        <f t="shared" si="230"/>
        <v>33</v>
      </c>
      <c r="P353" s="77" t="str">
        <f t="shared" si="231"/>
        <v/>
      </c>
      <c r="Q353" s="77" t="str">
        <f t="shared" si="232"/>
        <v/>
      </c>
      <c r="R353" s="78"/>
      <c r="S353" s="79" t="e">
        <f>IF(#REF!="","",ROUND(#REF!/#REF!*$AN$5,1))</f>
        <v>#REF!</v>
      </c>
      <c r="T353" s="79" t="str">
        <f t="shared" si="233"/>
        <v/>
      </c>
      <c r="U353" s="4"/>
      <c r="V353" s="69">
        <f t="shared" si="234"/>
        <v>33</v>
      </c>
      <c r="W353" s="70" t="str">
        <f t="shared" si="235"/>
        <v/>
      </c>
      <c r="X353" s="70" t="str">
        <f t="shared" si="219"/>
        <v/>
      </c>
      <c r="Y353" s="71"/>
      <c r="Z353" s="72">
        <f t="shared" si="236"/>
        <v>0</v>
      </c>
      <c r="AA353" s="422" t="str">
        <f t="shared" si="237"/>
        <v/>
      </c>
      <c r="AB353" s="4"/>
      <c r="AC353" s="84">
        <f t="shared" si="238"/>
        <v>33</v>
      </c>
      <c r="AD353" s="80" t="str">
        <f t="shared" si="220"/>
        <v/>
      </c>
      <c r="AE353" s="80" t="str">
        <f t="shared" si="221"/>
        <v/>
      </c>
      <c r="AF353" s="81"/>
      <c r="AG353" s="82">
        <f t="shared" si="239"/>
        <v>0</v>
      </c>
      <c r="AH353" s="421" t="str">
        <f t="shared" si="240"/>
        <v/>
      </c>
      <c r="AI353" s="4"/>
      <c r="AJ353" s="83">
        <f t="shared" si="241"/>
        <v>33</v>
      </c>
      <c r="AK353" s="77" t="str">
        <f t="shared" si="242"/>
        <v/>
      </c>
      <c r="AL353" s="77" t="str">
        <f t="shared" si="222"/>
        <v/>
      </c>
      <c r="AM353" s="78"/>
      <c r="AN353" s="79" t="e">
        <f>IF(#REF!="","",ROUND(#REF!/#REF!*$AN$5,1))</f>
        <v>#REF!</v>
      </c>
      <c r="AO353" s="79" t="str">
        <f t="shared" si="243"/>
        <v/>
      </c>
      <c r="AP353" s="5" t="str">
        <f t="shared" si="254"/>
        <v/>
      </c>
      <c r="AQ353" s="5" t="str">
        <f t="shared" si="255"/>
        <v/>
      </c>
      <c r="AR353" s="5" t="str">
        <f t="shared" si="256"/>
        <v/>
      </c>
      <c r="AS353" s="5" t="str">
        <f t="shared" si="257"/>
        <v/>
      </c>
      <c r="AT353" s="5" t="str">
        <f t="shared" si="258"/>
        <v/>
      </c>
      <c r="AU353" s="5" t="str">
        <f t="shared" si="259"/>
        <v/>
      </c>
      <c r="AV353" s="5" t="str">
        <f t="shared" si="247"/>
        <v/>
      </c>
    </row>
    <row r="354" spans="1:48" x14ac:dyDescent="0.35">
      <c r="A354" s="69">
        <f>IF('Student Profile'!A36="","",'Student Profile'!A36)</f>
        <v>34</v>
      </c>
      <c r="B354" s="70" t="str">
        <f>IF('Student Profile'!B36="","",'Student Profile'!B36)</f>
        <v/>
      </c>
      <c r="C354" s="69" t="str">
        <f>IF('Student Profile'!C36="","",'Student Profile'!C36)</f>
        <v/>
      </c>
      <c r="D354" s="71"/>
      <c r="E354" s="72">
        <f t="shared" si="223"/>
        <v>0</v>
      </c>
      <c r="F354" s="422" t="str">
        <f t="shared" si="224"/>
        <v/>
      </c>
      <c r="G354" s="4"/>
      <c r="H354" s="84">
        <f t="shared" si="225"/>
        <v>34</v>
      </c>
      <c r="I354" s="80" t="str">
        <f t="shared" si="226"/>
        <v/>
      </c>
      <c r="J354" s="80" t="str">
        <f t="shared" si="227"/>
        <v/>
      </c>
      <c r="K354" s="81"/>
      <c r="L354" s="82">
        <f t="shared" si="228"/>
        <v>0</v>
      </c>
      <c r="M354" s="421" t="str">
        <f t="shared" si="229"/>
        <v/>
      </c>
      <c r="N354" s="4"/>
      <c r="O354" s="83">
        <f t="shared" si="230"/>
        <v>34</v>
      </c>
      <c r="P354" s="77" t="str">
        <f t="shared" si="231"/>
        <v/>
      </c>
      <c r="Q354" s="77" t="str">
        <f t="shared" si="232"/>
        <v/>
      </c>
      <c r="R354" s="78"/>
      <c r="S354" s="79" t="e">
        <f>IF(#REF!="","",ROUND(#REF!/#REF!*$AN$5,1))</f>
        <v>#REF!</v>
      </c>
      <c r="T354" s="79" t="str">
        <f t="shared" si="233"/>
        <v/>
      </c>
      <c r="U354" s="4"/>
      <c r="V354" s="69">
        <f t="shared" si="234"/>
        <v>34</v>
      </c>
      <c r="W354" s="70" t="str">
        <f t="shared" si="235"/>
        <v/>
      </c>
      <c r="X354" s="70" t="str">
        <f t="shared" si="219"/>
        <v/>
      </c>
      <c r="Y354" s="71"/>
      <c r="Z354" s="72">
        <f t="shared" si="236"/>
        <v>0</v>
      </c>
      <c r="AA354" s="422" t="str">
        <f t="shared" si="237"/>
        <v/>
      </c>
      <c r="AB354" s="4"/>
      <c r="AC354" s="84">
        <f t="shared" si="238"/>
        <v>34</v>
      </c>
      <c r="AD354" s="80" t="str">
        <f t="shared" si="220"/>
        <v/>
      </c>
      <c r="AE354" s="80" t="str">
        <f t="shared" si="221"/>
        <v/>
      </c>
      <c r="AF354" s="81"/>
      <c r="AG354" s="82">
        <f t="shared" si="239"/>
        <v>0</v>
      </c>
      <c r="AH354" s="421" t="str">
        <f t="shared" si="240"/>
        <v/>
      </c>
      <c r="AI354" s="4"/>
      <c r="AJ354" s="83">
        <f t="shared" si="241"/>
        <v>34</v>
      </c>
      <c r="AK354" s="77" t="str">
        <f t="shared" si="242"/>
        <v/>
      </c>
      <c r="AL354" s="77" t="str">
        <f t="shared" si="222"/>
        <v/>
      </c>
      <c r="AM354" s="78"/>
      <c r="AN354" s="79" t="e">
        <f>IF(#REF!="","",ROUND(#REF!/#REF!*$AN$5,1))</f>
        <v>#REF!</v>
      </c>
      <c r="AO354" s="79" t="str">
        <f t="shared" si="243"/>
        <v/>
      </c>
      <c r="AP354" s="5" t="str">
        <f t="shared" si="254"/>
        <v/>
      </c>
      <c r="AQ354" s="5" t="str">
        <f t="shared" si="255"/>
        <v/>
      </c>
      <c r="AR354" s="5" t="str">
        <f t="shared" si="256"/>
        <v/>
      </c>
      <c r="AS354" s="5" t="str">
        <f t="shared" si="257"/>
        <v/>
      </c>
      <c r="AT354" s="5" t="str">
        <f t="shared" si="258"/>
        <v/>
      </c>
      <c r="AU354" s="5" t="str">
        <f t="shared" si="259"/>
        <v/>
      </c>
      <c r="AV354" s="5" t="str">
        <f t="shared" si="247"/>
        <v/>
      </c>
    </row>
    <row r="355" spans="1:48" x14ac:dyDescent="0.35">
      <c r="A355" s="69">
        <f>IF('Student Profile'!A37="","",'Student Profile'!A37)</f>
        <v>35</v>
      </c>
      <c r="B355" s="70" t="str">
        <f>IF('Student Profile'!B37="","",'Student Profile'!B37)</f>
        <v/>
      </c>
      <c r="C355" s="69" t="str">
        <f>IF('Student Profile'!C37="","",'Student Profile'!C37)</f>
        <v/>
      </c>
      <c r="D355" s="71"/>
      <c r="E355" s="72">
        <f t="shared" si="223"/>
        <v>0</v>
      </c>
      <c r="F355" s="422" t="str">
        <f t="shared" si="224"/>
        <v/>
      </c>
      <c r="G355" s="4"/>
      <c r="H355" s="84">
        <f t="shared" si="225"/>
        <v>35</v>
      </c>
      <c r="I355" s="80" t="str">
        <f t="shared" si="226"/>
        <v/>
      </c>
      <c r="J355" s="80" t="str">
        <f t="shared" si="227"/>
        <v/>
      </c>
      <c r="K355" s="81"/>
      <c r="L355" s="82">
        <f t="shared" si="228"/>
        <v>0</v>
      </c>
      <c r="M355" s="421" t="str">
        <f t="shared" si="229"/>
        <v/>
      </c>
      <c r="N355" s="4"/>
      <c r="O355" s="83">
        <f t="shared" si="230"/>
        <v>35</v>
      </c>
      <c r="P355" s="77" t="str">
        <f t="shared" si="231"/>
        <v/>
      </c>
      <c r="Q355" s="77" t="str">
        <f t="shared" si="232"/>
        <v/>
      </c>
      <c r="R355" s="78"/>
      <c r="S355" s="79" t="e">
        <f>IF(#REF!="","",ROUND(#REF!/#REF!*$AN$5,1))</f>
        <v>#REF!</v>
      </c>
      <c r="T355" s="79" t="str">
        <f t="shared" si="233"/>
        <v/>
      </c>
      <c r="U355" s="4"/>
      <c r="V355" s="69">
        <f t="shared" si="234"/>
        <v>35</v>
      </c>
      <c r="W355" s="70" t="str">
        <f t="shared" si="235"/>
        <v/>
      </c>
      <c r="X355" s="70" t="str">
        <f t="shared" si="219"/>
        <v/>
      </c>
      <c r="Y355" s="71"/>
      <c r="Z355" s="72">
        <f t="shared" si="236"/>
        <v>0</v>
      </c>
      <c r="AA355" s="422" t="str">
        <f t="shared" si="237"/>
        <v/>
      </c>
      <c r="AB355" s="4"/>
      <c r="AC355" s="84">
        <f t="shared" si="238"/>
        <v>35</v>
      </c>
      <c r="AD355" s="80" t="str">
        <f t="shared" si="220"/>
        <v/>
      </c>
      <c r="AE355" s="80" t="str">
        <f t="shared" si="221"/>
        <v/>
      </c>
      <c r="AF355" s="81"/>
      <c r="AG355" s="82">
        <f t="shared" si="239"/>
        <v>0</v>
      </c>
      <c r="AH355" s="421" t="str">
        <f t="shared" si="240"/>
        <v/>
      </c>
      <c r="AI355" s="4"/>
      <c r="AJ355" s="83">
        <f t="shared" si="241"/>
        <v>35</v>
      </c>
      <c r="AK355" s="77" t="str">
        <f t="shared" si="242"/>
        <v/>
      </c>
      <c r="AL355" s="77" t="str">
        <f t="shared" si="222"/>
        <v/>
      </c>
      <c r="AM355" s="78"/>
      <c r="AN355" s="79" t="e">
        <f>IF(#REF!="","",ROUND(#REF!/#REF!*$AN$5,1))</f>
        <v>#REF!</v>
      </c>
      <c r="AO355" s="79" t="str">
        <f t="shared" si="243"/>
        <v/>
      </c>
      <c r="AP355" s="5" t="str">
        <f t="shared" si="254"/>
        <v/>
      </c>
      <c r="AQ355" s="5" t="str">
        <f t="shared" si="255"/>
        <v/>
      </c>
      <c r="AR355" s="5" t="str">
        <f t="shared" si="256"/>
        <v/>
      </c>
      <c r="AS355" s="5" t="str">
        <f t="shared" si="257"/>
        <v/>
      </c>
      <c r="AT355" s="5" t="str">
        <f t="shared" si="258"/>
        <v/>
      </c>
      <c r="AU355" s="5" t="str">
        <f t="shared" si="259"/>
        <v/>
      </c>
      <c r="AV355" s="5" t="str">
        <f t="shared" si="247"/>
        <v/>
      </c>
    </row>
    <row r="356" spans="1:48" x14ac:dyDescent="0.35">
      <c r="A356" s="69">
        <f>IF('Student Profile'!A38="","",'Student Profile'!A38)</f>
        <v>36</v>
      </c>
      <c r="B356" s="70" t="str">
        <f>IF('Student Profile'!B38="","",'Student Profile'!B38)</f>
        <v/>
      </c>
      <c r="C356" s="69" t="str">
        <f>IF('Student Profile'!C38="","",'Student Profile'!C38)</f>
        <v/>
      </c>
      <c r="D356" s="71"/>
      <c r="E356" s="72">
        <f t="shared" si="223"/>
        <v>0</v>
      </c>
      <c r="F356" s="422" t="str">
        <f t="shared" si="224"/>
        <v/>
      </c>
      <c r="G356" s="4"/>
      <c r="H356" s="84">
        <f t="shared" si="225"/>
        <v>36</v>
      </c>
      <c r="I356" s="80" t="str">
        <f t="shared" si="226"/>
        <v/>
      </c>
      <c r="J356" s="80" t="str">
        <f t="shared" si="227"/>
        <v/>
      </c>
      <c r="K356" s="81"/>
      <c r="L356" s="82">
        <f t="shared" si="228"/>
        <v>0</v>
      </c>
      <c r="M356" s="421" t="str">
        <f t="shared" si="229"/>
        <v/>
      </c>
      <c r="N356" s="4"/>
      <c r="O356" s="83">
        <f t="shared" si="230"/>
        <v>36</v>
      </c>
      <c r="P356" s="77" t="str">
        <f t="shared" si="231"/>
        <v/>
      </c>
      <c r="Q356" s="77" t="str">
        <f t="shared" si="232"/>
        <v/>
      </c>
      <c r="R356" s="78"/>
      <c r="S356" s="79" t="e">
        <f>IF(#REF!="","",ROUND(#REF!/#REF!*$AN$5,1))</f>
        <v>#REF!</v>
      </c>
      <c r="T356" s="79" t="str">
        <f t="shared" si="233"/>
        <v/>
      </c>
      <c r="U356" s="4"/>
      <c r="V356" s="69">
        <f t="shared" si="234"/>
        <v>36</v>
      </c>
      <c r="W356" s="70" t="str">
        <f t="shared" si="235"/>
        <v/>
      </c>
      <c r="X356" s="70" t="str">
        <f t="shared" si="219"/>
        <v/>
      </c>
      <c r="Y356" s="71"/>
      <c r="Z356" s="72">
        <f t="shared" si="236"/>
        <v>0</v>
      </c>
      <c r="AA356" s="422" t="str">
        <f t="shared" si="237"/>
        <v/>
      </c>
      <c r="AB356" s="4"/>
      <c r="AC356" s="84">
        <f t="shared" si="238"/>
        <v>36</v>
      </c>
      <c r="AD356" s="80" t="str">
        <f t="shared" si="220"/>
        <v/>
      </c>
      <c r="AE356" s="80" t="str">
        <f t="shared" si="221"/>
        <v/>
      </c>
      <c r="AF356" s="81"/>
      <c r="AG356" s="82">
        <f t="shared" si="239"/>
        <v>0</v>
      </c>
      <c r="AH356" s="421" t="str">
        <f t="shared" si="240"/>
        <v/>
      </c>
      <c r="AI356" s="4"/>
      <c r="AJ356" s="83">
        <f t="shared" si="241"/>
        <v>36</v>
      </c>
      <c r="AK356" s="77" t="str">
        <f t="shared" si="242"/>
        <v/>
      </c>
      <c r="AL356" s="77" t="str">
        <f t="shared" si="222"/>
        <v/>
      </c>
      <c r="AM356" s="78"/>
      <c r="AN356" s="79" t="e">
        <f>IF(#REF!="","",ROUND(#REF!/#REF!*$AN$5,1))</f>
        <v>#REF!</v>
      </c>
      <c r="AO356" s="79" t="str">
        <f t="shared" si="243"/>
        <v/>
      </c>
      <c r="AP356" s="5" t="str">
        <f t="shared" si="254"/>
        <v/>
      </c>
      <c r="AQ356" s="5" t="str">
        <f t="shared" si="255"/>
        <v/>
      </c>
      <c r="AR356" s="5" t="str">
        <f t="shared" si="256"/>
        <v/>
      </c>
      <c r="AS356" s="5" t="str">
        <f t="shared" si="257"/>
        <v/>
      </c>
      <c r="AT356" s="5" t="str">
        <f t="shared" si="258"/>
        <v/>
      </c>
      <c r="AU356" s="5" t="str">
        <f t="shared" si="259"/>
        <v/>
      </c>
      <c r="AV356" s="5" t="str">
        <f t="shared" si="247"/>
        <v/>
      </c>
    </row>
    <row r="357" spans="1:48" x14ac:dyDescent="0.35">
      <c r="A357" s="69">
        <f>IF('Student Profile'!A39="","",'Student Profile'!A39)</f>
        <v>37</v>
      </c>
      <c r="B357" s="70" t="str">
        <f>IF('Student Profile'!B39="","",'Student Profile'!B39)</f>
        <v/>
      </c>
      <c r="C357" s="69" t="str">
        <f>IF('Student Profile'!C39="","",'Student Profile'!C39)</f>
        <v/>
      </c>
      <c r="D357" s="71"/>
      <c r="E357" s="72">
        <f t="shared" si="223"/>
        <v>0</v>
      </c>
      <c r="F357" s="422" t="str">
        <f t="shared" si="224"/>
        <v/>
      </c>
      <c r="G357" s="4"/>
      <c r="H357" s="84">
        <f t="shared" si="225"/>
        <v>37</v>
      </c>
      <c r="I357" s="80" t="str">
        <f t="shared" si="226"/>
        <v/>
      </c>
      <c r="J357" s="80" t="str">
        <f t="shared" si="227"/>
        <v/>
      </c>
      <c r="K357" s="81"/>
      <c r="L357" s="82">
        <f t="shared" si="228"/>
        <v>0</v>
      </c>
      <c r="M357" s="421" t="str">
        <f t="shared" si="229"/>
        <v/>
      </c>
      <c r="N357" s="4"/>
      <c r="O357" s="83">
        <f t="shared" si="230"/>
        <v>37</v>
      </c>
      <c r="P357" s="77" t="str">
        <f t="shared" si="231"/>
        <v/>
      </c>
      <c r="Q357" s="77" t="str">
        <f t="shared" si="232"/>
        <v/>
      </c>
      <c r="R357" s="78"/>
      <c r="S357" s="79" t="e">
        <f>IF(#REF!="","",ROUND(#REF!/#REF!*$AN$5,1))</f>
        <v>#REF!</v>
      </c>
      <c r="T357" s="79" t="str">
        <f t="shared" si="233"/>
        <v/>
      </c>
      <c r="U357" s="4"/>
      <c r="V357" s="69">
        <f t="shared" si="234"/>
        <v>37</v>
      </c>
      <c r="W357" s="70" t="str">
        <f t="shared" si="235"/>
        <v/>
      </c>
      <c r="X357" s="70" t="str">
        <f t="shared" si="219"/>
        <v/>
      </c>
      <c r="Y357" s="71"/>
      <c r="Z357" s="72">
        <f t="shared" si="236"/>
        <v>0</v>
      </c>
      <c r="AA357" s="422" t="str">
        <f t="shared" si="237"/>
        <v/>
      </c>
      <c r="AB357" s="4"/>
      <c r="AC357" s="84">
        <f t="shared" si="238"/>
        <v>37</v>
      </c>
      <c r="AD357" s="80" t="str">
        <f t="shared" si="220"/>
        <v/>
      </c>
      <c r="AE357" s="80" t="str">
        <f t="shared" si="221"/>
        <v/>
      </c>
      <c r="AF357" s="81"/>
      <c r="AG357" s="82">
        <f t="shared" si="239"/>
        <v>0</v>
      </c>
      <c r="AH357" s="421" t="str">
        <f t="shared" si="240"/>
        <v/>
      </c>
      <c r="AI357" s="4"/>
      <c r="AJ357" s="83">
        <f t="shared" si="241"/>
        <v>37</v>
      </c>
      <c r="AK357" s="77" t="str">
        <f t="shared" si="242"/>
        <v/>
      </c>
      <c r="AL357" s="77" t="str">
        <f t="shared" si="222"/>
        <v/>
      </c>
      <c r="AM357" s="78"/>
      <c r="AN357" s="79" t="e">
        <f>IF(#REF!="","",ROUND(#REF!/#REF!*$AN$5,1))</f>
        <v>#REF!</v>
      </c>
      <c r="AO357" s="79" t="str">
        <f t="shared" si="243"/>
        <v/>
      </c>
      <c r="AP357" s="5" t="str">
        <f t="shared" si="254"/>
        <v/>
      </c>
      <c r="AQ357" s="5" t="str">
        <f t="shared" si="255"/>
        <v/>
      </c>
      <c r="AR357" s="5" t="str">
        <f t="shared" si="256"/>
        <v/>
      </c>
      <c r="AS357" s="5" t="str">
        <f t="shared" si="257"/>
        <v/>
      </c>
      <c r="AT357" s="5" t="str">
        <f t="shared" si="258"/>
        <v/>
      </c>
      <c r="AU357" s="5" t="str">
        <f t="shared" si="259"/>
        <v/>
      </c>
      <c r="AV357" s="5" t="str">
        <f t="shared" si="247"/>
        <v/>
      </c>
    </row>
    <row r="358" spans="1:48" x14ac:dyDescent="0.35">
      <c r="A358" s="69">
        <f>IF('Student Profile'!A40="","",'Student Profile'!A40)</f>
        <v>38</v>
      </c>
      <c r="B358" s="70" t="str">
        <f>IF('Student Profile'!B40="","",'Student Profile'!B40)</f>
        <v/>
      </c>
      <c r="C358" s="69" t="str">
        <f>IF('Student Profile'!C40="","",'Student Profile'!C40)</f>
        <v/>
      </c>
      <c r="D358" s="71"/>
      <c r="E358" s="72">
        <f t="shared" si="223"/>
        <v>0</v>
      </c>
      <c r="F358" s="422" t="str">
        <f t="shared" si="224"/>
        <v/>
      </c>
      <c r="G358" s="4"/>
      <c r="H358" s="84">
        <f t="shared" si="225"/>
        <v>38</v>
      </c>
      <c r="I358" s="80" t="str">
        <f t="shared" si="226"/>
        <v/>
      </c>
      <c r="J358" s="80" t="str">
        <f t="shared" si="227"/>
        <v/>
      </c>
      <c r="K358" s="81"/>
      <c r="L358" s="82">
        <f t="shared" si="228"/>
        <v>0</v>
      </c>
      <c r="M358" s="421" t="str">
        <f t="shared" si="229"/>
        <v/>
      </c>
      <c r="N358" s="4"/>
      <c r="O358" s="83">
        <f t="shared" si="230"/>
        <v>38</v>
      </c>
      <c r="P358" s="77" t="str">
        <f t="shared" si="231"/>
        <v/>
      </c>
      <c r="Q358" s="77" t="str">
        <f t="shared" si="232"/>
        <v/>
      </c>
      <c r="R358" s="78"/>
      <c r="S358" s="79" t="e">
        <f>IF(#REF!="","",ROUND(#REF!/#REF!*$AN$5,1))</f>
        <v>#REF!</v>
      </c>
      <c r="T358" s="79" t="str">
        <f t="shared" si="233"/>
        <v/>
      </c>
      <c r="U358" s="4"/>
      <c r="V358" s="69">
        <f t="shared" si="234"/>
        <v>38</v>
      </c>
      <c r="W358" s="70" t="str">
        <f t="shared" si="235"/>
        <v/>
      </c>
      <c r="X358" s="70" t="str">
        <f t="shared" si="219"/>
        <v/>
      </c>
      <c r="Y358" s="71"/>
      <c r="Z358" s="72">
        <f t="shared" si="236"/>
        <v>0</v>
      </c>
      <c r="AA358" s="422" t="str">
        <f t="shared" si="237"/>
        <v/>
      </c>
      <c r="AB358" s="4"/>
      <c r="AC358" s="84">
        <f t="shared" si="238"/>
        <v>38</v>
      </c>
      <c r="AD358" s="80" t="str">
        <f t="shared" si="220"/>
        <v/>
      </c>
      <c r="AE358" s="80" t="str">
        <f t="shared" si="221"/>
        <v/>
      </c>
      <c r="AF358" s="81"/>
      <c r="AG358" s="82">
        <f t="shared" si="239"/>
        <v>0</v>
      </c>
      <c r="AH358" s="421" t="str">
        <f t="shared" si="240"/>
        <v/>
      </c>
      <c r="AI358" s="4"/>
      <c r="AJ358" s="83">
        <f t="shared" si="241"/>
        <v>38</v>
      </c>
      <c r="AK358" s="77" t="str">
        <f t="shared" si="242"/>
        <v/>
      </c>
      <c r="AL358" s="77" t="str">
        <f t="shared" si="222"/>
        <v/>
      </c>
      <c r="AM358" s="78"/>
      <c r="AN358" s="79" t="e">
        <f>IF(#REF!="","",ROUND(#REF!/#REF!*$AN$5,1))</f>
        <v>#REF!</v>
      </c>
      <c r="AO358" s="79" t="str">
        <f t="shared" si="243"/>
        <v/>
      </c>
      <c r="AP358" s="5" t="str">
        <f t="shared" si="254"/>
        <v/>
      </c>
      <c r="AQ358" s="5" t="str">
        <f t="shared" si="255"/>
        <v/>
      </c>
      <c r="AR358" s="5" t="str">
        <f t="shared" si="256"/>
        <v/>
      </c>
      <c r="AS358" s="5" t="str">
        <f t="shared" si="257"/>
        <v/>
      </c>
      <c r="AT358" s="5" t="str">
        <f t="shared" si="258"/>
        <v/>
      </c>
      <c r="AU358" s="5" t="str">
        <f t="shared" si="259"/>
        <v/>
      </c>
      <c r="AV358" s="5" t="str">
        <f t="shared" si="247"/>
        <v/>
      </c>
    </row>
    <row r="359" spans="1:48" x14ac:dyDescent="0.35">
      <c r="A359" s="69">
        <f>IF('Student Profile'!A41="","",'Student Profile'!A41)</f>
        <v>39</v>
      </c>
      <c r="B359" s="70" t="str">
        <f>IF('Student Profile'!B41="","",'Student Profile'!B41)</f>
        <v/>
      </c>
      <c r="C359" s="69" t="str">
        <f>IF('Student Profile'!C41="","",'Student Profile'!C41)</f>
        <v/>
      </c>
      <c r="D359" s="71"/>
      <c r="E359" s="72">
        <f t="shared" si="223"/>
        <v>0</v>
      </c>
      <c r="F359" s="422" t="str">
        <f t="shared" si="224"/>
        <v/>
      </c>
      <c r="G359" s="4"/>
      <c r="H359" s="84">
        <f t="shared" si="225"/>
        <v>39</v>
      </c>
      <c r="I359" s="80" t="str">
        <f t="shared" si="226"/>
        <v/>
      </c>
      <c r="J359" s="80" t="str">
        <f t="shared" si="227"/>
        <v/>
      </c>
      <c r="K359" s="81"/>
      <c r="L359" s="82">
        <f t="shared" si="228"/>
        <v>0</v>
      </c>
      <c r="M359" s="421" t="str">
        <f t="shared" si="229"/>
        <v/>
      </c>
      <c r="N359" s="4"/>
      <c r="O359" s="83">
        <f t="shared" si="230"/>
        <v>39</v>
      </c>
      <c r="P359" s="77" t="str">
        <f t="shared" si="231"/>
        <v/>
      </c>
      <c r="Q359" s="77" t="str">
        <f t="shared" si="232"/>
        <v/>
      </c>
      <c r="R359" s="78"/>
      <c r="S359" s="79" t="e">
        <f>IF(#REF!="","",ROUND(#REF!/#REF!*$AN$5,1))</f>
        <v>#REF!</v>
      </c>
      <c r="T359" s="79" t="str">
        <f t="shared" si="233"/>
        <v/>
      </c>
      <c r="U359" s="4"/>
      <c r="V359" s="69">
        <f t="shared" si="234"/>
        <v>39</v>
      </c>
      <c r="W359" s="70" t="str">
        <f t="shared" si="235"/>
        <v/>
      </c>
      <c r="X359" s="70" t="str">
        <f t="shared" si="219"/>
        <v/>
      </c>
      <c r="Y359" s="71"/>
      <c r="Z359" s="72">
        <f t="shared" si="236"/>
        <v>0</v>
      </c>
      <c r="AA359" s="422" t="str">
        <f t="shared" si="237"/>
        <v/>
      </c>
      <c r="AB359" s="4"/>
      <c r="AC359" s="84">
        <f t="shared" si="238"/>
        <v>39</v>
      </c>
      <c r="AD359" s="80" t="str">
        <f t="shared" si="220"/>
        <v/>
      </c>
      <c r="AE359" s="80" t="str">
        <f t="shared" si="221"/>
        <v/>
      </c>
      <c r="AF359" s="81"/>
      <c r="AG359" s="82">
        <f t="shared" si="239"/>
        <v>0</v>
      </c>
      <c r="AH359" s="421" t="str">
        <f t="shared" si="240"/>
        <v/>
      </c>
      <c r="AI359" s="4"/>
      <c r="AJ359" s="83">
        <f t="shared" si="241"/>
        <v>39</v>
      </c>
      <c r="AK359" s="77" t="str">
        <f t="shared" si="242"/>
        <v/>
      </c>
      <c r="AL359" s="77" t="str">
        <f t="shared" si="222"/>
        <v/>
      </c>
      <c r="AM359" s="78"/>
      <c r="AN359" s="79" t="e">
        <f>IF(#REF!="","",ROUND(#REF!/#REF!*$AN$5,1))</f>
        <v>#REF!</v>
      </c>
      <c r="AO359" s="79" t="str">
        <f t="shared" si="243"/>
        <v/>
      </c>
      <c r="AP359" s="5" t="str">
        <f t="shared" si="254"/>
        <v/>
      </c>
      <c r="AQ359" s="5" t="str">
        <f t="shared" si="255"/>
        <v/>
      </c>
      <c r="AR359" s="5" t="str">
        <f t="shared" si="256"/>
        <v/>
      </c>
      <c r="AS359" s="5" t="str">
        <f t="shared" si="257"/>
        <v/>
      </c>
      <c r="AT359" s="5" t="str">
        <f t="shared" si="258"/>
        <v/>
      </c>
      <c r="AU359" s="5" t="str">
        <f t="shared" si="259"/>
        <v/>
      </c>
      <c r="AV359" s="5" t="str">
        <f t="shared" si="247"/>
        <v/>
      </c>
    </row>
    <row r="360" spans="1:48" x14ac:dyDescent="0.35">
      <c r="A360" s="69">
        <f>IF('Student Profile'!A42="","",'Student Profile'!A42)</f>
        <v>40</v>
      </c>
      <c r="B360" s="70" t="str">
        <f>IF('Student Profile'!B42="","",'Student Profile'!B42)</f>
        <v/>
      </c>
      <c r="C360" s="69" t="str">
        <f>IF('Student Profile'!C42="","",'Student Profile'!C42)</f>
        <v/>
      </c>
      <c r="D360" s="71"/>
      <c r="E360" s="72">
        <f t="shared" si="223"/>
        <v>0</v>
      </c>
      <c r="F360" s="422" t="str">
        <f t="shared" si="224"/>
        <v/>
      </c>
      <c r="G360" s="4"/>
      <c r="H360" s="84">
        <f t="shared" si="225"/>
        <v>40</v>
      </c>
      <c r="I360" s="80" t="str">
        <f t="shared" si="226"/>
        <v/>
      </c>
      <c r="J360" s="80" t="str">
        <f t="shared" si="227"/>
        <v/>
      </c>
      <c r="K360" s="81"/>
      <c r="L360" s="82">
        <f t="shared" si="228"/>
        <v>0</v>
      </c>
      <c r="M360" s="421" t="str">
        <f t="shared" si="229"/>
        <v/>
      </c>
      <c r="N360" s="4"/>
      <c r="O360" s="83">
        <f t="shared" si="230"/>
        <v>40</v>
      </c>
      <c r="P360" s="77" t="str">
        <f t="shared" si="231"/>
        <v/>
      </c>
      <c r="Q360" s="77" t="str">
        <f t="shared" si="232"/>
        <v/>
      </c>
      <c r="R360" s="78"/>
      <c r="S360" s="79" t="e">
        <f>IF(#REF!="","",ROUND(#REF!/#REF!*$AN$5,1))</f>
        <v>#REF!</v>
      </c>
      <c r="T360" s="79" t="str">
        <f t="shared" si="233"/>
        <v/>
      </c>
      <c r="U360" s="4"/>
      <c r="V360" s="69">
        <f t="shared" si="234"/>
        <v>40</v>
      </c>
      <c r="W360" s="70" t="str">
        <f t="shared" si="235"/>
        <v/>
      </c>
      <c r="X360" s="70" t="str">
        <f t="shared" si="219"/>
        <v/>
      </c>
      <c r="Y360" s="71"/>
      <c r="Z360" s="72">
        <f t="shared" si="236"/>
        <v>0</v>
      </c>
      <c r="AA360" s="422" t="str">
        <f t="shared" si="237"/>
        <v/>
      </c>
      <c r="AB360" s="4"/>
      <c r="AC360" s="84">
        <f t="shared" si="238"/>
        <v>40</v>
      </c>
      <c r="AD360" s="80" t="str">
        <f t="shared" si="220"/>
        <v/>
      </c>
      <c r="AE360" s="80" t="str">
        <f t="shared" si="221"/>
        <v/>
      </c>
      <c r="AF360" s="81"/>
      <c r="AG360" s="82">
        <f t="shared" si="239"/>
        <v>0</v>
      </c>
      <c r="AH360" s="421" t="str">
        <f t="shared" si="240"/>
        <v/>
      </c>
      <c r="AI360" s="4"/>
      <c r="AJ360" s="83">
        <f t="shared" si="241"/>
        <v>40</v>
      </c>
      <c r="AK360" s="77" t="str">
        <f t="shared" si="242"/>
        <v/>
      </c>
      <c r="AL360" s="77" t="str">
        <f t="shared" si="222"/>
        <v/>
      </c>
      <c r="AM360" s="78"/>
      <c r="AN360" s="79" t="e">
        <f>IF(#REF!="","",ROUND(#REF!/#REF!*$AN$5,1))</f>
        <v>#REF!</v>
      </c>
      <c r="AO360" s="79" t="str">
        <f t="shared" si="243"/>
        <v/>
      </c>
      <c r="AP360" s="5" t="str">
        <f t="shared" si="254"/>
        <v/>
      </c>
      <c r="AQ360" s="5" t="str">
        <f t="shared" si="255"/>
        <v/>
      </c>
      <c r="AR360" s="5" t="str">
        <f t="shared" si="256"/>
        <v/>
      </c>
      <c r="AS360" s="5" t="str">
        <f t="shared" si="257"/>
        <v/>
      </c>
      <c r="AT360" s="5" t="str">
        <f t="shared" si="258"/>
        <v/>
      </c>
      <c r="AU360" s="5" t="str">
        <f t="shared" si="259"/>
        <v/>
      </c>
      <c r="AV360" s="5" t="str">
        <f t="shared" si="247"/>
        <v/>
      </c>
    </row>
    <row r="361" spans="1:48" x14ac:dyDescent="0.35">
      <c r="A361" s="69">
        <f>IF('Student Profile'!A43="","",'Student Profile'!A43)</f>
        <v>41</v>
      </c>
      <c r="B361" s="70" t="str">
        <f>IF('Student Profile'!B43="","",'Student Profile'!B43)</f>
        <v/>
      </c>
      <c r="C361" s="69" t="str">
        <f>IF('Student Profile'!C43="","",'Student Profile'!C43)</f>
        <v/>
      </c>
      <c r="D361" s="71"/>
      <c r="E361" s="72">
        <f t="shared" si="223"/>
        <v>0</v>
      </c>
      <c r="F361" s="422" t="str">
        <f t="shared" si="224"/>
        <v/>
      </c>
      <c r="G361" s="4"/>
      <c r="H361" s="84">
        <f t="shared" si="225"/>
        <v>41</v>
      </c>
      <c r="I361" s="80" t="str">
        <f t="shared" si="226"/>
        <v/>
      </c>
      <c r="J361" s="80" t="str">
        <f t="shared" si="227"/>
        <v/>
      </c>
      <c r="K361" s="81"/>
      <c r="L361" s="82">
        <f t="shared" si="228"/>
        <v>0</v>
      </c>
      <c r="M361" s="421" t="str">
        <f t="shared" si="229"/>
        <v/>
      </c>
      <c r="N361" s="4"/>
      <c r="O361" s="83">
        <f t="shared" si="230"/>
        <v>41</v>
      </c>
      <c r="P361" s="77" t="str">
        <f t="shared" si="231"/>
        <v/>
      </c>
      <c r="Q361" s="77" t="str">
        <f t="shared" si="232"/>
        <v/>
      </c>
      <c r="R361" s="78"/>
      <c r="S361" s="79" t="e">
        <f>IF(#REF!="","",ROUND(#REF!/#REF!*$AN$5,1))</f>
        <v>#REF!</v>
      </c>
      <c r="T361" s="79" t="str">
        <f t="shared" si="233"/>
        <v/>
      </c>
      <c r="U361" s="4"/>
      <c r="V361" s="69">
        <f t="shared" si="234"/>
        <v>41</v>
      </c>
      <c r="W361" s="70" t="str">
        <f t="shared" si="235"/>
        <v/>
      </c>
      <c r="X361" s="70" t="str">
        <f t="shared" si="219"/>
        <v/>
      </c>
      <c r="Y361" s="71"/>
      <c r="Z361" s="72">
        <f t="shared" si="236"/>
        <v>0</v>
      </c>
      <c r="AA361" s="422" t="str">
        <f t="shared" si="237"/>
        <v/>
      </c>
      <c r="AB361" s="4"/>
      <c r="AC361" s="84">
        <f t="shared" si="238"/>
        <v>41</v>
      </c>
      <c r="AD361" s="80" t="str">
        <f t="shared" si="220"/>
        <v/>
      </c>
      <c r="AE361" s="80" t="str">
        <f t="shared" si="221"/>
        <v/>
      </c>
      <c r="AF361" s="81"/>
      <c r="AG361" s="82">
        <f t="shared" si="239"/>
        <v>0</v>
      </c>
      <c r="AH361" s="421" t="str">
        <f t="shared" si="240"/>
        <v/>
      </c>
      <c r="AI361" s="4"/>
      <c r="AJ361" s="83">
        <f t="shared" si="241"/>
        <v>41</v>
      </c>
      <c r="AK361" s="77" t="str">
        <f t="shared" si="242"/>
        <v/>
      </c>
      <c r="AL361" s="77" t="str">
        <f t="shared" si="222"/>
        <v/>
      </c>
      <c r="AM361" s="78"/>
      <c r="AN361" s="79" t="e">
        <f>IF(#REF!="","",ROUND(#REF!/#REF!*$AN$5,1))</f>
        <v>#REF!</v>
      </c>
      <c r="AO361" s="79" t="str">
        <f t="shared" si="243"/>
        <v/>
      </c>
      <c r="AP361" s="5" t="str">
        <f t="shared" si="254"/>
        <v/>
      </c>
      <c r="AQ361" s="5" t="str">
        <f t="shared" si="255"/>
        <v/>
      </c>
      <c r="AR361" s="5" t="str">
        <f t="shared" si="256"/>
        <v/>
      </c>
      <c r="AS361" s="5" t="str">
        <f t="shared" si="257"/>
        <v/>
      </c>
      <c r="AT361" s="5" t="str">
        <f t="shared" si="258"/>
        <v/>
      </c>
      <c r="AU361" s="5" t="str">
        <f t="shared" si="259"/>
        <v/>
      </c>
      <c r="AV361" s="5" t="str">
        <f t="shared" si="247"/>
        <v/>
      </c>
    </row>
    <row r="362" spans="1:48" x14ac:dyDescent="0.35">
      <c r="A362" s="69">
        <f>IF('Student Profile'!A44="","",'Student Profile'!A44)</f>
        <v>42</v>
      </c>
      <c r="B362" s="70" t="str">
        <f>IF('Student Profile'!B44="","",'Student Profile'!B44)</f>
        <v/>
      </c>
      <c r="C362" s="69" t="str">
        <f>IF('Student Profile'!C44="","",'Student Profile'!C44)</f>
        <v/>
      </c>
      <c r="D362" s="71"/>
      <c r="E362" s="72">
        <f t="shared" si="223"/>
        <v>0</v>
      </c>
      <c r="F362" s="422" t="str">
        <f t="shared" si="224"/>
        <v/>
      </c>
      <c r="G362" s="4"/>
      <c r="H362" s="84">
        <f t="shared" si="225"/>
        <v>42</v>
      </c>
      <c r="I362" s="80" t="str">
        <f t="shared" si="226"/>
        <v/>
      </c>
      <c r="J362" s="80" t="str">
        <f t="shared" si="227"/>
        <v/>
      </c>
      <c r="K362" s="81"/>
      <c r="L362" s="6">
        <f t="shared" si="228"/>
        <v>0</v>
      </c>
      <c r="M362" s="421" t="str">
        <f t="shared" si="229"/>
        <v/>
      </c>
      <c r="N362" s="4"/>
      <c r="O362" s="83">
        <f t="shared" si="230"/>
        <v>42</v>
      </c>
      <c r="P362" s="77" t="str">
        <f t="shared" si="231"/>
        <v/>
      </c>
      <c r="Q362" s="77" t="str">
        <f t="shared" si="232"/>
        <v/>
      </c>
      <c r="R362" s="78"/>
      <c r="S362" s="79" t="e">
        <f>IF(#REF!="","",ROUND(#REF!/#REF!*$AN$5,1))</f>
        <v>#REF!</v>
      </c>
      <c r="T362" s="79" t="str">
        <f t="shared" si="233"/>
        <v/>
      </c>
      <c r="U362" s="4"/>
      <c r="V362" s="69">
        <f t="shared" si="234"/>
        <v>42</v>
      </c>
      <c r="W362" s="70" t="str">
        <f t="shared" si="235"/>
        <v/>
      </c>
      <c r="X362" s="70" t="str">
        <f t="shared" si="219"/>
        <v/>
      </c>
      <c r="Y362" s="71"/>
      <c r="Z362" s="72">
        <f t="shared" si="236"/>
        <v>0</v>
      </c>
      <c r="AA362" s="422" t="str">
        <f t="shared" si="237"/>
        <v/>
      </c>
      <c r="AB362" s="4"/>
      <c r="AC362" s="84">
        <f t="shared" si="238"/>
        <v>42</v>
      </c>
      <c r="AD362" s="80" t="str">
        <f t="shared" si="220"/>
        <v/>
      </c>
      <c r="AE362" s="80" t="str">
        <f t="shared" si="221"/>
        <v/>
      </c>
      <c r="AF362" s="81"/>
      <c r="AG362" s="6">
        <f t="shared" si="239"/>
        <v>0</v>
      </c>
      <c r="AH362" s="421" t="str">
        <f t="shared" si="240"/>
        <v/>
      </c>
      <c r="AI362" s="4"/>
      <c r="AJ362" s="83">
        <f t="shared" si="241"/>
        <v>42</v>
      </c>
      <c r="AK362" s="77" t="str">
        <f t="shared" si="242"/>
        <v/>
      </c>
      <c r="AL362" s="77" t="str">
        <f t="shared" si="222"/>
        <v/>
      </c>
      <c r="AM362" s="78"/>
      <c r="AN362" s="79" t="e">
        <f>IF(#REF!="","",ROUND(#REF!/#REF!*$AN$5,1))</f>
        <v>#REF!</v>
      </c>
      <c r="AO362" s="79" t="str">
        <f t="shared" si="243"/>
        <v/>
      </c>
      <c r="AP362" s="5" t="str">
        <f t="shared" si="254"/>
        <v/>
      </c>
      <c r="AQ362" s="5" t="str">
        <f t="shared" si="255"/>
        <v/>
      </c>
      <c r="AR362" s="5" t="str">
        <f t="shared" si="256"/>
        <v/>
      </c>
      <c r="AS362" s="5" t="str">
        <f t="shared" si="257"/>
        <v/>
      </c>
      <c r="AT362" s="5" t="str">
        <f t="shared" si="258"/>
        <v/>
      </c>
      <c r="AU362" s="5" t="str">
        <f t="shared" si="259"/>
        <v/>
      </c>
      <c r="AV362" s="5" t="str">
        <f t="shared" si="247"/>
        <v/>
      </c>
    </row>
    <row r="363" spans="1:48" x14ac:dyDescent="0.35">
      <c r="A363" s="69">
        <f>IF('Student Profile'!A45="","",'Student Profile'!A45)</f>
        <v>43</v>
      </c>
      <c r="B363" s="70" t="str">
        <f>IF('Student Profile'!B45="","",'Student Profile'!B45)</f>
        <v/>
      </c>
      <c r="C363" s="69" t="str">
        <f>IF('Student Profile'!C45="","",'Student Profile'!C45)</f>
        <v/>
      </c>
      <c r="D363" s="71"/>
      <c r="E363" s="72">
        <f t="shared" si="223"/>
        <v>0</v>
      </c>
      <c r="F363" s="422" t="str">
        <f t="shared" si="224"/>
        <v/>
      </c>
      <c r="G363" s="4"/>
      <c r="H363" s="84">
        <f t="shared" si="225"/>
        <v>43</v>
      </c>
      <c r="I363" s="80" t="str">
        <f t="shared" si="226"/>
        <v/>
      </c>
      <c r="J363" s="80" t="str">
        <f t="shared" si="227"/>
        <v/>
      </c>
      <c r="K363" s="81"/>
      <c r="L363" s="6">
        <f t="shared" si="228"/>
        <v>0</v>
      </c>
      <c r="M363" s="421" t="str">
        <f t="shared" si="229"/>
        <v/>
      </c>
      <c r="N363" s="4"/>
      <c r="O363" s="83">
        <f t="shared" si="230"/>
        <v>43</v>
      </c>
      <c r="P363" s="77" t="str">
        <f t="shared" si="231"/>
        <v/>
      </c>
      <c r="Q363" s="77" t="str">
        <f t="shared" si="232"/>
        <v/>
      </c>
      <c r="R363" s="78"/>
      <c r="S363" s="79" t="e">
        <f>IF(#REF!="","",ROUND(#REF!/#REF!*$AN$5,1))</f>
        <v>#REF!</v>
      </c>
      <c r="T363" s="79" t="str">
        <f t="shared" si="233"/>
        <v/>
      </c>
      <c r="U363" s="4"/>
      <c r="V363" s="69">
        <f t="shared" si="234"/>
        <v>43</v>
      </c>
      <c r="W363" s="70" t="str">
        <f t="shared" si="235"/>
        <v/>
      </c>
      <c r="X363" s="70" t="str">
        <f t="shared" si="219"/>
        <v/>
      </c>
      <c r="Y363" s="71"/>
      <c r="Z363" s="72">
        <f t="shared" si="236"/>
        <v>0</v>
      </c>
      <c r="AA363" s="422" t="str">
        <f t="shared" si="237"/>
        <v/>
      </c>
      <c r="AB363" s="4"/>
      <c r="AC363" s="84">
        <f t="shared" si="238"/>
        <v>43</v>
      </c>
      <c r="AD363" s="80" t="str">
        <f t="shared" si="220"/>
        <v/>
      </c>
      <c r="AE363" s="80" t="str">
        <f t="shared" si="221"/>
        <v/>
      </c>
      <c r="AF363" s="81"/>
      <c r="AG363" s="6">
        <f t="shared" si="239"/>
        <v>0</v>
      </c>
      <c r="AH363" s="421" t="str">
        <f t="shared" si="240"/>
        <v/>
      </c>
      <c r="AI363" s="4"/>
      <c r="AJ363" s="83">
        <f t="shared" si="241"/>
        <v>43</v>
      </c>
      <c r="AK363" s="77" t="str">
        <f t="shared" si="242"/>
        <v/>
      </c>
      <c r="AL363" s="77" t="str">
        <f t="shared" si="222"/>
        <v/>
      </c>
      <c r="AM363" s="78"/>
      <c r="AN363" s="79" t="e">
        <f>IF(#REF!="","",ROUND(#REF!/#REF!*$AN$5,1))</f>
        <v>#REF!</v>
      </c>
      <c r="AO363" s="79" t="str">
        <f t="shared" si="243"/>
        <v/>
      </c>
      <c r="AP363" s="5" t="str">
        <f t="shared" si="254"/>
        <v/>
      </c>
      <c r="AQ363" s="5" t="str">
        <f t="shared" si="255"/>
        <v/>
      </c>
      <c r="AR363" s="5" t="str">
        <f t="shared" si="256"/>
        <v/>
      </c>
      <c r="AS363" s="5" t="str">
        <f t="shared" si="257"/>
        <v/>
      </c>
      <c r="AT363" s="5" t="str">
        <f t="shared" si="258"/>
        <v/>
      </c>
      <c r="AU363" s="5" t="str">
        <f t="shared" si="259"/>
        <v/>
      </c>
      <c r="AV363" s="5" t="str">
        <f t="shared" si="247"/>
        <v/>
      </c>
    </row>
    <row r="364" spans="1:48" x14ac:dyDescent="0.35">
      <c r="A364" s="69">
        <f>IF('Student Profile'!A46="","",'Student Profile'!A46)</f>
        <v>44</v>
      </c>
      <c r="B364" s="70" t="str">
        <f>IF('Student Profile'!B46="","",'Student Profile'!B46)</f>
        <v/>
      </c>
      <c r="C364" s="69" t="str">
        <f>IF('Student Profile'!C46="","",'Student Profile'!C46)</f>
        <v/>
      </c>
      <c r="D364" s="71"/>
      <c r="E364" s="72">
        <f t="shared" si="223"/>
        <v>0</v>
      </c>
      <c r="F364" s="422" t="str">
        <f t="shared" si="224"/>
        <v/>
      </c>
      <c r="G364" s="4"/>
      <c r="H364" s="84">
        <f t="shared" si="225"/>
        <v>44</v>
      </c>
      <c r="I364" s="80" t="str">
        <f t="shared" si="226"/>
        <v/>
      </c>
      <c r="J364" s="80" t="str">
        <f t="shared" si="227"/>
        <v/>
      </c>
      <c r="K364" s="81"/>
      <c r="L364" s="6">
        <f t="shared" si="228"/>
        <v>0</v>
      </c>
      <c r="M364" s="421" t="str">
        <f t="shared" si="229"/>
        <v/>
      </c>
      <c r="N364" s="4"/>
      <c r="O364" s="83">
        <f t="shared" si="230"/>
        <v>44</v>
      </c>
      <c r="P364" s="77" t="str">
        <f t="shared" si="231"/>
        <v/>
      </c>
      <c r="Q364" s="77" t="str">
        <f t="shared" si="232"/>
        <v/>
      </c>
      <c r="R364" s="78"/>
      <c r="S364" s="79" t="e">
        <f>IF(#REF!="","",ROUND(#REF!/#REF!*$AN$5,1))</f>
        <v>#REF!</v>
      </c>
      <c r="T364" s="79" t="str">
        <f t="shared" si="233"/>
        <v/>
      </c>
      <c r="U364" s="4"/>
      <c r="V364" s="69">
        <f t="shared" si="234"/>
        <v>44</v>
      </c>
      <c r="W364" s="70" t="str">
        <f t="shared" si="235"/>
        <v/>
      </c>
      <c r="X364" s="70" t="str">
        <f t="shared" si="219"/>
        <v/>
      </c>
      <c r="Y364" s="71"/>
      <c r="Z364" s="72">
        <f t="shared" si="236"/>
        <v>0</v>
      </c>
      <c r="AA364" s="422" t="str">
        <f t="shared" si="237"/>
        <v/>
      </c>
      <c r="AB364" s="4"/>
      <c r="AC364" s="84">
        <f t="shared" si="238"/>
        <v>44</v>
      </c>
      <c r="AD364" s="80" t="str">
        <f t="shared" si="220"/>
        <v/>
      </c>
      <c r="AE364" s="80" t="str">
        <f t="shared" si="221"/>
        <v/>
      </c>
      <c r="AF364" s="81"/>
      <c r="AG364" s="6">
        <f t="shared" si="239"/>
        <v>0</v>
      </c>
      <c r="AH364" s="421" t="str">
        <f t="shared" si="240"/>
        <v/>
      </c>
      <c r="AI364" s="4"/>
      <c r="AJ364" s="83">
        <f t="shared" si="241"/>
        <v>44</v>
      </c>
      <c r="AK364" s="77" t="str">
        <f t="shared" si="242"/>
        <v/>
      </c>
      <c r="AL364" s="77" t="str">
        <f t="shared" si="222"/>
        <v/>
      </c>
      <c r="AM364" s="78"/>
      <c r="AN364" s="79" t="e">
        <f>IF(#REF!="","",ROUND(#REF!/#REF!*$AN$5,1))</f>
        <v>#REF!</v>
      </c>
      <c r="AO364" s="79" t="str">
        <f t="shared" si="243"/>
        <v/>
      </c>
      <c r="AP364" s="5" t="str">
        <f t="shared" si="254"/>
        <v/>
      </c>
      <c r="AQ364" s="5" t="str">
        <f t="shared" si="255"/>
        <v/>
      </c>
      <c r="AR364" s="5" t="str">
        <f t="shared" si="256"/>
        <v/>
      </c>
      <c r="AS364" s="5" t="str">
        <f t="shared" si="257"/>
        <v/>
      </c>
      <c r="AT364" s="5" t="str">
        <f t="shared" si="258"/>
        <v/>
      </c>
      <c r="AU364" s="5" t="str">
        <f t="shared" si="259"/>
        <v/>
      </c>
      <c r="AV364" s="5" t="str">
        <f t="shared" si="247"/>
        <v/>
      </c>
    </row>
    <row r="365" spans="1:48" x14ac:dyDescent="0.35">
      <c r="A365" s="69">
        <f>IF('Student Profile'!A47="","",'Student Profile'!A47)</f>
        <v>45</v>
      </c>
      <c r="B365" s="70" t="str">
        <f>IF('Student Profile'!B47="","",'Student Profile'!B47)</f>
        <v/>
      </c>
      <c r="C365" s="69" t="str">
        <f>IF('Student Profile'!C47="","",'Student Profile'!C47)</f>
        <v/>
      </c>
      <c r="D365" s="71"/>
      <c r="E365" s="72">
        <f t="shared" si="223"/>
        <v>0</v>
      </c>
      <c r="F365" s="422" t="str">
        <f t="shared" si="224"/>
        <v/>
      </c>
      <c r="G365" s="4"/>
      <c r="H365" s="84">
        <f t="shared" si="225"/>
        <v>45</v>
      </c>
      <c r="I365" s="80" t="str">
        <f t="shared" si="226"/>
        <v/>
      </c>
      <c r="J365" s="80" t="str">
        <f t="shared" si="227"/>
        <v/>
      </c>
      <c r="K365" s="81"/>
      <c r="L365" s="6">
        <f t="shared" si="228"/>
        <v>0</v>
      </c>
      <c r="M365" s="421" t="str">
        <f t="shared" si="229"/>
        <v/>
      </c>
      <c r="N365" s="4"/>
      <c r="O365" s="83">
        <f t="shared" si="230"/>
        <v>45</v>
      </c>
      <c r="P365" s="77" t="str">
        <f t="shared" si="231"/>
        <v/>
      </c>
      <c r="Q365" s="77" t="str">
        <f t="shared" si="232"/>
        <v/>
      </c>
      <c r="R365" s="78"/>
      <c r="S365" s="79" t="e">
        <f>IF(#REF!="","",ROUND(#REF!/#REF!*$AN$5,1))</f>
        <v>#REF!</v>
      </c>
      <c r="T365" s="79" t="str">
        <f t="shared" si="233"/>
        <v/>
      </c>
      <c r="U365" s="4"/>
      <c r="V365" s="69">
        <f t="shared" si="234"/>
        <v>45</v>
      </c>
      <c r="W365" s="70" t="str">
        <f t="shared" si="235"/>
        <v/>
      </c>
      <c r="X365" s="70" t="str">
        <f t="shared" si="219"/>
        <v/>
      </c>
      <c r="Y365" s="71"/>
      <c r="Z365" s="72">
        <f t="shared" si="236"/>
        <v>0</v>
      </c>
      <c r="AA365" s="422" t="str">
        <f t="shared" si="237"/>
        <v/>
      </c>
      <c r="AB365" s="4"/>
      <c r="AC365" s="84">
        <f t="shared" si="238"/>
        <v>45</v>
      </c>
      <c r="AD365" s="80" t="str">
        <f t="shared" si="220"/>
        <v/>
      </c>
      <c r="AE365" s="80" t="str">
        <f t="shared" si="221"/>
        <v/>
      </c>
      <c r="AF365" s="81"/>
      <c r="AG365" s="6">
        <f t="shared" si="239"/>
        <v>0</v>
      </c>
      <c r="AH365" s="421" t="str">
        <f t="shared" si="240"/>
        <v/>
      </c>
      <c r="AI365" s="4"/>
      <c r="AJ365" s="83">
        <f t="shared" si="241"/>
        <v>45</v>
      </c>
      <c r="AK365" s="77" t="str">
        <f t="shared" si="242"/>
        <v/>
      </c>
      <c r="AL365" s="77" t="str">
        <f t="shared" si="222"/>
        <v/>
      </c>
      <c r="AM365" s="78"/>
      <c r="AN365" s="79" t="e">
        <f>IF(#REF!="","",ROUND(#REF!/#REF!*$AN$5,1))</f>
        <v>#REF!</v>
      </c>
      <c r="AO365" s="79" t="str">
        <f t="shared" si="243"/>
        <v/>
      </c>
      <c r="AP365" s="5" t="str">
        <f t="shared" si="254"/>
        <v/>
      </c>
      <c r="AQ365" s="5" t="str">
        <f t="shared" si="255"/>
        <v/>
      </c>
      <c r="AR365" s="5" t="str">
        <f t="shared" si="256"/>
        <v/>
      </c>
      <c r="AS365" s="5" t="str">
        <f t="shared" si="257"/>
        <v/>
      </c>
      <c r="AT365" s="5" t="str">
        <f t="shared" si="258"/>
        <v/>
      </c>
      <c r="AU365" s="5" t="str">
        <f t="shared" si="259"/>
        <v/>
      </c>
      <c r="AV365" s="5" t="str">
        <f t="shared" si="247"/>
        <v/>
      </c>
    </row>
    <row r="366" spans="1:48" x14ac:dyDescent="0.35">
      <c r="A366" s="69">
        <f>IF('Student Profile'!A48="","",'Student Profile'!A48)</f>
        <v>46</v>
      </c>
      <c r="B366" s="70" t="str">
        <f>IF('Student Profile'!B48="","",'Student Profile'!B48)</f>
        <v/>
      </c>
      <c r="C366" s="69" t="str">
        <f>IF('Student Profile'!C48="","",'Student Profile'!C48)</f>
        <v/>
      </c>
      <c r="D366" s="71"/>
      <c r="E366" s="72">
        <f t="shared" si="223"/>
        <v>0</v>
      </c>
      <c r="F366" s="422" t="str">
        <f t="shared" si="224"/>
        <v/>
      </c>
      <c r="G366" s="4"/>
      <c r="H366" s="84">
        <f t="shared" si="225"/>
        <v>46</v>
      </c>
      <c r="I366" s="80" t="str">
        <f t="shared" si="226"/>
        <v/>
      </c>
      <c r="J366" s="80" t="str">
        <f t="shared" si="227"/>
        <v/>
      </c>
      <c r="K366" s="81"/>
      <c r="L366" s="6">
        <f t="shared" si="228"/>
        <v>0</v>
      </c>
      <c r="M366" s="421" t="str">
        <f t="shared" si="229"/>
        <v/>
      </c>
      <c r="N366" s="4"/>
      <c r="O366" s="83">
        <f t="shared" si="230"/>
        <v>46</v>
      </c>
      <c r="P366" s="77" t="str">
        <f t="shared" si="231"/>
        <v/>
      </c>
      <c r="Q366" s="77" t="str">
        <f t="shared" si="232"/>
        <v/>
      </c>
      <c r="R366" s="78"/>
      <c r="S366" s="79" t="e">
        <f>IF(#REF!="","",ROUND(#REF!/#REF!*$AN$5,1))</f>
        <v>#REF!</v>
      </c>
      <c r="T366" s="79" t="str">
        <f t="shared" si="233"/>
        <v/>
      </c>
      <c r="U366" s="4"/>
      <c r="V366" s="69">
        <f t="shared" si="234"/>
        <v>46</v>
      </c>
      <c r="W366" s="70" t="str">
        <f t="shared" si="235"/>
        <v/>
      </c>
      <c r="X366" s="70" t="str">
        <f t="shared" si="219"/>
        <v/>
      </c>
      <c r="Y366" s="71"/>
      <c r="Z366" s="72">
        <f t="shared" si="236"/>
        <v>0</v>
      </c>
      <c r="AA366" s="422" t="str">
        <f t="shared" si="237"/>
        <v/>
      </c>
      <c r="AB366" s="4"/>
      <c r="AC366" s="84">
        <f t="shared" si="238"/>
        <v>46</v>
      </c>
      <c r="AD366" s="80" t="str">
        <f t="shared" si="220"/>
        <v/>
      </c>
      <c r="AE366" s="80" t="str">
        <f t="shared" si="221"/>
        <v/>
      </c>
      <c r="AF366" s="81"/>
      <c r="AG366" s="6">
        <f t="shared" si="239"/>
        <v>0</v>
      </c>
      <c r="AH366" s="421" t="str">
        <f t="shared" si="240"/>
        <v/>
      </c>
      <c r="AI366" s="4"/>
      <c r="AJ366" s="83">
        <f t="shared" si="241"/>
        <v>46</v>
      </c>
      <c r="AK366" s="77" t="str">
        <f t="shared" si="242"/>
        <v/>
      </c>
      <c r="AL366" s="77" t="str">
        <f t="shared" si="222"/>
        <v/>
      </c>
      <c r="AM366" s="78"/>
      <c r="AN366" s="79" t="e">
        <f>IF(#REF!="","",ROUND(#REF!/#REF!*$AN$5,1))</f>
        <v>#REF!</v>
      </c>
      <c r="AO366" s="79" t="str">
        <f t="shared" si="243"/>
        <v/>
      </c>
      <c r="AP366" s="5" t="str">
        <f t="shared" si="254"/>
        <v/>
      </c>
      <c r="AQ366" s="5" t="str">
        <f t="shared" si="255"/>
        <v/>
      </c>
      <c r="AR366" s="5" t="str">
        <f t="shared" si="256"/>
        <v/>
      </c>
      <c r="AS366" s="5" t="str">
        <f t="shared" si="257"/>
        <v/>
      </c>
      <c r="AT366" s="5" t="str">
        <f t="shared" si="258"/>
        <v/>
      </c>
      <c r="AU366" s="5" t="str">
        <f t="shared" si="259"/>
        <v/>
      </c>
      <c r="AV366" s="5" t="str">
        <f t="shared" si="247"/>
        <v/>
      </c>
    </row>
    <row r="367" spans="1:48" x14ac:dyDescent="0.35">
      <c r="A367" s="69">
        <f>IF('Student Profile'!A49="","",'Student Profile'!A49)</f>
        <v>47</v>
      </c>
      <c r="B367" s="70" t="str">
        <f>IF('Student Profile'!B49="","",'Student Profile'!B49)</f>
        <v/>
      </c>
      <c r="C367" s="69" t="str">
        <f>IF('Student Profile'!C49="","",'Student Profile'!C49)</f>
        <v/>
      </c>
      <c r="D367" s="71"/>
      <c r="E367" s="72">
        <f t="shared" si="223"/>
        <v>0</v>
      </c>
      <c r="F367" s="422" t="str">
        <f t="shared" si="224"/>
        <v/>
      </c>
      <c r="G367" s="4"/>
      <c r="H367" s="84">
        <f t="shared" si="225"/>
        <v>47</v>
      </c>
      <c r="I367" s="80" t="str">
        <f t="shared" si="226"/>
        <v/>
      </c>
      <c r="J367" s="80" t="str">
        <f t="shared" si="227"/>
        <v/>
      </c>
      <c r="K367" s="81"/>
      <c r="L367" s="6">
        <f t="shared" si="228"/>
        <v>0</v>
      </c>
      <c r="M367" s="421" t="str">
        <f t="shared" si="229"/>
        <v/>
      </c>
      <c r="N367" s="4"/>
      <c r="O367" s="83">
        <f t="shared" si="230"/>
        <v>47</v>
      </c>
      <c r="P367" s="77" t="str">
        <f t="shared" si="231"/>
        <v/>
      </c>
      <c r="Q367" s="77" t="str">
        <f t="shared" si="232"/>
        <v/>
      </c>
      <c r="R367" s="78"/>
      <c r="S367" s="79" t="e">
        <f>IF(#REF!="","",ROUND(#REF!/#REF!*$AN$5,1))</f>
        <v>#REF!</v>
      </c>
      <c r="T367" s="79" t="str">
        <f t="shared" si="233"/>
        <v/>
      </c>
      <c r="U367" s="4"/>
      <c r="V367" s="69">
        <f t="shared" si="234"/>
        <v>47</v>
      </c>
      <c r="W367" s="70" t="str">
        <f t="shared" si="235"/>
        <v/>
      </c>
      <c r="X367" s="70" t="str">
        <f t="shared" si="219"/>
        <v/>
      </c>
      <c r="Y367" s="71"/>
      <c r="Z367" s="72">
        <f t="shared" si="236"/>
        <v>0</v>
      </c>
      <c r="AA367" s="422" t="str">
        <f t="shared" si="237"/>
        <v/>
      </c>
      <c r="AB367" s="4"/>
      <c r="AC367" s="84">
        <f t="shared" si="238"/>
        <v>47</v>
      </c>
      <c r="AD367" s="80" t="str">
        <f t="shared" si="220"/>
        <v/>
      </c>
      <c r="AE367" s="80" t="str">
        <f t="shared" si="221"/>
        <v/>
      </c>
      <c r="AF367" s="81"/>
      <c r="AG367" s="6">
        <f t="shared" si="239"/>
        <v>0</v>
      </c>
      <c r="AH367" s="421" t="str">
        <f t="shared" si="240"/>
        <v/>
      </c>
      <c r="AI367" s="4"/>
      <c r="AJ367" s="83">
        <f t="shared" si="241"/>
        <v>47</v>
      </c>
      <c r="AK367" s="77" t="str">
        <f t="shared" si="242"/>
        <v/>
      </c>
      <c r="AL367" s="77" t="str">
        <f t="shared" si="222"/>
        <v/>
      </c>
      <c r="AM367" s="78"/>
      <c r="AN367" s="79" t="e">
        <f>IF(#REF!="","",ROUND(#REF!/#REF!*$AN$5,1))</f>
        <v>#REF!</v>
      </c>
      <c r="AO367" s="79" t="str">
        <f t="shared" si="243"/>
        <v/>
      </c>
      <c r="AP367" s="5" t="str">
        <f t="shared" si="254"/>
        <v/>
      </c>
      <c r="AQ367" s="5" t="str">
        <f t="shared" si="255"/>
        <v/>
      </c>
      <c r="AR367" s="5" t="str">
        <f t="shared" si="256"/>
        <v/>
      </c>
      <c r="AS367" s="5" t="str">
        <f t="shared" si="257"/>
        <v/>
      </c>
      <c r="AT367" s="5" t="str">
        <f t="shared" si="258"/>
        <v/>
      </c>
      <c r="AU367" s="5" t="str">
        <f t="shared" si="259"/>
        <v/>
      </c>
      <c r="AV367" s="5" t="str">
        <f t="shared" si="247"/>
        <v/>
      </c>
    </row>
    <row r="368" spans="1:48" x14ac:dyDescent="0.35">
      <c r="A368" s="69">
        <f>IF('Student Profile'!A50="","",'Student Profile'!A50)</f>
        <v>48</v>
      </c>
      <c r="B368" s="70" t="str">
        <f>IF('Student Profile'!B50="","",'Student Profile'!B50)</f>
        <v/>
      </c>
      <c r="C368" s="69" t="str">
        <f>IF('Student Profile'!C50="","",'Student Profile'!C50)</f>
        <v/>
      </c>
      <c r="D368" s="71"/>
      <c r="E368" s="72">
        <f t="shared" si="223"/>
        <v>0</v>
      </c>
      <c r="F368" s="422" t="str">
        <f t="shared" si="224"/>
        <v/>
      </c>
      <c r="G368" s="4"/>
      <c r="H368" s="84">
        <f t="shared" si="225"/>
        <v>48</v>
      </c>
      <c r="I368" s="80" t="str">
        <f t="shared" si="226"/>
        <v/>
      </c>
      <c r="J368" s="80" t="str">
        <f t="shared" si="227"/>
        <v/>
      </c>
      <c r="K368" s="81"/>
      <c r="L368" s="6">
        <f t="shared" si="228"/>
        <v>0</v>
      </c>
      <c r="M368" s="421" t="str">
        <f t="shared" si="229"/>
        <v/>
      </c>
      <c r="N368" s="4"/>
      <c r="O368" s="83">
        <f t="shared" si="230"/>
        <v>48</v>
      </c>
      <c r="P368" s="77" t="str">
        <f t="shared" si="231"/>
        <v/>
      </c>
      <c r="Q368" s="77" t="str">
        <f t="shared" si="232"/>
        <v/>
      </c>
      <c r="R368" s="78"/>
      <c r="S368" s="79" t="e">
        <f>IF(#REF!="","",ROUND(#REF!/#REF!*$AN$5,1))</f>
        <v>#REF!</v>
      </c>
      <c r="T368" s="79" t="str">
        <f t="shared" si="233"/>
        <v/>
      </c>
      <c r="U368" s="4"/>
      <c r="V368" s="69">
        <f t="shared" si="234"/>
        <v>48</v>
      </c>
      <c r="W368" s="70" t="str">
        <f t="shared" si="235"/>
        <v/>
      </c>
      <c r="X368" s="70" t="str">
        <f t="shared" si="219"/>
        <v/>
      </c>
      <c r="Y368" s="71"/>
      <c r="Z368" s="72">
        <f t="shared" si="236"/>
        <v>0</v>
      </c>
      <c r="AA368" s="422" t="str">
        <f t="shared" si="237"/>
        <v/>
      </c>
      <c r="AB368" s="4"/>
      <c r="AC368" s="84">
        <f t="shared" si="238"/>
        <v>48</v>
      </c>
      <c r="AD368" s="80" t="str">
        <f t="shared" si="220"/>
        <v/>
      </c>
      <c r="AE368" s="80" t="str">
        <f t="shared" si="221"/>
        <v/>
      </c>
      <c r="AF368" s="81"/>
      <c r="AG368" s="6">
        <f t="shared" si="239"/>
        <v>0</v>
      </c>
      <c r="AH368" s="421" t="str">
        <f t="shared" si="240"/>
        <v/>
      </c>
      <c r="AI368" s="4"/>
      <c r="AJ368" s="83">
        <f t="shared" si="241"/>
        <v>48</v>
      </c>
      <c r="AK368" s="77" t="str">
        <f t="shared" si="242"/>
        <v/>
      </c>
      <c r="AL368" s="77" t="str">
        <f t="shared" si="222"/>
        <v/>
      </c>
      <c r="AM368" s="78"/>
      <c r="AN368" s="79" t="e">
        <f>IF(#REF!="","",ROUND(#REF!/#REF!*$AN$5,1))</f>
        <v>#REF!</v>
      </c>
      <c r="AO368" s="79" t="str">
        <f t="shared" si="243"/>
        <v/>
      </c>
      <c r="AP368" s="5" t="str">
        <f t="shared" si="254"/>
        <v/>
      </c>
      <c r="AQ368" s="5" t="str">
        <f t="shared" si="255"/>
        <v/>
      </c>
      <c r="AR368" s="5" t="str">
        <f t="shared" si="256"/>
        <v/>
      </c>
      <c r="AS368" s="5" t="str">
        <f t="shared" si="257"/>
        <v/>
      </c>
      <c r="AT368" s="5" t="str">
        <f t="shared" si="258"/>
        <v/>
      </c>
      <c r="AU368" s="5" t="str">
        <f t="shared" si="259"/>
        <v/>
      </c>
      <c r="AV368" s="5" t="str">
        <f t="shared" si="247"/>
        <v/>
      </c>
    </row>
    <row r="369" spans="1:48" x14ac:dyDescent="0.35">
      <c r="A369" s="69">
        <f>IF('Student Profile'!A51="","",'Student Profile'!A51)</f>
        <v>49</v>
      </c>
      <c r="B369" s="70" t="str">
        <f>IF('Student Profile'!B51="","",'Student Profile'!B51)</f>
        <v/>
      </c>
      <c r="C369" s="69" t="str">
        <f>IF('Student Profile'!C51="","",'Student Profile'!C51)</f>
        <v/>
      </c>
      <c r="D369" s="71"/>
      <c r="E369" s="72">
        <f t="shared" si="223"/>
        <v>0</v>
      </c>
      <c r="F369" s="422" t="str">
        <f t="shared" si="224"/>
        <v/>
      </c>
      <c r="G369" s="4"/>
      <c r="H369" s="84">
        <f t="shared" si="225"/>
        <v>49</v>
      </c>
      <c r="I369" s="80" t="str">
        <f t="shared" si="226"/>
        <v/>
      </c>
      <c r="J369" s="80" t="str">
        <f t="shared" si="227"/>
        <v/>
      </c>
      <c r="K369" s="81"/>
      <c r="L369" s="6">
        <f t="shared" si="228"/>
        <v>0</v>
      </c>
      <c r="M369" s="421" t="str">
        <f t="shared" si="229"/>
        <v/>
      </c>
      <c r="N369" s="4"/>
      <c r="O369" s="83">
        <f t="shared" si="230"/>
        <v>49</v>
      </c>
      <c r="P369" s="77" t="str">
        <f t="shared" si="231"/>
        <v/>
      </c>
      <c r="Q369" s="77" t="str">
        <f t="shared" si="232"/>
        <v/>
      </c>
      <c r="R369" s="78"/>
      <c r="S369" s="79" t="e">
        <f>IF(#REF!="","",ROUND(#REF!/#REF!*$AN$5,1))</f>
        <v>#REF!</v>
      </c>
      <c r="T369" s="79" t="str">
        <f t="shared" si="233"/>
        <v/>
      </c>
      <c r="U369" s="4"/>
      <c r="V369" s="69">
        <f t="shared" si="234"/>
        <v>49</v>
      </c>
      <c r="W369" s="70" t="str">
        <f t="shared" si="235"/>
        <v/>
      </c>
      <c r="X369" s="70" t="str">
        <f t="shared" si="219"/>
        <v/>
      </c>
      <c r="Y369" s="71"/>
      <c r="Z369" s="72">
        <f t="shared" si="236"/>
        <v>0</v>
      </c>
      <c r="AA369" s="422" t="str">
        <f t="shared" si="237"/>
        <v/>
      </c>
      <c r="AB369" s="4"/>
      <c r="AC369" s="84">
        <f t="shared" si="238"/>
        <v>49</v>
      </c>
      <c r="AD369" s="80" t="str">
        <f t="shared" si="220"/>
        <v/>
      </c>
      <c r="AE369" s="80" t="str">
        <f t="shared" si="221"/>
        <v/>
      </c>
      <c r="AF369" s="81"/>
      <c r="AG369" s="6">
        <f t="shared" si="239"/>
        <v>0</v>
      </c>
      <c r="AH369" s="421" t="str">
        <f t="shared" si="240"/>
        <v/>
      </c>
      <c r="AI369" s="4"/>
      <c r="AJ369" s="83">
        <f t="shared" si="241"/>
        <v>49</v>
      </c>
      <c r="AK369" s="77" t="str">
        <f t="shared" si="242"/>
        <v/>
      </c>
      <c r="AL369" s="77" t="str">
        <f t="shared" si="222"/>
        <v/>
      </c>
      <c r="AM369" s="78"/>
      <c r="AN369" s="79" t="e">
        <f>IF(#REF!="","",ROUND(#REF!/#REF!*$AN$5,1))</f>
        <v>#REF!</v>
      </c>
      <c r="AO369" s="79" t="str">
        <f t="shared" si="243"/>
        <v/>
      </c>
      <c r="AP369" s="5" t="str">
        <f t="shared" si="254"/>
        <v/>
      </c>
      <c r="AQ369" s="5" t="str">
        <f t="shared" si="255"/>
        <v/>
      </c>
      <c r="AR369" s="5" t="str">
        <f t="shared" si="256"/>
        <v/>
      </c>
      <c r="AS369" s="5" t="str">
        <f t="shared" si="257"/>
        <v/>
      </c>
      <c r="AT369" s="5" t="str">
        <f t="shared" si="258"/>
        <v/>
      </c>
      <c r="AU369" s="5" t="str">
        <f t="shared" si="259"/>
        <v/>
      </c>
      <c r="AV369" s="5" t="str">
        <f t="shared" si="247"/>
        <v/>
      </c>
    </row>
    <row r="370" spans="1:48" x14ac:dyDescent="0.35">
      <c r="A370" s="69">
        <f>IF('Student Profile'!A52="","",'Student Profile'!A52)</f>
        <v>50</v>
      </c>
      <c r="B370" s="70" t="str">
        <f>IF('Student Profile'!B52="","",'Student Profile'!B52)</f>
        <v/>
      </c>
      <c r="C370" s="69" t="str">
        <f>IF('Student Profile'!C52="","",'Student Profile'!C52)</f>
        <v/>
      </c>
      <c r="D370" s="71"/>
      <c r="E370" s="72">
        <f t="shared" si="223"/>
        <v>0</v>
      </c>
      <c r="F370" s="422" t="str">
        <f t="shared" si="224"/>
        <v/>
      </c>
      <c r="G370" s="4"/>
      <c r="H370" s="84">
        <f t="shared" si="225"/>
        <v>50</v>
      </c>
      <c r="I370" s="80" t="str">
        <f t="shared" si="226"/>
        <v/>
      </c>
      <c r="J370" s="80" t="str">
        <f t="shared" si="227"/>
        <v/>
      </c>
      <c r="K370" s="81"/>
      <c r="L370" s="6">
        <f t="shared" si="228"/>
        <v>0</v>
      </c>
      <c r="M370" s="421" t="str">
        <f t="shared" si="229"/>
        <v/>
      </c>
      <c r="N370" s="4"/>
      <c r="O370" s="83">
        <f t="shared" si="230"/>
        <v>50</v>
      </c>
      <c r="P370" s="77" t="str">
        <f t="shared" si="231"/>
        <v/>
      </c>
      <c r="Q370" s="77" t="str">
        <f t="shared" si="232"/>
        <v/>
      </c>
      <c r="R370" s="78"/>
      <c r="S370" s="79" t="e">
        <f>IF(#REF!="","",ROUND(#REF!/#REF!*$AN$5,1))</f>
        <v>#REF!</v>
      </c>
      <c r="T370" s="79" t="str">
        <f t="shared" si="233"/>
        <v/>
      </c>
      <c r="U370" s="4"/>
      <c r="V370" s="69">
        <f t="shared" si="234"/>
        <v>50</v>
      </c>
      <c r="W370" s="70" t="str">
        <f t="shared" si="235"/>
        <v/>
      </c>
      <c r="X370" s="70" t="str">
        <f t="shared" si="219"/>
        <v/>
      </c>
      <c r="Y370" s="71"/>
      <c r="Z370" s="72">
        <f t="shared" si="236"/>
        <v>0</v>
      </c>
      <c r="AA370" s="422" t="str">
        <f t="shared" si="237"/>
        <v/>
      </c>
      <c r="AB370" s="4"/>
      <c r="AC370" s="84">
        <f t="shared" si="238"/>
        <v>50</v>
      </c>
      <c r="AD370" s="80" t="str">
        <f t="shared" si="220"/>
        <v/>
      </c>
      <c r="AE370" s="80" t="str">
        <f t="shared" si="221"/>
        <v/>
      </c>
      <c r="AF370" s="81"/>
      <c r="AG370" s="6">
        <f t="shared" si="239"/>
        <v>0</v>
      </c>
      <c r="AH370" s="421" t="str">
        <f t="shared" si="240"/>
        <v/>
      </c>
      <c r="AI370" s="4"/>
      <c r="AJ370" s="83">
        <f t="shared" si="241"/>
        <v>50</v>
      </c>
      <c r="AK370" s="77" t="str">
        <f t="shared" si="242"/>
        <v/>
      </c>
      <c r="AL370" s="77" t="str">
        <f t="shared" si="222"/>
        <v/>
      </c>
      <c r="AM370" s="78"/>
      <c r="AN370" s="79" t="e">
        <f>IF(#REF!="","",ROUND(#REF!/#REF!*$AN$5,1))</f>
        <v>#REF!</v>
      </c>
      <c r="AO370" s="79" t="str">
        <f t="shared" si="243"/>
        <v/>
      </c>
      <c r="AP370" s="5" t="str">
        <f t="shared" si="254"/>
        <v/>
      </c>
      <c r="AQ370" s="5" t="str">
        <f t="shared" si="255"/>
        <v/>
      </c>
      <c r="AR370" s="5" t="str">
        <f t="shared" si="256"/>
        <v/>
      </c>
      <c r="AS370" s="5" t="str">
        <f t="shared" si="257"/>
        <v/>
      </c>
      <c r="AT370" s="5" t="str">
        <f t="shared" si="258"/>
        <v/>
      </c>
      <c r="AU370" s="5" t="str">
        <f t="shared" si="259"/>
        <v/>
      </c>
      <c r="AV370" s="5" t="str">
        <f t="shared" si="247"/>
        <v/>
      </c>
    </row>
    <row r="371" spans="1:48" x14ac:dyDescent="0.35">
      <c r="A371" s="69">
        <f>IF('Student Profile'!A53="","",'Student Profile'!A53)</f>
        <v>51</v>
      </c>
      <c r="B371" s="70" t="str">
        <f>IF('Student Profile'!B53="","",'Student Profile'!B53)</f>
        <v/>
      </c>
      <c r="C371" s="69" t="str">
        <f>IF('Student Profile'!C53="","",'Student Profile'!C53)</f>
        <v/>
      </c>
      <c r="D371" s="71"/>
      <c r="E371" s="72">
        <f t="shared" si="223"/>
        <v>0</v>
      </c>
      <c r="F371" s="422" t="str">
        <f t="shared" si="224"/>
        <v/>
      </c>
      <c r="G371" s="4"/>
      <c r="H371" s="84">
        <f t="shared" si="225"/>
        <v>51</v>
      </c>
      <c r="I371" s="80" t="str">
        <f t="shared" si="226"/>
        <v/>
      </c>
      <c r="J371" s="80" t="str">
        <f t="shared" si="227"/>
        <v/>
      </c>
      <c r="K371" s="81"/>
      <c r="L371" s="6">
        <f t="shared" si="228"/>
        <v>0</v>
      </c>
      <c r="M371" s="421" t="str">
        <f t="shared" si="229"/>
        <v/>
      </c>
      <c r="N371" s="4"/>
      <c r="O371" s="83">
        <f t="shared" si="230"/>
        <v>51</v>
      </c>
      <c r="P371" s="77" t="str">
        <f t="shared" si="231"/>
        <v/>
      </c>
      <c r="Q371" s="77" t="str">
        <f t="shared" si="232"/>
        <v/>
      </c>
      <c r="R371" s="78"/>
      <c r="S371" s="79" t="e">
        <f>IF(#REF!="","",ROUND(#REF!/#REF!*$AN$5,1))</f>
        <v>#REF!</v>
      </c>
      <c r="T371" s="79" t="str">
        <f t="shared" si="233"/>
        <v/>
      </c>
      <c r="U371" s="4"/>
      <c r="V371" s="69">
        <f t="shared" si="234"/>
        <v>51</v>
      </c>
      <c r="W371" s="70" t="str">
        <f t="shared" si="235"/>
        <v/>
      </c>
      <c r="X371" s="70" t="str">
        <f t="shared" si="219"/>
        <v/>
      </c>
      <c r="Y371" s="71"/>
      <c r="Z371" s="72">
        <f t="shared" si="236"/>
        <v>0</v>
      </c>
      <c r="AA371" s="422" t="str">
        <f t="shared" si="237"/>
        <v/>
      </c>
      <c r="AB371" s="4"/>
      <c r="AC371" s="84">
        <f t="shared" si="238"/>
        <v>51</v>
      </c>
      <c r="AD371" s="80" t="str">
        <f t="shared" si="220"/>
        <v/>
      </c>
      <c r="AE371" s="80" t="str">
        <f t="shared" si="221"/>
        <v/>
      </c>
      <c r="AF371" s="81"/>
      <c r="AG371" s="6">
        <f t="shared" si="239"/>
        <v>0</v>
      </c>
      <c r="AH371" s="421" t="str">
        <f t="shared" si="240"/>
        <v/>
      </c>
      <c r="AI371" s="4"/>
      <c r="AJ371" s="83">
        <f t="shared" si="241"/>
        <v>51</v>
      </c>
      <c r="AK371" s="77" t="str">
        <f t="shared" si="242"/>
        <v/>
      </c>
      <c r="AL371" s="77" t="str">
        <f t="shared" si="222"/>
        <v/>
      </c>
      <c r="AM371" s="78"/>
      <c r="AN371" s="79" t="e">
        <f>IF(#REF!="","",ROUND(#REF!/#REF!*$AN$5,1))</f>
        <v>#REF!</v>
      </c>
      <c r="AO371" s="79" t="str">
        <f t="shared" si="243"/>
        <v/>
      </c>
      <c r="AP371" s="5" t="str">
        <f t="shared" si="254"/>
        <v/>
      </c>
      <c r="AQ371" s="5" t="str">
        <f t="shared" si="255"/>
        <v/>
      </c>
      <c r="AR371" s="5" t="str">
        <f t="shared" si="256"/>
        <v/>
      </c>
      <c r="AS371" s="5" t="str">
        <f t="shared" si="257"/>
        <v/>
      </c>
      <c r="AT371" s="5" t="str">
        <f t="shared" si="258"/>
        <v/>
      </c>
      <c r="AU371" s="5" t="str">
        <f t="shared" si="259"/>
        <v/>
      </c>
      <c r="AV371" s="5" t="str">
        <f t="shared" si="247"/>
        <v/>
      </c>
    </row>
    <row r="372" spans="1:48" x14ac:dyDescent="0.35">
      <c r="A372" s="69">
        <f>IF('Student Profile'!A54="","",'Student Profile'!A54)</f>
        <v>52</v>
      </c>
      <c r="B372" s="70" t="str">
        <f>IF('Student Profile'!B54="","",'Student Profile'!B54)</f>
        <v/>
      </c>
      <c r="C372" s="69" t="str">
        <f>IF('Student Profile'!C54="","",'Student Profile'!C54)</f>
        <v/>
      </c>
      <c r="D372" s="71"/>
      <c r="E372" s="72">
        <f t="shared" si="223"/>
        <v>0</v>
      </c>
      <c r="F372" s="422" t="str">
        <f t="shared" si="224"/>
        <v/>
      </c>
      <c r="G372" s="4"/>
      <c r="H372" s="84">
        <f t="shared" si="225"/>
        <v>52</v>
      </c>
      <c r="I372" s="80" t="str">
        <f t="shared" si="226"/>
        <v/>
      </c>
      <c r="J372" s="80" t="str">
        <f t="shared" si="227"/>
        <v/>
      </c>
      <c r="K372" s="81"/>
      <c r="L372" s="6">
        <f t="shared" si="228"/>
        <v>0</v>
      </c>
      <c r="M372" s="421" t="str">
        <f t="shared" si="229"/>
        <v/>
      </c>
      <c r="N372" s="4"/>
      <c r="O372" s="83">
        <f t="shared" si="230"/>
        <v>52</v>
      </c>
      <c r="P372" s="77" t="str">
        <f t="shared" si="231"/>
        <v/>
      </c>
      <c r="Q372" s="77" t="str">
        <f t="shared" si="232"/>
        <v/>
      </c>
      <c r="R372" s="78"/>
      <c r="S372" s="79" t="e">
        <f>IF(#REF!="","",ROUND(#REF!/#REF!*$AN$5,1))</f>
        <v>#REF!</v>
      </c>
      <c r="T372" s="79" t="str">
        <f t="shared" si="233"/>
        <v/>
      </c>
      <c r="U372" s="4"/>
      <c r="V372" s="69">
        <f t="shared" si="234"/>
        <v>52</v>
      </c>
      <c r="W372" s="70" t="str">
        <f t="shared" si="235"/>
        <v/>
      </c>
      <c r="X372" s="70" t="str">
        <f t="shared" si="219"/>
        <v/>
      </c>
      <c r="Y372" s="71"/>
      <c r="Z372" s="72">
        <f t="shared" si="236"/>
        <v>0</v>
      </c>
      <c r="AA372" s="422" t="str">
        <f t="shared" si="237"/>
        <v/>
      </c>
      <c r="AB372" s="4"/>
      <c r="AC372" s="84">
        <f t="shared" si="238"/>
        <v>52</v>
      </c>
      <c r="AD372" s="80" t="str">
        <f t="shared" si="220"/>
        <v/>
      </c>
      <c r="AE372" s="80" t="str">
        <f t="shared" si="221"/>
        <v/>
      </c>
      <c r="AF372" s="81"/>
      <c r="AG372" s="6">
        <f t="shared" si="239"/>
        <v>0</v>
      </c>
      <c r="AH372" s="421" t="str">
        <f t="shared" si="240"/>
        <v/>
      </c>
      <c r="AI372" s="4"/>
      <c r="AJ372" s="83">
        <f t="shared" si="241"/>
        <v>52</v>
      </c>
      <c r="AK372" s="77" t="str">
        <f t="shared" si="242"/>
        <v/>
      </c>
      <c r="AL372" s="77" t="str">
        <f t="shared" si="222"/>
        <v/>
      </c>
      <c r="AM372" s="78"/>
      <c r="AN372" s="79" t="e">
        <f>IF(#REF!="","",ROUND(#REF!/#REF!*$AN$5,1))</f>
        <v>#REF!</v>
      </c>
      <c r="AO372" s="79" t="str">
        <f t="shared" si="243"/>
        <v/>
      </c>
      <c r="AP372" s="5" t="str">
        <f t="shared" si="254"/>
        <v/>
      </c>
      <c r="AQ372" s="5" t="str">
        <f t="shared" si="255"/>
        <v/>
      </c>
      <c r="AR372" s="5" t="str">
        <f t="shared" si="256"/>
        <v/>
      </c>
      <c r="AS372" s="5" t="str">
        <f t="shared" si="257"/>
        <v/>
      </c>
      <c r="AT372" s="5" t="str">
        <f t="shared" si="258"/>
        <v/>
      </c>
      <c r="AU372" s="5" t="str">
        <f t="shared" si="259"/>
        <v/>
      </c>
      <c r="AV372" s="5" t="str">
        <f t="shared" si="247"/>
        <v/>
      </c>
    </row>
    <row r="373" spans="1:48" x14ac:dyDescent="0.35">
      <c r="A373" s="69">
        <f>IF('Student Profile'!A55="","",'Student Profile'!A55)</f>
        <v>53</v>
      </c>
      <c r="B373" s="70" t="str">
        <f>IF('Student Profile'!B55="","",'Student Profile'!B55)</f>
        <v/>
      </c>
      <c r="C373" s="69" t="str">
        <f>IF('Student Profile'!C55="","",'Student Profile'!C55)</f>
        <v/>
      </c>
      <c r="D373" s="71"/>
      <c r="E373" s="72">
        <f t="shared" si="223"/>
        <v>0</v>
      </c>
      <c r="F373" s="422" t="str">
        <f t="shared" si="224"/>
        <v/>
      </c>
      <c r="G373" s="4"/>
      <c r="H373" s="84">
        <f t="shared" si="225"/>
        <v>53</v>
      </c>
      <c r="I373" s="80" t="str">
        <f t="shared" si="226"/>
        <v/>
      </c>
      <c r="J373" s="80" t="str">
        <f t="shared" si="227"/>
        <v/>
      </c>
      <c r="K373" s="81"/>
      <c r="L373" s="6">
        <f t="shared" si="228"/>
        <v>0</v>
      </c>
      <c r="M373" s="421" t="str">
        <f t="shared" si="229"/>
        <v/>
      </c>
      <c r="N373" s="4"/>
      <c r="O373" s="83">
        <f t="shared" si="230"/>
        <v>53</v>
      </c>
      <c r="P373" s="77" t="str">
        <f t="shared" si="231"/>
        <v/>
      </c>
      <c r="Q373" s="77" t="str">
        <f t="shared" si="232"/>
        <v/>
      </c>
      <c r="R373" s="78"/>
      <c r="S373" s="79" t="e">
        <f>IF(#REF!="","",ROUND(#REF!/#REF!*$AN$5,1))</f>
        <v>#REF!</v>
      </c>
      <c r="T373" s="79" t="str">
        <f t="shared" si="233"/>
        <v/>
      </c>
      <c r="U373" s="4"/>
      <c r="V373" s="69">
        <f t="shared" si="234"/>
        <v>53</v>
      </c>
      <c r="W373" s="70" t="str">
        <f t="shared" si="235"/>
        <v/>
      </c>
      <c r="X373" s="70" t="str">
        <f t="shared" si="219"/>
        <v/>
      </c>
      <c r="Y373" s="71"/>
      <c r="Z373" s="72">
        <f t="shared" si="236"/>
        <v>0</v>
      </c>
      <c r="AA373" s="422" t="str">
        <f t="shared" si="237"/>
        <v/>
      </c>
      <c r="AB373" s="4"/>
      <c r="AC373" s="84">
        <f t="shared" si="238"/>
        <v>53</v>
      </c>
      <c r="AD373" s="80" t="str">
        <f t="shared" si="220"/>
        <v/>
      </c>
      <c r="AE373" s="80" t="str">
        <f t="shared" si="221"/>
        <v/>
      </c>
      <c r="AF373" s="81"/>
      <c r="AG373" s="6">
        <f t="shared" si="239"/>
        <v>0</v>
      </c>
      <c r="AH373" s="421" t="str">
        <f t="shared" si="240"/>
        <v/>
      </c>
      <c r="AI373" s="4"/>
      <c r="AJ373" s="83">
        <f t="shared" si="241"/>
        <v>53</v>
      </c>
      <c r="AK373" s="77" t="str">
        <f t="shared" si="242"/>
        <v/>
      </c>
      <c r="AL373" s="77" t="str">
        <f t="shared" si="222"/>
        <v/>
      </c>
      <c r="AM373" s="78"/>
      <c r="AN373" s="79" t="e">
        <f>IF(#REF!="","",ROUND(#REF!/#REF!*$AN$5,1))</f>
        <v>#REF!</v>
      </c>
      <c r="AO373" s="79" t="str">
        <f t="shared" si="243"/>
        <v/>
      </c>
      <c r="AP373" s="5" t="str">
        <f t="shared" si="254"/>
        <v/>
      </c>
      <c r="AQ373" s="5" t="str">
        <f t="shared" si="255"/>
        <v/>
      </c>
      <c r="AR373" s="5" t="str">
        <f t="shared" si="256"/>
        <v/>
      </c>
      <c r="AS373" s="5" t="str">
        <f t="shared" si="257"/>
        <v/>
      </c>
      <c r="AT373" s="5" t="str">
        <f t="shared" si="258"/>
        <v/>
      </c>
      <c r="AU373" s="5" t="str">
        <f t="shared" si="259"/>
        <v/>
      </c>
      <c r="AV373" s="5" t="str">
        <f t="shared" si="247"/>
        <v/>
      </c>
    </row>
    <row r="374" spans="1:48" x14ac:dyDescent="0.35">
      <c r="A374" s="69">
        <f>IF('Student Profile'!A56="","",'Student Profile'!A56)</f>
        <v>54</v>
      </c>
      <c r="B374" s="70" t="str">
        <f>IF('Student Profile'!B56="","",'Student Profile'!B56)</f>
        <v/>
      </c>
      <c r="C374" s="69" t="str">
        <f>IF('Student Profile'!C56="","",'Student Profile'!C56)</f>
        <v/>
      </c>
      <c r="D374" s="71"/>
      <c r="E374" s="72">
        <f t="shared" si="223"/>
        <v>0</v>
      </c>
      <c r="F374" s="422" t="str">
        <f t="shared" si="224"/>
        <v/>
      </c>
      <c r="G374" s="4"/>
      <c r="H374" s="84">
        <f t="shared" si="225"/>
        <v>54</v>
      </c>
      <c r="I374" s="80" t="str">
        <f t="shared" si="226"/>
        <v/>
      </c>
      <c r="J374" s="80" t="str">
        <f t="shared" si="227"/>
        <v/>
      </c>
      <c r="K374" s="81"/>
      <c r="L374" s="6">
        <f t="shared" si="228"/>
        <v>0</v>
      </c>
      <c r="M374" s="421" t="str">
        <f t="shared" si="229"/>
        <v/>
      </c>
      <c r="N374" s="4"/>
      <c r="O374" s="83">
        <f t="shared" si="230"/>
        <v>54</v>
      </c>
      <c r="P374" s="77" t="str">
        <f t="shared" si="231"/>
        <v/>
      </c>
      <c r="Q374" s="77" t="str">
        <f t="shared" si="232"/>
        <v/>
      </c>
      <c r="R374" s="78"/>
      <c r="S374" s="79" t="e">
        <f>IF(#REF!="","",ROUND(#REF!/#REF!*$AN$5,1))</f>
        <v>#REF!</v>
      </c>
      <c r="T374" s="79" t="str">
        <f t="shared" si="233"/>
        <v/>
      </c>
      <c r="U374" s="4"/>
      <c r="V374" s="69">
        <f t="shared" si="234"/>
        <v>54</v>
      </c>
      <c r="W374" s="70" t="str">
        <f t="shared" si="235"/>
        <v/>
      </c>
      <c r="X374" s="70" t="str">
        <f t="shared" si="219"/>
        <v/>
      </c>
      <c r="Y374" s="71"/>
      <c r="Z374" s="72">
        <f t="shared" si="236"/>
        <v>0</v>
      </c>
      <c r="AA374" s="422" t="str">
        <f t="shared" si="237"/>
        <v/>
      </c>
      <c r="AB374" s="4"/>
      <c r="AC374" s="84">
        <f t="shared" si="238"/>
        <v>54</v>
      </c>
      <c r="AD374" s="80" t="str">
        <f t="shared" si="220"/>
        <v/>
      </c>
      <c r="AE374" s="80" t="str">
        <f t="shared" si="221"/>
        <v/>
      </c>
      <c r="AF374" s="81"/>
      <c r="AG374" s="6">
        <f t="shared" si="239"/>
        <v>0</v>
      </c>
      <c r="AH374" s="421" t="str">
        <f t="shared" si="240"/>
        <v/>
      </c>
      <c r="AI374" s="4"/>
      <c r="AJ374" s="83">
        <f t="shared" si="241"/>
        <v>54</v>
      </c>
      <c r="AK374" s="77" t="str">
        <f t="shared" si="242"/>
        <v/>
      </c>
      <c r="AL374" s="77" t="str">
        <f t="shared" si="222"/>
        <v/>
      </c>
      <c r="AM374" s="78"/>
      <c r="AN374" s="79" t="e">
        <f>IF(#REF!="","",ROUND(#REF!/#REF!*$AN$5,1))</f>
        <v>#REF!</v>
      </c>
      <c r="AO374" s="79" t="str">
        <f t="shared" si="243"/>
        <v/>
      </c>
      <c r="AP374" s="5" t="str">
        <f t="shared" si="254"/>
        <v/>
      </c>
      <c r="AQ374" s="5" t="str">
        <f t="shared" si="255"/>
        <v/>
      </c>
      <c r="AR374" s="5" t="str">
        <f t="shared" si="256"/>
        <v/>
      </c>
      <c r="AS374" s="5" t="str">
        <f t="shared" si="257"/>
        <v/>
      </c>
      <c r="AT374" s="5" t="str">
        <f t="shared" si="258"/>
        <v/>
      </c>
      <c r="AU374" s="5" t="str">
        <f t="shared" si="259"/>
        <v/>
      </c>
      <c r="AV374" s="5" t="str">
        <f t="shared" si="247"/>
        <v/>
      </c>
    </row>
    <row r="375" spans="1:48" x14ac:dyDescent="0.35">
      <c r="A375" s="69">
        <f>IF('Student Profile'!A57="","",'Student Profile'!A57)</f>
        <v>55</v>
      </c>
      <c r="B375" s="70" t="str">
        <f>IF('Student Profile'!B57="","",'Student Profile'!B57)</f>
        <v/>
      </c>
      <c r="C375" s="69" t="str">
        <f>IF('Student Profile'!C57="","",'Student Profile'!C57)</f>
        <v/>
      </c>
      <c r="D375" s="71"/>
      <c r="E375" s="72">
        <f t="shared" si="223"/>
        <v>0</v>
      </c>
      <c r="F375" s="422" t="str">
        <f t="shared" si="224"/>
        <v/>
      </c>
      <c r="G375" s="4"/>
      <c r="H375" s="84">
        <f t="shared" si="225"/>
        <v>55</v>
      </c>
      <c r="I375" s="80" t="str">
        <f t="shared" si="226"/>
        <v/>
      </c>
      <c r="J375" s="80" t="str">
        <f t="shared" si="227"/>
        <v/>
      </c>
      <c r="K375" s="81"/>
      <c r="L375" s="6">
        <f t="shared" si="228"/>
        <v>0</v>
      </c>
      <c r="M375" s="421" t="str">
        <f t="shared" si="229"/>
        <v/>
      </c>
      <c r="N375" s="4"/>
      <c r="O375" s="83">
        <f t="shared" si="230"/>
        <v>55</v>
      </c>
      <c r="P375" s="77" t="str">
        <f t="shared" si="231"/>
        <v/>
      </c>
      <c r="Q375" s="77" t="str">
        <f t="shared" si="232"/>
        <v/>
      </c>
      <c r="R375" s="78"/>
      <c r="S375" s="79" t="e">
        <f>IF(#REF!="","",ROUND(#REF!/#REF!*$AN$5,1))</f>
        <v>#REF!</v>
      </c>
      <c r="T375" s="79" t="str">
        <f t="shared" si="233"/>
        <v/>
      </c>
      <c r="U375" s="4"/>
      <c r="V375" s="69">
        <f t="shared" si="234"/>
        <v>55</v>
      </c>
      <c r="W375" s="70" t="str">
        <f t="shared" si="235"/>
        <v/>
      </c>
      <c r="X375" s="70" t="str">
        <f t="shared" si="219"/>
        <v/>
      </c>
      <c r="Y375" s="71"/>
      <c r="Z375" s="72">
        <f t="shared" si="236"/>
        <v>0</v>
      </c>
      <c r="AA375" s="422" t="str">
        <f t="shared" si="237"/>
        <v/>
      </c>
      <c r="AB375" s="4"/>
      <c r="AC375" s="84">
        <f t="shared" si="238"/>
        <v>55</v>
      </c>
      <c r="AD375" s="80" t="str">
        <f t="shared" si="220"/>
        <v/>
      </c>
      <c r="AE375" s="80" t="str">
        <f t="shared" si="221"/>
        <v/>
      </c>
      <c r="AF375" s="81"/>
      <c r="AG375" s="6">
        <f t="shared" si="239"/>
        <v>0</v>
      </c>
      <c r="AH375" s="421" t="str">
        <f t="shared" si="240"/>
        <v/>
      </c>
      <c r="AI375" s="4"/>
      <c r="AJ375" s="83">
        <f t="shared" si="241"/>
        <v>55</v>
      </c>
      <c r="AK375" s="77" t="str">
        <f t="shared" si="242"/>
        <v/>
      </c>
      <c r="AL375" s="77" t="str">
        <f t="shared" si="222"/>
        <v/>
      </c>
      <c r="AM375" s="78"/>
      <c r="AN375" s="79" t="e">
        <f>IF(#REF!="","",ROUND(#REF!/#REF!*$AN$5,1))</f>
        <v>#REF!</v>
      </c>
      <c r="AO375" s="79" t="str">
        <f t="shared" si="243"/>
        <v/>
      </c>
      <c r="AP375" s="5" t="str">
        <f t="shared" si="254"/>
        <v/>
      </c>
      <c r="AQ375" s="5" t="str">
        <f t="shared" si="255"/>
        <v/>
      </c>
      <c r="AR375" s="5" t="str">
        <f t="shared" si="256"/>
        <v/>
      </c>
      <c r="AS375" s="5" t="str">
        <f t="shared" si="257"/>
        <v/>
      </c>
      <c r="AT375" s="5" t="str">
        <f t="shared" si="258"/>
        <v/>
      </c>
      <c r="AU375" s="5" t="str">
        <f t="shared" si="259"/>
        <v/>
      </c>
      <c r="AV375" s="5" t="str">
        <f t="shared" si="247"/>
        <v/>
      </c>
    </row>
    <row r="376" spans="1:48" x14ac:dyDescent="0.35">
      <c r="A376" s="69">
        <f>IF('Student Profile'!A58="","",'Student Profile'!A58)</f>
        <v>56</v>
      </c>
      <c r="B376" s="70" t="str">
        <f>IF('Student Profile'!B58="","",'Student Profile'!B58)</f>
        <v/>
      </c>
      <c r="C376" s="69" t="str">
        <f>IF('Student Profile'!C58="","",'Student Profile'!C58)</f>
        <v/>
      </c>
      <c r="D376" s="71"/>
      <c r="E376" s="72">
        <f t="shared" si="223"/>
        <v>0</v>
      </c>
      <c r="F376" s="422" t="str">
        <f t="shared" si="224"/>
        <v/>
      </c>
      <c r="G376" s="4"/>
      <c r="H376" s="84">
        <f t="shared" si="225"/>
        <v>56</v>
      </c>
      <c r="I376" s="80" t="str">
        <f t="shared" si="226"/>
        <v/>
      </c>
      <c r="J376" s="80" t="str">
        <f t="shared" si="227"/>
        <v/>
      </c>
      <c r="K376" s="81"/>
      <c r="L376" s="6">
        <f t="shared" si="228"/>
        <v>0</v>
      </c>
      <c r="M376" s="421" t="str">
        <f t="shared" si="229"/>
        <v/>
      </c>
      <c r="N376" s="4"/>
      <c r="O376" s="83">
        <f t="shared" si="230"/>
        <v>56</v>
      </c>
      <c r="P376" s="77" t="str">
        <f t="shared" si="231"/>
        <v/>
      </c>
      <c r="Q376" s="77" t="str">
        <f t="shared" si="232"/>
        <v/>
      </c>
      <c r="R376" s="78"/>
      <c r="S376" s="79" t="e">
        <f>IF(#REF!="","",ROUND(#REF!/#REF!*$AN$5,1))</f>
        <v>#REF!</v>
      </c>
      <c r="T376" s="79" t="str">
        <f t="shared" si="233"/>
        <v/>
      </c>
      <c r="U376" s="4"/>
      <c r="V376" s="69">
        <f t="shared" si="234"/>
        <v>56</v>
      </c>
      <c r="W376" s="70" t="str">
        <f t="shared" si="235"/>
        <v/>
      </c>
      <c r="X376" s="70" t="str">
        <f t="shared" si="219"/>
        <v/>
      </c>
      <c r="Y376" s="71"/>
      <c r="Z376" s="72">
        <f t="shared" si="236"/>
        <v>0</v>
      </c>
      <c r="AA376" s="422" t="str">
        <f t="shared" si="237"/>
        <v/>
      </c>
      <c r="AB376" s="4"/>
      <c r="AC376" s="84">
        <f t="shared" si="238"/>
        <v>56</v>
      </c>
      <c r="AD376" s="80" t="str">
        <f t="shared" si="220"/>
        <v/>
      </c>
      <c r="AE376" s="80" t="str">
        <f t="shared" si="221"/>
        <v/>
      </c>
      <c r="AF376" s="81"/>
      <c r="AG376" s="6">
        <f t="shared" si="239"/>
        <v>0</v>
      </c>
      <c r="AH376" s="421" t="str">
        <f t="shared" si="240"/>
        <v/>
      </c>
      <c r="AI376" s="4"/>
      <c r="AJ376" s="83">
        <f t="shared" si="241"/>
        <v>56</v>
      </c>
      <c r="AK376" s="77" t="str">
        <f t="shared" si="242"/>
        <v/>
      </c>
      <c r="AL376" s="77" t="str">
        <f t="shared" si="222"/>
        <v/>
      </c>
      <c r="AM376" s="78"/>
      <c r="AN376" s="79" t="e">
        <f>IF(#REF!="","",ROUND(#REF!/#REF!*$AN$5,1))</f>
        <v>#REF!</v>
      </c>
      <c r="AO376" s="79" t="str">
        <f t="shared" si="243"/>
        <v/>
      </c>
      <c r="AP376" s="5" t="str">
        <f t="shared" si="254"/>
        <v/>
      </c>
      <c r="AQ376" s="5" t="str">
        <f t="shared" si="255"/>
        <v/>
      </c>
      <c r="AR376" s="5" t="str">
        <f t="shared" si="256"/>
        <v/>
      </c>
      <c r="AS376" s="5" t="str">
        <f t="shared" si="257"/>
        <v/>
      </c>
      <c r="AT376" s="5" t="str">
        <f t="shared" si="258"/>
        <v/>
      </c>
      <c r="AU376" s="5" t="str">
        <f t="shared" si="259"/>
        <v/>
      </c>
      <c r="AV376" s="5" t="str">
        <f t="shared" si="247"/>
        <v/>
      </c>
    </row>
    <row r="377" spans="1:48" x14ac:dyDescent="0.35">
      <c r="A377" s="69">
        <f>IF('Student Profile'!A59="","",'Student Profile'!A59)</f>
        <v>57</v>
      </c>
      <c r="B377" s="70" t="str">
        <f>IF('Student Profile'!B59="","",'Student Profile'!B59)</f>
        <v/>
      </c>
      <c r="C377" s="69" t="str">
        <f>IF('Student Profile'!C59="","",'Student Profile'!C59)</f>
        <v/>
      </c>
      <c r="D377" s="71"/>
      <c r="E377" s="72">
        <f t="shared" si="223"/>
        <v>0</v>
      </c>
      <c r="F377" s="422" t="str">
        <f t="shared" si="224"/>
        <v/>
      </c>
      <c r="G377" s="4"/>
      <c r="H377" s="84">
        <f t="shared" si="225"/>
        <v>57</v>
      </c>
      <c r="I377" s="80" t="str">
        <f t="shared" si="226"/>
        <v/>
      </c>
      <c r="J377" s="80" t="str">
        <f t="shared" si="227"/>
        <v/>
      </c>
      <c r="K377" s="81"/>
      <c r="L377" s="6">
        <f t="shared" si="228"/>
        <v>0</v>
      </c>
      <c r="M377" s="421" t="str">
        <f t="shared" si="229"/>
        <v/>
      </c>
      <c r="N377" s="4"/>
      <c r="O377" s="83">
        <f t="shared" si="230"/>
        <v>57</v>
      </c>
      <c r="P377" s="77" t="str">
        <f t="shared" si="231"/>
        <v/>
      </c>
      <c r="Q377" s="77" t="str">
        <f t="shared" si="232"/>
        <v/>
      </c>
      <c r="R377" s="78"/>
      <c r="S377" s="79" t="e">
        <f>IF(#REF!="","",ROUND(#REF!/#REF!*$AN$5,1))</f>
        <v>#REF!</v>
      </c>
      <c r="T377" s="79" t="str">
        <f t="shared" si="233"/>
        <v/>
      </c>
      <c r="U377" s="4"/>
      <c r="V377" s="69">
        <f t="shared" si="234"/>
        <v>57</v>
      </c>
      <c r="W377" s="70" t="str">
        <f t="shared" si="235"/>
        <v/>
      </c>
      <c r="X377" s="70" t="str">
        <f t="shared" si="219"/>
        <v/>
      </c>
      <c r="Y377" s="71"/>
      <c r="Z377" s="72">
        <f t="shared" si="236"/>
        <v>0</v>
      </c>
      <c r="AA377" s="422" t="str">
        <f t="shared" si="237"/>
        <v/>
      </c>
      <c r="AB377" s="4"/>
      <c r="AC377" s="84">
        <f t="shared" si="238"/>
        <v>57</v>
      </c>
      <c r="AD377" s="80" t="str">
        <f t="shared" si="220"/>
        <v/>
      </c>
      <c r="AE377" s="80" t="str">
        <f t="shared" si="221"/>
        <v/>
      </c>
      <c r="AF377" s="81"/>
      <c r="AG377" s="6">
        <f t="shared" si="239"/>
        <v>0</v>
      </c>
      <c r="AH377" s="421" t="str">
        <f t="shared" si="240"/>
        <v/>
      </c>
      <c r="AI377" s="4"/>
      <c r="AJ377" s="83">
        <f t="shared" si="241"/>
        <v>57</v>
      </c>
      <c r="AK377" s="77" t="str">
        <f t="shared" si="242"/>
        <v/>
      </c>
      <c r="AL377" s="77" t="str">
        <f t="shared" si="222"/>
        <v/>
      </c>
      <c r="AM377" s="78"/>
      <c r="AN377" s="79" t="e">
        <f>IF(#REF!="","",ROUND(#REF!/#REF!*$AN$5,1))</f>
        <v>#REF!</v>
      </c>
      <c r="AO377" s="79" t="str">
        <f t="shared" si="243"/>
        <v/>
      </c>
      <c r="AP377" s="5" t="str">
        <f t="shared" si="254"/>
        <v/>
      </c>
      <c r="AQ377" s="5" t="str">
        <f t="shared" si="255"/>
        <v/>
      </c>
      <c r="AR377" s="5" t="str">
        <f t="shared" si="256"/>
        <v/>
      </c>
      <c r="AS377" s="5" t="str">
        <f t="shared" si="257"/>
        <v/>
      </c>
      <c r="AT377" s="5" t="str">
        <f t="shared" si="258"/>
        <v/>
      </c>
      <c r="AU377" s="5" t="str">
        <f t="shared" si="259"/>
        <v/>
      </c>
      <c r="AV377" s="5" t="str">
        <f t="shared" si="247"/>
        <v/>
      </c>
    </row>
    <row r="378" spans="1:48" x14ac:dyDescent="0.35">
      <c r="A378" s="69">
        <f>IF('Student Profile'!A60="","",'Student Profile'!A60)</f>
        <v>58</v>
      </c>
      <c r="B378" s="70" t="str">
        <f>IF('Student Profile'!B60="","",'Student Profile'!B60)</f>
        <v/>
      </c>
      <c r="C378" s="69" t="str">
        <f>IF('Student Profile'!C60="","",'Student Profile'!C60)</f>
        <v/>
      </c>
      <c r="D378" s="71"/>
      <c r="E378" s="72">
        <f t="shared" si="223"/>
        <v>0</v>
      </c>
      <c r="F378" s="422" t="str">
        <f t="shared" si="224"/>
        <v/>
      </c>
      <c r="G378" s="4"/>
      <c r="H378" s="84">
        <f t="shared" si="225"/>
        <v>58</v>
      </c>
      <c r="I378" s="80" t="str">
        <f t="shared" si="226"/>
        <v/>
      </c>
      <c r="J378" s="80" t="str">
        <f t="shared" si="227"/>
        <v/>
      </c>
      <c r="K378" s="81"/>
      <c r="L378" s="6">
        <f t="shared" si="228"/>
        <v>0</v>
      </c>
      <c r="M378" s="421" t="str">
        <f t="shared" si="229"/>
        <v/>
      </c>
      <c r="N378" s="4"/>
      <c r="O378" s="83">
        <f t="shared" si="230"/>
        <v>58</v>
      </c>
      <c r="P378" s="77" t="str">
        <f t="shared" si="231"/>
        <v/>
      </c>
      <c r="Q378" s="77" t="str">
        <f t="shared" si="232"/>
        <v/>
      </c>
      <c r="R378" s="78"/>
      <c r="S378" s="79" t="e">
        <f>IF(#REF!="","",ROUND(#REF!/#REF!*$AN$5,1))</f>
        <v>#REF!</v>
      </c>
      <c r="T378" s="79" t="str">
        <f t="shared" si="233"/>
        <v/>
      </c>
      <c r="U378" s="4"/>
      <c r="V378" s="69">
        <f t="shared" si="234"/>
        <v>58</v>
      </c>
      <c r="W378" s="70" t="str">
        <f t="shared" si="235"/>
        <v/>
      </c>
      <c r="X378" s="70" t="str">
        <f t="shared" si="219"/>
        <v/>
      </c>
      <c r="Y378" s="71"/>
      <c r="Z378" s="72">
        <f t="shared" si="236"/>
        <v>0</v>
      </c>
      <c r="AA378" s="422" t="str">
        <f t="shared" si="237"/>
        <v/>
      </c>
      <c r="AB378" s="4"/>
      <c r="AC378" s="84">
        <f t="shared" si="238"/>
        <v>58</v>
      </c>
      <c r="AD378" s="80" t="str">
        <f t="shared" si="220"/>
        <v/>
      </c>
      <c r="AE378" s="80" t="str">
        <f t="shared" si="221"/>
        <v/>
      </c>
      <c r="AF378" s="81"/>
      <c r="AG378" s="6">
        <f t="shared" si="239"/>
        <v>0</v>
      </c>
      <c r="AH378" s="421" t="str">
        <f t="shared" si="240"/>
        <v/>
      </c>
      <c r="AI378" s="4"/>
      <c r="AJ378" s="83">
        <f t="shared" si="241"/>
        <v>58</v>
      </c>
      <c r="AK378" s="77" t="str">
        <f t="shared" si="242"/>
        <v/>
      </c>
      <c r="AL378" s="77" t="str">
        <f t="shared" si="222"/>
        <v/>
      </c>
      <c r="AM378" s="78"/>
      <c r="AN378" s="79" t="e">
        <f>IF(#REF!="","",ROUND(#REF!/#REF!*$AN$5,1))</f>
        <v>#REF!</v>
      </c>
      <c r="AO378" s="79" t="str">
        <f t="shared" si="243"/>
        <v/>
      </c>
      <c r="AP378" s="5" t="str">
        <f t="shared" si="254"/>
        <v/>
      </c>
      <c r="AQ378" s="5" t="str">
        <f t="shared" si="255"/>
        <v/>
      </c>
      <c r="AR378" s="5" t="str">
        <f t="shared" si="256"/>
        <v/>
      </c>
      <c r="AS378" s="5" t="str">
        <f t="shared" si="257"/>
        <v/>
      </c>
      <c r="AT378" s="5" t="str">
        <f t="shared" si="258"/>
        <v/>
      </c>
      <c r="AU378" s="5" t="str">
        <f t="shared" si="259"/>
        <v/>
      </c>
      <c r="AV378" s="5" t="str">
        <f t="shared" si="247"/>
        <v/>
      </c>
    </row>
    <row r="379" spans="1:48" x14ac:dyDescent="0.35">
      <c r="A379" s="69">
        <f>IF('Student Profile'!A61="","",'Student Profile'!A61)</f>
        <v>59</v>
      </c>
      <c r="B379" s="70" t="str">
        <f>IF('Student Profile'!B61="","",'Student Profile'!B61)</f>
        <v/>
      </c>
      <c r="C379" s="69" t="str">
        <f>IF('Student Profile'!C61="","",'Student Profile'!C61)</f>
        <v/>
      </c>
      <c r="D379" s="71"/>
      <c r="E379" s="72">
        <f t="shared" si="223"/>
        <v>0</v>
      </c>
      <c r="F379" s="422" t="str">
        <f t="shared" si="224"/>
        <v/>
      </c>
      <c r="G379" s="4"/>
      <c r="H379" s="84">
        <f t="shared" si="225"/>
        <v>59</v>
      </c>
      <c r="I379" s="80" t="str">
        <f t="shared" si="226"/>
        <v/>
      </c>
      <c r="J379" s="80" t="str">
        <f t="shared" si="227"/>
        <v/>
      </c>
      <c r="K379" s="81"/>
      <c r="L379" s="6">
        <f t="shared" si="228"/>
        <v>0</v>
      </c>
      <c r="M379" s="421" t="str">
        <f t="shared" si="229"/>
        <v/>
      </c>
      <c r="N379" s="4"/>
      <c r="O379" s="83">
        <f t="shared" si="230"/>
        <v>59</v>
      </c>
      <c r="P379" s="77" t="str">
        <f t="shared" si="231"/>
        <v/>
      </c>
      <c r="Q379" s="77" t="str">
        <f t="shared" si="232"/>
        <v/>
      </c>
      <c r="R379" s="78"/>
      <c r="S379" s="79" t="e">
        <f>IF(#REF!="","",ROUND(#REF!/#REF!*$AN$5,1))</f>
        <v>#REF!</v>
      </c>
      <c r="T379" s="79" t="str">
        <f t="shared" si="233"/>
        <v/>
      </c>
      <c r="U379" s="4"/>
      <c r="V379" s="69">
        <f t="shared" si="234"/>
        <v>59</v>
      </c>
      <c r="W379" s="70" t="str">
        <f t="shared" si="235"/>
        <v/>
      </c>
      <c r="X379" s="70" t="str">
        <f t="shared" si="219"/>
        <v/>
      </c>
      <c r="Y379" s="71"/>
      <c r="Z379" s="72">
        <f t="shared" si="236"/>
        <v>0</v>
      </c>
      <c r="AA379" s="422" t="str">
        <f t="shared" si="237"/>
        <v/>
      </c>
      <c r="AB379" s="4"/>
      <c r="AC379" s="84">
        <f t="shared" si="238"/>
        <v>59</v>
      </c>
      <c r="AD379" s="80" t="str">
        <f t="shared" si="220"/>
        <v/>
      </c>
      <c r="AE379" s="80" t="str">
        <f t="shared" si="221"/>
        <v/>
      </c>
      <c r="AF379" s="81"/>
      <c r="AG379" s="6">
        <f t="shared" si="239"/>
        <v>0</v>
      </c>
      <c r="AH379" s="421" t="str">
        <f t="shared" si="240"/>
        <v/>
      </c>
      <c r="AI379" s="4"/>
      <c r="AJ379" s="83">
        <f t="shared" si="241"/>
        <v>59</v>
      </c>
      <c r="AK379" s="77" t="str">
        <f t="shared" si="242"/>
        <v/>
      </c>
      <c r="AL379" s="77" t="str">
        <f t="shared" si="222"/>
        <v/>
      </c>
      <c r="AM379" s="78"/>
      <c r="AN379" s="79" t="e">
        <f>IF(#REF!="","",ROUND(#REF!/#REF!*$AN$5,1))</f>
        <v>#REF!</v>
      </c>
      <c r="AO379" s="79" t="str">
        <f t="shared" si="243"/>
        <v/>
      </c>
      <c r="AP379" s="5" t="str">
        <f t="shared" si="254"/>
        <v/>
      </c>
      <c r="AQ379" s="5" t="str">
        <f t="shared" si="255"/>
        <v/>
      </c>
      <c r="AR379" s="5" t="str">
        <f t="shared" si="256"/>
        <v/>
      </c>
      <c r="AS379" s="5" t="str">
        <f t="shared" si="257"/>
        <v/>
      </c>
      <c r="AT379" s="5" t="str">
        <f t="shared" si="258"/>
        <v/>
      </c>
      <c r="AU379" s="5" t="str">
        <f t="shared" si="259"/>
        <v/>
      </c>
      <c r="AV379" s="5" t="str">
        <f t="shared" si="247"/>
        <v/>
      </c>
    </row>
    <row r="380" spans="1:48" x14ac:dyDescent="0.35">
      <c r="A380" s="69">
        <f>IF('Student Profile'!A62="","",'Student Profile'!A62)</f>
        <v>60</v>
      </c>
      <c r="B380" s="70" t="str">
        <f>IF('Student Profile'!B62="","",'Student Profile'!B62)</f>
        <v/>
      </c>
      <c r="C380" s="69" t="str">
        <f>IF('Student Profile'!C62="","",'Student Profile'!C62)</f>
        <v/>
      </c>
      <c r="D380" s="71"/>
      <c r="E380" s="72">
        <f t="shared" si="223"/>
        <v>0</v>
      </c>
      <c r="F380" s="422" t="str">
        <f t="shared" si="224"/>
        <v/>
      </c>
      <c r="G380" s="4"/>
      <c r="H380" s="84">
        <f t="shared" si="225"/>
        <v>60</v>
      </c>
      <c r="I380" s="80" t="str">
        <f t="shared" si="226"/>
        <v/>
      </c>
      <c r="J380" s="80" t="str">
        <f t="shared" si="227"/>
        <v/>
      </c>
      <c r="K380" s="81"/>
      <c r="L380" s="6">
        <f t="shared" si="228"/>
        <v>0</v>
      </c>
      <c r="M380" s="421" t="str">
        <f t="shared" si="229"/>
        <v/>
      </c>
      <c r="N380" s="4"/>
      <c r="O380" s="83">
        <f t="shared" si="230"/>
        <v>60</v>
      </c>
      <c r="P380" s="77" t="str">
        <f t="shared" si="231"/>
        <v/>
      </c>
      <c r="Q380" s="77" t="str">
        <f t="shared" si="232"/>
        <v/>
      </c>
      <c r="R380" s="78"/>
      <c r="S380" s="79" t="e">
        <f>IF(#REF!="","",ROUND(#REF!/#REF!*$AN$5,1))</f>
        <v>#REF!</v>
      </c>
      <c r="T380" s="79" t="str">
        <f t="shared" si="233"/>
        <v/>
      </c>
      <c r="U380" s="4"/>
      <c r="V380" s="69">
        <f t="shared" si="234"/>
        <v>60</v>
      </c>
      <c r="W380" s="70" t="str">
        <f t="shared" si="235"/>
        <v/>
      </c>
      <c r="X380" s="70" t="str">
        <f t="shared" si="219"/>
        <v/>
      </c>
      <c r="Y380" s="71"/>
      <c r="Z380" s="72">
        <f t="shared" si="236"/>
        <v>0</v>
      </c>
      <c r="AA380" s="422" t="str">
        <f t="shared" si="237"/>
        <v/>
      </c>
      <c r="AB380" s="4"/>
      <c r="AC380" s="84">
        <f t="shared" si="238"/>
        <v>60</v>
      </c>
      <c r="AD380" s="80" t="str">
        <f t="shared" si="220"/>
        <v/>
      </c>
      <c r="AE380" s="80" t="str">
        <f t="shared" si="221"/>
        <v/>
      </c>
      <c r="AF380" s="81"/>
      <c r="AG380" s="6">
        <f t="shared" si="239"/>
        <v>0</v>
      </c>
      <c r="AH380" s="421" t="str">
        <f t="shared" si="240"/>
        <v/>
      </c>
      <c r="AI380" s="4"/>
      <c r="AJ380" s="83">
        <f t="shared" si="241"/>
        <v>60</v>
      </c>
      <c r="AK380" s="77" t="str">
        <f t="shared" si="242"/>
        <v/>
      </c>
      <c r="AL380" s="77" t="str">
        <f t="shared" si="222"/>
        <v/>
      </c>
      <c r="AM380" s="78"/>
      <c r="AN380" s="79" t="e">
        <f>IF(#REF!="","",ROUND(#REF!/#REF!*$AN$5,1))</f>
        <v>#REF!</v>
      </c>
      <c r="AO380" s="79" t="str">
        <f t="shared" si="243"/>
        <v/>
      </c>
      <c r="AP380" s="5" t="str">
        <f t="shared" si="254"/>
        <v/>
      </c>
      <c r="AQ380" s="5" t="str">
        <f t="shared" si="255"/>
        <v/>
      </c>
      <c r="AR380" s="5" t="str">
        <f t="shared" si="256"/>
        <v/>
      </c>
      <c r="AS380" s="5" t="str">
        <f t="shared" si="257"/>
        <v/>
      </c>
      <c r="AT380" s="5" t="str">
        <f t="shared" si="258"/>
        <v/>
      </c>
      <c r="AU380" s="5" t="str">
        <f t="shared" si="259"/>
        <v/>
      </c>
      <c r="AV380" s="5" t="str">
        <f t="shared" si="247"/>
        <v/>
      </c>
    </row>
    <row r="381" spans="1:48" x14ac:dyDescent="0.35">
      <c r="A381" s="69">
        <f>IF('Student Profile'!A63="","",'Student Profile'!A63)</f>
        <v>61</v>
      </c>
      <c r="B381" s="70" t="str">
        <f>IF('Student Profile'!B63="","",'Student Profile'!B63)</f>
        <v/>
      </c>
      <c r="C381" s="69" t="str">
        <f>IF('Student Profile'!C63="","",'Student Profile'!C63)</f>
        <v/>
      </c>
      <c r="D381" s="71"/>
      <c r="E381" s="72">
        <f t="shared" ref="E381:E420" si="260">ROUND(D381/$D$5*$E$5,1)</f>
        <v>0</v>
      </c>
      <c r="F381" s="422" t="str">
        <f t="shared" si="224"/>
        <v/>
      </c>
      <c r="G381" s="4"/>
      <c r="H381" s="84">
        <f t="shared" ref="H381:H420" si="261">IF(A381="","",A381)</f>
        <v>61</v>
      </c>
      <c r="I381" s="80" t="str">
        <f t="shared" ref="I381:I420" si="262">IF(B381="","",B381)</f>
        <v/>
      </c>
      <c r="J381" s="80" t="str">
        <f t="shared" ref="J381:J420" si="263">IF(C381="","",C381)</f>
        <v/>
      </c>
      <c r="K381" s="81"/>
      <c r="L381" s="6">
        <f t="shared" ref="L381:L420" si="264">ROUND(K381/$AF$5*$AG$5,1)</f>
        <v>0</v>
      </c>
      <c r="M381" s="421" t="str">
        <f t="shared" si="229"/>
        <v/>
      </c>
      <c r="N381" s="4"/>
      <c r="O381" s="83">
        <f t="shared" ref="O381:O420" si="265">IF(A381="","",A381)</f>
        <v>61</v>
      </c>
      <c r="P381" s="77" t="str">
        <f t="shared" ref="P381:P420" si="266">IF(B381="","",B381)</f>
        <v/>
      </c>
      <c r="Q381" s="77" t="str">
        <f t="shared" ref="Q381:Q420" si="267">IF(C381="","",C381)</f>
        <v/>
      </c>
      <c r="R381" s="78"/>
      <c r="S381" s="79" t="e">
        <f>IF(#REF!="","",ROUND(#REF!/#REF!*$AN$5,1))</f>
        <v>#REF!</v>
      </c>
      <c r="T381" s="79" t="str">
        <f t="shared" ref="T381:T420" si="268">IF(R381="","",ROUNDUP(R381/$R$320*$T$320,1))</f>
        <v/>
      </c>
      <c r="U381" s="4"/>
      <c r="V381" s="69">
        <f t="shared" ref="V381:V420" si="269">IF(A381="","",A381)</f>
        <v>61</v>
      </c>
      <c r="W381" s="70" t="str">
        <f t="shared" ref="W381:W420" si="270">IF(B381="","",B381)</f>
        <v/>
      </c>
      <c r="X381" s="70" t="str">
        <f t="shared" ref="X381:X420" si="271">IF(C381="","",C381)</f>
        <v/>
      </c>
      <c r="Y381" s="71"/>
      <c r="Z381" s="72">
        <f t="shared" ref="Z381:Z420" si="272">ROUND(Y381/$Y$5*$Z$5,1)</f>
        <v>0</v>
      </c>
      <c r="AA381" s="422" t="str">
        <f t="shared" si="237"/>
        <v/>
      </c>
      <c r="AB381" s="4"/>
      <c r="AC381" s="84">
        <f t="shared" ref="AC381:AC420" si="273">IF(A381="","",A381)</f>
        <v>61</v>
      </c>
      <c r="AD381" s="80" t="str">
        <f t="shared" ref="AD381:AD420" si="274">IF(B381="","",B381)</f>
        <v/>
      </c>
      <c r="AE381" s="80" t="str">
        <f t="shared" ref="AE381:AE420" si="275">IF(C381="","",C381)</f>
        <v/>
      </c>
      <c r="AF381" s="81"/>
      <c r="AG381" s="6">
        <f t="shared" ref="AG381:AG420" si="276">ROUND(AF381/$AF$5*$AG$5,1)</f>
        <v>0</v>
      </c>
      <c r="AH381" s="421" t="str">
        <f t="shared" si="240"/>
        <v/>
      </c>
      <c r="AI381" s="4"/>
      <c r="AJ381" s="83">
        <f t="shared" ref="AJ381:AJ420" si="277">IF(A381="","",A381)</f>
        <v>61</v>
      </c>
      <c r="AK381" s="77" t="str">
        <f t="shared" ref="AK381:AK420" si="278">IF(B381="","",B381)</f>
        <v/>
      </c>
      <c r="AL381" s="77" t="str">
        <f t="shared" ref="AL381:AL420" si="279">IF(C381="","",C381)</f>
        <v/>
      </c>
      <c r="AM381" s="78"/>
      <c r="AN381" s="79" t="e">
        <f>IF(#REF!="","",ROUND(#REF!/#REF!*$AN$5,1))</f>
        <v>#REF!</v>
      </c>
      <c r="AO381" s="79" t="str">
        <f t="shared" si="243"/>
        <v/>
      </c>
      <c r="AP381" s="5" t="str">
        <f t="shared" si="254"/>
        <v/>
      </c>
      <c r="AQ381" s="5" t="str">
        <f t="shared" si="255"/>
        <v/>
      </c>
      <c r="AR381" s="5" t="str">
        <f t="shared" si="256"/>
        <v/>
      </c>
      <c r="AS381" s="5" t="str">
        <f t="shared" si="257"/>
        <v/>
      </c>
      <c r="AT381" s="5" t="str">
        <f t="shared" si="258"/>
        <v/>
      </c>
      <c r="AU381" s="5" t="str">
        <f t="shared" si="259"/>
        <v/>
      </c>
      <c r="AV381" s="5" t="str">
        <f t="shared" si="247"/>
        <v/>
      </c>
    </row>
    <row r="382" spans="1:48" x14ac:dyDescent="0.35">
      <c r="A382" s="69">
        <f>IF('Student Profile'!A64="","",'Student Profile'!A64)</f>
        <v>62</v>
      </c>
      <c r="B382" s="70" t="str">
        <f>IF('Student Profile'!B64="","",'Student Profile'!B64)</f>
        <v/>
      </c>
      <c r="C382" s="69" t="str">
        <f>IF('Student Profile'!C64="","",'Student Profile'!C64)</f>
        <v/>
      </c>
      <c r="D382" s="71"/>
      <c r="E382" s="72">
        <f t="shared" si="260"/>
        <v>0</v>
      </c>
      <c r="F382" s="422" t="str">
        <f t="shared" si="224"/>
        <v/>
      </c>
      <c r="G382" s="4"/>
      <c r="H382" s="84">
        <f t="shared" si="261"/>
        <v>62</v>
      </c>
      <c r="I382" s="80" t="str">
        <f t="shared" si="262"/>
        <v/>
      </c>
      <c r="J382" s="80" t="str">
        <f t="shared" si="263"/>
        <v/>
      </c>
      <c r="K382" s="81"/>
      <c r="L382" s="6">
        <f t="shared" si="264"/>
        <v>0</v>
      </c>
      <c r="M382" s="421" t="str">
        <f t="shared" si="229"/>
        <v/>
      </c>
      <c r="N382" s="4"/>
      <c r="O382" s="83">
        <f t="shared" si="265"/>
        <v>62</v>
      </c>
      <c r="P382" s="77" t="str">
        <f t="shared" si="266"/>
        <v/>
      </c>
      <c r="Q382" s="77" t="str">
        <f t="shared" si="267"/>
        <v/>
      </c>
      <c r="R382" s="78"/>
      <c r="S382" s="79" t="e">
        <f>IF(#REF!="","",ROUND(#REF!/#REF!*$AN$5,1))</f>
        <v>#REF!</v>
      </c>
      <c r="T382" s="79" t="str">
        <f t="shared" si="268"/>
        <v/>
      </c>
      <c r="U382" s="4"/>
      <c r="V382" s="69">
        <f t="shared" si="269"/>
        <v>62</v>
      </c>
      <c r="W382" s="70" t="str">
        <f t="shared" si="270"/>
        <v/>
      </c>
      <c r="X382" s="70" t="str">
        <f t="shared" si="271"/>
        <v/>
      </c>
      <c r="Y382" s="71"/>
      <c r="Z382" s="72">
        <f t="shared" si="272"/>
        <v>0</v>
      </c>
      <c r="AA382" s="422" t="str">
        <f t="shared" si="237"/>
        <v/>
      </c>
      <c r="AB382" s="4"/>
      <c r="AC382" s="84">
        <f t="shared" si="273"/>
        <v>62</v>
      </c>
      <c r="AD382" s="80" t="str">
        <f t="shared" si="274"/>
        <v/>
      </c>
      <c r="AE382" s="80" t="str">
        <f t="shared" si="275"/>
        <v/>
      </c>
      <c r="AF382" s="81"/>
      <c r="AG382" s="6">
        <f t="shared" si="276"/>
        <v>0</v>
      </c>
      <c r="AH382" s="421" t="str">
        <f t="shared" si="240"/>
        <v/>
      </c>
      <c r="AI382" s="4"/>
      <c r="AJ382" s="83">
        <f t="shared" si="277"/>
        <v>62</v>
      </c>
      <c r="AK382" s="77" t="str">
        <f t="shared" si="278"/>
        <v/>
      </c>
      <c r="AL382" s="77" t="str">
        <f t="shared" si="279"/>
        <v/>
      </c>
      <c r="AM382" s="78"/>
      <c r="AN382" s="79" t="e">
        <f>IF(#REF!="","",ROUND(#REF!/#REF!*$AN$5,1))</f>
        <v>#REF!</v>
      </c>
      <c r="AO382" s="79" t="str">
        <f t="shared" si="243"/>
        <v/>
      </c>
      <c r="AP382" s="5" t="str">
        <f t="shared" si="254"/>
        <v/>
      </c>
      <c r="AQ382" s="5" t="str">
        <f t="shared" si="255"/>
        <v/>
      </c>
      <c r="AR382" s="5" t="str">
        <f t="shared" si="256"/>
        <v/>
      </c>
      <c r="AS382" s="5" t="str">
        <f t="shared" si="257"/>
        <v/>
      </c>
      <c r="AT382" s="5" t="str">
        <f t="shared" si="258"/>
        <v/>
      </c>
      <c r="AU382" s="5" t="str">
        <f t="shared" si="259"/>
        <v/>
      </c>
      <c r="AV382" s="5" t="str">
        <f t="shared" si="247"/>
        <v/>
      </c>
    </row>
    <row r="383" spans="1:48" x14ac:dyDescent="0.35">
      <c r="A383" s="69">
        <f>IF('Student Profile'!A65="","",'Student Profile'!A65)</f>
        <v>63</v>
      </c>
      <c r="B383" s="70" t="str">
        <f>IF('Student Profile'!B65="","",'Student Profile'!B65)</f>
        <v/>
      </c>
      <c r="C383" s="69" t="str">
        <f>IF('Student Profile'!C65="","",'Student Profile'!C65)</f>
        <v/>
      </c>
      <c r="D383" s="71"/>
      <c r="E383" s="72">
        <f t="shared" si="260"/>
        <v>0</v>
      </c>
      <c r="F383" s="422" t="str">
        <f t="shared" si="224"/>
        <v/>
      </c>
      <c r="G383" s="4"/>
      <c r="H383" s="84">
        <f t="shared" si="261"/>
        <v>63</v>
      </c>
      <c r="I383" s="80" t="str">
        <f t="shared" si="262"/>
        <v/>
      </c>
      <c r="J383" s="80" t="str">
        <f t="shared" si="263"/>
        <v/>
      </c>
      <c r="K383" s="81"/>
      <c r="L383" s="6">
        <f t="shared" si="264"/>
        <v>0</v>
      </c>
      <c r="M383" s="421" t="str">
        <f t="shared" si="229"/>
        <v/>
      </c>
      <c r="N383" s="4"/>
      <c r="O383" s="83">
        <f t="shared" si="265"/>
        <v>63</v>
      </c>
      <c r="P383" s="77" t="str">
        <f t="shared" si="266"/>
        <v/>
      </c>
      <c r="Q383" s="77" t="str">
        <f t="shared" si="267"/>
        <v/>
      </c>
      <c r="R383" s="78"/>
      <c r="S383" s="79" t="e">
        <f>IF(#REF!="","",ROUND(#REF!/#REF!*$AN$5,1))</f>
        <v>#REF!</v>
      </c>
      <c r="T383" s="79" t="str">
        <f t="shared" si="268"/>
        <v/>
      </c>
      <c r="U383" s="4"/>
      <c r="V383" s="69">
        <f t="shared" si="269"/>
        <v>63</v>
      </c>
      <c r="W383" s="70" t="str">
        <f t="shared" si="270"/>
        <v/>
      </c>
      <c r="X383" s="70" t="str">
        <f t="shared" si="271"/>
        <v/>
      </c>
      <c r="Y383" s="71"/>
      <c r="Z383" s="72">
        <f t="shared" si="272"/>
        <v>0</v>
      </c>
      <c r="AA383" s="422" t="str">
        <f t="shared" si="237"/>
        <v/>
      </c>
      <c r="AB383" s="4"/>
      <c r="AC383" s="84">
        <f t="shared" si="273"/>
        <v>63</v>
      </c>
      <c r="AD383" s="80" t="str">
        <f t="shared" si="274"/>
        <v/>
      </c>
      <c r="AE383" s="80" t="str">
        <f t="shared" si="275"/>
        <v/>
      </c>
      <c r="AF383" s="81"/>
      <c r="AG383" s="6">
        <f t="shared" si="276"/>
        <v>0</v>
      </c>
      <c r="AH383" s="421" t="str">
        <f t="shared" si="240"/>
        <v/>
      </c>
      <c r="AI383" s="4"/>
      <c r="AJ383" s="83">
        <f t="shared" si="277"/>
        <v>63</v>
      </c>
      <c r="AK383" s="77" t="str">
        <f t="shared" si="278"/>
        <v/>
      </c>
      <c r="AL383" s="77" t="str">
        <f t="shared" si="279"/>
        <v/>
      </c>
      <c r="AM383" s="78"/>
      <c r="AN383" s="79" t="e">
        <f>IF(#REF!="","",ROUND(#REF!/#REF!*$AN$5,1))</f>
        <v>#REF!</v>
      </c>
      <c r="AO383" s="79" t="str">
        <f t="shared" si="243"/>
        <v/>
      </c>
      <c r="AP383" s="5" t="str">
        <f t="shared" si="254"/>
        <v/>
      </c>
      <c r="AQ383" s="5" t="str">
        <f t="shared" si="255"/>
        <v/>
      </c>
      <c r="AR383" s="5" t="str">
        <f t="shared" si="256"/>
        <v/>
      </c>
      <c r="AS383" s="5" t="str">
        <f t="shared" si="257"/>
        <v/>
      </c>
      <c r="AT383" s="5" t="str">
        <f t="shared" si="258"/>
        <v/>
      </c>
      <c r="AU383" s="5" t="str">
        <f t="shared" si="259"/>
        <v/>
      </c>
      <c r="AV383" s="5" t="str">
        <f t="shared" si="247"/>
        <v/>
      </c>
    </row>
    <row r="384" spans="1:48" x14ac:dyDescent="0.35">
      <c r="A384" s="69">
        <f>IF('Student Profile'!A66="","",'Student Profile'!A66)</f>
        <v>64</v>
      </c>
      <c r="B384" s="70" t="str">
        <f>IF('Student Profile'!B66="","",'Student Profile'!B66)</f>
        <v/>
      </c>
      <c r="C384" s="69" t="str">
        <f>IF('Student Profile'!C66="","",'Student Profile'!C66)</f>
        <v/>
      </c>
      <c r="D384" s="71"/>
      <c r="E384" s="72">
        <f t="shared" si="260"/>
        <v>0</v>
      </c>
      <c r="F384" s="422" t="str">
        <f t="shared" si="224"/>
        <v/>
      </c>
      <c r="G384" s="4"/>
      <c r="H384" s="84">
        <f t="shared" si="261"/>
        <v>64</v>
      </c>
      <c r="I384" s="80" t="str">
        <f t="shared" si="262"/>
        <v/>
      </c>
      <c r="J384" s="80" t="str">
        <f t="shared" si="263"/>
        <v/>
      </c>
      <c r="K384" s="81"/>
      <c r="L384" s="6">
        <f t="shared" si="264"/>
        <v>0</v>
      </c>
      <c r="M384" s="421" t="str">
        <f t="shared" si="229"/>
        <v/>
      </c>
      <c r="N384" s="4"/>
      <c r="O384" s="83">
        <f t="shared" si="265"/>
        <v>64</v>
      </c>
      <c r="P384" s="77" t="str">
        <f t="shared" si="266"/>
        <v/>
      </c>
      <c r="Q384" s="77" t="str">
        <f t="shared" si="267"/>
        <v/>
      </c>
      <c r="R384" s="78"/>
      <c r="S384" s="79" t="e">
        <f>IF(#REF!="","",ROUND(#REF!/#REF!*$AN$5,1))</f>
        <v>#REF!</v>
      </c>
      <c r="T384" s="79" t="str">
        <f t="shared" si="268"/>
        <v/>
      </c>
      <c r="U384" s="4"/>
      <c r="V384" s="69">
        <f t="shared" si="269"/>
        <v>64</v>
      </c>
      <c r="W384" s="70" t="str">
        <f t="shared" si="270"/>
        <v/>
      </c>
      <c r="X384" s="70" t="str">
        <f t="shared" si="271"/>
        <v/>
      </c>
      <c r="Y384" s="71"/>
      <c r="Z384" s="72">
        <f t="shared" si="272"/>
        <v>0</v>
      </c>
      <c r="AA384" s="422" t="str">
        <f t="shared" si="237"/>
        <v/>
      </c>
      <c r="AB384" s="4"/>
      <c r="AC384" s="84">
        <f t="shared" si="273"/>
        <v>64</v>
      </c>
      <c r="AD384" s="80" t="str">
        <f t="shared" si="274"/>
        <v/>
      </c>
      <c r="AE384" s="80" t="str">
        <f t="shared" si="275"/>
        <v/>
      </c>
      <c r="AF384" s="81"/>
      <c r="AG384" s="6">
        <f t="shared" si="276"/>
        <v>0</v>
      </c>
      <c r="AH384" s="421" t="str">
        <f t="shared" si="240"/>
        <v/>
      </c>
      <c r="AI384" s="4"/>
      <c r="AJ384" s="83">
        <f t="shared" si="277"/>
        <v>64</v>
      </c>
      <c r="AK384" s="77" t="str">
        <f t="shared" si="278"/>
        <v/>
      </c>
      <c r="AL384" s="77" t="str">
        <f t="shared" si="279"/>
        <v/>
      </c>
      <c r="AM384" s="78"/>
      <c r="AN384" s="79" t="e">
        <f>IF(#REF!="","",ROUND(#REF!/#REF!*$AN$5,1))</f>
        <v>#REF!</v>
      </c>
      <c r="AO384" s="79" t="str">
        <f t="shared" si="243"/>
        <v/>
      </c>
      <c r="AP384" s="5" t="str">
        <f t="shared" si="254"/>
        <v/>
      </c>
      <c r="AQ384" s="5" t="str">
        <f t="shared" si="255"/>
        <v/>
      </c>
      <c r="AR384" s="5" t="str">
        <f t="shared" si="256"/>
        <v/>
      </c>
      <c r="AS384" s="5" t="str">
        <f t="shared" si="257"/>
        <v/>
      </c>
      <c r="AT384" s="5" t="str">
        <f t="shared" si="258"/>
        <v/>
      </c>
      <c r="AU384" s="5" t="str">
        <f t="shared" si="259"/>
        <v/>
      </c>
      <c r="AV384" s="5" t="str">
        <f t="shared" si="247"/>
        <v/>
      </c>
    </row>
    <row r="385" spans="1:48" x14ac:dyDescent="0.35">
      <c r="A385" s="69">
        <f>IF('Student Profile'!A67="","",'Student Profile'!A67)</f>
        <v>65</v>
      </c>
      <c r="B385" s="70" t="str">
        <f>IF('Student Profile'!B67="","",'Student Profile'!B67)</f>
        <v/>
      </c>
      <c r="C385" s="69" t="str">
        <f>IF('Student Profile'!C67="","",'Student Profile'!C67)</f>
        <v/>
      </c>
      <c r="D385" s="71"/>
      <c r="E385" s="72">
        <f t="shared" si="260"/>
        <v>0</v>
      </c>
      <c r="F385" s="422" t="str">
        <f t="shared" si="224"/>
        <v/>
      </c>
      <c r="G385" s="4"/>
      <c r="H385" s="84">
        <f t="shared" si="261"/>
        <v>65</v>
      </c>
      <c r="I385" s="80" t="str">
        <f t="shared" si="262"/>
        <v/>
      </c>
      <c r="J385" s="80" t="str">
        <f t="shared" si="263"/>
        <v/>
      </c>
      <c r="K385" s="81"/>
      <c r="L385" s="6">
        <f t="shared" si="264"/>
        <v>0</v>
      </c>
      <c r="M385" s="421" t="str">
        <f t="shared" si="229"/>
        <v/>
      </c>
      <c r="N385" s="4"/>
      <c r="O385" s="83">
        <f t="shared" si="265"/>
        <v>65</v>
      </c>
      <c r="P385" s="77" t="str">
        <f t="shared" si="266"/>
        <v/>
      </c>
      <c r="Q385" s="77" t="str">
        <f t="shared" si="267"/>
        <v/>
      </c>
      <c r="R385" s="78"/>
      <c r="S385" s="79" t="e">
        <f>IF(#REF!="","",ROUND(#REF!/#REF!*$AN$5,1))</f>
        <v>#REF!</v>
      </c>
      <c r="T385" s="79" t="str">
        <f t="shared" si="268"/>
        <v/>
      </c>
      <c r="U385" s="4"/>
      <c r="V385" s="69">
        <f t="shared" si="269"/>
        <v>65</v>
      </c>
      <c r="W385" s="70" t="str">
        <f t="shared" si="270"/>
        <v/>
      </c>
      <c r="X385" s="70" t="str">
        <f t="shared" si="271"/>
        <v/>
      </c>
      <c r="Y385" s="71"/>
      <c r="Z385" s="72">
        <f t="shared" si="272"/>
        <v>0</v>
      </c>
      <c r="AA385" s="422" t="str">
        <f t="shared" si="237"/>
        <v/>
      </c>
      <c r="AB385" s="4"/>
      <c r="AC385" s="84">
        <f t="shared" si="273"/>
        <v>65</v>
      </c>
      <c r="AD385" s="80" t="str">
        <f t="shared" si="274"/>
        <v/>
      </c>
      <c r="AE385" s="80" t="str">
        <f t="shared" si="275"/>
        <v/>
      </c>
      <c r="AF385" s="81"/>
      <c r="AG385" s="6">
        <f t="shared" si="276"/>
        <v>0</v>
      </c>
      <c r="AH385" s="421" t="str">
        <f t="shared" si="240"/>
        <v/>
      </c>
      <c r="AI385" s="4"/>
      <c r="AJ385" s="83">
        <f t="shared" si="277"/>
        <v>65</v>
      </c>
      <c r="AK385" s="77" t="str">
        <f t="shared" si="278"/>
        <v/>
      </c>
      <c r="AL385" s="77" t="str">
        <f t="shared" si="279"/>
        <v/>
      </c>
      <c r="AM385" s="78"/>
      <c r="AN385" s="79" t="e">
        <f>IF(#REF!="","",ROUND(#REF!/#REF!*$AN$5,1))</f>
        <v>#REF!</v>
      </c>
      <c r="AO385" s="79" t="str">
        <f t="shared" si="243"/>
        <v/>
      </c>
      <c r="AP385" s="5" t="str">
        <f t="shared" si="254"/>
        <v/>
      </c>
      <c r="AQ385" s="5" t="str">
        <f t="shared" si="255"/>
        <v/>
      </c>
      <c r="AR385" s="5" t="str">
        <f t="shared" si="256"/>
        <v/>
      </c>
      <c r="AS385" s="5" t="str">
        <f t="shared" si="257"/>
        <v/>
      </c>
      <c r="AT385" s="5" t="str">
        <f t="shared" si="258"/>
        <v/>
      </c>
      <c r="AU385" s="5" t="str">
        <f t="shared" si="259"/>
        <v/>
      </c>
      <c r="AV385" s="5" t="str">
        <f t="shared" si="247"/>
        <v/>
      </c>
    </row>
    <row r="386" spans="1:48" x14ac:dyDescent="0.35">
      <c r="A386" s="69">
        <f>IF('Student Profile'!A68="","",'Student Profile'!A68)</f>
        <v>66</v>
      </c>
      <c r="B386" s="70" t="str">
        <f>IF('Student Profile'!B68="","",'Student Profile'!B68)</f>
        <v/>
      </c>
      <c r="C386" s="69" t="str">
        <f>IF('Student Profile'!C68="","",'Student Profile'!C68)</f>
        <v/>
      </c>
      <c r="D386" s="71"/>
      <c r="E386" s="72">
        <f t="shared" si="260"/>
        <v>0</v>
      </c>
      <c r="F386" s="422" t="str">
        <f t="shared" ref="F386:F420" si="280">IF(D386="","",ROUNDUP(D386/$D$320*$F$320,0))</f>
        <v/>
      </c>
      <c r="G386" s="4"/>
      <c r="H386" s="84">
        <f t="shared" si="261"/>
        <v>66</v>
      </c>
      <c r="I386" s="80" t="str">
        <f t="shared" si="262"/>
        <v/>
      </c>
      <c r="J386" s="80" t="str">
        <f t="shared" si="263"/>
        <v/>
      </c>
      <c r="K386" s="81"/>
      <c r="L386" s="6">
        <f t="shared" si="264"/>
        <v>0</v>
      </c>
      <c r="M386" s="421" t="str">
        <f t="shared" ref="M386:M420" si="281">IF(K386="","",ROUNDUP(K386/$K$320*$M$320,0))</f>
        <v/>
      </c>
      <c r="N386" s="4"/>
      <c r="O386" s="83">
        <f t="shared" si="265"/>
        <v>66</v>
      </c>
      <c r="P386" s="77" t="str">
        <f t="shared" si="266"/>
        <v/>
      </c>
      <c r="Q386" s="77" t="str">
        <f t="shared" si="267"/>
        <v/>
      </c>
      <c r="R386" s="78"/>
      <c r="S386" s="79" t="e">
        <f>IF(#REF!="","",ROUND(#REF!/#REF!*$AN$5,1))</f>
        <v>#REF!</v>
      </c>
      <c r="T386" s="79" t="str">
        <f t="shared" si="268"/>
        <v/>
      </c>
      <c r="U386" s="4"/>
      <c r="V386" s="69">
        <f t="shared" si="269"/>
        <v>66</v>
      </c>
      <c r="W386" s="70" t="str">
        <f t="shared" si="270"/>
        <v/>
      </c>
      <c r="X386" s="70" t="str">
        <f t="shared" si="271"/>
        <v/>
      </c>
      <c r="Y386" s="71"/>
      <c r="Z386" s="72">
        <f t="shared" si="272"/>
        <v>0</v>
      </c>
      <c r="AA386" s="422" t="str">
        <f t="shared" ref="AA386:AA420" si="282">IF(Y386="","",ROUNDUP(Y386/$Y$320*$AA$320,0))</f>
        <v/>
      </c>
      <c r="AB386" s="4"/>
      <c r="AC386" s="84">
        <f t="shared" si="273"/>
        <v>66</v>
      </c>
      <c r="AD386" s="80" t="str">
        <f t="shared" si="274"/>
        <v/>
      </c>
      <c r="AE386" s="80" t="str">
        <f t="shared" si="275"/>
        <v/>
      </c>
      <c r="AF386" s="81"/>
      <c r="AG386" s="6">
        <f t="shared" si="276"/>
        <v>0</v>
      </c>
      <c r="AH386" s="421" t="str">
        <f t="shared" ref="AH386:AH419" si="283">IF(AF386="","",ROUNDUP(AF386/$AF$320*$AH$320,0))</f>
        <v/>
      </c>
      <c r="AI386" s="4"/>
      <c r="AJ386" s="83">
        <f t="shared" si="277"/>
        <v>66</v>
      </c>
      <c r="AK386" s="77" t="str">
        <f t="shared" si="278"/>
        <v/>
      </c>
      <c r="AL386" s="77" t="str">
        <f t="shared" si="279"/>
        <v/>
      </c>
      <c r="AM386" s="78"/>
      <c r="AN386" s="79" t="e">
        <f>IF(#REF!="","",ROUND(#REF!/#REF!*$AN$5,1))</f>
        <v>#REF!</v>
      </c>
      <c r="AO386" s="79" t="str">
        <f t="shared" ref="AO386:AO420" si="284">IF(AM386="","",ROUNDUP(AM386/$AM$320*$AO$320,0))</f>
        <v/>
      </c>
      <c r="AP386" s="5" t="str">
        <f t="shared" si="254"/>
        <v/>
      </c>
      <c r="AQ386" s="5" t="str">
        <f t="shared" si="255"/>
        <v/>
      </c>
      <c r="AR386" s="5" t="str">
        <f t="shared" si="256"/>
        <v/>
      </c>
      <c r="AS386" s="5" t="str">
        <f t="shared" si="257"/>
        <v/>
      </c>
      <c r="AT386" s="5" t="str">
        <f t="shared" si="258"/>
        <v/>
      </c>
      <c r="AU386" s="5" t="str">
        <f t="shared" si="259"/>
        <v/>
      </c>
      <c r="AV386" s="5" t="str">
        <f t="shared" ref="AV386:AV420" si="285">IF(AND(AP386="",AQ386="",AS386="",AT386=""),"",SUM(AP386,AQ386,AS386,AT386))</f>
        <v/>
      </c>
    </row>
    <row r="387" spans="1:48" x14ac:dyDescent="0.35">
      <c r="A387" s="69">
        <f>IF('Student Profile'!A69="","",'Student Profile'!A69)</f>
        <v>67</v>
      </c>
      <c r="B387" s="70" t="str">
        <f>IF('Student Profile'!B69="","",'Student Profile'!B69)</f>
        <v/>
      </c>
      <c r="C387" s="69" t="str">
        <f>IF('Student Profile'!C69="","",'Student Profile'!C69)</f>
        <v/>
      </c>
      <c r="D387" s="71"/>
      <c r="E387" s="72">
        <f t="shared" si="260"/>
        <v>0</v>
      </c>
      <c r="F387" s="422" t="str">
        <f t="shared" si="280"/>
        <v/>
      </c>
      <c r="G387" s="4"/>
      <c r="H387" s="84">
        <f t="shared" si="261"/>
        <v>67</v>
      </c>
      <c r="I387" s="80" t="str">
        <f t="shared" si="262"/>
        <v/>
      </c>
      <c r="J387" s="80" t="str">
        <f t="shared" si="263"/>
        <v/>
      </c>
      <c r="K387" s="81"/>
      <c r="L387" s="6">
        <f t="shared" si="264"/>
        <v>0</v>
      </c>
      <c r="M387" s="421" t="str">
        <f t="shared" si="281"/>
        <v/>
      </c>
      <c r="N387" s="4"/>
      <c r="O387" s="83">
        <f t="shared" si="265"/>
        <v>67</v>
      </c>
      <c r="P387" s="77" t="str">
        <f t="shared" si="266"/>
        <v/>
      </c>
      <c r="Q387" s="77" t="str">
        <f t="shared" si="267"/>
        <v/>
      </c>
      <c r="R387" s="78"/>
      <c r="S387" s="79" t="e">
        <f>IF(#REF!="","",ROUND(#REF!/#REF!*$AN$5,1))</f>
        <v>#REF!</v>
      </c>
      <c r="T387" s="79" t="str">
        <f t="shared" si="268"/>
        <v/>
      </c>
      <c r="U387" s="4"/>
      <c r="V387" s="69">
        <f t="shared" si="269"/>
        <v>67</v>
      </c>
      <c r="W387" s="70" t="str">
        <f t="shared" si="270"/>
        <v/>
      </c>
      <c r="X387" s="70" t="str">
        <f t="shared" si="271"/>
        <v/>
      </c>
      <c r="Y387" s="71"/>
      <c r="Z387" s="72">
        <f t="shared" si="272"/>
        <v>0</v>
      </c>
      <c r="AA387" s="422" t="str">
        <f t="shared" si="282"/>
        <v/>
      </c>
      <c r="AB387" s="4"/>
      <c r="AC387" s="84">
        <f t="shared" si="273"/>
        <v>67</v>
      </c>
      <c r="AD387" s="80" t="str">
        <f t="shared" si="274"/>
        <v/>
      </c>
      <c r="AE387" s="80" t="str">
        <f t="shared" si="275"/>
        <v/>
      </c>
      <c r="AF387" s="81"/>
      <c r="AG387" s="6">
        <f t="shared" si="276"/>
        <v>0</v>
      </c>
      <c r="AH387" s="421" t="str">
        <f t="shared" si="283"/>
        <v/>
      </c>
      <c r="AI387" s="4"/>
      <c r="AJ387" s="83">
        <f t="shared" si="277"/>
        <v>67</v>
      </c>
      <c r="AK387" s="77" t="str">
        <f t="shared" si="278"/>
        <v/>
      </c>
      <c r="AL387" s="77" t="str">
        <f t="shared" si="279"/>
        <v/>
      </c>
      <c r="AM387" s="78"/>
      <c r="AN387" s="79" t="e">
        <f>IF(#REF!="","",ROUND(#REF!/#REF!*$AN$5,1))</f>
        <v>#REF!</v>
      </c>
      <c r="AO387" s="79" t="str">
        <f t="shared" si="284"/>
        <v/>
      </c>
      <c r="AP387" s="5" t="str">
        <f t="shared" si="254"/>
        <v/>
      </c>
      <c r="AQ387" s="5" t="str">
        <f t="shared" si="255"/>
        <v/>
      </c>
      <c r="AR387" s="5" t="str">
        <f t="shared" si="256"/>
        <v/>
      </c>
      <c r="AS387" s="5" t="str">
        <f t="shared" si="257"/>
        <v/>
      </c>
      <c r="AT387" s="5" t="str">
        <f t="shared" si="258"/>
        <v/>
      </c>
      <c r="AU387" s="5" t="str">
        <f t="shared" si="259"/>
        <v/>
      </c>
      <c r="AV387" s="5" t="str">
        <f t="shared" si="285"/>
        <v/>
      </c>
    </row>
    <row r="388" spans="1:48" x14ac:dyDescent="0.35">
      <c r="A388" s="69">
        <f>IF('Student Profile'!A70="","",'Student Profile'!A70)</f>
        <v>68</v>
      </c>
      <c r="B388" s="70" t="str">
        <f>IF('Student Profile'!B70="","",'Student Profile'!B70)</f>
        <v/>
      </c>
      <c r="C388" s="69" t="str">
        <f>IF('Student Profile'!C70="","",'Student Profile'!C70)</f>
        <v/>
      </c>
      <c r="D388" s="71"/>
      <c r="E388" s="72">
        <f t="shared" si="260"/>
        <v>0</v>
      </c>
      <c r="F388" s="422" t="str">
        <f t="shared" si="280"/>
        <v/>
      </c>
      <c r="G388" s="4"/>
      <c r="H388" s="84">
        <f t="shared" si="261"/>
        <v>68</v>
      </c>
      <c r="I388" s="80" t="str">
        <f t="shared" si="262"/>
        <v/>
      </c>
      <c r="J388" s="80" t="str">
        <f t="shared" si="263"/>
        <v/>
      </c>
      <c r="K388" s="81"/>
      <c r="L388" s="6">
        <f t="shared" si="264"/>
        <v>0</v>
      </c>
      <c r="M388" s="421" t="str">
        <f t="shared" si="281"/>
        <v/>
      </c>
      <c r="N388" s="4"/>
      <c r="O388" s="83">
        <f t="shared" si="265"/>
        <v>68</v>
      </c>
      <c r="P388" s="77" t="str">
        <f t="shared" si="266"/>
        <v/>
      </c>
      <c r="Q388" s="77" t="str">
        <f t="shared" si="267"/>
        <v/>
      </c>
      <c r="R388" s="78"/>
      <c r="S388" s="79" t="e">
        <f>IF(#REF!="","",ROUND(#REF!/#REF!*$AN$5,1))</f>
        <v>#REF!</v>
      </c>
      <c r="T388" s="79" t="str">
        <f t="shared" si="268"/>
        <v/>
      </c>
      <c r="U388" s="4"/>
      <c r="V388" s="69">
        <f t="shared" si="269"/>
        <v>68</v>
      </c>
      <c r="W388" s="70" t="str">
        <f t="shared" si="270"/>
        <v/>
      </c>
      <c r="X388" s="70" t="str">
        <f t="shared" si="271"/>
        <v/>
      </c>
      <c r="Y388" s="71"/>
      <c r="Z388" s="72">
        <f t="shared" si="272"/>
        <v>0</v>
      </c>
      <c r="AA388" s="422" t="str">
        <f t="shared" si="282"/>
        <v/>
      </c>
      <c r="AB388" s="4"/>
      <c r="AC388" s="84">
        <f t="shared" si="273"/>
        <v>68</v>
      </c>
      <c r="AD388" s="80" t="str">
        <f t="shared" si="274"/>
        <v/>
      </c>
      <c r="AE388" s="80" t="str">
        <f t="shared" si="275"/>
        <v/>
      </c>
      <c r="AF388" s="81"/>
      <c r="AG388" s="6">
        <f t="shared" si="276"/>
        <v>0</v>
      </c>
      <c r="AH388" s="421" t="str">
        <f t="shared" si="283"/>
        <v/>
      </c>
      <c r="AI388" s="4"/>
      <c r="AJ388" s="83">
        <f t="shared" si="277"/>
        <v>68</v>
      </c>
      <c r="AK388" s="77" t="str">
        <f t="shared" si="278"/>
        <v/>
      </c>
      <c r="AL388" s="77" t="str">
        <f t="shared" si="279"/>
        <v/>
      </c>
      <c r="AM388" s="78"/>
      <c r="AN388" s="79" t="e">
        <f>IF(#REF!="","",ROUND(#REF!/#REF!*$AN$5,1))</f>
        <v>#REF!</v>
      </c>
      <c r="AO388" s="79" t="str">
        <f t="shared" si="284"/>
        <v/>
      </c>
      <c r="AP388" s="5" t="str">
        <f t="shared" si="254"/>
        <v/>
      </c>
      <c r="AQ388" s="5" t="str">
        <f t="shared" si="255"/>
        <v/>
      </c>
      <c r="AR388" s="5" t="str">
        <f t="shared" si="256"/>
        <v/>
      </c>
      <c r="AS388" s="5" t="str">
        <f t="shared" si="257"/>
        <v/>
      </c>
      <c r="AT388" s="5" t="str">
        <f t="shared" si="258"/>
        <v/>
      </c>
      <c r="AU388" s="5" t="str">
        <f t="shared" si="259"/>
        <v/>
      </c>
      <c r="AV388" s="5" t="str">
        <f t="shared" si="285"/>
        <v/>
      </c>
    </row>
    <row r="389" spans="1:48" x14ac:dyDescent="0.35">
      <c r="A389" s="69">
        <f>IF('Student Profile'!A71="","",'Student Profile'!A71)</f>
        <v>69</v>
      </c>
      <c r="B389" s="70" t="str">
        <f>IF('Student Profile'!B71="","",'Student Profile'!B71)</f>
        <v/>
      </c>
      <c r="C389" s="69" t="str">
        <f>IF('Student Profile'!C71="","",'Student Profile'!C71)</f>
        <v/>
      </c>
      <c r="D389" s="71"/>
      <c r="E389" s="72">
        <f t="shared" si="260"/>
        <v>0</v>
      </c>
      <c r="F389" s="422" t="str">
        <f t="shared" si="280"/>
        <v/>
      </c>
      <c r="G389" s="4"/>
      <c r="H389" s="84">
        <f t="shared" si="261"/>
        <v>69</v>
      </c>
      <c r="I389" s="80" t="str">
        <f t="shared" si="262"/>
        <v/>
      </c>
      <c r="J389" s="80" t="str">
        <f t="shared" si="263"/>
        <v/>
      </c>
      <c r="K389" s="81"/>
      <c r="L389" s="6">
        <f t="shared" si="264"/>
        <v>0</v>
      </c>
      <c r="M389" s="421" t="str">
        <f t="shared" si="281"/>
        <v/>
      </c>
      <c r="N389" s="4"/>
      <c r="O389" s="83">
        <f t="shared" si="265"/>
        <v>69</v>
      </c>
      <c r="P389" s="77" t="str">
        <f t="shared" si="266"/>
        <v/>
      </c>
      <c r="Q389" s="77" t="str">
        <f t="shared" si="267"/>
        <v/>
      </c>
      <c r="R389" s="78"/>
      <c r="S389" s="79" t="e">
        <f>IF(#REF!="","",ROUND(#REF!/#REF!*$AN$5,1))</f>
        <v>#REF!</v>
      </c>
      <c r="T389" s="79" t="str">
        <f t="shared" si="268"/>
        <v/>
      </c>
      <c r="U389" s="4"/>
      <c r="V389" s="69">
        <f t="shared" si="269"/>
        <v>69</v>
      </c>
      <c r="W389" s="70" t="str">
        <f t="shared" si="270"/>
        <v/>
      </c>
      <c r="X389" s="70" t="str">
        <f t="shared" si="271"/>
        <v/>
      </c>
      <c r="Y389" s="71"/>
      <c r="Z389" s="72">
        <f t="shared" si="272"/>
        <v>0</v>
      </c>
      <c r="AA389" s="422" t="str">
        <f t="shared" si="282"/>
        <v/>
      </c>
      <c r="AB389" s="4"/>
      <c r="AC389" s="84">
        <f t="shared" si="273"/>
        <v>69</v>
      </c>
      <c r="AD389" s="80" t="str">
        <f t="shared" si="274"/>
        <v/>
      </c>
      <c r="AE389" s="80" t="str">
        <f t="shared" si="275"/>
        <v/>
      </c>
      <c r="AF389" s="81"/>
      <c r="AG389" s="6">
        <f t="shared" si="276"/>
        <v>0</v>
      </c>
      <c r="AH389" s="421" t="str">
        <f t="shared" si="283"/>
        <v/>
      </c>
      <c r="AI389" s="4"/>
      <c r="AJ389" s="83">
        <f t="shared" si="277"/>
        <v>69</v>
      </c>
      <c r="AK389" s="77" t="str">
        <f t="shared" si="278"/>
        <v/>
      </c>
      <c r="AL389" s="77" t="str">
        <f t="shared" si="279"/>
        <v/>
      </c>
      <c r="AM389" s="78"/>
      <c r="AN389" s="79" t="e">
        <f>IF(#REF!="","",ROUND(#REF!/#REF!*$AN$5,1))</f>
        <v>#REF!</v>
      </c>
      <c r="AO389" s="79" t="str">
        <f t="shared" si="284"/>
        <v/>
      </c>
      <c r="AP389" s="5" t="str">
        <f t="shared" si="254"/>
        <v/>
      </c>
      <c r="AQ389" s="5" t="str">
        <f t="shared" si="255"/>
        <v/>
      </c>
      <c r="AR389" s="5" t="str">
        <f t="shared" si="256"/>
        <v/>
      </c>
      <c r="AS389" s="5" t="str">
        <f t="shared" si="257"/>
        <v/>
      </c>
      <c r="AT389" s="5" t="str">
        <f t="shared" si="258"/>
        <v/>
      </c>
      <c r="AU389" s="5" t="str">
        <f t="shared" si="259"/>
        <v/>
      </c>
      <c r="AV389" s="5" t="str">
        <f t="shared" si="285"/>
        <v/>
      </c>
    </row>
    <row r="390" spans="1:48" x14ac:dyDescent="0.35">
      <c r="A390" s="69">
        <f>IF('Student Profile'!A72="","",'Student Profile'!A72)</f>
        <v>70</v>
      </c>
      <c r="B390" s="70" t="str">
        <f>IF('Student Profile'!B72="","",'Student Profile'!B72)</f>
        <v/>
      </c>
      <c r="C390" s="69" t="str">
        <f>IF('Student Profile'!C72="","",'Student Profile'!C72)</f>
        <v/>
      </c>
      <c r="D390" s="71"/>
      <c r="E390" s="72">
        <f t="shared" si="260"/>
        <v>0</v>
      </c>
      <c r="F390" s="422" t="str">
        <f t="shared" si="280"/>
        <v/>
      </c>
      <c r="G390" s="4"/>
      <c r="H390" s="84">
        <f t="shared" si="261"/>
        <v>70</v>
      </c>
      <c r="I390" s="80" t="str">
        <f t="shared" si="262"/>
        <v/>
      </c>
      <c r="J390" s="80" t="str">
        <f t="shared" si="263"/>
        <v/>
      </c>
      <c r="K390" s="81"/>
      <c r="L390" s="6">
        <f t="shared" si="264"/>
        <v>0</v>
      </c>
      <c r="M390" s="421" t="str">
        <f t="shared" si="281"/>
        <v/>
      </c>
      <c r="N390" s="4"/>
      <c r="O390" s="83">
        <f t="shared" si="265"/>
        <v>70</v>
      </c>
      <c r="P390" s="77" t="str">
        <f t="shared" si="266"/>
        <v/>
      </c>
      <c r="Q390" s="77" t="str">
        <f t="shared" si="267"/>
        <v/>
      </c>
      <c r="R390" s="78"/>
      <c r="S390" s="79" t="e">
        <f>IF(#REF!="","",ROUND(#REF!/#REF!*$AN$5,1))</f>
        <v>#REF!</v>
      </c>
      <c r="T390" s="79" t="str">
        <f t="shared" si="268"/>
        <v/>
      </c>
      <c r="U390" s="4"/>
      <c r="V390" s="69">
        <f t="shared" si="269"/>
        <v>70</v>
      </c>
      <c r="W390" s="70" t="str">
        <f t="shared" si="270"/>
        <v/>
      </c>
      <c r="X390" s="70" t="str">
        <f t="shared" si="271"/>
        <v/>
      </c>
      <c r="Y390" s="71"/>
      <c r="Z390" s="72">
        <f t="shared" si="272"/>
        <v>0</v>
      </c>
      <c r="AA390" s="422" t="str">
        <f t="shared" si="282"/>
        <v/>
      </c>
      <c r="AB390" s="4"/>
      <c r="AC390" s="84">
        <f t="shared" si="273"/>
        <v>70</v>
      </c>
      <c r="AD390" s="80" t="str">
        <f t="shared" si="274"/>
        <v/>
      </c>
      <c r="AE390" s="80" t="str">
        <f t="shared" si="275"/>
        <v/>
      </c>
      <c r="AF390" s="81"/>
      <c r="AG390" s="6">
        <f t="shared" si="276"/>
        <v>0</v>
      </c>
      <c r="AH390" s="421" t="str">
        <f t="shared" si="283"/>
        <v/>
      </c>
      <c r="AI390" s="4"/>
      <c r="AJ390" s="83">
        <f t="shared" si="277"/>
        <v>70</v>
      </c>
      <c r="AK390" s="77" t="str">
        <f t="shared" si="278"/>
        <v/>
      </c>
      <c r="AL390" s="77" t="str">
        <f t="shared" si="279"/>
        <v/>
      </c>
      <c r="AM390" s="78"/>
      <c r="AN390" s="79" t="e">
        <f>IF(#REF!="","",ROUND(#REF!/#REF!*$AN$5,1))</f>
        <v>#REF!</v>
      </c>
      <c r="AO390" s="79" t="str">
        <f t="shared" si="284"/>
        <v/>
      </c>
      <c r="AP390" s="5" t="str">
        <f t="shared" si="254"/>
        <v/>
      </c>
      <c r="AQ390" s="5" t="str">
        <f t="shared" si="255"/>
        <v/>
      </c>
      <c r="AR390" s="5" t="str">
        <f t="shared" si="256"/>
        <v/>
      </c>
      <c r="AS390" s="5" t="str">
        <f t="shared" si="257"/>
        <v/>
      </c>
      <c r="AT390" s="5" t="str">
        <f t="shared" si="258"/>
        <v/>
      </c>
      <c r="AU390" s="5" t="str">
        <f t="shared" si="259"/>
        <v/>
      </c>
      <c r="AV390" s="5" t="str">
        <f t="shared" si="285"/>
        <v/>
      </c>
    </row>
    <row r="391" spans="1:48" x14ac:dyDescent="0.35">
      <c r="A391" s="69">
        <f>IF('Student Profile'!A73="","",'Student Profile'!A73)</f>
        <v>71</v>
      </c>
      <c r="B391" s="70" t="str">
        <f>IF('Student Profile'!B73="","",'Student Profile'!B73)</f>
        <v/>
      </c>
      <c r="C391" s="69" t="str">
        <f>IF('Student Profile'!C73="","",'Student Profile'!C73)</f>
        <v/>
      </c>
      <c r="D391" s="71"/>
      <c r="E391" s="72">
        <f t="shared" si="260"/>
        <v>0</v>
      </c>
      <c r="F391" s="422" t="str">
        <f t="shared" si="280"/>
        <v/>
      </c>
      <c r="G391" s="4"/>
      <c r="H391" s="84">
        <f t="shared" si="261"/>
        <v>71</v>
      </c>
      <c r="I391" s="80" t="str">
        <f t="shared" si="262"/>
        <v/>
      </c>
      <c r="J391" s="80" t="str">
        <f t="shared" si="263"/>
        <v/>
      </c>
      <c r="K391" s="81"/>
      <c r="L391" s="6">
        <f t="shared" si="264"/>
        <v>0</v>
      </c>
      <c r="M391" s="421" t="str">
        <f t="shared" si="281"/>
        <v/>
      </c>
      <c r="N391" s="4"/>
      <c r="O391" s="83">
        <f t="shared" si="265"/>
        <v>71</v>
      </c>
      <c r="P391" s="77" t="str">
        <f t="shared" si="266"/>
        <v/>
      </c>
      <c r="Q391" s="77" t="str">
        <f t="shared" si="267"/>
        <v/>
      </c>
      <c r="R391" s="78"/>
      <c r="S391" s="79" t="e">
        <f>IF(#REF!="","",ROUND(#REF!/#REF!*$AN$5,1))</f>
        <v>#REF!</v>
      </c>
      <c r="T391" s="79" t="str">
        <f t="shared" si="268"/>
        <v/>
      </c>
      <c r="U391" s="4"/>
      <c r="V391" s="69">
        <f t="shared" si="269"/>
        <v>71</v>
      </c>
      <c r="W391" s="70" t="str">
        <f t="shared" si="270"/>
        <v/>
      </c>
      <c r="X391" s="70" t="str">
        <f t="shared" si="271"/>
        <v/>
      </c>
      <c r="Y391" s="71"/>
      <c r="Z391" s="72">
        <f t="shared" si="272"/>
        <v>0</v>
      </c>
      <c r="AA391" s="422" t="str">
        <f t="shared" si="282"/>
        <v/>
      </c>
      <c r="AB391" s="4"/>
      <c r="AC391" s="84">
        <f t="shared" si="273"/>
        <v>71</v>
      </c>
      <c r="AD391" s="80" t="str">
        <f t="shared" si="274"/>
        <v/>
      </c>
      <c r="AE391" s="80" t="str">
        <f t="shared" si="275"/>
        <v/>
      </c>
      <c r="AF391" s="81"/>
      <c r="AG391" s="6">
        <f t="shared" si="276"/>
        <v>0</v>
      </c>
      <c r="AH391" s="421" t="str">
        <f t="shared" si="283"/>
        <v/>
      </c>
      <c r="AI391" s="4"/>
      <c r="AJ391" s="83">
        <f t="shared" si="277"/>
        <v>71</v>
      </c>
      <c r="AK391" s="77" t="str">
        <f t="shared" si="278"/>
        <v/>
      </c>
      <c r="AL391" s="77" t="str">
        <f t="shared" si="279"/>
        <v/>
      </c>
      <c r="AM391" s="78"/>
      <c r="AN391" s="79" t="e">
        <f>IF(#REF!="","",ROUND(#REF!/#REF!*$AN$5,1))</f>
        <v>#REF!</v>
      </c>
      <c r="AO391" s="79" t="str">
        <f t="shared" si="284"/>
        <v/>
      </c>
      <c r="AP391" s="5" t="str">
        <f t="shared" si="254"/>
        <v/>
      </c>
      <c r="AQ391" s="5" t="str">
        <f t="shared" si="255"/>
        <v/>
      </c>
      <c r="AR391" s="5" t="str">
        <f t="shared" si="256"/>
        <v/>
      </c>
      <c r="AS391" s="5" t="str">
        <f t="shared" si="257"/>
        <v/>
      </c>
      <c r="AT391" s="5" t="str">
        <f t="shared" si="258"/>
        <v/>
      </c>
      <c r="AU391" s="5" t="str">
        <f t="shared" si="259"/>
        <v/>
      </c>
      <c r="AV391" s="5" t="str">
        <f t="shared" si="285"/>
        <v/>
      </c>
    </row>
    <row r="392" spans="1:48" x14ac:dyDescent="0.35">
      <c r="A392" s="69">
        <f>IF('Student Profile'!A74="","",'Student Profile'!A74)</f>
        <v>72</v>
      </c>
      <c r="B392" s="70" t="str">
        <f>IF('Student Profile'!B74="","",'Student Profile'!B74)</f>
        <v/>
      </c>
      <c r="C392" s="69" t="str">
        <f>IF('Student Profile'!C74="","",'Student Profile'!C74)</f>
        <v/>
      </c>
      <c r="D392" s="71"/>
      <c r="E392" s="72">
        <f t="shared" si="260"/>
        <v>0</v>
      </c>
      <c r="F392" s="422" t="str">
        <f t="shared" si="280"/>
        <v/>
      </c>
      <c r="G392" s="4"/>
      <c r="H392" s="84">
        <f t="shared" si="261"/>
        <v>72</v>
      </c>
      <c r="I392" s="80" t="str">
        <f t="shared" si="262"/>
        <v/>
      </c>
      <c r="J392" s="80" t="str">
        <f t="shared" si="263"/>
        <v/>
      </c>
      <c r="K392" s="81"/>
      <c r="L392" s="6">
        <f t="shared" si="264"/>
        <v>0</v>
      </c>
      <c r="M392" s="421" t="str">
        <f t="shared" si="281"/>
        <v/>
      </c>
      <c r="N392" s="4"/>
      <c r="O392" s="83">
        <f t="shared" si="265"/>
        <v>72</v>
      </c>
      <c r="P392" s="77" t="str">
        <f t="shared" si="266"/>
        <v/>
      </c>
      <c r="Q392" s="77" t="str">
        <f t="shared" si="267"/>
        <v/>
      </c>
      <c r="R392" s="78"/>
      <c r="S392" s="79" t="e">
        <f>IF(#REF!="","",ROUND(#REF!/#REF!*$AN$5,1))</f>
        <v>#REF!</v>
      </c>
      <c r="T392" s="79" t="str">
        <f t="shared" si="268"/>
        <v/>
      </c>
      <c r="U392" s="4"/>
      <c r="V392" s="69">
        <f t="shared" si="269"/>
        <v>72</v>
      </c>
      <c r="W392" s="70" t="str">
        <f t="shared" si="270"/>
        <v/>
      </c>
      <c r="X392" s="70" t="str">
        <f t="shared" si="271"/>
        <v/>
      </c>
      <c r="Y392" s="71"/>
      <c r="Z392" s="72">
        <f t="shared" si="272"/>
        <v>0</v>
      </c>
      <c r="AA392" s="422" t="str">
        <f t="shared" si="282"/>
        <v/>
      </c>
      <c r="AB392" s="4"/>
      <c r="AC392" s="84">
        <f t="shared" si="273"/>
        <v>72</v>
      </c>
      <c r="AD392" s="80" t="str">
        <f t="shared" si="274"/>
        <v/>
      </c>
      <c r="AE392" s="80" t="str">
        <f t="shared" si="275"/>
        <v/>
      </c>
      <c r="AF392" s="81"/>
      <c r="AG392" s="6">
        <f t="shared" si="276"/>
        <v>0</v>
      </c>
      <c r="AH392" s="421" t="str">
        <f t="shared" si="283"/>
        <v/>
      </c>
      <c r="AI392" s="4"/>
      <c r="AJ392" s="83">
        <f t="shared" si="277"/>
        <v>72</v>
      </c>
      <c r="AK392" s="77" t="str">
        <f t="shared" si="278"/>
        <v/>
      </c>
      <c r="AL392" s="77" t="str">
        <f t="shared" si="279"/>
        <v/>
      </c>
      <c r="AM392" s="78"/>
      <c r="AN392" s="79" t="e">
        <f>IF(#REF!="","",ROUND(#REF!/#REF!*$AN$5,1))</f>
        <v>#REF!</v>
      </c>
      <c r="AO392" s="79" t="str">
        <f t="shared" si="284"/>
        <v/>
      </c>
      <c r="AP392" s="5" t="str">
        <f t="shared" ref="AP392:AP420" si="286">IF(D392="","",D392)</f>
        <v/>
      </c>
      <c r="AQ392" s="5" t="str">
        <f t="shared" ref="AQ392:AQ420" si="287">IF(K392="","",K392)</f>
        <v/>
      </c>
      <c r="AR392" s="5" t="str">
        <f t="shared" ref="AR392:AR420" si="288">IF(R392="","",R392)</f>
        <v/>
      </c>
      <c r="AS392" s="5" t="str">
        <f t="shared" ref="AS392:AS420" si="289">IF(Y392="","",Y392)</f>
        <v/>
      </c>
      <c r="AT392" s="5" t="str">
        <f t="shared" ref="AT392:AT420" si="290">IF(AF392="","",AF392)</f>
        <v/>
      </c>
      <c r="AU392" s="5" t="str">
        <f t="shared" ref="AU392:AU420" si="291">IF(AM392="","",AM392)</f>
        <v/>
      </c>
      <c r="AV392" s="5" t="str">
        <f t="shared" si="285"/>
        <v/>
      </c>
    </row>
    <row r="393" spans="1:48" x14ac:dyDescent="0.35">
      <c r="A393" s="69">
        <f>IF('Student Profile'!A75="","",'Student Profile'!A75)</f>
        <v>73</v>
      </c>
      <c r="B393" s="70" t="str">
        <f>IF('Student Profile'!B75="","",'Student Profile'!B75)</f>
        <v/>
      </c>
      <c r="C393" s="69" t="str">
        <f>IF('Student Profile'!C75="","",'Student Profile'!C75)</f>
        <v/>
      </c>
      <c r="D393" s="71"/>
      <c r="E393" s="72">
        <f t="shared" si="260"/>
        <v>0</v>
      </c>
      <c r="F393" s="422" t="str">
        <f t="shared" si="280"/>
        <v/>
      </c>
      <c r="G393" s="4"/>
      <c r="H393" s="84">
        <f t="shared" si="261"/>
        <v>73</v>
      </c>
      <c r="I393" s="80" t="str">
        <f t="shared" si="262"/>
        <v/>
      </c>
      <c r="J393" s="80" t="str">
        <f t="shared" si="263"/>
        <v/>
      </c>
      <c r="K393" s="81"/>
      <c r="L393" s="6">
        <f t="shared" si="264"/>
        <v>0</v>
      </c>
      <c r="M393" s="421" t="str">
        <f t="shared" si="281"/>
        <v/>
      </c>
      <c r="N393" s="4"/>
      <c r="O393" s="83">
        <f t="shared" si="265"/>
        <v>73</v>
      </c>
      <c r="P393" s="77" t="str">
        <f t="shared" si="266"/>
        <v/>
      </c>
      <c r="Q393" s="77" t="str">
        <f t="shared" si="267"/>
        <v/>
      </c>
      <c r="R393" s="78"/>
      <c r="S393" s="79" t="e">
        <f>IF(#REF!="","",ROUND(#REF!/#REF!*$AN$5,1))</f>
        <v>#REF!</v>
      </c>
      <c r="T393" s="79" t="str">
        <f t="shared" si="268"/>
        <v/>
      </c>
      <c r="U393" s="4"/>
      <c r="V393" s="69">
        <f t="shared" si="269"/>
        <v>73</v>
      </c>
      <c r="W393" s="70" t="str">
        <f t="shared" si="270"/>
        <v/>
      </c>
      <c r="X393" s="70" t="str">
        <f t="shared" si="271"/>
        <v/>
      </c>
      <c r="Y393" s="71"/>
      <c r="Z393" s="72">
        <f t="shared" si="272"/>
        <v>0</v>
      </c>
      <c r="AA393" s="422" t="str">
        <f t="shared" si="282"/>
        <v/>
      </c>
      <c r="AB393" s="4"/>
      <c r="AC393" s="84">
        <f t="shared" si="273"/>
        <v>73</v>
      </c>
      <c r="AD393" s="80" t="str">
        <f t="shared" si="274"/>
        <v/>
      </c>
      <c r="AE393" s="80" t="str">
        <f t="shared" si="275"/>
        <v/>
      </c>
      <c r="AF393" s="81"/>
      <c r="AG393" s="6">
        <f t="shared" si="276"/>
        <v>0</v>
      </c>
      <c r="AH393" s="421" t="str">
        <f t="shared" si="283"/>
        <v/>
      </c>
      <c r="AI393" s="4"/>
      <c r="AJ393" s="83">
        <f t="shared" si="277"/>
        <v>73</v>
      </c>
      <c r="AK393" s="77" t="str">
        <f t="shared" si="278"/>
        <v/>
      </c>
      <c r="AL393" s="77" t="str">
        <f t="shared" si="279"/>
        <v/>
      </c>
      <c r="AM393" s="78"/>
      <c r="AN393" s="79" t="e">
        <f>IF(#REF!="","",ROUND(#REF!/#REF!*$AN$5,1))</f>
        <v>#REF!</v>
      </c>
      <c r="AO393" s="79" t="str">
        <f t="shared" si="284"/>
        <v/>
      </c>
      <c r="AP393" s="5" t="str">
        <f t="shared" si="286"/>
        <v/>
      </c>
      <c r="AQ393" s="5" t="str">
        <f t="shared" si="287"/>
        <v/>
      </c>
      <c r="AR393" s="5" t="str">
        <f t="shared" si="288"/>
        <v/>
      </c>
      <c r="AS393" s="5" t="str">
        <f t="shared" si="289"/>
        <v/>
      </c>
      <c r="AT393" s="5" t="str">
        <f t="shared" si="290"/>
        <v/>
      </c>
      <c r="AU393" s="5" t="str">
        <f t="shared" si="291"/>
        <v/>
      </c>
      <c r="AV393" s="5" t="str">
        <f t="shared" si="285"/>
        <v/>
      </c>
    </row>
    <row r="394" spans="1:48" x14ac:dyDescent="0.35">
      <c r="A394" s="69">
        <f>IF('Student Profile'!A76="","",'Student Profile'!A76)</f>
        <v>74</v>
      </c>
      <c r="B394" s="70" t="str">
        <f>IF('Student Profile'!B76="","",'Student Profile'!B76)</f>
        <v/>
      </c>
      <c r="C394" s="69" t="str">
        <f>IF('Student Profile'!C76="","",'Student Profile'!C76)</f>
        <v/>
      </c>
      <c r="D394" s="71"/>
      <c r="E394" s="72">
        <f t="shared" si="260"/>
        <v>0</v>
      </c>
      <c r="F394" s="422" t="str">
        <f t="shared" si="280"/>
        <v/>
      </c>
      <c r="G394" s="4"/>
      <c r="H394" s="84">
        <f t="shared" si="261"/>
        <v>74</v>
      </c>
      <c r="I394" s="80" t="str">
        <f t="shared" si="262"/>
        <v/>
      </c>
      <c r="J394" s="80" t="str">
        <f t="shared" si="263"/>
        <v/>
      </c>
      <c r="K394" s="81"/>
      <c r="L394" s="6">
        <f t="shared" si="264"/>
        <v>0</v>
      </c>
      <c r="M394" s="421" t="str">
        <f t="shared" si="281"/>
        <v/>
      </c>
      <c r="N394" s="4"/>
      <c r="O394" s="83">
        <f t="shared" si="265"/>
        <v>74</v>
      </c>
      <c r="P394" s="77" t="str">
        <f t="shared" si="266"/>
        <v/>
      </c>
      <c r="Q394" s="77" t="str">
        <f t="shared" si="267"/>
        <v/>
      </c>
      <c r="R394" s="78"/>
      <c r="S394" s="79" t="e">
        <f>IF(#REF!="","",ROUND(#REF!/#REF!*$AN$5,1))</f>
        <v>#REF!</v>
      </c>
      <c r="T394" s="79" t="str">
        <f t="shared" si="268"/>
        <v/>
      </c>
      <c r="U394" s="4"/>
      <c r="V394" s="69">
        <f t="shared" si="269"/>
        <v>74</v>
      </c>
      <c r="W394" s="70" t="str">
        <f t="shared" si="270"/>
        <v/>
      </c>
      <c r="X394" s="70" t="str">
        <f t="shared" si="271"/>
        <v/>
      </c>
      <c r="Y394" s="71"/>
      <c r="Z394" s="72">
        <f t="shared" si="272"/>
        <v>0</v>
      </c>
      <c r="AA394" s="422" t="str">
        <f t="shared" si="282"/>
        <v/>
      </c>
      <c r="AB394" s="4"/>
      <c r="AC394" s="84">
        <f t="shared" si="273"/>
        <v>74</v>
      </c>
      <c r="AD394" s="80" t="str">
        <f t="shared" si="274"/>
        <v/>
      </c>
      <c r="AE394" s="80" t="str">
        <f t="shared" si="275"/>
        <v/>
      </c>
      <c r="AF394" s="81"/>
      <c r="AG394" s="6">
        <f t="shared" si="276"/>
        <v>0</v>
      </c>
      <c r="AH394" s="421" t="str">
        <f t="shared" si="283"/>
        <v/>
      </c>
      <c r="AI394" s="4"/>
      <c r="AJ394" s="83">
        <f t="shared" si="277"/>
        <v>74</v>
      </c>
      <c r="AK394" s="77" t="str">
        <f t="shared" si="278"/>
        <v/>
      </c>
      <c r="AL394" s="77" t="str">
        <f t="shared" si="279"/>
        <v/>
      </c>
      <c r="AM394" s="78"/>
      <c r="AN394" s="79" t="e">
        <f>IF(#REF!="","",ROUND(#REF!/#REF!*$AN$5,1))</f>
        <v>#REF!</v>
      </c>
      <c r="AO394" s="79" t="str">
        <f t="shared" si="284"/>
        <v/>
      </c>
      <c r="AP394" s="5" t="str">
        <f t="shared" si="286"/>
        <v/>
      </c>
      <c r="AQ394" s="5" t="str">
        <f t="shared" si="287"/>
        <v/>
      </c>
      <c r="AR394" s="5" t="str">
        <f t="shared" si="288"/>
        <v/>
      </c>
      <c r="AS394" s="5" t="str">
        <f t="shared" si="289"/>
        <v/>
      </c>
      <c r="AT394" s="5" t="str">
        <f t="shared" si="290"/>
        <v/>
      </c>
      <c r="AU394" s="5" t="str">
        <f t="shared" si="291"/>
        <v/>
      </c>
      <c r="AV394" s="5" t="str">
        <f t="shared" si="285"/>
        <v/>
      </c>
    </row>
    <row r="395" spans="1:48" x14ac:dyDescent="0.35">
      <c r="A395" s="69">
        <f>IF('Student Profile'!A77="","",'Student Profile'!A77)</f>
        <v>75</v>
      </c>
      <c r="B395" s="70" t="str">
        <f>IF('Student Profile'!B77="","",'Student Profile'!B77)</f>
        <v/>
      </c>
      <c r="C395" s="69" t="str">
        <f>IF('Student Profile'!C77="","",'Student Profile'!C77)</f>
        <v/>
      </c>
      <c r="D395" s="71"/>
      <c r="E395" s="72">
        <f t="shared" si="260"/>
        <v>0</v>
      </c>
      <c r="F395" s="422" t="str">
        <f t="shared" si="280"/>
        <v/>
      </c>
      <c r="G395" s="4"/>
      <c r="H395" s="84">
        <f t="shared" si="261"/>
        <v>75</v>
      </c>
      <c r="I395" s="80" t="str">
        <f t="shared" si="262"/>
        <v/>
      </c>
      <c r="J395" s="80" t="str">
        <f t="shared" si="263"/>
        <v/>
      </c>
      <c r="K395" s="81"/>
      <c r="L395" s="6">
        <f t="shared" si="264"/>
        <v>0</v>
      </c>
      <c r="M395" s="421" t="str">
        <f t="shared" si="281"/>
        <v/>
      </c>
      <c r="N395" s="4"/>
      <c r="O395" s="83">
        <f t="shared" si="265"/>
        <v>75</v>
      </c>
      <c r="P395" s="77" t="str">
        <f t="shared" si="266"/>
        <v/>
      </c>
      <c r="Q395" s="77" t="str">
        <f t="shared" si="267"/>
        <v/>
      </c>
      <c r="R395" s="78"/>
      <c r="S395" s="79" t="e">
        <f>IF(#REF!="","",ROUND(#REF!/#REF!*$AN$5,1))</f>
        <v>#REF!</v>
      </c>
      <c r="T395" s="79" t="str">
        <f t="shared" si="268"/>
        <v/>
      </c>
      <c r="U395" s="4"/>
      <c r="V395" s="69">
        <f t="shared" si="269"/>
        <v>75</v>
      </c>
      <c r="W395" s="70" t="str">
        <f t="shared" si="270"/>
        <v/>
      </c>
      <c r="X395" s="70" t="str">
        <f t="shared" si="271"/>
        <v/>
      </c>
      <c r="Y395" s="71"/>
      <c r="Z395" s="72">
        <f t="shared" si="272"/>
        <v>0</v>
      </c>
      <c r="AA395" s="422" t="str">
        <f t="shared" si="282"/>
        <v/>
      </c>
      <c r="AB395" s="4"/>
      <c r="AC395" s="84">
        <f t="shared" si="273"/>
        <v>75</v>
      </c>
      <c r="AD395" s="80" t="str">
        <f t="shared" si="274"/>
        <v/>
      </c>
      <c r="AE395" s="80" t="str">
        <f t="shared" si="275"/>
        <v/>
      </c>
      <c r="AF395" s="81"/>
      <c r="AG395" s="6">
        <f t="shared" si="276"/>
        <v>0</v>
      </c>
      <c r="AH395" s="421" t="str">
        <f t="shared" si="283"/>
        <v/>
      </c>
      <c r="AI395" s="4"/>
      <c r="AJ395" s="83">
        <f t="shared" si="277"/>
        <v>75</v>
      </c>
      <c r="AK395" s="77" t="str">
        <f t="shared" si="278"/>
        <v/>
      </c>
      <c r="AL395" s="77" t="str">
        <f t="shared" si="279"/>
        <v/>
      </c>
      <c r="AM395" s="78"/>
      <c r="AN395" s="79" t="e">
        <f>IF(#REF!="","",ROUND(#REF!/#REF!*$AN$5,1))</f>
        <v>#REF!</v>
      </c>
      <c r="AO395" s="79" t="str">
        <f t="shared" si="284"/>
        <v/>
      </c>
      <c r="AP395" s="5" t="str">
        <f t="shared" si="286"/>
        <v/>
      </c>
      <c r="AQ395" s="5" t="str">
        <f t="shared" si="287"/>
        <v/>
      </c>
      <c r="AR395" s="5" t="str">
        <f t="shared" si="288"/>
        <v/>
      </c>
      <c r="AS395" s="5" t="str">
        <f t="shared" si="289"/>
        <v/>
      </c>
      <c r="AT395" s="5" t="str">
        <f t="shared" si="290"/>
        <v/>
      </c>
      <c r="AU395" s="5" t="str">
        <f t="shared" si="291"/>
        <v/>
      </c>
      <c r="AV395" s="5" t="str">
        <f t="shared" si="285"/>
        <v/>
      </c>
    </row>
    <row r="396" spans="1:48" x14ac:dyDescent="0.35">
      <c r="A396" s="69">
        <f>IF('Student Profile'!A78="","",'Student Profile'!A78)</f>
        <v>76</v>
      </c>
      <c r="B396" s="70" t="str">
        <f>IF('Student Profile'!B78="","",'Student Profile'!B78)</f>
        <v/>
      </c>
      <c r="C396" s="69" t="str">
        <f>IF('Student Profile'!C78="","",'Student Profile'!C78)</f>
        <v/>
      </c>
      <c r="D396" s="71"/>
      <c r="E396" s="72">
        <f t="shared" si="260"/>
        <v>0</v>
      </c>
      <c r="F396" s="422" t="str">
        <f t="shared" si="280"/>
        <v/>
      </c>
      <c r="G396" s="4"/>
      <c r="H396" s="84">
        <f t="shared" si="261"/>
        <v>76</v>
      </c>
      <c r="I396" s="80" t="str">
        <f t="shared" si="262"/>
        <v/>
      </c>
      <c r="J396" s="80" t="str">
        <f t="shared" si="263"/>
        <v/>
      </c>
      <c r="K396" s="81"/>
      <c r="L396" s="6">
        <f t="shared" si="264"/>
        <v>0</v>
      </c>
      <c r="M396" s="421" t="str">
        <f t="shared" si="281"/>
        <v/>
      </c>
      <c r="N396" s="4"/>
      <c r="O396" s="83">
        <f t="shared" si="265"/>
        <v>76</v>
      </c>
      <c r="P396" s="77" t="str">
        <f t="shared" si="266"/>
        <v/>
      </c>
      <c r="Q396" s="77" t="str">
        <f t="shared" si="267"/>
        <v/>
      </c>
      <c r="R396" s="78"/>
      <c r="S396" s="79" t="e">
        <f>IF(#REF!="","",ROUND(#REF!/#REF!*$AN$5,1))</f>
        <v>#REF!</v>
      </c>
      <c r="T396" s="79" t="str">
        <f t="shared" si="268"/>
        <v/>
      </c>
      <c r="U396" s="4"/>
      <c r="V396" s="69">
        <f t="shared" si="269"/>
        <v>76</v>
      </c>
      <c r="W396" s="70" t="str">
        <f t="shared" si="270"/>
        <v/>
      </c>
      <c r="X396" s="70" t="str">
        <f t="shared" si="271"/>
        <v/>
      </c>
      <c r="Y396" s="71"/>
      <c r="Z396" s="72">
        <f t="shared" si="272"/>
        <v>0</v>
      </c>
      <c r="AA396" s="422" t="str">
        <f t="shared" si="282"/>
        <v/>
      </c>
      <c r="AB396" s="4"/>
      <c r="AC396" s="84">
        <f t="shared" si="273"/>
        <v>76</v>
      </c>
      <c r="AD396" s="80" t="str">
        <f t="shared" si="274"/>
        <v/>
      </c>
      <c r="AE396" s="80" t="str">
        <f t="shared" si="275"/>
        <v/>
      </c>
      <c r="AF396" s="81"/>
      <c r="AG396" s="6">
        <f t="shared" si="276"/>
        <v>0</v>
      </c>
      <c r="AH396" s="421" t="str">
        <f t="shared" si="283"/>
        <v/>
      </c>
      <c r="AI396" s="4"/>
      <c r="AJ396" s="83">
        <f t="shared" si="277"/>
        <v>76</v>
      </c>
      <c r="AK396" s="77" t="str">
        <f t="shared" si="278"/>
        <v/>
      </c>
      <c r="AL396" s="77" t="str">
        <f t="shared" si="279"/>
        <v/>
      </c>
      <c r="AM396" s="78"/>
      <c r="AN396" s="79" t="e">
        <f>IF(#REF!="","",ROUND(#REF!/#REF!*$AN$5,1))</f>
        <v>#REF!</v>
      </c>
      <c r="AO396" s="79" t="str">
        <f t="shared" si="284"/>
        <v/>
      </c>
      <c r="AP396" s="5" t="str">
        <f t="shared" si="286"/>
        <v/>
      </c>
      <c r="AQ396" s="5" t="str">
        <f t="shared" si="287"/>
        <v/>
      </c>
      <c r="AR396" s="5" t="str">
        <f t="shared" si="288"/>
        <v/>
      </c>
      <c r="AS396" s="5" t="str">
        <f t="shared" si="289"/>
        <v/>
      </c>
      <c r="AT396" s="5" t="str">
        <f t="shared" si="290"/>
        <v/>
      </c>
      <c r="AU396" s="5" t="str">
        <f t="shared" si="291"/>
        <v/>
      </c>
      <c r="AV396" s="5" t="str">
        <f t="shared" si="285"/>
        <v/>
      </c>
    </row>
    <row r="397" spans="1:48" x14ac:dyDescent="0.35">
      <c r="A397" s="69">
        <f>IF('Student Profile'!A79="","",'Student Profile'!A79)</f>
        <v>77</v>
      </c>
      <c r="B397" s="70" t="str">
        <f>IF('Student Profile'!B79="","",'Student Profile'!B79)</f>
        <v/>
      </c>
      <c r="C397" s="69" t="str">
        <f>IF('Student Profile'!C79="","",'Student Profile'!C79)</f>
        <v/>
      </c>
      <c r="D397" s="71"/>
      <c r="E397" s="72">
        <f t="shared" si="260"/>
        <v>0</v>
      </c>
      <c r="F397" s="422" t="str">
        <f t="shared" si="280"/>
        <v/>
      </c>
      <c r="G397" s="4"/>
      <c r="H397" s="84">
        <f t="shared" si="261"/>
        <v>77</v>
      </c>
      <c r="I397" s="80" t="str">
        <f t="shared" si="262"/>
        <v/>
      </c>
      <c r="J397" s="80" t="str">
        <f t="shared" si="263"/>
        <v/>
      </c>
      <c r="K397" s="81"/>
      <c r="L397" s="6">
        <f t="shared" si="264"/>
        <v>0</v>
      </c>
      <c r="M397" s="421" t="str">
        <f t="shared" si="281"/>
        <v/>
      </c>
      <c r="N397" s="4"/>
      <c r="O397" s="83">
        <f t="shared" si="265"/>
        <v>77</v>
      </c>
      <c r="P397" s="77" t="str">
        <f t="shared" si="266"/>
        <v/>
      </c>
      <c r="Q397" s="77" t="str">
        <f t="shared" si="267"/>
        <v/>
      </c>
      <c r="R397" s="78"/>
      <c r="S397" s="79" t="e">
        <f>IF(#REF!="","",ROUND(#REF!/#REF!*$AN$5,1))</f>
        <v>#REF!</v>
      </c>
      <c r="T397" s="79" t="str">
        <f t="shared" si="268"/>
        <v/>
      </c>
      <c r="U397" s="4"/>
      <c r="V397" s="69">
        <f t="shared" si="269"/>
        <v>77</v>
      </c>
      <c r="W397" s="70" t="str">
        <f t="shared" si="270"/>
        <v/>
      </c>
      <c r="X397" s="70" t="str">
        <f t="shared" si="271"/>
        <v/>
      </c>
      <c r="Y397" s="71"/>
      <c r="Z397" s="72">
        <f t="shared" si="272"/>
        <v>0</v>
      </c>
      <c r="AA397" s="422" t="str">
        <f t="shared" si="282"/>
        <v/>
      </c>
      <c r="AB397" s="4"/>
      <c r="AC397" s="84">
        <f t="shared" si="273"/>
        <v>77</v>
      </c>
      <c r="AD397" s="80" t="str">
        <f t="shared" si="274"/>
        <v/>
      </c>
      <c r="AE397" s="80" t="str">
        <f t="shared" si="275"/>
        <v/>
      </c>
      <c r="AF397" s="81"/>
      <c r="AG397" s="6">
        <f t="shared" si="276"/>
        <v>0</v>
      </c>
      <c r="AH397" s="421" t="str">
        <f t="shared" si="283"/>
        <v/>
      </c>
      <c r="AI397" s="4"/>
      <c r="AJ397" s="83">
        <f t="shared" si="277"/>
        <v>77</v>
      </c>
      <c r="AK397" s="77" t="str">
        <f t="shared" si="278"/>
        <v/>
      </c>
      <c r="AL397" s="77" t="str">
        <f t="shared" si="279"/>
        <v/>
      </c>
      <c r="AM397" s="78"/>
      <c r="AN397" s="79" t="e">
        <f>IF(#REF!="","",ROUND(#REF!/#REF!*$AN$5,1))</f>
        <v>#REF!</v>
      </c>
      <c r="AO397" s="79" t="str">
        <f t="shared" si="284"/>
        <v/>
      </c>
      <c r="AP397" s="5" t="str">
        <f t="shared" si="286"/>
        <v/>
      </c>
      <c r="AQ397" s="5" t="str">
        <f t="shared" si="287"/>
        <v/>
      </c>
      <c r="AR397" s="5" t="str">
        <f t="shared" si="288"/>
        <v/>
      </c>
      <c r="AS397" s="5" t="str">
        <f t="shared" si="289"/>
        <v/>
      </c>
      <c r="AT397" s="5" t="str">
        <f t="shared" si="290"/>
        <v/>
      </c>
      <c r="AU397" s="5" t="str">
        <f t="shared" si="291"/>
        <v/>
      </c>
      <c r="AV397" s="5" t="str">
        <f t="shared" si="285"/>
        <v/>
      </c>
    </row>
    <row r="398" spans="1:48" x14ac:dyDescent="0.35">
      <c r="A398" s="69">
        <f>IF('Student Profile'!A80="","",'Student Profile'!A80)</f>
        <v>78</v>
      </c>
      <c r="B398" s="70" t="str">
        <f>IF('Student Profile'!B80="","",'Student Profile'!B80)</f>
        <v/>
      </c>
      <c r="C398" s="69" t="str">
        <f>IF('Student Profile'!C80="","",'Student Profile'!C80)</f>
        <v/>
      </c>
      <c r="D398" s="71"/>
      <c r="E398" s="72">
        <f t="shared" si="260"/>
        <v>0</v>
      </c>
      <c r="F398" s="422" t="str">
        <f t="shared" si="280"/>
        <v/>
      </c>
      <c r="G398" s="4"/>
      <c r="H398" s="84">
        <f t="shared" si="261"/>
        <v>78</v>
      </c>
      <c r="I398" s="80" t="str">
        <f t="shared" si="262"/>
        <v/>
      </c>
      <c r="J398" s="80" t="str">
        <f t="shared" si="263"/>
        <v/>
      </c>
      <c r="K398" s="81"/>
      <c r="L398" s="6">
        <f t="shared" si="264"/>
        <v>0</v>
      </c>
      <c r="M398" s="421" t="str">
        <f t="shared" si="281"/>
        <v/>
      </c>
      <c r="N398" s="4"/>
      <c r="O398" s="83">
        <f t="shared" si="265"/>
        <v>78</v>
      </c>
      <c r="P398" s="77" t="str">
        <f t="shared" si="266"/>
        <v/>
      </c>
      <c r="Q398" s="77" t="str">
        <f t="shared" si="267"/>
        <v/>
      </c>
      <c r="R398" s="78"/>
      <c r="S398" s="79" t="e">
        <f>IF(#REF!="","",ROUND(#REF!/#REF!*$AN$5,1))</f>
        <v>#REF!</v>
      </c>
      <c r="T398" s="79" t="str">
        <f t="shared" si="268"/>
        <v/>
      </c>
      <c r="U398" s="4"/>
      <c r="V398" s="69">
        <f t="shared" si="269"/>
        <v>78</v>
      </c>
      <c r="W398" s="70" t="str">
        <f t="shared" si="270"/>
        <v/>
      </c>
      <c r="X398" s="70" t="str">
        <f t="shared" si="271"/>
        <v/>
      </c>
      <c r="Y398" s="71"/>
      <c r="Z398" s="72">
        <f t="shared" si="272"/>
        <v>0</v>
      </c>
      <c r="AA398" s="422" t="str">
        <f t="shared" si="282"/>
        <v/>
      </c>
      <c r="AB398" s="4"/>
      <c r="AC398" s="84">
        <f t="shared" si="273"/>
        <v>78</v>
      </c>
      <c r="AD398" s="80" t="str">
        <f t="shared" si="274"/>
        <v/>
      </c>
      <c r="AE398" s="80" t="str">
        <f t="shared" si="275"/>
        <v/>
      </c>
      <c r="AF398" s="81"/>
      <c r="AG398" s="6">
        <f t="shared" si="276"/>
        <v>0</v>
      </c>
      <c r="AH398" s="421" t="str">
        <f t="shared" si="283"/>
        <v/>
      </c>
      <c r="AI398" s="4"/>
      <c r="AJ398" s="83">
        <f t="shared" si="277"/>
        <v>78</v>
      </c>
      <c r="AK398" s="77" t="str">
        <f t="shared" si="278"/>
        <v/>
      </c>
      <c r="AL398" s="77" t="str">
        <f t="shared" si="279"/>
        <v/>
      </c>
      <c r="AM398" s="78"/>
      <c r="AN398" s="79" t="e">
        <f>IF(#REF!="","",ROUND(#REF!/#REF!*$AN$5,1))</f>
        <v>#REF!</v>
      </c>
      <c r="AO398" s="79" t="str">
        <f t="shared" si="284"/>
        <v/>
      </c>
      <c r="AP398" s="5" t="str">
        <f t="shared" si="286"/>
        <v/>
      </c>
      <c r="AQ398" s="5" t="str">
        <f t="shared" si="287"/>
        <v/>
      </c>
      <c r="AR398" s="5" t="str">
        <f t="shared" si="288"/>
        <v/>
      </c>
      <c r="AS398" s="5" t="str">
        <f t="shared" si="289"/>
        <v/>
      </c>
      <c r="AT398" s="5" t="str">
        <f t="shared" si="290"/>
        <v/>
      </c>
      <c r="AU398" s="5" t="str">
        <f t="shared" si="291"/>
        <v/>
      </c>
      <c r="AV398" s="5" t="str">
        <f t="shared" si="285"/>
        <v/>
      </c>
    </row>
    <row r="399" spans="1:48" x14ac:dyDescent="0.35">
      <c r="A399" s="69">
        <f>IF('Student Profile'!A81="","",'Student Profile'!A81)</f>
        <v>79</v>
      </c>
      <c r="B399" s="70" t="str">
        <f>IF('Student Profile'!B81="","",'Student Profile'!B81)</f>
        <v/>
      </c>
      <c r="C399" s="69" t="str">
        <f>IF('Student Profile'!C81="","",'Student Profile'!C81)</f>
        <v/>
      </c>
      <c r="D399" s="71"/>
      <c r="E399" s="72">
        <f t="shared" si="260"/>
        <v>0</v>
      </c>
      <c r="F399" s="422" t="str">
        <f t="shared" si="280"/>
        <v/>
      </c>
      <c r="G399" s="4"/>
      <c r="H399" s="84">
        <f t="shared" si="261"/>
        <v>79</v>
      </c>
      <c r="I399" s="80" t="str">
        <f t="shared" si="262"/>
        <v/>
      </c>
      <c r="J399" s="80" t="str">
        <f t="shared" si="263"/>
        <v/>
      </c>
      <c r="K399" s="81"/>
      <c r="L399" s="6">
        <f t="shared" si="264"/>
        <v>0</v>
      </c>
      <c r="M399" s="421" t="str">
        <f t="shared" si="281"/>
        <v/>
      </c>
      <c r="N399" s="4"/>
      <c r="O399" s="83">
        <f t="shared" si="265"/>
        <v>79</v>
      </c>
      <c r="P399" s="77" t="str">
        <f t="shared" si="266"/>
        <v/>
      </c>
      <c r="Q399" s="77" t="str">
        <f t="shared" si="267"/>
        <v/>
      </c>
      <c r="R399" s="78"/>
      <c r="S399" s="79" t="e">
        <f>IF(#REF!="","",ROUND(#REF!/#REF!*$AN$5,1))</f>
        <v>#REF!</v>
      </c>
      <c r="T399" s="79" t="str">
        <f t="shared" si="268"/>
        <v/>
      </c>
      <c r="U399" s="4"/>
      <c r="V399" s="69">
        <f t="shared" si="269"/>
        <v>79</v>
      </c>
      <c r="W399" s="70" t="str">
        <f t="shared" si="270"/>
        <v/>
      </c>
      <c r="X399" s="70" t="str">
        <f t="shared" si="271"/>
        <v/>
      </c>
      <c r="Y399" s="71"/>
      <c r="Z399" s="72">
        <f t="shared" si="272"/>
        <v>0</v>
      </c>
      <c r="AA399" s="422" t="str">
        <f t="shared" si="282"/>
        <v/>
      </c>
      <c r="AB399" s="4"/>
      <c r="AC399" s="84">
        <f t="shared" si="273"/>
        <v>79</v>
      </c>
      <c r="AD399" s="80" t="str">
        <f t="shared" si="274"/>
        <v/>
      </c>
      <c r="AE399" s="80" t="str">
        <f t="shared" si="275"/>
        <v/>
      </c>
      <c r="AF399" s="81"/>
      <c r="AG399" s="6">
        <f t="shared" si="276"/>
        <v>0</v>
      </c>
      <c r="AH399" s="421" t="str">
        <f t="shared" si="283"/>
        <v/>
      </c>
      <c r="AI399" s="4"/>
      <c r="AJ399" s="83">
        <f t="shared" si="277"/>
        <v>79</v>
      </c>
      <c r="AK399" s="77" t="str">
        <f t="shared" si="278"/>
        <v/>
      </c>
      <c r="AL399" s="77" t="str">
        <f t="shared" si="279"/>
        <v/>
      </c>
      <c r="AM399" s="78"/>
      <c r="AN399" s="79" t="e">
        <f>IF(#REF!="","",ROUND(#REF!/#REF!*$AN$5,1))</f>
        <v>#REF!</v>
      </c>
      <c r="AO399" s="79" t="str">
        <f t="shared" si="284"/>
        <v/>
      </c>
      <c r="AP399" s="5" t="str">
        <f t="shared" si="286"/>
        <v/>
      </c>
      <c r="AQ399" s="5" t="str">
        <f t="shared" si="287"/>
        <v/>
      </c>
      <c r="AR399" s="5" t="str">
        <f t="shared" si="288"/>
        <v/>
      </c>
      <c r="AS399" s="5" t="str">
        <f t="shared" si="289"/>
        <v/>
      </c>
      <c r="AT399" s="5" t="str">
        <f t="shared" si="290"/>
        <v/>
      </c>
      <c r="AU399" s="5" t="str">
        <f t="shared" si="291"/>
        <v/>
      </c>
      <c r="AV399" s="5" t="str">
        <f t="shared" si="285"/>
        <v/>
      </c>
    </row>
    <row r="400" spans="1:48" x14ac:dyDescent="0.35">
      <c r="A400" s="69">
        <f>IF('Student Profile'!A82="","",'Student Profile'!A82)</f>
        <v>80</v>
      </c>
      <c r="B400" s="70" t="str">
        <f>IF('Student Profile'!B82="","",'Student Profile'!B82)</f>
        <v/>
      </c>
      <c r="C400" s="69" t="str">
        <f>IF('Student Profile'!C82="","",'Student Profile'!C82)</f>
        <v/>
      </c>
      <c r="D400" s="71"/>
      <c r="E400" s="72">
        <f t="shared" si="260"/>
        <v>0</v>
      </c>
      <c r="F400" s="422" t="str">
        <f t="shared" si="280"/>
        <v/>
      </c>
      <c r="G400" s="4"/>
      <c r="H400" s="84">
        <f t="shared" si="261"/>
        <v>80</v>
      </c>
      <c r="I400" s="80" t="str">
        <f t="shared" si="262"/>
        <v/>
      </c>
      <c r="J400" s="80" t="str">
        <f t="shared" si="263"/>
        <v/>
      </c>
      <c r="K400" s="81"/>
      <c r="L400" s="6">
        <f t="shared" si="264"/>
        <v>0</v>
      </c>
      <c r="M400" s="421" t="str">
        <f t="shared" si="281"/>
        <v/>
      </c>
      <c r="N400" s="4"/>
      <c r="O400" s="83">
        <f t="shared" si="265"/>
        <v>80</v>
      </c>
      <c r="P400" s="77" t="str">
        <f t="shared" si="266"/>
        <v/>
      </c>
      <c r="Q400" s="77" t="str">
        <f t="shared" si="267"/>
        <v/>
      </c>
      <c r="R400" s="78"/>
      <c r="S400" s="79" t="e">
        <f>IF(#REF!="","",ROUND(#REF!/#REF!*$AN$5,1))</f>
        <v>#REF!</v>
      </c>
      <c r="T400" s="79" t="str">
        <f t="shared" si="268"/>
        <v/>
      </c>
      <c r="U400" s="4"/>
      <c r="V400" s="69">
        <f t="shared" si="269"/>
        <v>80</v>
      </c>
      <c r="W400" s="70" t="str">
        <f t="shared" si="270"/>
        <v/>
      </c>
      <c r="X400" s="70" t="str">
        <f t="shared" si="271"/>
        <v/>
      </c>
      <c r="Y400" s="71"/>
      <c r="Z400" s="72">
        <f t="shared" si="272"/>
        <v>0</v>
      </c>
      <c r="AA400" s="422" t="str">
        <f t="shared" si="282"/>
        <v/>
      </c>
      <c r="AB400" s="4"/>
      <c r="AC400" s="84">
        <f t="shared" si="273"/>
        <v>80</v>
      </c>
      <c r="AD400" s="80" t="str">
        <f t="shared" si="274"/>
        <v/>
      </c>
      <c r="AE400" s="80" t="str">
        <f t="shared" si="275"/>
        <v/>
      </c>
      <c r="AF400" s="81"/>
      <c r="AG400" s="6">
        <f t="shared" si="276"/>
        <v>0</v>
      </c>
      <c r="AH400" s="421" t="str">
        <f t="shared" si="283"/>
        <v/>
      </c>
      <c r="AI400" s="4"/>
      <c r="AJ400" s="83">
        <f t="shared" si="277"/>
        <v>80</v>
      </c>
      <c r="AK400" s="77" t="str">
        <f t="shared" si="278"/>
        <v/>
      </c>
      <c r="AL400" s="77" t="str">
        <f t="shared" si="279"/>
        <v/>
      </c>
      <c r="AM400" s="78"/>
      <c r="AN400" s="79" t="e">
        <f>IF(#REF!="","",ROUND(#REF!/#REF!*$AN$5,1))</f>
        <v>#REF!</v>
      </c>
      <c r="AO400" s="79" t="str">
        <f t="shared" si="284"/>
        <v/>
      </c>
      <c r="AP400" s="5" t="str">
        <f t="shared" si="286"/>
        <v/>
      </c>
      <c r="AQ400" s="5" t="str">
        <f t="shared" si="287"/>
        <v/>
      </c>
      <c r="AR400" s="5" t="str">
        <f t="shared" si="288"/>
        <v/>
      </c>
      <c r="AS400" s="5" t="str">
        <f t="shared" si="289"/>
        <v/>
      </c>
      <c r="AT400" s="5" t="str">
        <f t="shared" si="290"/>
        <v/>
      </c>
      <c r="AU400" s="5" t="str">
        <f t="shared" si="291"/>
        <v/>
      </c>
      <c r="AV400" s="5" t="str">
        <f t="shared" si="285"/>
        <v/>
      </c>
    </row>
    <row r="401" spans="1:48" x14ac:dyDescent="0.35">
      <c r="A401" s="69">
        <f>IF('Student Profile'!A83="","",'Student Profile'!A83)</f>
        <v>81</v>
      </c>
      <c r="B401" s="70" t="str">
        <f>IF('Student Profile'!B83="","",'Student Profile'!B83)</f>
        <v/>
      </c>
      <c r="C401" s="69" t="str">
        <f>IF('Student Profile'!C83="","",'Student Profile'!C83)</f>
        <v/>
      </c>
      <c r="D401" s="71"/>
      <c r="E401" s="72">
        <f t="shared" si="260"/>
        <v>0</v>
      </c>
      <c r="F401" s="422" t="str">
        <f t="shared" si="280"/>
        <v/>
      </c>
      <c r="G401" s="4"/>
      <c r="H401" s="84">
        <f t="shared" si="261"/>
        <v>81</v>
      </c>
      <c r="I401" s="80" t="str">
        <f t="shared" si="262"/>
        <v/>
      </c>
      <c r="J401" s="80" t="str">
        <f t="shared" si="263"/>
        <v/>
      </c>
      <c r="K401" s="81"/>
      <c r="L401" s="6">
        <f t="shared" si="264"/>
        <v>0</v>
      </c>
      <c r="M401" s="421" t="str">
        <f t="shared" si="281"/>
        <v/>
      </c>
      <c r="N401" s="4"/>
      <c r="O401" s="83">
        <f t="shared" si="265"/>
        <v>81</v>
      </c>
      <c r="P401" s="77" t="str">
        <f t="shared" si="266"/>
        <v/>
      </c>
      <c r="Q401" s="77" t="str">
        <f t="shared" si="267"/>
        <v/>
      </c>
      <c r="R401" s="78"/>
      <c r="S401" s="79" t="e">
        <f>IF(#REF!="","",ROUND(#REF!/#REF!*$AN$5,1))</f>
        <v>#REF!</v>
      </c>
      <c r="T401" s="79" t="str">
        <f t="shared" si="268"/>
        <v/>
      </c>
      <c r="U401" s="4"/>
      <c r="V401" s="69">
        <f t="shared" si="269"/>
        <v>81</v>
      </c>
      <c r="W401" s="70" t="str">
        <f t="shared" si="270"/>
        <v/>
      </c>
      <c r="X401" s="70" t="str">
        <f t="shared" si="271"/>
        <v/>
      </c>
      <c r="Y401" s="71"/>
      <c r="Z401" s="72">
        <f t="shared" si="272"/>
        <v>0</v>
      </c>
      <c r="AA401" s="422" t="str">
        <f t="shared" si="282"/>
        <v/>
      </c>
      <c r="AB401" s="4"/>
      <c r="AC401" s="84">
        <f t="shared" si="273"/>
        <v>81</v>
      </c>
      <c r="AD401" s="80" t="str">
        <f t="shared" si="274"/>
        <v/>
      </c>
      <c r="AE401" s="80" t="str">
        <f t="shared" si="275"/>
        <v/>
      </c>
      <c r="AF401" s="81"/>
      <c r="AG401" s="6">
        <f t="shared" si="276"/>
        <v>0</v>
      </c>
      <c r="AH401" s="421" t="str">
        <f t="shared" si="283"/>
        <v/>
      </c>
      <c r="AI401" s="4"/>
      <c r="AJ401" s="83">
        <f t="shared" si="277"/>
        <v>81</v>
      </c>
      <c r="AK401" s="77" t="str">
        <f t="shared" si="278"/>
        <v/>
      </c>
      <c r="AL401" s="77" t="str">
        <f t="shared" si="279"/>
        <v/>
      </c>
      <c r="AM401" s="78"/>
      <c r="AN401" s="79" t="e">
        <f>IF(#REF!="","",ROUND(#REF!/#REF!*$AN$5,1))</f>
        <v>#REF!</v>
      </c>
      <c r="AO401" s="79" t="str">
        <f t="shared" si="284"/>
        <v/>
      </c>
      <c r="AP401" s="5" t="str">
        <f t="shared" si="286"/>
        <v/>
      </c>
      <c r="AQ401" s="5" t="str">
        <f t="shared" si="287"/>
        <v/>
      </c>
      <c r="AR401" s="5" t="str">
        <f t="shared" si="288"/>
        <v/>
      </c>
      <c r="AS401" s="5" t="str">
        <f t="shared" si="289"/>
        <v/>
      </c>
      <c r="AT401" s="5" t="str">
        <f t="shared" si="290"/>
        <v/>
      </c>
      <c r="AU401" s="5" t="str">
        <f t="shared" si="291"/>
        <v/>
      </c>
      <c r="AV401" s="5" t="str">
        <f t="shared" si="285"/>
        <v/>
      </c>
    </row>
    <row r="402" spans="1:48" x14ac:dyDescent="0.35">
      <c r="A402" s="69">
        <f>IF('Student Profile'!A84="","",'Student Profile'!A84)</f>
        <v>82</v>
      </c>
      <c r="B402" s="70" t="str">
        <f>IF('Student Profile'!B84="","",'Student Profile'!B84)</f>
        <v/>
      </c>
      <c r="C402" s="69" t="str">
        <f>IF('Student Profile'!C84="","",'Student Profile'!C84)</f>
        <v/>
      </c>
      <c r="D402" s="71"/>
      <c r="E402" s="72">
        <f t="shared" si="260"/>
        <v>0</v>
      </c>
      <c r="F402" s="422" t="str">
        <f t="shared" si="280"/>
        <v/>
      </c>
      <c r="G402" s="4"/>
      <c r="H402" s="84">
        <f t="shared" si="261"/>
        <v>82</v>
      </c>
      <c r="I402" s="80" t="str">
        <f t="shared" si="262"/>
        <v/>
      </c>
      <c r="J402" s="80" t="str">
        <f t="shared" si="263"/>
        <v/>
      </c>
      <c r="K402" s="81"/>
      <c r="L402" s="6">
        <f t="shared" si="264"/>
        <v>0</v>
      </c>
      <c r="M402" s="421" t="str">
        <f t="shared" si="281"/>
        <v/>
      </c>
      <c r="N402" s="4"/>
      <c r="O402" s="83">
        <f t="shared" si="265"/>
        <v>82</v>
      </c>
      <c r="P402" s="77" t="str">
        <f t="shared" si="266"/>
        <v/>
      </c>
      <c r="Q402" s="77" t="str">
        <f t="shared" si="267"/>
        <v/>
      </c>
      <c r="R402" s="78"/>
      <c r="S402" s="79" t="e">
        <f>IF(#REF!="","",ROUND(#REF!/#REF!*$AN$5,1))</f>
        <v>#REF!</v>
      </c>
      <c r="T402" s="79" t="str">
        <f t="shared" si="268"/>
        <v/>
      </c>
      <c r="U402" s="4"/>
      <c r="V402" s="69">
        <f t="shared" si="269"/>
        <v>82</v>
      </c>
      <c r="W402" s="70" t="str">
        <f t="shared" si="270"/>
        <v/>
      </c>
      <c r="X402" s="70" t="str">
        <f t="shared" si="271"/>
        <v/>
      </c>
      <c r="Y402" s="71"/>
      <c r="Z402" s="72">
        <f t="shared" si="272"/>
        <v>0</v>
      </c>
      <c r="AA402" s="422" t="str">
        <f t="shared" si="282"/>
        <v/>
      </c>
      <c r="AB402" s="4"/>
      <c r="AC402" s="84">
        <f t="shared" si="273"/>
        <v>82</v>
      </c>
      <c r="AD402" s="80" t="str">
        <f t="shared" si="274"/>
        <v/>
      </c>
      <c r="AE402" s="80" t="str">
        <f t="shared" si="275"/>
        <v/>
      </c>
      <c r="AF402" s="81"/>
      <c r="AG402" s="6">
        <f t="shared" si="276"/>
        <v>0</v>
      </c>
      <c r="AH402" s="421" t="str">
        <f t="shared" si="283"/>
        <v/>
      </c>
      <c r="AI402" s="4"/>
      <c r="AJ402" s="83">
        <f t="shared" si="277"/>
        <v>82</v>
      </c>
      <c r="AK402" s="77" t="str">
        <f t="shared" si="278"/>
        <v/>
      </c>
      <c r="AL402" s="77" t="str">
        <f t="shared" si="279"/>
        <v/>
      </c>
      <c r="AM402" s="78"/>
      <c r="AN402" s="79" t="e">
        <f>IF(#REF!="","",ROUND(#REF!/#REF!*$AN$5,1))</f>
        <v>#REF!</v>
      </c>
      <c r="AO402" s="79" t="str">
        <f t="shared" si="284"/>
        <v/>
      </c>
      <c r="AP402" s="5" t="str">
        <f t="shared" si="286"/>
        <v/>
      </c>
      <c r="AQ402" s="5" t="str">
        <f t="shared" si="287"/>
        <v/>
      </c>
      <c r="AR402" s="5" t="str">
        <f t="shared" si="288"/>
        <v/>
      </c>
      <c r="AS402" s="5" t="str">
        <f t="shared" si="289"/>
        <v/>
      </c>
      <c r="AT402" s="5" t="str">
        <f t="shared" si="290"/>
        <v/>
      </c>
      <c r="AU402" s="5" t="str">
        <f t="shared" si="291"/>
        <v/>
      </c>
      <c r="AV402" s="5" t="str">
        <f t="shared" si="285"/>
        <v/>
      </c>
    </row>
    <row r="403" spans="1:48" x14ac:dyDescent="0.35">
      <c r="A403" s="69">
        <f>IF('Student Profile'!A85="","",'Student Profile'!A85)</f>
        <v>83</v>
      </c>
      <c r="B403" s="70" t="str">
        <f>IF('Student Profile'!B85="","",'Student Profile'!B85)</f>
        <v/>
      </c>
      <c r="C403" s="69" t="str">
        <f>IF('Student Profile'!C85="","",'Student Profile'!C85)</f>
        <v/>
      </c>
      <c r="D403" s="71"/>
      <c r="E403" s="72">
        <f t="shared" si="260"/>
        <v>0</v>
      </c>
      <c r="F403" s="422" t="str">
        <f t="shared" si="280"/>
        <v/>
      </c>
      <c r="G403" s="4"/>
      <c r="H403" s="84">
        <f t="shared" si="261"/>
        <v>83</v>
      </c>
      <c r="I403" s="80" t="str">
        <f t="shared" si="262"/>
        <v/>
      </c>
      <c r="J403" s="80" t="str">
        <f t="shared" si="263"/>
        <v/>
      </c>
      <c r="K403" s="81"/>
      <c r="L403" s="6">
        <f t="shared" si="264"/>
        <v>0</v>
      </c>
      <c r="M403" s="421" t="str">
        <f t="shared" si="281"/>
        <v/>
      </c>
      <c r="N403" s="4"/>
      <c r="O403" s="83">
        <f t="shared" si="265"/>
        <v>83</v>
      </c>
      <c r="P403" s="77" t="str">
        <f t="shared" si="266"/>
        <v/>
      </c>
      <c r="Q403" s="77" t="str">
        <f t="shared" si="267"/>
        <v/>
      </c>
      <c r="R403" s="78"/>
      <c r="S403" s="79" t="e">
        <f>IF(#REF!="","",ROUND(#REF!/#REF!*$AN$5,1))</f>
        <v>#REF!</v>
      </c>
      <c r="T403" s="79" t="str">
        <f t="shared" si="268"/>
        <v/>
      </c>
      <c r="U403" s="4"/>
      <c r="V403" s="69">
        <f t="shared" si="269"/>
        <v>83</v>
      </c>
      <c r="W403" s="70" t="str">
        <f t="shared" si="270"/>
        <v/>
      </c>
      <c r="X403" s="70" t="str">
        <f t="shared" si="271"/>
        <v/>
      </c>
      <c r="Y403" s="71"/>
      <c r="Z403" s="72">
        <f t="shared" si="272"/>
        <v>0</v>
      </c>
      <c r="AA403" s="422" t="str">
        <f t="shared" si="282"/>
        <v/>
      </c>
      <c r="AB403" s="4"/>
      <c r="AC403" s="84">
        <f t="shared" si="273"/>
        <v>83</v>
      </c>
      <c r="AD403" s="80" t="str">
        <f t="shared" si="274"/>
        <v/>
      </c>
      <c r="AE403" s="80" t="str">
        <f t="shared" si="275"/>
        <v/>
      </c>
      <c r="AF403" s="81"/>
      <c r="AG403" s="6">
        <f t="shared" si="276"/>
        <v>0</v>
      </c>
      <c r="AH403" s="421" t="str">
        <f t="shared" si="283"/>
        <v/>
      </c>
      <c r="AI403" s="4"/>
      <c r="AJ403" s="83">
        <f t="shared" si="277"/>
        <v>83</v>
      </c>
      <c r="AK403" s="77" t="str">
        <f t="shared" si="278"/>
        <v/>
      </c>
      <c r="AL403" s="77" t="str">
        <f t="shared" si="279"/>
        <v/>
      </c>
      <c r="AM403" s="78"/>
      <c r="AN403" s="79" t="e">
        <f>IF(#REF!="","",ROUND(#REF!/#REF!*$AN$5,1))</f>
        <v>#REF!</v>
      </c>
      <c r="AO403" s="79" t="str">
        <f t="shared" si="284"/>
        <v/>
      </c>
      <c r="AP403" s="5" t="str">
        <f t="shared" si="286"/>
        <v/>
      </c>
      <c r="AQ403" s="5" t="str">
        <f t="shared" si="287"/>
        <v/>
      </c>
      <c r="AR403" s="5" t="str">
        <f t="shared" si="288"/>
        <v/>
      </c>
      <c r="AS403" s="5" t="str">
        <f t="shared" si="289"/>
        <v/>
      </c>
      <c r="AT403" s="5" t="str">
        <f t="shared" si="290"/>
        <v/>
      </c>
      <c r="AU403" s="5" t="str">
        <f t="shared" si="291"/>
        <v/>
      </c>
      <c r="AV403" s="5" t="str">
        <f t="shared" si="285"/>
        <v/>
      </c>
    </row>
    <row r="404" spans="1:48" x14ac:dyDescent="0.35">
      <c r="A404" s="69">
        <f>IF('Student Profile'!A86="","",'Student Profile'!A86)</f>
        <v>84</v>
      </c>
      <c r="B404" s="70" t="str">
        <f>IF('Student Profile'!B86="","",'Student Profile'!B86)</f>
        <v/>
      </c>
      <c r="C404" s="69" t="str">
        <f>IF('Student Profile'!C86="","",'Student Profile'!C86)</f>
        <v/>
      </c>
      <c r="D404" s="71"/>
      <c r="E404" s="72">
        <f t="shared" si="260"/>
        <v>0</v>
      </c>
      <c r="F404" s="422" t="str">
        <f t="shared" si="280"/>
        <v/>
      </c>
      <c r="G404" s="4"/>
      <c r="H404" s="84">
        <f t="shared" si="261"/>
        <v>84</v>
      </c>
      <c r="I404" s="80" t="str">
        <f t="shared" si="262"/>
        <v/>
      </c>
      <c r="J404" s="80" t="str">
        <f t="shared" si="263"/>
        <v/>
      </c>
      <c r="K404" s="81"/>
      <c r="L404" s="6">
        <f t="shared" si="264"/>
        <v>0</v>
      </c>
      <c r="M404" s="421" t="str">
        <f t="shared" si="281"/>
        <v/>
      </c>
      <c r="N404" s="4"/>
      <c r="O404" s="83">
        <f t="shared" si="265"/>
        <v>84</v>
      </c>
      <c r="P404" s="77" t="str">
        <f t="shared" si="266"/>
        <v/>
      </c>
      <c r="Q404" s="77" t="str">
        <f t="shared" si="267"/>
        <v/>
      </c>
      <c r="R404" s="78"/>
      <c r="S404" s="79" t="e">
        <f>IF(#REF!="","",ROUND(#REF!/#REF!*$AN$5,1))</f>
        <v>#REF!</v>
      </c>
      <c r="T404" s="79" t="str">
        <f t="shared" si="268"/>
        <v/>
      </c>
      <c r="U404" s="4"/>
      <c r="V404" s="69">
        <f t="shared" si="269"/>
        <v>84</v>
      </c>
      <c r="W404" s="70" t="str">
        <f t="shared" si="270"/>
        <v/>
      </c>
      <c r="X404" s="70" t="str">
        <f t="shared" si="271"/>
        <v/>
      </c>
      <c r="Y404" s="71"/>
      <c r="Z404" s="72">
        <f t="shared" si="272"/>
        <v>0</v>
      </c>
      <c r="AA404" s="422" t="str">
        <f t="shared" si="282"/>
        <v/>
      </c>
      <c r="AB404" s="4"/>
      <c r="AC404" s="84">
        <f t="shared" si="273"/>
        <v>84</v>
      </c>
      <c r="AD404" s="80" t="str">
        <f t="shared" si="274"/>
        <v/>
      </c>
      <c r="AE404" s="80" t="str">
        <f t="shared" si="275"/>
        <v/>
      </c>
      <c r="AF404" s="81"/>
      <c r="AG404" s="6">
        <f t="shared" si="276"/>
        <v>0</v>
      </c>
      <c r="AH404" s="421" t="str">
        <f t="shared" si="283"/>
        <v/>
      </c>
      <c r="AI404" s="4"/>
      <c r="AJ404" s="83">
        <f t="shared" si="277"/>
        <v>84</v>
      </c>
      <c r="AK404" s="77" t="str">
        <f t="shared" si="278"/>
        <v/>
      </c>
      <c r="AL404" s="77" t="str">
        <f t="shared" si="279"/>
        <v/>
      </c>
      <c r="AM404" s="78"/>
      <c r="AN404" s="79" t="e">
        <f>IF(#REF!="","",ROUND(#REF!/#REF!*$AN$5,1))</f>
        <v>#REF!</v>
      </c>
      <c r="AO404" s="79" t="str">
        <f t="shared" si="284"/>
        <v/>
      </c>
      <c r="AP404" s="5" t="str">
        <f t="shared" si="286"/>
        <v/>
      </c>
      <c r="AQ404" s="5" t="str">
        <f t="shared" si="287"/>
        <v/>
      </c>
      <c r="AR404" s="5" t="str">
        <f t="shared" si="288"/>
        <v/>
      </c>
      <c r="AS404" s="5" t="str">
        <f t="shared" si="289"/>
        <v/>
      </c>
      <c r="AT404" s="5" t="str">
        <f t="shared" si="290"/>
        <v/>
      </c>
      <c r="AU404" s="5" t="str">
        <f t="shared" si="291"/>
        <v/>
      </c>
      <c r="AV404" s="5" t="str">
        <f t="shared" si="285"/>
        <v/>
      </c>
    </row>
    <row r="405" spans="1:48" x14ac:dyDescent="0.35">
      <c r="A405" s="69">
        <f>IF('Student Profile'!A87="","",'Student Profile'!A87)</f>
        <v>85</v>
      </c>
      <c r="B405" s="70" t="str">
        <f>IF('Student Profile'!B87="","",'Student Profile'!B87)</f>
        <v/>
      </c>
      <c r="C405" s="69" t="str">
        <f>IF('Student Profile'!C87="","",'Student Profile'!C87)</f>
        <v/>
      </c>
      <c r="D405" s="71"/>
      <c r="E405" s="72">
        <f t="shared" si="260"/>
        <v>0</v>
      </c>
      <c r="F405" s="422" t="str">
        <f t="shared" si="280"/>
        <v/>
      </c>
      <c r="G405" s="4"/>
      <c r="H405" s="84">
        <f t="shared" si="261"/>
        <v>85</v>
      </c>
      <c r="I405" s="80" t="str">
        <f t="shared" si="262"/>
        <v/>
      </c>
      <c r="J405" s="80" t="str">
        <f t="shared" si="263"/>
        <v/>
      </c>
      <c r="K405" s="81"/>
      <c r="L405" s="6">
        <f t="shared" si="264"/>
        <v>0</v>
      </c>
      <c r="M405" s="421" t="str">
        <f t="shared" si="281"/>
        <v/>
      </c>
      <c r="N405" s="4"/>
      <c r="O405" s="83">
        <f t="shared" si="265"/>
        <v>85</v>
      </c>
      <c r="P405" s="77" t="str">
        <f t="shared" si="266"/>
        <v/>
      </c>
      <c r="Q405" s="77" t="str">
        <f t="shared" si="267"/>
        <v/>
      </c>
      <c r="R405" s="78"/>
      <c r="S405" s="79" t="e">
        <f>IF(#REF!="","",ROUND(#REF!/#REF!*$AN$5,1))</f>
        <v>#REF!</v>
      </c>
      <c r="T405" s="79" t="str">
        <f t="shared" si="268"/>
        <v/>
      </c>
      <c r="U405" s="4"/>
      <c r="V405" s="69">
        <f t="shared" si="269"/>
        <v>85</v>
      </c>
      <c r="W405" s="70" t="str">
        <f t="shared" si="270"/>
        <v/>
      </c>
      <c r="X405" s="70" t="str">
        <f t="shared" si="271"/>
        <v/>
      </c>
      <c r="Y405" s="71"/>
      <c r="Z405" s="72">
        <f t="shared" si="272"/>
        <v>0</v>
      </c>
      <c r="AA405" s="422" t="str">
        <f t="shared" si="282"/>
        <v/>
      </c>
      <c r="AB405" s="4"/>
      <c r="AC405" s="84">
        <f t="shared" si="273"/>
        <v>85</v>
      </c>
      <c r="AD405" s="80" t="str">
        <f t="shared" si="274"/>
        <v/>
      </c>
      <c r="AE405" s="80" t="str">
        <f t="shared" si="275"/>
        <v/>
      </c>
      <c r="AF405" s="81"/>
      <c r="AG405" s="6">
        <f t="shared" si="276"/>
        <v>0</v>
      </c>
      <c r="AH405" s="421" t="str">
        <f t="shared" si="283"/>
        <v/>
      </c>
      <c r="AI405" s="4"/>
      <c r="AJ405" s="83">
        <f t="shared" si="277"/>
        <v>85</v>
      </c>
      <c r="AK405" s="77" t="str">
        <f t="shared" si="278"/>
        <v/>
      </c>
      <c r="AL405" s="77" t="str">
        <f t="shared" si="279"/>
        <v/>
      </c>
      <c r="AM405" s="78"/>
      <c r="AN405" s="79" t="e">
        <f>IF(#REF!="","",ROUND(#REF!/#REF!*$AN$5,1))</f>
        <v>#REF!</v>
      </c>
      <c r="AO405" s="79" t="str">
        <f t="shared" si="284"/>
        <v/>
      </c>
      <c r="AP405" s="5" t="str">
        <f t="shared" si="286"/>
        <v/>
      </c>
      <c r="AQ405" s="5" t="str">
        <f t="shared" si="287"/>
        <v/>
      </c>
      <c r="AR405" s="5" t="str">
        <f t="shared" si="288"/>
        <v/>
      </c>
      <c r="AS405" s="5" t="str">
        <f t="shared" si="289"/>
        <v/>
      </c>
      <c r="AT405" s="5" t="str">
        <f t="shared" si="290"/>
        <v/>
      </c>
      <c r="AU405" s="5" t="str">
        <f t="shared" si="291"/>
        <v/>
      </c>
      <c r="AV405" s="5" t="str">
        <f t="shared" si="285"/>
        <v/>
      </c>
    </row>
    <row r="406" spans="1:48" x14ac:dyDescent="0.35">
      <c r="A406" s="69">
        <f>IF('Student Profile'!A88="","",'Student Profile'!A88)</f>
        <v>86</v>
      </c>
      <c r="B406" s="70" t="str">
        <f>IF('Student Profile'!B88="","",'Student Profile'!B88)</f>
        <v/>
      </c>
      <c r="C406" s="69" t="str">
        <f>IF('Student Profile'!C88="","",'Student Profile'!C88)</f>
        <v/>
      </c>
      <c r="D406" s="71"/>
      <c r="E406" s="72">
        <f t="shared" si="260"/>
        <v>0</v>
      </c>
      <c r="F406" s="422" t="str">
        <f t="shared" si="280"/>
        <v/>
      </c>
      <c r="G406" s="4"/>
      <c r="H406" s="84">
        <f t="shared" si="261"/>
        <v>86</v>
      </c>
      <c r="I406" s="80" t="str">
        <f t="shared" si="262"/>
        <v/>
      </c>
      <c r="J406" s="80" t="str">
        <f t="shared" si="263"/>
        <v/>
      </c>
      <c r="K406" s="81"/>
      <c r="L406" s="6">
        <f t="shared" si="264"/>
        <v>0</v>
      </c>
      <c r="M406" s="421" t="str">
        <f t="shared" si="281"/>
        <v/>
      </c>
      <c r="N406" s="4"/>
      <c r="O406" s="83">
        <f t="shared" si="265"/>
        <v>86</v>
      </c>
      <c r="P406" s="77" t="str">
        <f t="shared" si="266"/>
        <v/>
      </c>
      <c r="Q406" s="77" t="str">
        <f t="shared" si="267"/>
        <v/>
      </c>
      <c r="R406" s="78"/>
      <c r="S406" s="79" t="e">
        <f>IF(#REF!="","",ROUND(#REF!/#REF!*$AN$5,1))</f>
        <v>#REF!</v>
      </c>
      <c r="T406" s="79" t="str">
        <f t="shared" si="268"/>
        <v/>
      </c>
      <c r="U406" s="4"/>
      <c r="V406" s="69">
        <f t="shared" si="269"/>
        <v>86</v>
      </c>
      <c r="W406" s="70" t="str">
        <f t="shared" si="270"/>
        <v/>
      </c>
      <c r="X406" s="70" t="str">
        <f t="shared" si="271"/>
        <v/>
      </c>
      <c r="Y406" s="71"/>
      <c r="Z406" s="72">
        <f t="shared" si="272"/>
        <v>0</v>
      </c>
      <c r="AA406" s="422" t="str">
        <f t="shared" si="282"/>
        <v/>
      </c>
      <c r="AB406" s="4"/>
      <c r="AC406" s="84">
        <f t="shared" si="273"/>
        <v>86</v>
      </c>
      <c r="AD406" s="80" t="str">
        <f t="shared" si="274"/>
        <v/>
      </c>
      <c r="AE406" s="80" t="str">
        <f t="shared" si="275"/>
        <v/>
      </c>
      <c r="AF406" s="81"/>
      <c r="AG406" s="6">
        <f t="shared" si="276"/>
        <v>0</v>
      </c>
      <c r="AH406" s="421" t="str">
        <f t="shared" si="283"/>
        <v/>
      </c>
      <c r="AI406" s="4"/>
      <c r="AJ406" s="83">
        <f t="shared" si="277"/>
        <v>86</v>
      </c>
      <c r="AK406" s="77" t="str">
        <f t="shared" si="278"/>
        <v/>
      </c>
      <c r="AL406" s="77" t="str">
        <f t="shared" si="279"/>
        <v/>
      </c>
      <c r="AM406" s="78"/>
      <c r="AN406" s="79" t="e">
        <f>IF(#REF!="","",ROUND(#REF!/#REF!*$AN$5,1))</f>
        <v>#REF!</v>
      </c>
      <c r="AO406" s="79" t="str">
        <f t="shared" si="284"/>
        <v/>
      </c>
      <c r="AP406" s="5" t="str">
        <f t="shared" si="286"/>
        <v/>
      </c>
      <c r="AQ406" s="5" t="str">
        <f t="shared" si="287"/>
        <v/>
      </c>
      <c r="AR406" s="5" t="str">
        <f t="shared" si="288"/>
        <v/>
      </c>
      <c r="AS406" s="5" t="str">
        <f t="shared" si="289"/>
        <v/>
      </c>
      <c r="AT406" s="5" t="str">
        <f t="shared" si="290"/>
        <v/>
      </c>
      <c r="AU406" s="5" t="str">
        <f t="shared" si="291"/>
        <v/>
      </c>
      <c r="AV406" s="5" t="str">
        <f t="shared" si="285"/>
        <v/>
      </c>
    </row>
    <row r="407" spans="1:48" x14ac:dyDescent="0.35">
      <c r="A407" s="69">
        <f>IF('Student Profile'!A89="","",'Student Profile'!A89)</f>
        <v>87</v>
      </c>
      <c r="B407" s="70" t="str">
        <f>IF('Student Profile'!B89="","",'Student Profile'!B89)</f>
        <v/>
      </c>
      <c r="C407" s="69" t="str">
        <f>IF('Student Profile'!C89="","",'Student Profile'!C89)</f>
        <v/>
      </c>
      <c r="D407" s="71"/>
      <c r="E407" s="72">
        <f t="shared" si="260"/>
        <v>0</v>
      </c>
      <c r="F407" s="422" t="str">
        <f t="shared" si="280"/>
        <v/>
      </c>
      <c r="G407" s="4"/>
      <c r="H407" s="84">
        <f t="shared" si="261"/>
        <v>87</v>
      </c>
      <c r="I407" s="80" t="str">
        <f t="shared" si="262"/>
        <v/>
      </c>
      <c r="J407" s="80" t="str">
        <f t="shared" si="263"/>
        <v/>
      </c>
      <c r="K407" s="81"/>
      <c r="L407" s="6">
        <f t="shared" si="264"/>
        <v>0</v>
      </c>
      <c r="M407" s="421" t="str">
        <f t="shared" si="281"/>
        <v/>
      </c>
      <c r="N407" s="4"/>
      <c r="O407" s="83">
        <f t="shared" si="265"/>
        <v>87</v>
      </c>
      <c r="P407" s="77" t="str">
        <f t="shared" si="266"/>
        <v/>
      </c>
      <c r="Q407" s="77" t="str">
        <f t="shared" si="267"/>
        <v/>
      </c>
      <c r="R407" s="78"/>
      <c r="S407" s="79" t="e">
        <f>IF(#REF!="","",ROUND(#REF!/#REF!*$AN$5,1))</f>
        <v>#REF!</v>
      </c>
      <c r="T407" s="79" t="str">
        <f t="shared" si="268"/>
        <v/>
      </c>
      <c r="U407" s="4"/>
      <c r="V407" s="69">
        <f t="shared" si="269"/>
        <v>87</v>
      </c>
      <c r="W407" s="70" t="str">
        <f t="shared" si="270"/>
        <v/>
      </c>
      <c r="X407" s="70" t="str">
        <f t="shared" si="271"/>
        <v/>
      </c>
      <c r="Y407" s="71"/>
      <c r="Z407" s="72">
        <f t="shared" si="272"/>
        <v>0</v>
      </c>
      <c r="AA407" s="422" t="str">
        <f t="shared" si="282"/>
        <v/>
      </c>
      <c r="AB407" s="4"/>
      <c r="AC407" s="84">
        <f t="shared" si="273"/>
        <v>87</v>
      </c>
      <c r="AD407" s="80" t="str">
        <f t="shared" si="274"/>
        <v/>
      </c>
      <c r="AE407" s="80" t="str">
        <f t="shared" si="275"/>
        <v/>
      </c>
      <c r="AF407" s="81"/>
      <c r="AG407" s="6">
        <f t="shared" si="276"/>
        <v>0</v>
      </c>
      <c r="AH407" s="421" t="str">
        <f t="shared" si="283"/>
        <v/>
      </c>
      <c r="AI407" s="4"/>
      <c r="AJ407" s="83">
        <f t="shared" si="277"/>
        <v>87</v>
      </c>
      <c r="AK407" s="77" t="str">
        <f t="shared" si="278"/>
        <v/>
      </c>
      <c r="AL407" s="77" t="str">
        <f t="shared" si="279"/>
        <v/>
      </c>
      <c r="AM407" s="78"/>
      <c r="AN407" s="79" t="e">
        <f>IF(#REF!="","",ROUND(#REF!/#REF!*$AN$5,1))</f>
        <v>#REF!</v>
      </c>
      <c r="AO407" s="79" t="str">
        <f t="shared" si="284"/>
        <v/>
      </c>
      <c r="AP407" s="5" t="str">
        <f t="shared" si="286"/>
        <v/>
      </c>
      <c r="AQ407" s="5" t="str">
        <f t="shared" si="287"/>
        <v/>
      </c>
      <c r="AR407" s="5" t="str">
        <f t="shared" si="288"/>
        <v/>
      </c>
      <c r="AS407" s="5" t="str">
        <f t="shared" si="289"/>
        <v/>
      </c>
      <c r="AT407" s="5" t="str">
        <f t="shared" si="290"/>
        <v/>
      </c>
      <c r="AU407" s="5" t="str">
        <f t="shared" si="291"/>
        <v/>
      </c>
      <c r="AV407" s="5" t="str">
        <f t="shared" si="285"/>
        <v/>
      </c>
    </row>
    <row r="408" spans="1:48" x14ac:dyDescent="0.35">
      <c r="A408" s="69">
        <f>IF('Student Profile'!A90="","",'Student Profile'!A90)</f>
        <v>88</v>
      </c>
      <c r="B408" s="70" t="str">
        <f>IF('Student Profile'!B90="","",'Student Profile'!B90)</f>
        <v/>
      </c>
      <c r="C408" s="69" t="str">
        <f>IF('Student Profile'!C90="","",'Student Profile'!C90)</f>
        <v/>
      </c>
      <c r="D408" s="71"/>
      <c r="E408" s="72">
        <f t="shared" si="260"/>
        <v>0</v>
      </c>
      <c r="F408" s="422" t="str">
        <f t="shared" si="280"/>
        <v/>
      </c>
      <c r="G408" s="4"/>
      <c r="H408" s="84">
        <f t="shared" si="261"/>
        <v>88</v>
      </c>
      <c r="I408" s="80" t="str">
        <f t="shared" si="262"/>
        <v/>
      </c>
      <c r="J408" s="80" t="str">
        <f t="shared" si="263"/>
        <v/>
      </c>
      <c r="K408" s="81"/>
      <c r="L408" s="6">
        <f t="shared" si="264"/>
        <v>0</v>
      </c>
      <c r="M408" s="421" t="str">
        <f t="shared" si="281"/>
        <v/>
      </c>
      <c r="N408" s="4"/>
      <c r="O408" s="83">
        <f t="shared" si="265"/>
        <v>88</v>
      </c>
      <c r="P408" s="77" t="str">
        <f t="shared" si="266"/>
        <v/>
      </c>
      <c r="Q408" s="77" t="str">
        <f t="shared" si="267"/>
        <v/>
      </c>
      <c r="R408" s="78"/>
      <c r="S408" s="79" t="e">
        <f>IF(#REF!="","",ROUND(#REF!/#REF!*$AN$5,1))</f>
        <v>#REF!</v>
      </c>
      <c r="T408" s="79" t="str">
        <f t="shared" si="268"/>
        <v/>
      </c>
      <c r="U408" s="4"/>
      <c r="V408" s="69">
        <f t="shared" si="269"/>
        <v>88</v>
      </c>
      <c r="W408" s="70" t="str">
        <f t="shared" si="270"/>
        <v/>
      </c>
      <c r="X408" s="70" t="str">
        <f t="shared" si="271"/>
        <v/>
      </c>
      <c r="Y408" s="71"/>
      <c r="Z408" s="72">
        <f t="shared" si="272"/>
        <v>0</v>
      </c>
      <c r="AA408" s="422" t="str">
        <f t="shared" si="282"/>
        <v/>
      </c>
      <c r="AB408" s="4"/>
      <c r="AC408" s="84">
        <f t="shared" si="273"/>
        <v>88</v>
      </c>
      <c r="AD408" s="80" t="str">
        <f t="shared" si="274"/>
        <v/>
      </c>
      <c r="AE408" s="80" t="str">
        <f t="shared" si="275"/>
        <v/>
      </c>
      <c r="AF408" s="81"/>
      <c r="AG408" s="6">
        <f t="shared" si="276"/>
        <v>0</v>
      </c>
      <c r="AH408" s="421" t="str">
        <f t="shared" si="283"/>
        <v/>
      </c>
      <c r="AI408" s="4"/>
      <c r="AJ408" s="83">
        <f t="shared" si="277"/>
        <v>88</v>
      </c>
      <c r="AK408" s="77" t="str">
        <f t="shared" si="278"/>
        <v/>
      </c>
      <c r="AL408" s="77" t="str">
        <f t="shared" si="279"/>
        <v/>
      </c>
      <c r="AM408" s="78"/>
      <c r="AN408" s="79" t="e">
        <f>IF(#REF!="","",ROUND(#REF!/#REF!*$AN$5,1))</f>
        <v>#REF!</v>
      </c>
      <c r="AO408" s="79" t="str">
        <f t="shared" si="284"/>
        <v/>
      </c>
      <c r="AP408" s="5" t="str">
        <f t="shared" si="286"/>
        <v/>
      </c>
      <c r="AQ408" s="5" t="str">
        <f t="shared" si="287"/>
        <v/>
      </c>
      <c r="AR408" s="5" t="str">
        <f t="shared" si="288"/>
        <v/>
      </c>
      <c r="AS408" s="5" t="str">
        <f t="shared" si="289"/>
        <v/>
      </c>
      <c r="AT408" s="5" t="str">
        <f t="shared" si="290"/>
        <v/>
      </c>
      <c r="AU408" s="5" t="str">
        <f t="shared" si="291"/>
        <v/>
      </c>
      <c r="AV408" s="5" t="str">
        <f t="shared" si="285"/>
        <v/>
      </c>
    </row>
    <row r="409" spans="1:48" x14ac:dyDescent="0.35">
      <c r="A409" s="69">
        <f>IF('Student Profile'!A91="","",'Student Profile'!A91)</f>
        <v>89</v>
      </c>
      <c r="B409" s="70" t="str">
        <f>IF('Student Profile'!B91="","",'Student Profile'!B91)</f>
        <v/>
      </c>
      <c r="C409" s="69" t="str">
        <f>IF('Student Profile'!C91="","",'Student Profile'!C91)</f>
        <v/>
      </c>
      <c r="D409" s="71"/>
      <c r="E409" s="72">
        <f t="shared" si="260"/>
        <v>0</v>
      </c>
      <c r="F409" s="422" t="str">
        <f t="shared" si="280"/>
        <v/>
      </c>
      <c r="G409" s="4"/>
      <c r="H409" s="84">
        <f t="shared" si="261"/>
        <v>89</v>
      </c>
      <c r="I409" s="80" t="str">
        <f t="shared" si="262"/>
        <v/>
      </c>
      <c r="J409" s="80" t="str">
        <f t="shared" si="263"/>
        <v/>
      </c>
      <c r="K409" s="81"/>
      <c r="L409" s="6">
        <f t="shared" si="264"/>
        <v>0</v>
      </c>
      <c r="M409" s="421" t="str">
        <f t="shared" si="281"/>
        <v/>
      </c>
      <c r="N409" s="4"/>
      <c r="O409" s="83">
        <f t="shared" si="265"/>
        <v>89</v>
      </c>
      <c r="P409" s="77" t="str">
        <f t="shared" si="266"/>
        <v/>
      </c>
      <c r="Q409" s="77" t="str">
        <f t="shared" si="267"/>
        <v/>
      </c>
      <c r="R409" s="78"/>
      <c r="S409" s="79" t="e">
        <f>IF(#REF!="","",ROUND(#REF!/#REF!*$AN$5,1))</f>
        <v>#REF!</v>
      </c>
      <c r="T409" s="79" t="str">
        <f t="shared" si="268"/>
        <v/>
      </c>
      <c r="U409" s="4"/>
      <c r="V409" s="69">
        <f t="shared" si="269"/>
        <v>89</v>
      </c>
      <c r="W409" s="70" t="str">
        <f t="shared" si="270"/>
        <v/>
      </c>
      <c r="X409" s="70" t="str">
        <f t="shared" si="271"/>
        <v/>
      </c>
      <c r="Y409" s="71"/>
      <c r="Z409" s="72">
        <f t="shared" si="272"/>
        <v>0</v>
      </c>
      <c r="AA409" s="422" t="str">
        <f t="shared" si="282"/>
        <v/>
      </c>
      <c r="AB409" s="4"/>
      <c r="AC409" s="84">
        <f t="shared" si="273"/>
        <v>89</v>
      </c>
      <c r="AD409" s="80" t="str">
        <f t="shared" si="274"/>
        <v/>
      </c>
      <c r="AE409" s="80" t="str">
        <f t="shared" si="275"/>
        <v/>
      </c>
      <c r="AF409" s="81"/>
      <c r="AG409" s="6">
        <f t="shared" si="276"/>
        <v>0</v>
      </c>
      <c r="AH409" s="421" t="str">
        <f t="shared" si="283"/>
        <v/>
      </c>
      <c r="AI409" s="4"/>
      <c r="AJ409" s="83">
        <f t="shared" si="277"/>
        <v>89</v>
      </c>
      <c r="AK409" s="77" t="str">
        <f t="shared" si="278"/>
        <v/>
      </c>
      <c r="AL409" s="77" t="str">
        <f t="shared" si="279"/>
        <v/>
      </c>
      <c r="AM409" s="78"/>
      <c r="AN409" s="79" t="e">
        <f>IF(#REF!="","",ROUND(#REF!/#REF!*$AN$5,1))</f>
        <v>#REF!</v>
      </c>
      <c r="AO409" s="79" t="str">
        <f t="shared" si="284"/>
        <v/>
      </c>
      <c r="AP409" s="5" t="str">
        <f t="shared" si="286"/>
        <v/>
      </c>
      <c r="AQ409" s="5" t="str">
        <f t="shared" si="287"/>
        <v/>
      </c>
      <c r="AR409" s="5" t="str">
        <f t="shared" si="288"/>
        <v/>
      </c>
      <c r="AS409" s="5" t="str">
        <f t="shared" si="289"/>
        <v/>
      </c>
      <c r="AT409" s="5" t="str">
        <f t="shared" si="290"/>
        <v/>
      </c>
      <c r="AU409" s="5" t="str">
        <f t="shared" si="291"/>
        <v/>
      </c>
      <c r="AV409" s="5" t="str">
        <f t="shared" si="285"/>
        <v/>
      </c>
    </row>
    <row r="410" spans="1:48" x14ac:dyDescent="0.35">
      <c r="A410" s="69">
        <f>IF('Student Profile'!A92="","",'Student Profile'!A92)</f>
        <v>90</v>
      </c>
      <c r="B410" s="70" t="str">
        <f>IF('Student Profile'!B92="","",'Student Profile'!B92)</f>
        <v/>
      </c>
      <c r="C410" s="69" t="str">
        <f>IF('Student Profile'!C92="","",'Student Profile'!C92)</f>
        <v/>
      </c>
      <c r="D410" s="71"/>
      <c r="E410" s="72">
        <f t="shared" si="260"/>
        <v>0</v>
      </c>
      <c r="F410" s="422" t="str">
        <f t="shared" si="280"/>
        <v/>
      </c>
      <c r="G410" s="4"/>
      <c r="H410" s="84">
        <f t="shared" si="261"/>
        <v>90</v>
      </c>
      <c r="I410" s="80" t="str">
        <f t="shared" si="262"/>
        <v/>
      </c>
      <c r="J410" s="80" t="str">
        <f t="shared" si="263"/>
        <v/>
      </c>
      <c r="K410" s="81"/>
      <c r="L410" s="6">
        <f t="shared" si="264"/>
        <v>0</v>
      </c>
      <c r="M410" s="421" t="str">
        <f t="shared" si="281"/>
        <v/>
      </c>
      <c r="N410" s="4"/>
      <c r="O410" s="83">
        <f t="shared" si="265"/>
        <v>90</v>
      </c>
      <c r="P410" s="77" t="str">
        <f t="shared" si="266"/>
        <v/>
      </c>
      <c r="Q410" s="77" t="str">
        <f t="shared" si="267"/>
        <v/>
      </c>
      <c r="R410" s="78"/>
      <c r="S410" s="79" t="e">
        <f>IF(#REF!="","",ROUND(#REF!/#REF!*$AN$5,1))</f>
        <v>#REF!</v>
      </c>
      <c r="T410" s="79" t="str">
        <f t="shared" si="268"/>
        <v/>
      </c>
      <c r="U410" s="4"/>
      <c r="V410" s="69">
        <f t="shared" si="269"/>
        <v>90</v>
      </c>
      <c r="W410" s="70" t="str">
        <f t="shared" si="270"/>
        <v/>
      </c>
      <c r="X410" s="70" t="str">
        <f t="shared" si="271"/>
        <v/>
      </c>
      <c r="Y410" s="71"/>
      <c r="Z410" s="72">
        <f t="shared" si="272"/>
        <v>0</v>
      </c>
      <c r="AA410" s="422" t="str">
        <f t="shared" si="282"/>
        <v/>
      </c>
      <c r="AB410" s="4"/>
      <c r="AC410" s="84">
        <f t="shared" si="273"/>
        <v>90</v>
      </c>
      <c r="AD410" s="80" t="str">
        <f t="shared" si="274"/>
        <v/>
      </c>
      <c r="AE410" s="80" t="str">
        <f t="shared" si="275"/>
        <v/>
      </c>
      <c r="AF410" s="81"/>
      <c r="AG410" s="6">
        <f t="shared" si="276"/>
        <v>0</v>
      </c>
      <c r="AH410" s="421" t="str">
        <f t="shared" si="283"/>
        <v/>
      </c>
      <c r="AI410" s="4"/>
      <c r="AJ410" s="83">
        <f t="shared" si="277"/>
        <v>90</v>
      </c>
      <c r="AK410" s="77" t="str">
        <f t="shared" si="278"/>
        <v/>
      </c>
      <c r="AL410" s="77" t="str">
        <f t="shared" si="279"/>
        <v/>
      </c>
      <c r="AM410" s="78"/>
      <c r="AN410" s="79" t="e">
        <f>IF(#REF!="","",ROUND(#REF!/#REF!*$AN$5,1))</f>
        <v>#REF!</v>
      </c>
      <c r="AO410" s="79" t="str">
        <f t="shared" si="284"/>
        <v/>
      </c>
      <c r="AP410" s="5" t="str">
        <f t="shared" si="286"/>
        <v/>
      </c>
      <c r="AQ410" s="5" t="str">
        <f t="shared" si="287"/>
        <v/>
      </c>
      <c r="AR410" s="5" t="str">
        <f t="shared" si="288"/>
        <v/>
      </c>
      <c r="AS410" s="5" t="str">
        <f t="shared" si="289"/>
        <v/>
      </c>
      <c r="AT410" s="5" t="str">
        <f t="shared" si="290"/>
        <v/>
      </c>
      <c r="AU410" s="5" t="str">
        <f t="shared" si="291"/>
        <v/>
      </c>
      <c r="AV410" s="5" t="str">
        <f t="shared" si="285"/>
        <v/>
      </c>
    </row>
    <row r="411" spans="1:48" x14ac:dyDescent="0.35">
      <c r="A411" s="69">
        <f>IF('Student Profile'!A93="","",'Student Profile'!A93)</f>
        <v>91</v>
      </c>
      <c r="B411" s="70" t="str">
        <f>IF('Student Profile'!B93="","",'Student Profile'!B93)</f>
        <v/>
      </c>
      <c r="C411" s="69" t="str">
        <f>IF('Student Profile'!C93="","",'Student Profile'!C93)</f>
        <v/>
      </c>
      <c r="D411" s="71"/>
      <c r="E411" s="72">
        <f t="shared" si="260"/>
        <v>0</v>
      </c>
      <c r="F411" s="422" t="str">
        <f t="shared" si="280"/>
        <v/>
      </c>
      <c r="G411" s="4"/>
      <c r="H411" s="84">
        <f t="shared" si="261"/>
        <v>91</v>
      </c>
      <c r="I411" s="80" t="str">
        <f t="shared" si="262"/>
        <v/>
      </c>
      <c r="J411" s="80" t="str">
        <f t="shared" si="263"/>
        <v/>
      </c>
      <c r="K411" s="81"/>
      <c r="L411" s="6">
        <f t="shared" si="264"/>
        <v>0</v>
      </c>
      <c r="M411" s="421" t="str">
        <f t="shared" si="281"/>
        <v/>
      </c>
      <c r="N411" s="4"/>
      <c r="O411" s="83">
        <f t="shared" si="265"/>
        <v>91</v>
      </c>
      <c r="P411" s="77" t="str">
        <f t="shared" si="266"/>
        <v/>
      </c>
      <c r="Q411" s="77" t="str">
        <f t="shared" si="267"/>
        <v/>
      </c>
      <c r="R411" s="78"/>
      <c r="S411" s="79" t="e">
        <f>IF(#REF!="","",ROUND(#REF!/#REF!*$AN$5,1))</f>
        <v>#REF!</v>
      </c>
      <c r="T411" s="79" t="str">
        <f t="shared" si="268"/>
        <v/>
      </c>
      <c r="U411" s="4"/>
      <c r="V411" s="69">
        <f t="shared" si="269"/>
        <v>91</v>
      </c>
      <c r="W411" s="70" t="str">
        <f t="shared" si="270"/>
        <v/>
      </c>
      <c r="X411" s="70" t="str">
        <f t="shared" si="271"/>
        <v/>
      </c>
      <c r="Y411" s="71"/>
      <c r="Z411" s="72">
        <f t="shared" si="272"/>
        <v>0</v>
      </c>
      <c r="AA411" s="422" t="str">
        <f t="shared" si="282"/>
        <v/>
      </c>
      <c r="AB411" s="4"/>
      <c r="AC411" s="84">
        <f t="shared" si="273"/>
        <v>91</v>
      </c>
      <c r="AD411" s="80" t="str">
        <f t="shared" si="274"/>
        <v/>
      </c>
      <c r="AE411" s="80" t="str">
        <f t="shared" si="275"/>
        <v/>
      </c>
      <c r="AF411" s="81"/>
      <c r="AG411" s="6">
        <f t="shared" si="276"/>
        <v>0</v>
      </c>
      <c r="AH411" s="421" t="str">
        <f t="shared" si="283"/>
        <v/>
      </c>
      <c r="AI411" s="4"/>
      <c r="AJ411" s="83">
        <f t="shared" si="277"/>
        <v>91</v>
      </c>
      <c r="AK411" s="77" t="str">
        <f t="shared" si="278"/>
        <v/>
      </c>
      <c r="AL411" s="77" t="str">
        <f t="shared" si="279"/>
        <v/>
      </c>
      <c r="AM411" s="78"/>
      <c r="AN411" s="79" t="e">
        <f>IF(#REF!="","",ROUND(#REF!/#REF!*$AN$5,1))</f>
        <v>#REF!</v>
      </c>
      <c r="AO411" s="79" t="str">
        <f t="shared" si="284"/>
        <v/>
      </c>
      <c r="AP411" s="5" t="str">
        <f t="shared" si="286"/>
        <v/>
      </c>
      <c r="AQ411" s="5" t="str">
        <f t="shared" si="287"/>
        <v/>
      </c>
      <c r="AR411" s="5" t="str">
        <f t="shared" si="288"/>
        <v/>
      </c>
      <c r="AS411" s="5" t="str">
        <f t="shared" si="289"/>
        <v/>
      </c>
      <c r="AT411" s="5" t="str">
        <f t="shared" si="290"/>
        <v/>
      </c>
      <c r="AU411" s="5" t="str">
        <f t="shared" si="291"/>
        <v/>
      </c>
      <c r="AV411" s="5" t="str">
        <f t="shared" si="285"/>
        <v/>
      </c>
    </row>
    <row r="412" spans="1:48" x14ac:dyDescent="0.35">
      <c r="A412" s="69">
        <f>IF('Student Profile'!A94="","",'Student Profile'!A94)</f>
        <v>92</v>
      </c>
      <c r="B412" s="70" t="str">
        <f>IF('Student Profile'!B94="","",'Student Profile'!B94)</f>
        <v/>
      </c>
      <c r="C412" s="69" t="str">
        <f>IF('Student Profile'!C94="","",'Student Profile'!C94)</f>
        <v/>
      </c>
      <c r="D412" s="71"/>
      <c r="E412" s="72">
        <f t="shared" si="260"/>
        <v>0</v>
      </c>
      <c r="F412" s="422" t="str">
        <f t="shared" si="280"/>
        <v/>
      </c>
      <c r="G412" s="4"/>
      <c r="H412" s="84">
        <f t="shared" si="261"/>
        <v>92</v>
      </c>
      <c r="I412" s="80" t="str">
        <f t="shared" si="262"/>
        <v/>
      </c>
      <c r="J412" s="80" t="str">
        <f t="shared" si="263"/>
        <v/>
      </c>
      <c r="K412" s="81"/>
      <c r="L412" s="6">
        <f t="shared" si="264"/>
        <v>0</v>
      </c>
      <c r="M412" s="421" t="str">
        <f t="shared" si="281"/>
        <v/>
      </c>
      <c r="N412" s="4"/>
      <c r="O412" s="83">
        <f t="shared" si="265"/>
        <v>92</v>
      </c>
      <c r="P412" s="77" t="str">
        <f t="shared" si="266"/>
        <v/>
      </c>
      <c r="Q412" s="77" t="str">
        <f t="shared" si="267"/>
        <v/>
      </c>
      <c r="R412" s="78"/>
      <c r="S412" s="79" t="e">
        <f>IF(#REF!="","",ROUND(#REF!/#REF!*$AN$5,1))</f>
        <v>#REF!</v>
      </c>
      <c r="T412" s="79" t="str">
        <f t="shared" si="268"/>
        <v/>
      </c>
      <c r="U412" s="4"/>
      <c r="V412" s="69">
        <f t="shared" si="269"/>
        <v>92</v>
      </c>
      <c r="W412" s="70" t="str">
        <f t="shared" si="270"/>
        <v/>
      </c>
      <c r="X412" s="70" t="str">
        <f t="shared" si="271"/>
        <v/>
      </c>
      <c r="Y412" s="71"/>
      <c r="Z412" s="72">
        <f t="shared" si="272"/>
        <v>0</v>
      </c>
      <c r="AA412" s="422" t="str">
        <f t="shared" si="282"/>
        <v/>
      </c>
      <c r="AB412" s="4"/>
      <c r="AC412" s="84">
        <f t="shared" si="273"/>
        <v>92</v>
      </c>
      <c r="AD412" s="80" t="str">
        <f t="shared" si="274"/>
        <v/>
      </c>
      <c r="AE412" s="80" t="str">
        <f t="shared" si="275"/>
        <v/>
      </c>
      <c r="AF412" s="81"/>
      <c r="AG412" s="6">
        <f t="shared" si="276"/>
        <v>0</v>
      </c>
      <c r="AH412" s="421" t="str">
        <f t="shared" si="283"/>
        <v/>
      </c>
      <c r="AI412" s="4"/>
      <c r="AJ412" s="83">
        <f t="shared" si="277"/>
        <v>92</v>
      </c>
      <c r="AK412" s="77" t="str">
        <f t="shared" si="278"/>
        <v/>
      </c>
      <c r="AL412" s="77" t="str">
        <f t="shared" si="279"/>
        <v/>
      </c>
      <c r="AM412" s="78"/>
      <c r="AN412" s="79" t="e">
        <f>IF(#REF!="","",ROUND(#REF!/#REF!*$AN$5,1))</f>
        <v>#REF!</v>
      </c>
      <c r="AO412" s="79" t="str">
        <f t="shared" si="284"/>
        <v/>
      </c>
      <c r="AP412" s="5" t="str">
        <f t="shared" si="286"/>
        <v/>
      </c>
      <c r="AQ412" s="5" t="str">
        <f t="shared" si="287"/>
        <v/>
      </c>
      <c r="AR412" s="5" t="str">
        <f t="shared" si="288"/>
        <v/>
      </c>
      <c r="AS412" s="5" t="str">
        <f t="shared" si="289"/>
        <v/>
      </c>
      <c r="AT412" s="5" t="str">
        <f t="shared" si="290"/>
        <v/>
      </c>
      <c r="AU412" s="5" t="str">
        <f t="shared" si="291"/>
        <v/>
      </c>
      <c r="AV412" s="5" t="str">
        <f t="shared" si="285"/>
        <v/>
      </c>
    </row>
    <row r="413" spans="1:48" x14ac:dyDescent="0.35">
      <c r="A413" s="69">
        <f>IF('Student Profile'!A95="","",'Student Profile'!A95)</f>
        <v>93</v>
      </c>
      <c r="B413" s="70" t="str">
        <f>IF('Student Profile'!B95="","",'Student Profile'!B95)</f>
        <v/>
      </c>
      <c r="C413" s="69" t="str">
        <f>IF('Student Profile'!C95="","",'Student Profile'!C95)</f>
        <v/>
      </c>
      <c r="D413" s="71"/>
      <c r="E413" s="72">
        <f t="shared" si="260"/>
        <v>0</v>
      </c>
      <c r="F413" s="422" t="str">
        <f t="shared" si="280"/>
        <v/>
      </c>
      <c r="G413" s="4"/>
      <c r="H413" s="84">
        <f t="shared" si="261"/>
        <v>93</v>
      </c>
      <c r="I413" s="80" t="str">
        <f t="shared" si="262"/>
        <v/>
      </c>
      <c r="J413" s="80" t="str">
        <f t="shared" si="263"/>
        <v/>
      </c>
      <c r="K413" s="81"/>
      <c r="L413" s="6">
        <f t="shared" si="264"/>
        <v>0</v>
      </c>
      <c r="M413" s="421" t="str">
        <f t="shared" si="281"/>
        <v/>
      </c>
      <c r="N413" s="4"/>
      <c r="O413" s="83">
        <f t="shared" si="265"/>
        <v>93</v>
      </c>
      <c r="P413" s="77" t="str">
        <f t="shared" si="266"/>
        <v/>
      </c>
      <c r="Q413" s="77" t="str">
        <f t="shared" si="267"/>
        <v/>
      </c>
      <c r="R413" s="78"/>
      <c r="S413" s="79" t="e">
        <f>IF(#REF!="","",ROUND(#REF!/#REF!*$AN$5,1))</f>
        <v>#REF!</v>
      </c>
      <c r="T413" s="79" t="str">
        <f t="shared" si="268"/>
        <v/>
      </c>
      <c r="U413" s="4"/>
      <c r="V413" s="69">
        <f t="shared" si="269"/>
        <v>93</v>
      </c>
      <c r="W413" s="70" t="str">
        <f t="shared" si="270"/>
        <v/>
      </c>
      <c r="X413" s="70" t="str">
        <f t="shared" si="271"/>
        <v/>
      </c>
      <c r="Y413" s="71"/>
      <c r="Z413" s="72">
        <f t="shared" si="272"/>
        <v>0</v>
      </c>
      <c r="AA413" s="422" t="str">
        <f t="shared" si="282"/>
        <v/>
      </c>
      <c r="AB413" s="4"/>
      <c r="AC413" s="84">
        <f t="shared" si="273"/>
        <v>93</v>
      </c>
      <c r="AD413" s="80" t="str">
        <f t="shared" si="274"/>
        <v/>
      </c>
      <c r="AE413" s="80" t="str">
        <f t="shared" si="275"/>
        <v/>
      </c>
      <c r="AF413" s="81"/>
      <c r="AG413" s="6">
        <f t="shared" si="276"/>
        <v>0</v>
      </c>
      <c r="AH413" s="421" t="str">
        <f t="shared" si="283"/>
        <v/>
      </c>
      <c r="AI413" s="4"/>
      <c r="AJ413" s="83">
        <f t="shared" si="277"/>
        <v>93</v>
      </c>
      <c r="AK413" s="77" t="str">
        <f t="shared" si="278"/>
        <v/>
      </c>
      <c r="AL413" s="77" t="str">
        <f t="shared" si="279"/>
        <v/>
      </c>
      <c r="AM413" s="78"/>
      <c r="AN413" s="79" t="e">
        <f>IF(#REF!="","",ROUND(#REF!/#REF!*$AN$5,1))</f>
        <v>#REF!</v>
      </c>
      <c r="AO413" s="79" t="str">
        <f t="shared" si="284"/>
        <v/>
      </c>
      <c r="AP413" s="5" t="str">
        <f t="shared" si="286"/>
        <v/>
      </c>
      <c r="AQ413" s="5" t="str">
        <f t="shared" si="287"/>
        <v/>
      </c>
      <c r="AR413" s="5" t="str">
        <f t="shared" si="288"/>
        <v/>
      </c>
      <c r="AS413" s="5" t="str">
        <f t="shared" si="289"/>
        <v/>
      </c>
      <c r="AT413" s="5" t="str">
        <f t="shared" si="290"/>
        <v/>
      </c>
      <c r="AU413" s="5" t="str">
        <f t="shared" si="291"/>
        <v/>
      </c>
      <c r="AV413" s="5" t="str">
        <f t="shared" si="285"/>
        <v/>
      </c>
    </row>
    <row r="414" spans="1:48" x14ac:dyDescent="0.35">
      <c r="A414" s="69">
        <f>IF('Student Profile'!A96="","",'Student Profile'!A96)</f>
        <v>94</v>
      </c>
      <c r="B414" s="70" t="str">
        <f>IF('Student Profile'!B96="","",'Student Profile'!B96)</f>
        <v/>
      </c>
      <c r="C414" s="69" t="str">
        <f>IF('Student Profile'!C96="","",'Student Profile'!C96)</f>
        <v/>
      </c>
      <c r="D414" s="71"/>
      <c r="E414" s="72">
        <f t="shared" si="260"/>
        <v>0</v>
      </c>
      <c r="F414" s="422" t="str">
        <f t="shared" si="280"/>
        <v/>
      </c>
      <c r="G414" s="4"/>
      <c r="H414" s="84">
        <f t="shared" si="261"/>
        <v>94</v>
      </c>
      <c r="I414" s="80" t="str">
        <f t="shared" si="262"/>
        <v/>
      </c>
      <c r="J414" s="80" t="str">
        <f t="shared" si="263"/>
        <v/>
      </c>
      <c r="K414" s="81"/>
      <c r="L414" s="6">
        <f t="shared" si="264"/>
        <v>0</v>
      </c>
      <c r="M414" s="421" t="str">
        <f t="shared" si="281"/>
        <v/>
      </c>
      <c r="N414" s="4"/>
      <c r="O414" s="83">
        <f t="shared" si="265"/>
        <v>94</v>
      </c>
      <c r="P414" s="77" t="str">
        <f t="shared" si="266"/>
        <v/>
      </c>
      <c r="Q414" s="77" t="str">
        <f t="shared" si="267"/>
        <v/>
      </c>
      <c r="R414" s="78"/>
      <c r="S414" s="79" t="e">
        <f>IF(#REF!="","",ROUND(#REF!/#REF!*$AN$5,1))</f>
        <v>#REF!</v>
      </c>
      <c r="T414" s="79" t="str">
        <f t="shared" si="268"/>
        <v/>
      </c>
      <c r="U414" s="4"/>
      <c r="V414" s="69">
        <f t="shared" si="269"/>
        <v>94</v>
      </c>
      <c r="W414" s="70" t="str">
        <f t="shared" si="270"/>
        <v/>
      </c>
      <c r="X414" s="70" t="str">
        <f t="shared" si="271"/>
        <v/>
      </c>
      <c r="Y414" s="71"/>
      <c r="Z414" s="72">
        <f t="shared" si="272"/>
        <v>0</v>
      </c>
      <c r="AA414" s="422" t="str">
        <f t="shared" si="282"/>
        <v/>
      </c>
      <c r="AB414" s="4"/>
      <c r="AC414" s="84">
        <f t="shared" si="273"/>
        <v>94</v>
      </c>
      <c r="AD414" s="80" t="str">
        <f t="shared" si="274"/>
        <v/>
      </c>
      <c r="AE414" s="80" t="str">
        <f t="shared" si="275"/>
        <v/>
      </c>
      <c r="AF414" s="81"/>
      <c r="AG414" s="6">
        <f t="shared" si="276"/>
        <v>0</v>
      </c>
      <c r="AH414" s="421" t="str">
        <f t="shared" si="283"/>
        <v/>
      </c>
      <c r="AI414" s="4"/>
      <c r="AJ414" s="83">
        <f t="shared" si="277"/>
        <v>94</v>
      </c>
      <c r="AK414" s="77" t="str">
        <f t="shared" si="278"/>
        <v/>
      </c>
      <c r="AL414" s="77" t="str">
        <f t="shared" si="279"/>
        <v/>
      </c>
      <c r="AM414" s="78"/>
      <c r="AN414" s="79" t="e">
        <f>IF(#REF!="","",ROUND(#REF!/#REF!*$AN$5,1))</f>
        <v>#REF!</v>
      </c>
      <c r="AO414" s="79" t="str">
        <f t="shared" si="284"/>
        <v/>
      </c>
      <c r="AP414" s="5" t="str">
        <f t="shared" si="286"/>
        <v/>
      </c>
      <c r="AQ414" s="5" t="str">
        <f t="shared" si="287"/>
        <v/>
      </c>
      <c r="AR414" s="5" t="str">
        <f t="shared" si="288"/>
        <v/>
      </c>
      <c r="AS414" s="5" t="str">
        <f t="shared" si="289"/>
        <v/>
      </c>
      <c r="AT414" s="5" t="str">
        <f t="shared" si="290"/>
        <v/>
      </c>
      <c r="AU414" s="5" t="str">
        <f t="shared" si="291"/>
        <v/>
      </c>
      <c r="AV414" s="5" t="str">
        <f t="shared" si="285"/>
        <v/>
      </c>
    </row>
    <row r="415" spans="1:48" x14ac:dyDescent="0.35">
      <c r="A415" s="69">
        <f>IF('Student Profile'!A97="","",'Student Profile'!A97)</f>
        <v>95</v>
      </c>
      <c r="B415" s="70" t="str">
        <f>IF('Student Profile'!B97="","",'Student Profile'!B97)</f>
        <v/>
      </c>
      <c r="C415" s="69" t="str">
        <f>IF('Student Profile'!C97="","",'Student Profile'!C97)</f>
        <v/>
      </c>
      <c r="D415" s="71"/>
      <c r="E415" s="72">
        <f t="shared" si="260"/>
        <v>0</v>
      </c>
      <c r="F415" s="422" t="str">
        <f t="shared" si="280"/>
        <v/>
      </c>
      <c r="G415" s="4"/>
      <c r="H415" s="84">
        <f t="shared" si="261"/>
        <v>95</v>
      </c>
      <c r="I415" s="80" t="str">
        <f t="shared" si="262"/>
        <v/>
      </c>
      <c r="J415" s="80" t="str">
        <f t="shared" si="263"/>
        <v/>
      </c>
      <c r="K415" s="81"/>
      <c r="L415" s="6">
        <f t="shared" si="264"/>
        <v>0</v>
      </c>
      <c r="M415" s="421" t="str">
        <f t="shared" si="281"/>
        <v/>
      </c>
      <c r="N415" s="4"/>
      <c r="O415" s="83">
        <f t="shared" si="265"/>
        <v>95</v>
      </c>
      <c r="P415" s="77" t="str">
        <f t="shared" si="266"/>
        <v/>
      </c>
      <c r="Q415" s="77" t="str">
        <f t="shared" si="267"/>
        <v/>
      </c>
      <c r="R415" s="78"/>
      <c r="S415" s="79" t="e">
        <f>IF(#REF!="","",ROUND(#REF!/#REF!*$AN$5,1))</f>
        <v>#REF!</v>
      </c>
      <c r="T415" s="79" t="str">
        <f t="shared" si="268"/>
        <v/>
      </c>
      <c r="U415" s="4"/>
      <c r="V415" s="69">
        <f t="shared" si="269"/>
        <v>95</v>
      </c>
      <c r="W415" s="70" t="str">
        <f t="shared" si="270"/>
        <v/>
      </c>
      <c r="X415" s="70" t="str">
        <f t="shared" si="271"/>
        <v/>
      </c>
      <c r="Y415" s="71"/>
      <c r="Z415" s="72">
        <f t="shared" si="272"/>
        <v>0</v>
      </c>
      <c r="AA415" s="422" t="str">
        <f t="shared" si="282"/>
        <v/>
      </c>
      <c r="AB415" s="4"/>
      <c r="AC415" s="84">
        <f t="shared" si="273"/>
        <v>95</v>
      </c>
      <c r="AD415" s="80" t="str">
        <f t="shared" si="274"/>
        <v/>
      </c>
      <c r="AE415" s="80" t="str">
        <f t="shared" si="275"/>
        <v/>
      </c>
      <c r="AF415" s="81"/>
      <c r="AG415" s="6">
        <f t="shared" si="276"/>
        <v>0</v>
      </c>
      <c r="AH415" s="421" t="str">
        <f t="shared" si="283"/>
        <v/>
      </c>
      <c r="AI415" s="4"/>
      <c r="AJ415" s="83">
        <f t="shared" si="277"/>
        <v>95</v>
      </c>
      <c r="AK415" s="77" t="str">
        <f t="shared" si="278"/>
        <v/>
      </c>
      <c r="AL415" s="77" t="str">
        <f t="shared" si="279"/>
        <v/>
      </c>
      <c r="AM415" s="78"/>
      <c r="AN415" s="79" t="e">
        <f>IF(#REF!="","",ROUND(#REF!/#REF!*$AN$5,1))</f>
        <v>#REF!</v>
      </c>
      <c r="AO415" s="79" t="str">
        <f t="shared" si="284"/>
        <v/>
      </c>
      <c r="AP415" s="5" t="str">
        <f t="shared" si="286"/>
        <v/>
      </c>
      <c r="AQ415" s="5" t="str">
        <f t="shared" si="287"/>
        <v/>
      </c>
      <c r="AR415" s="5" t="str">
        <f t="shared" si="288"/>
        <v/>
      </c>
      <c r="AS415" s="5" t="str">
        <f t="shared" si="289"/>
        <v/>
      </c>
      <c r="AT415" s="5" t="str">
        <f t="shared" si="290"/>
        <v/>
      </c>
      <c r="AU415" s="5" t="str">
        <f t="shared" si="291"/>
        <v/>
      </c>
      <c r="AV415" s="5" t="str">
        <f t="shared" si="285"/>
        <v/>
      </c>
    </row>
    <row r="416" spans="1:48" x14ac:dyDescent="0.35">
      <c r="A416" s="69">
        <f>IF('Student Profile'!A98="","",'Student Profile'!A98)</f>
        <v>96</v>
      </c>
      <c r="B416" s="70" t="str">
        <f>IF('Student Profile'!B98="","",'Student Profile'!B98)</f>
        <v/>
      </c>
      <c r="C416" s="69" t="str">
        <f>IF('Student Profile'!C98="","",'Student Profile'!C98)</f>
        <v/>
      </c>
      <c r="D416" s="71"/>
      <c r="E416" s="72">
        <f t="shared" si="260"/>
        <v>0</v>
      </c>
      <c r="F416" s="422" t="str">
        <f t="shared" si="280"/>
        <v/>
      </c>
      <c r="G416" s="4"/>
      <c r="H416" s="84">
        <f t="shared" si="261"/>
        <v>96</v>
      </c>
      <c r="I416" s="80" t="str">
        <f t="shared" si="262"/>
        <v/>
      </c>
      <c r="J416" s="80" t="str">
        <f t="shared" si="263"/>
        <v/>
      </c>
      <c r="K416" s="81"/>
      <c r="L416" s="6">
        <f t="shared" si="264"/>
        <v>0</v>
      </c>
      <c r="M416" s="421" t="str">
        <f t="shared" si="281"/>
        <v/>
      </c>
      <c r="N416" s="4"/>
      <c r="O416" s="83">
        <f t="shared" si="265"/>
        <v>96</v>
      </c>
      <c r="P416" s="77" t="str">
        <f t="shared" si="266"/>
        <v/>
      </c>
      <c r="Q416" s="77" t="str">
        <f t="shared" si="267"/>
        <v/>
      </c>
      <c r="R416" s="78"/>
      <c r="S416" s="79" t="e">
        <f>IF(#REF!="","",ROUND(#REF!/#REF!*$AN$5,1))</f>
        <v>#REF!</v>
      </c>
      <c r="T416" s="79" t="str">
        <f t="shared" si="268"/>
        <v/>
      </c>
      <c r="U416" s="4"/>
      <c r="V416" s="69">
        <f t="shared" si="269"/>
        <v>96</v>
      </c>
      <c r="W416" s="70" t="str">
        <f t="shared" si="270"/>
        <v/>
      </c>
      <c r="X416" s="70" t="str">
        <f t="shared" si="271"/>
        <v/>
      </c>
      <c r="Y416" s="71"/>
      <c r="Z416" s="72">
        <f t="shared" si="272"/>
        <v>0</v>
      </c>
      <c r="AA416" s="422" t="str">
        <f t="shared" si="282"/>
        <v/>
      </c>
      <c r="AB416" s="4"/>
      <c r="AC416" s="84">
        <f t="shared" si="273"/>
        <v>96</v>
      </c>
      <c r="AD416" s="80" t="str">
        <f t="shared" si="274"/>
        <v/>
      </c>
      <c r="AE416" s="80" t="str">
        <f t="shared" si="275"/>
        <v/>
      </c>
      <c r="AF416" s="81"/>
      <c r="AG416" s="6">
        <f t="shared" si="276"/>
        <v>0</v>
      </c>
      <c r="AH416" s="421" t="str">
        <f t="shared" si="283"/>
        <v/>
      </c>
      <c r="AI416" s="4"/>
      <c r="AJ416" s="83">
        <f t="shared" si="277"/>
        <v>96</v>
      </c>
      <c r="AK416" s="77" t="str">
        <f t="shared" si="278"/>
        <v/>
      </c>
      <c r="AL416" s="77" t="str">
        <f t="shared" si="279"/>
        <v/>
      </c>
      <c r="AM416" s="78"/>
      <c r="AN416" s="79" t="e">
        <f>IF(#REF!="","",ROUND(#REF!/#REF!*$AN$5,1))</f>
        <v>#REF!</v>
      </c>
      <c r="AO416" s="79" t="str">
        <f t="shared" si="284"/>
        <v/>
      </c>
      <c r="AP416" s="5" t="str">
        <f t="shared" si="286"/>
        <v/>
      </c>
      <c r="AQ416" s="5" t="str">
        <f t="shared" si="287"/>
        <v/>
      </c>
      <c r="AR416" s="5" t="str">
        <f t="shared" si="288"/>
        <v/>
      </c>
      <c r="AS416" s="5" t="str">
        <f t="shared" si="289"/>
        <v/>
      </c>
      <c r="AT416" s="5" t="str">
        <f t="shared" si="290"/>
        <v/>
      </c>
      <c r="AU416" s="5" t="str">
        <f t="shared" si="291"/>
        <v/>
      </c>
      <c r="AV416" s="5" t="str">
        <f t="shared" si="285"/>
        <v/>
      </c>
    </row>
    <row r="417" spans="1:48" x14ac:dyDescent="0.35">
      <c r="A417" s="69">
        <f>IF('Student Profile'!A99="","",'Student Profile'!A99)</f>
        <v>97</v>
      </c>
      <c r="B417" s="70" t="str">
        <f>IF('Student Profile'!B99="","",'Student Profile'!B99)</f>
        <v/>
      </c>
      <c r="C417" s="69" t="str">
        <f>IF('Student Profile'!C99="","",'Student Profile'!C99)</f>
        <v/>
      </c>
      <c r="D417" s="71"/>
      <c r="E417" s="72">
        <f t="shared" si="260"/>
        <v>0</v>
      </c>
      <c r="F417" s="422" t="str">
        <f t="shared" si="280"/>
        <v/>
      </c>
      <c r="G417" s="4"/>
      <c r="H417" s="84">
        <f t="shared" si="261"/>
        <v>97</v>
      </c>
      <c r="I417" s="80" t="str">
        <f t="shared" si="262"/>
        <v/>
      </c>
      <c r="J417" s="80" t="str">
        <f t="shared" si="263"/>
        <v/>
      </c>
      <c r="K417" s="81"/>
      <c r="L417" s="6">
        <f t="shared" si="264"/>
        <v>0</v>
      </c>
      <c r="M417" s="421" t="str">
        <f t="shared" si="281"/>
        <v/>
      </c>
      <c r="N417" s="4"/>
      <c r="O417" s="83">
        <f t="shared" si="265"/>
        <v>97</v>
      </c>
      <c r="P417" s="77" t="str">
        <f t="shared" si="266"/>
        <v/>
      </c>
      <c r="Q417" s="77" t="str">
        <f t="shared" si="267"/>
        <v/>
      </c>
      <c r="R417" s="78"/>
      <c r="S417" s="79" t="e">
        <f>IF(#REF!="","",ROUND(#REF!/#REF!*$AN$5,1))</f>
        <v>#REF!</v>
      </c>
      <c r="T417" s="79" t="str">
        <f t="shared" si="268"/>
        <v/>
      </c>
      <c r="U417" s="4"/>
      <c r="V417" s="69">
        <f t="shared" si="269"/>
        <v>97</v>
      </c>
      <c r="W417" s="70" t="str">
        <f t="shared" si="270"/>
        <v/>
      </c>
      <c r="X417" s="70" t="str">
        <f t="shared" si="271"/>
        <v/>
      </c>
      <c r="Y417" s="71"/>
      <c r="Z417" s="72">
        <f t="shared" si="272"/>
        <v>0</v>
      </c>
      <c r="AA417" s="422" t="str">
        <f t="shared" si="282"/>
        <v/>
      </c>
      <c r="AB417" s="4"/>
      <c r="AC417" s="84">
        <f t="shared" si="273"/>
        <v>97</v>
      </c>
      <c r="AD417" s="80" t="str">
        <f t="shared" si="274"/>
        <v/>
      </c>
      <c r="AE417" s="80" t="str">
        <f t="shared" si="275"/>
        <v/>
      </c>
      <c r="AF417" s="81"/>
      <c r="AG417" s="6">
        <f t="shared" si="276"/>
        <v>0</v>
      </c>
      <c r="AH417" s="421" t="str">
        <f t="shared" si="283"/>
        <v/>
      </c>
      <c r="AI417" s="4"/>
      <c r="AJ417" s="83">
        <f t="shared" si="277"/>
        <v>97</v>
      </c>
      <c r="AK417" s="77" t="str">
        <f t="shared" si="278"/>
        <v/>
      </c>
      <c r="AL417" s="77" t="str">
        <f t="shared" si="279"/>
        <v/>
      </c>
      <c r="AM417" s="78"/>
      <c r="AN417" s="79" t="e">
        <f>IF(#REF!="","",ROUND(#REF!/#REF!*$AN$5,1))</f>
        <v>#REF!</v>
      </c>
      <c r="AO417" s="79" t="str">
        <f t="shared" si="284"/>
        <v/>
      </c>
      <c r="AP417" s="5" t="str">
        <f t="shared" si="286"/>
        <v/>
      </c>
      <c r="AQ417" s="5" t="str">
        <f t="shared" si="287"/>
        <v/>
      </c>
      <c r="AR417" s="5" t="str">
        <f t="shared" si="288"/>
        <v/>
      </c>
      <c r="AS417" s="5" t="str">
        <f t="shared" si="289"/>
        <v/>
      </c>
      <c r="AT417" s="5" t="str">
        <f t="shared" si="290"/>
        <v/>
      </c>
      <c r="AU417" s="5" t="str">
        <f t="shared" si="291"/>
        <v/>
      </c>
      <c r="AV417" s="5" t="str">
        <f t="shared" si="285"/>
        <v/>
      </c>
    </row>
    <row r="418" spans="1:48" x14ac:dyDescent="0.35">
      <c r="A418" s="69">
        <f>IF('Student Profile'!A100="","",'Student Profile'!A100)</f>
        <v>98</v>
      </c>
      <c r="B418" s="70" t="str">
        <f>IF('Student Profile'!B100="","",'Student Profile'!B100)</f>
        <v/>
      </c>
      <c r="C418" s="69" t="str">
        <f>IF('Student Profile'!C100="","",'Student Profile'!C100)</f>
        <v/>
      </c>
      <c r="D418" s="71"/>
      <c r="E418" s="72">
        <f t="shared" si="260"/>
        <v>0</v>
      </c>
      <c r="F418" s="422" t="str">
        <f t="shared" si="280"/>
        <v/>
      </c>
      <c r="G418" s="4"/>
      <c r="H418" s="84">
        <f t="shared" si="261"/>
        <v>98</v>
      </c>
      <c r="I418" s="80" t="str">
        <f t="shared" si="262"/>
        <v/>
      </c>
      <c r="J418" s="80" t="str">
        <f t="shared" si="263"/>
        <v/>
      </c>
      <c r="K418" s="81"/>
      <c r="L418" s="6">
        <f t="shared" si="264"/>
        <v>0</v>
      </c>
      <c r="M418" s="421" t="str">
        <f t="shared" si="281"/>
        <v/>
      </c>
      <c r="N418" s="4"/>
      <c r="O418" s="83">
        <f t="shared" si="265"/>
        <v>98</v>
      </c>
      <c r="P418" s="77" t="str">
        <f t="shared" si="266"/>
        <v/>
      </c>
      <c r="Q418" s="77" t="str">
        <f t="shared" si="267"/>
        <v/>
      </c>
      <c r="R418" s="78"/>
      <c r="S418" s="79" t="e">
        <f>IF(#REF!="","",ROUND(#REF!/#REF!*$AN$5,1))</f>
        <v>#REF!</v>
      </c>
      <c r="T418" s="79" t="str">
        <f t="shared" si="268"/>
        <v/>
      </c>
      <c r="U418" s="4"/>
      <c r="V418" s="69">
        <f t="shared" si="269"/>
        <v>98</v>
      </c>
      <c r="W418" s="70" t="str">
        <f t="shared" si="270"/>
        <v/>
      </c>
      <c r="X418" s="70" t="str">
        <f t="shared" si="271"/>
        <v/>
      </c>
      <c r="Y418" s="71"/>
      <c r="Z418" s="72">
        <f t="shared" si="272"/>
        <v>0</v>
      </c>
      <c r="AA418" s="422" t="str">
        <f t="shared" si="282"/>
        <v/>
      </c>
      <c r="AB418" s="4"/>
      <c r="AC418" s="84">
        <f t="shared" si="273"/>
        <v>98</v>
      </c>
      <c r="AD418" s="80" t="str">
        <f t="shared" si="274"/>
        <v/>
      </c>
      <c r="AE418" s="80" t="str">
        <f t="shared" si="275"/>
        <v/>
      </c>
      <c r="AF418" s="81"/>
      <c r="AG418" s="6">
        <f t="shared" si="276"/>
        <v>0</v>
      </c>
      <c r="AH418" s="421" t="str">
        <f t="shared" si="283"/>
        <v/>
      </c>
      <c r="AI418" s="4"/>
      <c r="AJ418" s="83">
        <f t="shared" si="277"/>
        <v>98</v>
      </c>
      <c r="AK418" s="77" t="str">
        <f t="shared" si="278"/>
        <v/>
      </c>
      <c r="AL418" s="77" t="str">
        <f t="shared" si="279"/>
        <v/>
      </c>
      <c r="AM418" s="78"/>
      <c r="AN418" s="79" t="e">
        <f>IF(#REF!="","",ROUND(#REF!/#REF!*$AN$5,1))</f>
        <v>#REF!</v>
      </c>
      <c r="AO418" s="79" t="str">
        <f t="shared" si="284"/>
        <v/>
      </c>
      <c r="AP418" s="5" t="str">
        <f t="shared" si="286"/>
        <v/>
      </c>
      <c r="AQ418" s="5" t="str">
        <f t="shared" si="287"/>
        <v/>
      </c>
      <c r="AR418" s="5" t="str">
        <f t="shared" si="288"/>
        <v/>
      </c>
      <c r="AS418" s="5" t="str">
        <f t="shared" si="289"/>
        <v/>
      </c>
      <c r="AT418" s="5" t="str">
        <f t="shared" si="290"/>
        <v/>
      </c>
      <c r="AU418" s="5" t="str">
        <f t="shared" si="291"/>
        <v/>
      </c>
      <c r="AV418" s="5" t="str">
        <f t="shared" si="285"/>
        <v/>
      </c>
    </row>
    <row r="419" spans="1:48" x14ac:dyDescent="0.35">
      <c r="A419" s="69">
        <f>IF('Student Profile'!A101="","",'Student Profile'!A101)</f>
        <v>99</v>
      </c>
      <c r="B419" s="70" t="str">
        <f>IF('Student Profile'!B101="","",'Student Profile'!B101)</f>
        <v/>
      </c>
      <c r="C419" s="69" t="str">
        <f>IF('Student Profile'!C101="","",'Student Profile'!C101)</f>
        <v/>
      </c>
      <c r="D419" s="71"/>
      <c r="E419" s="72">
        <f t="shared" si="260"/>
        <v>0</v>
      </c>
      <c r="F419" s="422" t="str">
        <f t="shared" si="280"/>
        <v/>
      </c>
      <c r="G419" s="4"/>
      <c r="H419" s="84">
        <f t="shared" si="261"/>
        <v>99</v>
      </c>
      <c r="I419" s="80" t="str">
        <f t="shared" si="262"/>
        <v/>
      </c>
      <c r="J419" s="80" t="str">
        <f t="shared" si="263"/>
        <v/>
      </c>
      <c r="K419" s="81"/>
      <c r="L419" s="6">
        <f t="shared" si="264"/>
        <v>0</v>
      </c>
      <c r="M419" s="421" t="str">
        <f t="shared" si="281"/>
        <v/>
      </c>
      <c r="N419" s="4"/>
      <c r="O419" s="83">
        <f t="shared" si="265"/>
        <v>99</v>
      </c>
      <c r="P419" s="77" t="str">
        <f t="shared" si="266"/>
        <v/>
      </c>
      <c r="Q419" s="77" t="str">
        <f t="shared" si="267"/>
        <v/>
      </c>
      <c r="R419" s="78"/>
      <c r="S419" s="79" t="e">
        <f>IF(#REF!="","",ROUND(#REF!/#REF!*$AN$5,1))</f>
        <v>#REF!</v>
      </c>
      <c r="T419" s="79" t="str">
        <f t="shared" si="268"/>
        <v/>
      </c>
      <c r="U419" s="4"/>
      <c r="V419" s="69">
        <f t="shared" si="269"/>
        <v>99</v>
      </c>
      <c r="W419" s="70" t="str">
        <f t="shared" si="270"/>
        <v/>
      </c>
      <c r="X419" s="70" t="str">
        <f t="shared" si="271"/>
        <v/>
      </c>
      <c r="Y419" s="71"/>
      <c r="Z419" s="72">
        <f t="shared" si="272"/>
        <v>0</v>
      </c>
      <c r="AA419" s="422" t="str">
        <f t="shared" si="282"/>
        <v/>
      </c>
      <c r="AB419" s="4"/>
      <c r="AC419" s="84">
        <f t="shared" si="273"/>
        <v>99</v>
      </c>
      <c r="AD419" s="80" t="str">
        <f t="shared" si="274"/>
        <v/>
      </c>
      <c r="AE419" s="80" t="str">
        <f t="shared" si="275"/>
        <v/>
      </c>
      <c r="AF419" s="81"/>
      <c r="AG419" s="6">
        <f t="shared" si="276"/>
        <v>0</v>
      </c>
      <c r="AH419" s="421" t="str">
        <f t="shared" si="283"/>
        <v/>
      </c>
      <c r="AI419" s="4"/>
      <c r="AJ419" s="83">
        <f t="shared" si="277"/>
        <v>99</v>
      </c>
      <c r="AK419" s="77" t="str">
        <f t="shared" si="278"/>
        <v/>
      </c>
      <c r="AL419" s="77" t="str">
        <f t="shared" si="279"/>
        <v/>
      </c>
      <c r="AM419" s="78"/>
      <c r="AN419" s="79" t="e">
        <f>IF(#REF!="","",ROUND(#REF!/#REF!*$AN$5,1))</f>
        <v>#REF!</v>
      </c>
      <c r="AO419" s="79" t="str">
        <f t="shared" si="284"/>
        <v/>
      </c>
      <c r="AP419" s="5" t="str">
        <f t="shared" si="286"/>
        <v/>
      </c>
      <c r="AQ419" s="5" t="str">
        <f t="shared" si="287"/>
        <v/>
      </c>
      <c r="AR419" s="5" t="str">
        <f t="shared" si="288"/>
        <v/>
      </c>
      <c r="AS419" s="5" t="str">
        <f t="shared" si="289"/>
        <v/>
      </c>
      <c r="AT419" s="5" t="str">
        <f t="shared" si="290"/>
        <v/>
      </c>
      <c r="AU419" s="5" t="str">
        <f t="shared" si="291"/>
        <v/>
      </c>
      <c r="AV419" s="5" t="str">
        <f t="shared" si="285"/>
        <v/>
      </c>
    </row>
    <row r="420" spans="1:48" x14ac:dyDescent="0.35">
      <c r="A420" s="69">
        <f>IF('Student Profile'!A102="","",'Student Profile'!A102)</f>
        <v>100</v>
      </c>
      <c r="B420" s="70" t="str">
        <f>IF('Student Profile'!B102="","",'Student Profile'!B102)</f>
        <v/>
      </c>
      <c r="C420" s="69" t="str">
        <f>IF('Student Profile'!C102="","",'Student Profile'!C102)</f>
        <v/>
      </c>
      <c r="D420" s="71"/>
      <c r="E420" s="72">
        <f t="shared" si="260"/>
        <v>0</v>
      </c>
      <c r="F420" s="422" t="str">
        <f t="shared" si="280"/>
        <v/>
      </c>
      <c r="G420" s="4"/>
      <c r="H420" s="84">
        <f t="shared" si="261"/>
        <v>100</v>
      </c>
      <c r="I420" s="80" t="str">
        <f t="shared" si="262"/>
        <v/>
      </c>
      <c r="J420" s="80" t="str">
        <f t="shared" si="263"/>
        <v/>
      </c>
      <c r="K420" s="81"/>
      <c r="L420" s="6">
        <f t="shared" si="264"/>
        <v>0</v>
      </c>
      <c r="M420" s="421" t="str">
        <f t="shared" si="281"/>
        <v/>
      </c>
      <c r="N420" s="4"/>
      <c r="O420" s="83">
        <f t="shared" si="265"/>
        <v>100</v>
      </c>
      <c r="P420" s="77" t="str">
        <f t="shared" si="266"/>
        <v/>
      </c>
      <c r="Q420" s="77" t="str">
        <f t="shared" si="267"/>
        <v/>
      </c>
      <c r="R420" s="78"/>
      <c r="S420" s="79" t="e">
        <f>IF(#REF!="","",ROUND(#REF!/#REF!*$AN$5,1))</f>
        <v>#REF!</v>
      </c>
      <c r="T420" s="79" t="str">
        <f t="shared" si="268"/>
        <v/>
      </c>
      <c r="U420" s="4"/>
      <c r="V420" s="69">
        <f t="shared" si="269"/>
        <v>100</v>
      </c>
      <c r="W420" s="70" t="str">
        <f t="shared" si="270"/>
        <v/>
      </c>
      <c r="X420" s="70" t="str">
        <f t="shared" si="271"/>
        <v/>
      </c>
      <c r="Y420" s="71"/>
      <c r="Z420" s="72">
        <f t="shared" si="272"/>
        <v>0</v>
      </c>
      <c r="AA420" s="422" t="str">
        <f t="shared" si="282"/>
        <v/>
      </c>
      <c r="AB420" s="4"/>
      <c r="AC420" s="84">
        <f t="shared" si="273"/>
        <v>100</v>
      </c>
      <c r="AD420" s="80" t="str">
        <f t="shared" si="274"/>
        <v/>
      </c>
      <c r="AE420" s="80" t="str">
        <f t="shared" si="275"/>
        <v/>
      </c>
      <c r="AF420" s="81"/>
      <c r="AG420" s="6">
        <f t="shared" si="276"/>
        <v>0</v>
      </c>
      <c r="AH420" s="421" t="str">
        <f>IF(AF420="","",ROUNDUP(AF420/$AF$320*$AH$320,0))</f>
        <v/>
      </c>
      <c r="AI420" s="4"/>
      <c r="AJ420" s="83">
        <f t="shared" si="277"/>
        <v>100</v>
      </c>
      <c r="AK420" s="77" t="str">
        <f t="shared" si="278"/>
        <v/>
      </c>
      <c r="AL420" s="77" t="str">
        <f t="shared" si="279"/>
        <v/>
      </c>
      <c r="AM420" s="78"/>
      <c r="AN420" s="79" t="e">
        <f>IF(#REF!="","",ROUND(#REF!/#REF!*$AN$5,1))</f>
        <v>#REF!</v>
      </c>
      <c r="AO420" s="79" t="str">
        <f t="shared" si="284"/>
        <v/>
      </c>
      <c r="AP420" s="5" t="str">
        <f t="shared" si="286"/>
        <v/>
      </c>
      <c r="AQ420" s="5" t="str">
        <f t="shared" si="287"/>
        <v/>
      </c>
      <c r="AR420" s="5" t="str">
        <f t="shared" si="288"/>
        <v/>
      </c>
      <c r="AS420" s="5" t="str">
        <f t="shared" si="289"/>
        <v/>
      </c>
      <c r="AT420" s="5" t="str">
        <f t="shared" si="290"/>
        <v/>
      </c>
      <c r="AU420" s="5" t="str">
        <f t="shared" si="291"/>
        <v/>
      </c>
      <c r="AV420" s="5" t="str">
        <f t="shared" si="285"/>
        <v/>
      </c>
    </row>
    <row r="421" spans="1:48" ht="9" customHeight="1" x14ac:dyDescent="0.35">
      <c r="A421" s="9"/>
      <c r="B421" s="4"/>
      <c r="C421" s="9"/>
      <c r="D421" s="10"/>
      <c r="E421" s="10"/>
      <c r="F421" s="10"/>
      <c r="G421" s="4"/>
      <c r="H421" s="9"/>
      <c r="I421" s="4"/>
      <c r="J421" s="9"/>
      <c r="K421" s="10"/>
      <c r="L421" s="10"/>
      <c r="M421" s="10"/>
      <c r="N421" s="4"/>
      <c r="O421" s="9"/>
      <c r="P421" s="4"/>
      <c r="Q421" s="9"/>
      <c r="R421" s="10"/>
      <c r="S421" s="10"/>
      <c r="T421" s="10"/>
      <c r="U421" s="4"/>
      <c r="V421" s="9"/>
      <c r="W421" s="4"/>
      <c r="X421" s="9"/>
      <c r="Y421" s="10"/>
      <c r="Z421" s="10"/>
      <c r="AA421" s="10"/>
      <c r="AB421" s="4"/>
      <c r="AC421" s="9"/>
      <c r="AD421" s="4"/>
      <c r="AE421" s="9"/>
      <c r="AF421" s="10"/>
      <c r="AG421" s="10"/>
      <c r="AH421" s="10"/>
      <c r="AI421" s="4"/>
      <c r="AJ421" s="9"/>
      <c r="AK421" s="4"/>
      <c r="AL421" s="9"/>
      <c r="AM421" s="10"/>
      <c r="AN421" s="10"/>
      <c r="AO421" s="10"/>
      <c r="AP421" s="5" t="str">
        <f t="shared" ref="AP421:AP428" si="292">IF(D421="","",D421)</f>
        <v/>
      </c>
      <c r="AS421" s="5" t="str">
        <f t="shared" ref="AS421:AS428" si="293">IF(Y421="","",Y421)</f>
        <v/>
      </c>
      <c r="AU421" s="5" t="str">
        <f t="shared" ref="AU421:AU428" si="294">IF(AM421="","",AM421)</f>
        <v/>
      </c>
    </row>
    <row r="422" spans="1:48" s="63" customFormat="1" x14ac:dyDescent="0.35">
      <c r="A422" s="602" t="str">
        <f>IF(Home!E10="","",Home!E10)</f>
        <v>MATHEMATICS</v>
      </c>
      <c r="B422" s="603"/>
      <c r="C422" s="603"/>
      <c r="D422" s="603"/>
      <c r="E422" s="603"/>
      <c r="F422" s="603"/>
      <c r="G422" s="62"/>
      <c r="H422" s="602" t="str">
        <f>IF(A422="","",A422)</f>
        <v>MATHEMATICS</v>
      </c>
      <c r="I422" s="603"/>
      <c r="J422" s="603"/>
      <c r="K422" s="603"/>
      <c r="L422" s="603"/>
      <c r="M422" s="603"/>
      <c r="N422" s="62"/>
      <c r="O422" s="602" t="str">
        <f>IF(H422="","",H422)</f>
        <v>MATHEMATICS</v>
      </c>
      <c r="P422" s="603"/>
      <c r="Q422" s="603"/>
      <c r="R422" s="603"/>
      <c r="S422" s="603"/>
      <c r="T422" s="603"/>
      <c r="U422" s="62"/>
      <c r="V422" s="602" t="str">
        <f>IF(A422="","",A422)</f>
        <v>MATHEMATICS</v>
      </c>
      <c r="W422" s="603"/>
      <c r="X422" s="603"/>
      <c r="Y422" s="603"/>
      <c r="Z422" s="603"/>
      <c r="AA422" s="603"/>
      <c r="AB422" s="62"/>
      <c r="AC422" s="602" t="str">
        <f>IF(V422="","",V422)</f>
        <v>MATHEMATICS</v>
      </c>
      <c r="AD422" s="603"/>
      <c r="AE422" s="603"/>
      <c r="AF422" s="603"/>
      <c r="AG422" s="603"/>
      <c r="AH422" s="603"/>
      <c r="AI422" s="62"/>
      <c r="AJ422" s="602" t="str">
        <f>IF(AC422="","",AC422)</f>
        <v>MATHEMATICS</v>
      </c>
      <c r="AK422" s="603"/>
      <c r="AL422" s="603"/>
      <c r="AM422" s="603"/>
      <c r="AN422" s="603"/>
      <c r="AO422" s="603"/>
      <c r="AP422" s="5" t="str">
        <f t="shared" si="292"/>
        <v/>
      </c>
      <c r="AQ422" s="5"/>
      <c r="AR422" s="5"/>
      <c r="AS422" s="5" t="str">
        <f t="shared" si="293"/>
        <v/>
      </c>
      <c r="AT422" s="5"/>
      <c r="AU422" s="5" t="str">
        <f t="shared" si="294"/>
        <v/>
      </c>
    </row>
    <row r="423" spans="1:48" ht="15.75" customHeight="1" x14ac:dyDescent="0.35">
      <c r="A423" s="604" t="s">
        <v>192</v>
      </c>
      <c r="B423" s="605"/>
      <c r="C423" s="605"/>
      <c r="D423" s="605"/>
      <c r="E423" s="605"/>
      <c r="F423" s="606"/>
      <c r="G423" s="4"/>
      <c r="H423" s="598" t="s">
        <v>188</v>
      </c>
      <c r="I423" s="599"/>
      <c r="J423" s="599"/>
      <c r="K423" s="599"/>
      <c r="L423" s="599"/>
      <c r="M423" s="600"/>
      <c r="N423" s="4"/>
      <c r="O423" s="607"/>
      <c r="P423" s="608"/>
      <c r="Q423" s="608"/>
      <c r="R423" s="608"/>
      <c r="S423" s="608"/>
      <c r="T423" s="608"/>
      <c r="U423" s="4"/>
      <c r="V423" s="604" t="s">
        <v>193</v>
      </c>
      <c r="W423" s="605"/>
      <c r="X423" s="605"/>
      <c r="Y423" s="605"/>
      <c r="Z423" s="605"/>
      <c r="AA423" s="606"/>
      <c r="AB423" s="4"/>
      <c r="AC423" s="598" t="s">
        <v>179</v>
      </c>
      <c r="AD423" s="599"/>
      <c r="AE423" s="599"/>
      <c r="AF423" s="599"/>
      <c r="AG423" s="599"/>
      <c r="AH423" s="600"/>
      <c r="AI423" s="4"/>
      <c r="AJ423" s="607" t="s">
        <v>194</v>
      </c>
      <c r="AK423" s="608"/>
      <c r="AL423" s="608"/>
      <c r="AM423" s="608"/>
      <c r="AN423" s="608"/>
      <c r="AO423" s="608"/>
    </row>
    <row r="424" spans="1:48" s="66" customFormat="1" ht="38.25" customHeight="1" x14ac:dyDescent="0.35">
      <c r="A424" s="609" t="s">
        <v>110</v>
      </c>
      <c r="B424" s="609" t="s">
        <v>1</v>
      </c>
      <c r="C424" s="610" t="s">
        <v>2</v>
      </c>
      <c r="D424" s="68" t="s">
        <v>3</v>
      </c>
      <c r="E424" s="68"/>
      <c r="F424" s="68" t="s">
        <v>4</v>
      </c>
      <c r="G424" s="67"/>
      <c r="H424" s="601" t="s">
        <v>0</v>
      </c>
      <c r="I424" s="601" t="s">
        <v>1</v>
      </c>
      <c r="J424" s="596" t="s">
        <v>2</v>
      </c>
      <c r="K424" s="73" t="s">
        <v>3</v>
      </c>
      <c r="L424" s="73"/>
      <c r="M424" s="73" t="s">
        <v>4</v>
      </c>
      <c r="N424" s="67"/>
      <c r="O424" s="612" t="s">
        <v>0</v>
      </c>
      <c r="P424" s="612" t="s">
        <v>1</v>
      </c>
      <c r="Q424" s="613" t="s">
        <v>2</v>
      </c>
      <c r="R424" s="74" t="s">
        <v>111</v>
      </c>
      <c r="S424" s="75"/>
      <c r="T424" s="76" t="s">
        <v>112</v>
      </c>
      <c r="U424" s="67"/>
      <c r="V424" s="610" t="s">
        <v>0</v>
      </c>
      <c r="W424" s="609" t="s">
        <v>1</v>
      </c>
      <c r="X424" s="610" t="s">
        <v>2</v>
      </c>
      <c r="Y424" s="68" t="s">
        <v>3</v>
      </c>
      <c r="Z424" s="68"/>
      <c r="AA424" s="68" t="s">
        <v>4</v>
      </c>
      <c r="AB424" s="67"/>
      <c r="AC424" s="601" t="s">
        <v>0</v>
      </c>
      <c r="AD424" s="601" t="s">
        <v>1</v>
      </c>
      <c r="AE424" s="596" t="s">
        <v>2</v>
      </c>
      <c r="AF424" s="73" t="s">
        <v>3</v>
      </c>
      <c r="AG424" s="73"/>
      <c r="AH424" s="73" t="s">
        <v>4</v>
      </c>
      <c r="AI424" s="67"/>
      <c r="AJ424" s="612" t="s">
        <v>0</v>
      </c>
      <c r="AK424" s="612" t="s">
        <v>1</v>
      </c>
      <c r="AL424" s="613" t="s">
        <v>2</v>
      </c>
      <c r="AM424" s="394" t="s">
        <v>3</v>
      </c>
      <c r="AN424" s="395"/>
      <c r="AO424" s="396" t="s">
        <v>180</v>
      </c>
      <c r="AP424" s="66" t="s">
        <v>176</v>
      </c>
      <c r="AQ424" s="66" t="s">
        <v>195</v>
      </c>
      <c r="AS424" s="66" t="s">
        <v>189</v>
      </c>
      <c r="AT424" s="66" t="s">
        <v>177</v>
      </c>
      <c r="AU424" s="66" t="s">
        <v>178</v>
      </c>
      <c r="AV424" s="66" t="s">
        <v>196</v>
      </c>
    </row>
    <row r="425" spans="1:48" x14ac:dyDescent="0.35">
      <c r="A425" s="609"/>
      <c r="B425" s="609"/>
      <c r="C425" s="611"/>
      <c r="D425" s="401">
        <f>Home!J15</f>
        <v>40</v>
      </c>
      <c r="E425" s="3">
        <v>100</v>
      </c>
      <c r="F425" s="2">
        <v>10</v>
      </c>
      <c r="G425" s="4"/>
      <c r="H425" s="601"/>
      <c r="I425" s="601"/>
      <c r="J425" s="597"/>
      <c r="K425" s="401">
        <f>Home!K15</f>
        <v>80</v>
      </c>
      <c r="L425" s="3">
        <v>100</v>
      </c>
      <c r="M425" s="2">
        <v>30</v>
      </c>
      <c r="N425" s="4"/>
      <c r="O425" s="612"/>
      <c r="P425" s="612"/>
      <c r="Q425" s="614"/>
      <c r="R425" s="2"/>
      <c r="S425" s="3"/>
      <c r="T425" s="2"/>
      <c r="U425" s="4"/>
      <c r="V425" s="611"/>
      <c r="W425" s="609"/>
      <c r="X425" s="611"/>
      <c r="Y425" s="401">
        <f>Home!L15</f>
        <v>40</v>
      </c>
      <c r="Z425" s="3">
        <v>100</v>
      </c>
      <c r="AA425" s="2">
        <v>10</v>
      </c>
      <c r="AB425" s="4"/>
      <c r="AC425" s="601"/>
      <c r="AD425" s="601"/>
      <c r="AE425" s="597"/>
      <c r="AF425" s="401">
        <f>Home!M15</f>
        <v>80</v>
      </c>
      <c r="AG425" s="3">
        <v>100</v>
      </c>
      <c r="AH425" s="2">
        <v>50</v>
      </c>
      <c r="AI425" s="4"/>
      <c r="AJ425" s="612"/>
      <c r="AK425" s="612"/>
      <c r="AL425" s="614"/>
      <c r="AM425" s="401">
        <f>Home!N15</f>
        <v>20</v>
      </c>
      <c r="AN425" s="3">
        <v>100</v>
      </c>
      <c r="AO425" s="2">
        <f>AM425</f>
        <v>20</v>
      </c>
      <c r="AP425" s="5">
        <f>F425</f>
        <v>10</v>
      </c>
      <c r="AQ425" s="5">
        <f>M425</f>
        <v>30</v>
      </c>
      <c r="AS425" s="5">
        <f>AA425</f>
        <v>10</v>
      </c>
      <c r="AT425" s="5">
        <f>AH425</f>
        <v>50</v>
      </c>
      <c r="AU425" s="5">
        <f>AO425</f>
        <v>20</v>
      </c>
      <c r="AV425" s="5">
        <f>IF(AND(AP425="",AQ425="",AS425="",AT425=""),"",SUM(AP425,AQ425,AS425,AT425))</f>
        <v>100</v>
      </c>
    </row>
    <row r="426" spans="1:48" x14ac:dyDescent="0.35">
      <c r="A426" s="69">
        <f>IF('Student Profile'!A3="","",'Student Profile'!A3)</f>
        <v>1</v>
      </c>
      <c r="B426" s="70" t="str">
        <f>IF('Student Profile'!B3="","",'Student Profile'!B3)</f>
        <v>BHARAT SINGH CHHIMWAL</v>
      </c>
      <c r="C426" s="69">
        <f>IF('Student Profile'!C3="","",'Student Profile'!C3)</f>
        <v>4164</v>
      </c>
      <c r="D426" s="71"/>
      <c r="E426" s="72">
        <f>ROUND(D426/$D$5*$E$5,1)</f>
        <v>0</v>
      </c>
      <c r="F426" s="422" t="str">
        <f>IF(D426="","",ROUNDUP(D426/$D$425*$F$425,0))</f>
        <v/>
      </c>
      <c r="G426" s="4"/>
      <c r="H426" s="84">
        <f t="shared" ref="H426" si="295">IF(A426="","",A426)</f>
        <v>1</v>
      </c>
      <c r="I426" s="80" t="str">
        <f t="shared" ref="I426" si="296">IF(B426="","",B426)</f>
        <v>BHARAT SINGH CHHIMWAL</v>
      </c>
      <c r="J426" s="80">
        <f t="shared" ref="J426" si="297">IF(C426="","",C426)</f>
        <v>4164</v>
      </c>
      <c r="K426" s="424"/>
      <c r="L426" s="82">
        <f>ROUND(K426/$AF$5*$AG$5,1)</f>
        <v>0</v>
      </c>
      <c r="M426" s="421" t="str">
        <f>IF(K426="","",ROUNDUP(K426/$K$425*$M$425,0))</f>
        <v/>
      </c>
      <c r="N426" s="4"/>
      <c r="O426" s="83">
        <f>IF(A426="","",A426)</f>
        <v>1</v>
      </c>
      <c r="P426" s="77" t="str">
        <f>IF(B426="","",B426)</f>
        <v>BHARAT SINGH CHHIMWAL</v>
      </c>
      <c r="Q426" s="77">
        <f>IF(C426="","",C426)</f>
        <v>4164</v>
      </c>
      <c r="R426" s="78"/>
      <c r="S426" s="79" t="e">
        <f>IF(#REF!="","",ROUND(#REF!/#REF!*$AN$5,1))</f>
        <v>#REF!</v>
      </c>
      <c r="T426" s="79" t="str">
        <f>IF(R426="","",ROUNDUP(R426/$R$425*$T$425,1))</f>
        <v/>
      </c>
      <c r="U426" s="4"/>
      <c r="V426" s="69">
        <f>IF(A426="","",A426)</f>
        <v>1</v>
      </c>
      <c r="W426" s="70" t="str">
        <f>IF(B426="","",B426)</f>
        <v>BHARAT SINGH CHHIMWAL</v>
      </c>
      <c r="X426" s="70">
        <f t="shared" ref="X426" si="298">IF(C426="","",C426)</f>
        <v>4164</v>
      </c>
      <c r="Y426" s="71"/>
      <c r="Z426" s="72">
        <f>ROUND(Y426/$Y$5*$Z$5,1)</f>
        <v>0</v>
      </c>
      <c r="AA426" s="422" t="str">
        <f>IF(Y426="","",ROUNDUP(Y426/$Y$425*$AA$425,0))</f>
        <v/>
      </c>
      <c r="AB426" s="4"/>
      <c r="AC426" s="84">
        <f>IF(A426="","",A426)</f>
        <v>1</v>
      </c>
      <c r="AD426" s="80" t="str">
        <f t="shared" ref="AD426" si="299">IF(B426="","",B426)</f>
        <v>BHARAT SINGH CHHIMWAL</v>
      </c>
      <c r="AE426" s="80">
        <f t="shared" ref="AE426" si="300">IF(C426="","",C426)</f>
        <v>4164</v>
      </c>
      <c r="AF426" s="81"/>
      <c r="AG426" s="82">
        <f>ROUND(AF426/$AF$5*$AG$5,1)</f>
        <v>0</v>
      </c>
      <c r="AH426" s="421" t="str">
        <f>IF(AF426="","",ROUNDUP(AF426/$AF$425*$AH$425,0))</f>
        <v/>
      </c>
      <c r="AI426" s="4"/>
      <c r="AJ426" s="83">
        <f>IF(A426="","",A426)</f>
        <v>1</v>
      </c>
      <c r="AK426" s="77" t="str">
        <f>IF(B426="","",B426)</f>
        <v>BHARAT SINGH CHHIMWAL</v>
      </c>
      <c r="AL426" s="77">
        <f t="shared" ref="AL426:AL485" si="301">IF(C426="","",C426)</f>
        <v>4164</v>
      </c>
      <c r="AM426" s="78"/>
      <c r="AN426" s="79" t="e">
        <f>IF(#REF!="","",ROUND(#REF!/#REF!*$AN$5,1))</f>
        <v>#REF!</v>
      </c>
      <c r="AO426" s="79" t="str">
        <f>IF(AM426="","",ROUNDUP(AM426/$AM$425*$AO$425,0))</f>
        <v/>
      </c>
      <c r="AP426" s="5" t="str">
        <f t="shared" si="292"/>
        <v/>
      </c>
      <c r="AQ426" s="5" t="str">
        <f>IF(K426="","",K426)</f>
        <v/>
      </c>
      <c r="AR426" s="5" t="str">
        <f>IF(R426="","",R426)</f>
        <v/>
      </c>
      <c r="AS426" s="5" t="str">
        <f t="shared" si="293"/>
        <v/>
      </c>
      <c r="AT426" s="5" t="str">
        <f>IF(AF426="","",AF426)</f>
        <v/>
      </c>
      <c r="AU426" s="5" t="str">
        <f t="shared" si="294"/>
        <v/>
      </c>
      <c r="AV426" s="5" t="str">
        <f>IF(AND(AP426="",AQ426="",AS426="",AT426=""),"",SUM(AP426,AQ426,AS426,AT426))</f>
        <v/>
      </c>
    </row>
    <row r="427" spans="1:48" x14ac:dyDescent="0.35">
      <c r="A427" s="69">
        <f>IF('Student Profile'!A4="","",'Student Profile'!A4)</f>
        <v>2</v>
      </c>
      <c r="B427" s="70" t="str">
        <f>IF('Student Profile'!B4="","",'Student Profile'!B4)</f>
        <v>BHASKAR SINGH NEGI</v>
      </c>
      <c r="C427" s="69">
        <f>IF('Student Profile'!C4="","",'Student Profile'!C4)</f>
        <v>4398</v>
      </c>
      <c r="D427" s="71"/>
      <c r="E427" s="72">
        <f t="shared" ref="E427:E485" si="302">ROUND(D427/$D$5*$E$5,1)</f>
        <v>0</v>
      </c>
      <c r="F427" s="422" t="str">
        <f t="shared" ref="F427:F490" si="303">IF(D427="","",ROUNDUP(D427/$D$425*$F$425,0))</f>
        <v/>
      </c>
      <c r="G427" s="4"/>
      <c r="H427" s="84">
        <f t="shared" ref="H427:H485" si="304">IF(A427="","",A427)</f>
        <v>2</v>
      </c>
      <c r="I427" s="80" t="str">
        <f t="shared" ref="I427:I490" si="305">IF(B427="","",B427)</f>
        <v>BHASKAR SINGH NEGI</v>
      </c>
      <c r="J427" s="80">
        <f t="shared" ref="J427:J490" si="306">IF(C427="","",C427)</f>
        <v>4398</v>
      </c>
      <c r="K427" s="424"/>
      <c r="L427" s="82">
        <f t="shared" ref="L427:L485" si="307">ROUND(K427/$AF$5*$AG$5,1)</f>
        <v>0</v>
      </c>
      <c r="M427" s="421" t="str">
        <f t="shared" ref="M427:M490" si="308">IF(K427="","",ROUNDUP(K427/$K$425*$M$425,0))</f>
        <v/>
      </c>
      <c r="N427" s="4"/>
      <c r="O427" s="83">
        <f t="shared" ref="O427:O485" si="309">IF(A427="","",A427)</f>
        <v>2</v>
      </c>
      <c r="P427" s="77" t="str">
        <f t="shared" ref="P427:P485" si="310">IF(B427="","",B427)</f>
        <v>BHASKAR SINGH NEGI</v>
      </c>
      <c r="Q427" s="77">
        <f t="shared" ref="Q427:Q485" si="311">IF(C427="","",C427)</f>
        <v>4398</v>
      </c>
      <c r="R427" s="78"/>
      <c r="S427" s="79" t="e">
        <f>IF(#REF!="","",ROUND(#REF!/#REF!*$AN$5,1))</f>
        <v>#REF!</v>
      </c>
      <c r="T427" s="79" t="str">
        <f t="shared" ref="T427:T485" si="312">IF(R427="","",ROUNDUP(R427/$R$425*$T$425,1))</f>
        <v/>
      </c>
      <c r="U427" s="4"/>
      <c r="V427" s="69">
        <f t="shared" ref="V427:V485" si="313">IF(A427="","",A427)</f>
        <v>2</v>
      </c>
      <c r="W427" s="70" t="str">
        <f t="shared" ref="W427:W490" si="314">IF(B427="","",B427)</f>
        <v>BHASKAR SINGH NEGI</v>
      </c>
      <c r="X427" s="70">
        <f t="shared" ref="X427:X490" si="315">IF(C427="","",C427)</f>
        <v>4398</v>
      </c>
      <c r="Y427" s="71"/>
      <c r="Z427" s="72">
        <f t="shared" ref="Z427:Z485" si="316">ROUND(Y427/$Y$5*$Z$5,1)</f>
        <v>0</v>
      </c>
      <c r="AA427" s="422" t="str">
        <f t="shared" ref="AA427:AA490" si="317">IF(Y427="","",ROUNDUP(Y427/$Y$425*$AA$425,0))</f>
        <v/>
      </c>
      <c r="AB427" s="4"/>
      <c r="AC427" s="84">
        <f t="shared" ref="AC427:AC485" si="318">IF(A427="","",A427)</f>
        <v>2</v>
      </c>
      <c r="AD427" s="80" t="str">
        <f t="shared" ref="AD427:AD490" si="319">IF(B427="","",B427)</f>
        <v>BHASKAR SINGH NEGI</v>
      </c>
      <c r="AE427" s="80">
        <f t="shared" ref="AE427:AE490" si="320">IF(C427="","",C427)</f>
        <v>4398</v>
      </c>
      <c r="AF427" s="81"/>
      <c r="AG427" s="82">
        <f t="shared" ref="AG427:AG485" si="321">ROUND(AF427/$AF$5*$AG$5,1)</f>
        <v>0</v>
      </c>
      <c r="AH427" s="421" t="str">
        <f t="shared" ref="AH427:AH490" si="322">IF(AF427="","",ROUNDUP(AF427/$AF$425*$AH$425,0))</f>
        <v/>
      </c>
      <c r="AI427" s="4"/>
      <c r="AJ427" s="83">
        <f t="shared" ref="AJ427:AJ485" si="323">IF(A427="","",A427)</f>
        <v>2</v>
      </c>
      <c r="AK427" s="77" t="str">
        <f t="shared" ref="AK427:AK485" si="324">IF(B427="","",B427)</f>
        <v>BHASKAR SINGH NEGI</v>
      </c>
      <c r="AL427" s="77">
        <f t="shared" si="301"/>
        <v>4398</v>
      </c>
      <c r="AM427" s="78"/>
      <c r="AN427" s="79" t="e">
        <f>IF(#REF!="","",ROUND(#REF!/#REF!*$AN$5,1))</f>
        <v>#REF!</v>
      </c>
      <c r="AO427" s="79" t="str">
        <f t="shared" ref="AO427:AO490" si="325">IF(AM427="","",ROUNDUP(AM427/$AM$425*$AO$425,0))</f>
        <v/>
      </c>
      <c r="AP427" s="5" t="str">
        <f t="shared" si="292"/>
        <v/>
      </c>
      <c r="AQ427" s="5" t="str">
        <f t="shared" ref="AQ427:AQ428" si="326">IF(K427="","",K427)</f>
        <v/>
      </c>
      <c r="AR427" s="5" t="str">
        <f t="shared" ref="AR427:AR428" si="327">IF(R427="","",R427)</f>
        <v/>
      </c>
      <c r="AS427" s="5" t="str">
        <f t="shared" si="293"/>
        <v/>
      </c>
      <c r="AT427" s="5" t="str">
        <f t="shared" ref="AT427:AT490" si="328">IF(AF427="","",AF427)</f>
        <v/>
      </c>
      <c r="AU427" s="5" t="str">
        <f t="shared" si="294"/>
        <v/>
      </c>
      <c r="AV427" s="5" t="str">
        <f t="shared" ref="AV427:AV490" si="329">IF(AND(AP427="",AQ427="",AS427="",AT427=""),"",SUM(AP427,AQ427,AS427,AT427))</f>
        <v/>
      </c>
    </row>
    <row r="428" spans="1:48" x14ac:dyDescent="0.35">
      <c r="A428" s="69">
        <f>IF('Student Profile'!A5="","",'Student Profile'!A5)</f>
        <v>3</v>
      </c>
      <c r="B428" s="70" t="str">
        <f>IF('Student Profile'!B5="","",'Student Profile'!B5)</f>
        <v>BHUPENDRA SINGH JEENA</v>
      </c>
      <c r="C428" s="69">
        <f>IF('Student Profile'!C5="","",'Student Profile'!C5)</f>
        <v>4362</v>
      </c>
      <c r="D428" s="71"/>
      <c r="E428" s="72">
        <f t="shared" si="302"/>
        <v>0</v>
      </c>
      <c r="F428" s="422" t="str">
        <f t="shared" si="303"/>
        <v/>
      </c>
      <c r="G428" s="4"/>
      <c r="H428" s="84">
        <f t="shared" si="304"/>
        <v>3</v>
      </c>
      <c r="I428" s="80" t="str">
        <f t="shared" si="305"/>
        <v>BHUPENDRA SINGH JEENA</v>
      </c>
      <c r="J428" s="80">
        <f t="shared" si="306"/>
        <v>4362</v>
      </c>
      <c r="K428" s="424"/>
      <c r="L428" s="82">
        <f t="shared" si="307"/>
        <v>0</v>
      </c>
      <c r="M428" s="421" t="str">
        <f t="shared" si="308"/>
        <v/>
      </c>
      <c r="N428" s="4"/>
      <c r="O428" s="83">
        <f t="shared" si="309"/>
        <v>3</v>
      </c>
      <c r="P428" s="77" t="str">
        <f t="shared" si="310"/>
        <v>BHUPENDRA SINGH JEENA</v>
      </c>
      <c r="Q428" s="77">
        <f t="shared" si="311"/>
        <v>4362</v>
      </c>
      <c r="R428" s="78"/>
      <c r="S428" s="79" t="e">
        <f>IF(#REF!="","",ROUND(#REF!/#REF!*$AN$5,1))</f>
        <v>#REF!</v>
      </c>
      <c r="T428" s="79" t="str">
        <f t="shared" si="312"/>
        <v/>
      </c>
      <c r="U428" s="4"/>
      <c r="V428" s="69">
        <f t="shared" si="313"/>
        <v>3</v>
      </c>
      <c r="W428" s="70" t="str">
        <f t="shared" si="314"/>
        <v>BHUPENDRA SINGH JEENA</v>
      </c>
      <c r="X428" s="70">
        <f t="shared" si="315"/>
        <v>4362</v>
      </c>
      <c r="Y428" s="71"/>
      <c r="Z428" s="72">
        <f t="shared" si="316"/>
        <v>0</v>
      </c>
      <c r="AA428" s="422" t="str">
        <f t="shared" si="317"/>
        <v/>
      </c>
      <c r="AB428" s="4"/>
      <c r="AC428" s="84">
        <f t="shared" si="318"/>
        <v>3</v>
      </c>
      <c r="AD428" s="80" t="str">
        <f t="shared" si="319"/>
        <v>BHUPENDRA SINGH JEENA</v>
      </c>
      <c r="AE428" s="80">
        <f t="shared" si="320"/>
        <v>4362</v>
      </c>
      <c r="AF428" s="81"/>
      <c r="AG428" s="82">
        <f t="shared" si="321"/>
        <v>0</v>
      </c>
      <c r="AH428" s="421" t="str">
        <f t="shared" si="322"/>
        <v/>
      </c>
      <c r="AI428" s="4"/>
      <c r="AJ428" s="83">
        <f t="shared" si="323"/>
        <v>3</v>
      </c>
      <c r="AK428" s="77" t="str">
        <f t="shared" si="324"/>
        <v>BHUPENDRA SINGH JEENA</v>
      </c>
      <c r="AL428" s="77">
        <f t="shared" si="301"/>
        <v>4362</v>
      </c>
      <c r="AM428" s="78"/>
      <c r="AN428" s="79" t="e">
        <f>IF(#REF!="","",ROUND(#REF!/#REF!*$AN$5,1))</f>
        <v>#REF!</v>
      </c>
      <c r="AO428" s="79" t="str">
        <f t="shared" si="325"/>
        <v/>
      </c>
      <c r="AP428" s="5" t="str">
        <f t="shared" si="292"/>
        <v/>
      </c>
      <c r="AQ428" s="5" t="str">
        <f t="shared" si="326"/>
        <v/>
      </c>
      <c r="AR428" s="5" t="str">
        <f t="shared" si="327"/>
        <v/>
      </c>
      <c r="AS428" s="5" t="str">
        <f t="shared" si="293"/>
        <v/>
      </c>
      <c r="AT428" s="5" t="str">
        <f t="shared" si="328"/>
        <v/>
      </c>
      <c r="AU428" s="5" t="str">
        <f t="shared" si="294"/>
        <v/>
      </c>
      <c r="AV428" s="5" t="str">
        <f t="shared" si="329"/>
        <v/>
      </c>
    </row>
    <row r="429" spans="1:48" x14ac:dyDescent="0.35">
      <c r="A429" s="69">
        <f>IF('Student Profile'!A6="","",'Student Profile'!A6)</f>
        <v>4</v>
      </c>
      <c r="B429" s="70" t="str">
        <f>IF('Student Profile'!B6="","",'Student Profile'!B6)</f>
        <v>GAURAV SUYAL</v>
      </c>
      <c r="C429" s="69">
        <f>IF('Student Profile'!C6="","",'Student Profile'!C6)</f>
        <v>4165</v>
      </c>
      <c r="D429" s="71">
        <v>22</v>
      </c>
      <c r="E429" s="72">
        <f t="shared" si="302"/>
        <v>55</v>
      </c>
      <c r="F429" s="422">
        <f t="shared" si="303"/>
        <v>6</v>
      </c>
      <c r="G429" s="4"/>
      <c r="H429" s="84">
        <f t="shared" si="304"/>
        <v>4</v>
      </c>
      <c r="I429" s="80" t="str">
        <f t="shared" si="305"/>
        <v>GAURAV SUYAL</v>
      </c>
      <c r="J429" s="80">
        <f t="shared" si="306"/>
        <v>4165</v>
      </c>
      <c r="K429" s="424">
        <v>24</v>
      </c>
      <c r="L429" s="82">
        <f t="shared" si="307"/>
        <v>30</v>
      </c>
      <c r="M429" s="421">
        <f t="shared" si="308"/>
        <v>9</v>
      </c>
      <c r="N429" s="4"/>
      <c r="O429" s="83">
        <f t="shared" si="309"/>
        <v>4</v>
      </c>
      <c r="P429" s="77" t="str">
        <f t="shared" si="310"/>
        <v>GAURAV SUYAL</v>
      </c>
      <c r="Q429" s="77">
        <f t="shared" si="311"/>
        <v>4165</v>
      </c>
      <c r="R429" s="78"/>
      <c r="S429" s="79" t="e">
        <f>IF(#REF!="","",ROUND(#REF!/#REF!*$AN$5,1))</f>
        <v>#REF!</v>
      </c>
      <c r="T429" s="79" t="str">
        <f t="shared" si="312"/>
        <v/>
      </c>
      <c r="U429" s="4"/>
      <c r="V429" s="69">
        <f t="shared" si="313"/>
        <v>4</v>
      </c>
      <c r="W429" s="70" t="str">
        <f t="shared" si="314"/>
        <v>GAURAV SUYAL</v>
      </c>
      <c r="X429" s="70">
        <f t="shared" si="315"/>
        <v>4165</v>
      </c>
      <c r="Y429" s="71">
        <v>17</v>
      </c>
      <c r="Z429" s="72">
        <f t="shared" si="316"/>
        <v>42.5</v>
      </c>
      <c r="AA429" s="422">
        <f t="shared" si="317"/>
        <v>5</v>
      </c>
      <c r="AB429" s="4"/>
      <c r="AC429" s="84">
        <f t="shared" si="318"/>
        <v>4</v>
      </c>
      <c r="AD429" s="80" t="str">
        <f t="shared" si="319"/>
        <v>GAURAV SUYAL</v>
      </c>
      <c r="AE429" s="80">
        <f t="shared" si="320"/>
        <v>4165</v>
      </c>
      <c r="AF429" s="81">
        <v>39</v>
      </c>
      <c r="AG429" s="82">
        <f t="shared" si="321"/>
        <v>48.8</v>
      </c>
      <c r="AH429" s="421">
        <f t="shared" si="322"/>
        <v>25</v>
      </c>
      <c r="AI429" s="4"/>
      <c r="AJ429" s="83">
        <f t="shared" si="323"/>
        <v>4</v>
      </c>
      <c r="AK429" s="77" t="str">
        <f t="shared" si="324"/>
        <v>GAURAV SUYAL</v>
      </c>
      <c r="AL429" s="77">
        <f t="shared" si="301"/>
        <v>4165</v>
      </c>
      <c r="AM429" s="78">
        <v>15</v>
      </c>
      <c r="AN429" s="79" t="e">
        <f>IF(#REF!="","",ROUND(#REF!/#REF!*$AN$5,1))</f>
        <v>#REF!</v>
      </c>
      <c r="AO429" s="79">
        <f t="shared" si="325"/>
        <v>15</v>
      </c>
      <c r="AP429" s="5">
        <f t="shared" ref="AP429:AP431" si="330">IF(D429="","",D429)</f>
        <v>22</v>
      </c>
      <c r="AQ429" s="5">
        <f t="shared" ref="AQ429:AQ431" si="331">IF(K429="","",K429)</f>
        <v>24</v>
      </c>
      <c r="AR429" s="5" t="str">
        <f t="shared" ref="AR429:AR431" si="332">IF(R429="","",R429)</f>
        <v/>
      </c>
      <c r="AS429" s="5">
        <f t="shared" ref="AS429:AS431" si="333">IF(Y429="","",Y429)</f>
        <v>17</v>
      </c>
      <c r="AT429" s="5">
        <f t="shared" si="328"/>
        <v>39</v>
      </c>
      <c r="AU429" s="5">
        <f t="shared" ref="AU429:AU431" si="334">IF(AM429="","",AM429)</f>
        <v>15</v>
      </c>
      <c r="AV429" s="5">
        <f t="shared" si="329"/>
        <v>102</v>
      </c>
    </row>
    <row r="430" spans="1:48" x14ac:dyDescent="0.35">
      <c r="A430" s="69">
        <f>IF('Student Profile'!A7="","",'Student Profile'!A7)</f>
        <v>5</v>
      </c>
      <c r="B430" s="70" t="str">
        <f>IF('Student Profile'!B7="","",'Student Profile'!B7)</f>
        <v>KAMAL KISHOR JOSHI</v>
      </c>
      <c r="C430" s="69">
        <f>IF('Student Profile'!C7="","",'Student Profile'!C7)</f>
        <v>4364</v>
      </c>
      <c r="D430" s="71">
        <v>34</v>
      </c>
      <c r="E430" s="72">
        <f t="shared" si="302"/>
        <v>85</v>
      </c>
      <c r="F430" s="422">
        <f t="shared" si="303"/>
        <v>9</v>
      </c>
      <c r="G430" s="4"/>
      <c r="H430" s="84">
        <f t="shared" si="304"/>
        <v>5</v>
      </c>
      <c r="I430" s="80" t="str">
        <f t="shared" si="305"/>
        <v>KAMAL KISHOR JOSHI</v>
      </c>
      <c r="J430" s="80">
        <f t="shared" si="306"/>
        <v>4364</v>
      </c>
      <c r="K430" s="424">
        <v>44</v>
      </c>
      <c r="L430" s="82">
        <f t="shared" si="307"/>
        <v>55</v>
      </c>
      <c r="M430" s="421">
        <f t="shared" si="308"/>
        <v>17</v>
      </c>
      <c r="N430" s="4"/>
      <c r="O430" s="83">
        <f t="shared" si="309"/>
        <v>5</v>
      </c>
      <c r="P430" s="77" t="str">
        <f t="shared" si="310"/>
        <v>KAMAL KISHOR JOSHI</v>
      </c>
      <c r="Q430" s="77">
        <f t="shared" si="311"/>
        <v>4364</v>
      </c>
      <c r="R430" s="78"/>
      <c r="S430" s="79" t="e">
        <f>IF(#REF!="","",ROUND(#REF!/#REF!*$AN$5,1))</f>
        <v>#REF!</v>
      </c>
      <c r="T430" s="79" t="str">
        <f t="shared" si="312"/>
        <v/>
      </c>
      <c r="U430" s="4"/>
      <c r="V430" s="69">
        <f t="shared" si="313"/>
        <v>5</v>
      </c>
      <c r="W430" s="70" t="str">
        <f t="shared" si="314"/>
        <v>KAMAL KISHOR JOSHI</v>
      </c>
      <c r="X430" s="70">
        <f t="shared" si="315"/>
        <v>4364</v>
      </c>
      <c r="Y430" s="71">
        <v>33</v>
      </c>
      <c r="Z430" s="72">
        <f t="shared" si="316"/>
        <v>82.5</v>
      </c>
      <c r="AA430" s="422">
        <f t="shared" si="317"/>
        <v>9</v>
      </c>
      <c r="AB430" s="4"/>
      <c r="AC430" s="84">
        <f t="shared" si="318"/>
        <v>5</v>
      </c>
      <c r="AD430" s="80" t="str">
        <f t="shared" si="319"/>
        <v>KAMAL KISHOR JOSHI</v>
      </c>
      <c r="AE430" s="80">
        <f t="shared" si="320"/>
        <v>4364</v>
      </c>
      <c r="AF430" s="81">
        <v>60</v>
      </c>
      <c r="AG430" s="82">
        <f>ROUND(AF431/$AF$5*$AG$5,1)</f>
        <v>0</v>
      </c>
      <c r="AH430" s="421">
        <f t="shared" si="322"/>
        <v>38</v>
      </c>
      <c r="AI430" s="4"/>
      <c r="AJ430" s="83">
        <f t="shared" si="323"/>
        <v>5</v>
      </c>
      <c r="AK430" s="77" t="str">
        <f t="shared" si="324"/>
        <v>KAMAL KISHOR JOSHI</v>
      </c>
      <c r="AL430" s="77">
        <f t="shared" si="301"/>
        <v>4364</v>
      </c>
      <c r="AM430" s="78">
        <v>19</v>
      </c>
      <c r="AN430" s="79" t="e">
        <f>IF(#REF!="","",ROUND(#REF!/#REF!*$AN$5,1))</f>
        <v>#REF!</v>
      </c>
      <c r="AO430" s="79">
        <f t="shared" si="325"/>
        <v>19</v>
      </c>
      <c r="AP430" s="5">
        <f t="shared" si="330"/>
        <v>34</v>
      </c>
      <c r="AQ430" s="5">
        <f t="shared" si="331"/>
        <v>44</v>
      </c>
      <c r="AR430" s="5" t="str">
        <f t="shared" si="332"/>
        <v/>
      </c>
      <c r="AS430" s="5">
        <f t="shared" si="333"/>
        <v>33</v>
      </c>
      <c r="AT430" s="5">
        <f t="shared" si="328"/>
        <v>60</v>
      </c>
      <c r="AU430" s="5">
        <f t="shared" si="334"/>
        <v>19</v>
      </c>
      <c r="AV430" s="5">
        <f t="shared" si="329"/>
        <v>171</v>
      </c>
    </row>
    <row r="431" spans="1:48" x14ac:dyDescent="0.35">
      <c r="A431" s="69">
        <f>IF('Student Profile'!A8="","",'Student Profile'!A8)</f>
        <v>6</v>
      </c>
      <c r="B431" s="70" t="str">
        <f>IF('Student Profile'!B8="","",'Student Profile'!B8)</f>
        <v>KARAN SINGH RAWAT</v>
      </c>
      <c r="C431" s="69">
        <f>IF('Student Profile'!C8="","",'Student Profile'!C8)</f>
        <v>4367</v>
      </c>
      <c r="D431" s="71"/>
      <c r="E431" s="72">
        <f t="shared" si="302"/>
        <v>0</v>
      </c>
      <c r="F431" s="422" t="str">
        <f t="shared" si="303"/>
        <v/>
      </c>
      <c r="G431" s="4"/>
      <c r="H431" s="84">
        <f t="shared" si="304"/>
        <v>6</v>
      </c>
      <c r="I431" s="80" t="str">
        <f t="shared" si="305"/>
        <v>KARAN SINGH RAWAT</v>
      </c>
      <c r="J431" s="451">
        <f t="shared" si="306"/>
        <v>4367</v>
      </c>
      <c r="K431" s="424"/>
      <c r="L431" s="452">
        <f t="shared" si="307"/>
        <v>0</v>
      </c>
      <c r="M431" s="421" t="str">
        <f t="shared" si="308"/>
        <v/>
      </c>
      <c r="N431" s="4"/>
      <c r="O431" s="83">
        <f t="shared" si="309"/>
        <v>6</v>
      </c>
      <c r="P431" s="77" t="str">
        <f t="shared" si="310"/>
        <v>KARAN SINGH RAWAT</v>
      </c>
      <c r="Q431" s="77">
        <f t="shared" si="311"/>
        <v>4367</v>
      </c>
      <c r="R431" s="78"/>
      <c r="S431" s="79" t="e">
        <f>IF(#REF!="","",ROUND(#REF!/#REF!*$AN$5,1))</f>
        <v>#REF!</v>
      </c>
      <c r="T431" s="79" t="str">
        <f t="shared" si="312"/>
        <v/>
      </c>
      <c r="U431" s="4"/>
      <c r="V431" s="69">
        <f t="shared" si="313"/>
        <v>6</v>
      </c>
      <c r="W431" s="70" t="str">
        <f t="shared" si="314"/>
        <v>KARAN SINGH RAWAT</v>
      </c>
      <c r="X431" s="70">
        <f t="shared" si="315"/>
        <v>4367</v>
      </c>
      <c r="Y431" s="71"/>
      <c r="Z431" s="72">
        <f t="shared" si="316"/>
        <v>0</v>
      </c>
      <c r="AA431" s="422" t="str">
        <f t="shared" si="317"/>
        <v/>
      </c>
      <c r="AB431" s="4"/>
      <c r="AC431" s="84">
        <f t="shared" si="318"/>
        <v>6</v>
      </c>
      <c r="AD431" s="80" t="str">
        <f t="shared" si="319"/>
        <v>KARAN SINGH RAWAT</v>
      </c>
      <c r="AE431" s="80">
        <f t="shared" si="320"/>
        <v>4367</v>
      </c>
      <c r="AF431" s="81"/>
      <c r="AG431" s="82" t="e">
        <f>ROUND(#REF!/$AF$5*$AG$5,1)</f>
        <v>#REF!</v>
      </c>
      <c r="AH431" s="421" t="str">
        <f t="shared" si="322"/>
        <v/>
      </c>
      <c r="AI431" s="4"/>
      <c r="AJ431" s="83">
        <f t="shared" si="323"/>
        <v>6</v>
      </c>
      <c r="AK431" s="77" t="str">
        <f t="shared" si="324"/>
        <v>KARAN SINGH RAWAT</v>
      </c>
      <c r="AL431" s="77">
        <f t="shared" si="301"/>
        <v>4367</v>
      </c>
      <c r="AM431" s="78"/>
      <c r="AN431" s="79" t="e">
        <f>IF(#REF!="","",ROUND(#REF!/#REF!*$AN$5,1))</f>
        <v>#REF!</v>
      </c>
      <c r="AO431" s="79" t="str">
        <f t="shared" si="325"/>
        <v/>
      </c>
      <c r="AP431" s="5" t="str">
        <f t="shared" si="330"/>
        <v/>
      </c>
      <c r="AQ431" s="5" t="str">
        <f t="shared" si="331"/>
        <v/>
      </c>
      <c r="AR431" s="5" t="str">
        <f t="shared" si="332"/>
        <v/>
      </c>
      <c r="AS431" s="5" t="str">
        <f t="shared" si="333"/>
        <v/>
      </c>
      <c r="AT431" s="5" t="str">
        <f t="shared" si="328"/>
        <v/>
      </c>
      <c r="AU431" s="5" t="str">
        <f t="shared" si="334"/>
        <v/>
      </c>
      <c r="AV431" s="5" t="str">
        <f t="shared" si="329"/>
        <v/>
      </c>
    </row>
    <row r="432" spans="1:48" x14ac:dyDescent="0.35">
      <c r="A432" s="69">
        <f>IF('Student Profile'!A9="","",'Student Profile'!A9)</f>
        <v>7</v>
      </c>
      <c r="B432" s="70" t="str">
        <f>IF('Student Profile'!B9="","",'Student Profile'!B9)</f>
        <v>KARAN SUYAL</v>
      </c>
      <c r="C432" s="69">
        <f>IF('Student Profile'!C9="","",'Student Profile'!C9)</f>
        <v>4346</v>
      </c>
      <c r="D432" s="71"/>
      <c r="E432" s="72">
        <f t="shared" si="302"/>
        <v>0</v>
      </c>
      <c r="F432" s="422" t="str">
        <f t="shared" si="303"/>
        <v/>
      </c>
      <c r="G432" s="4"/>
      <c r="H432" s="84">
        <f t="shared" si="304"/>
        <v>7</v>
      </c>
      <c r="I432" s="80" t="str">
        <f t="shared" si="305"/>
        <v>KARAN SUYAL</v>
      </c>
      <c r="J432" s="451">
        <f t="shared" si="306"/>
        <v>4346</v>
      </c>
      <c r="K432" s="424"/>
      <c r="L432" s="452">
        <f>ROUND(K537/$AF$5*$AG$5,1)</f>
        <v>45</v>
      </c>
      <c r="M432" s="421" t="str">
        <f t="shared" si="308"/>
        <v/>
      </c>
      <c r="N432" s="4"/>
      <c r="O432" s="83">
        <f t="shared" si="309"/>
        <v>7</v>
      </c>
      <c r="P432" s="77" t="str">
        <f t="shared" si="310"/>
        <v>KARAN SUYAL</v>
      </c>
      <c r="Q432" s="77">
        <f t="shared" si="311"/>
        <v>4346</v>
      </c>
      <c r="R432" s="78"/>
      <c r="S432" s="79" t="e">
        <f>IF(#REF!="","",ROUND(#REF!/#REF!*$AN$5,1))</f>
        <v>#REF!</v>
      </c>
      <c r="T432" s="79" t="str">
        <f t="shared" si="312"/>
        <v/>
      </c>
      <c r="U432" s="4"/>
      <c r="V432" s="69">
        <f t="shared" si="313"/>
        <v>7</v>
      </c>
      <c r="W432" s="70" t="str">
        <f t="shared" si="314"/>
        <v>KARAN SUYAL</v>
      </c>
      <c r="X432" s="70">
        <f t="shared" si="315"/>
        <v>4346</v>
      </c>
      <c r="Y432" s="71"/>
      <c r="Z432" s="72">
        <f t="shared" si="316"/>
        <v>0</v>
      </c>
      <c r="AA432" s="422" t="str">
        <f t="shared" si="317"/>
        <v/>
      </c>
      <c r="AB432" s="4"/>
      <c r="AC432" s="84">
        <f t="shared" si="318"/>
        <v>7</v>
      </c>
      <c r="AD432" s="80" t="str">
        <f t="shared" si="319"/>
        <v>KARAN SUYAL</v>
      </c>
      <c r="AE432" s="80">
        <f t="shared" si="320"/>
        <v>4346</v>
      </c>
      <c r="AF432" s="81"/>
      <c r="AG432" s="82">
        <f t="shared" si="321"/>
        <v>0</v>
      </c>
      <c r="AH432" s="421" t="str">
        <f t="shared" si="322"/>
        <v/>
      </c>
      <c r="AI432" s="4"/>
      <c r="AJ432" s="83">
        <f t="shared" si="323"/>
        <v>7</v>
      </c>
      <c r="AK432" s="77" t="str">
        <f t="shared" si="324"/>
        <v>KARAN SUYAL</v>
      </c>
      <c r="AL432" s="77">
        <f t="shared" si="301"/>
        <v>4346</v>
      </c>
      <c r="AM432" s="78"/>
      <c r="AN432" s="79" t="e">
        <f>IF(#REF!="","",ROUND(#REF!/#REF!*$AN$5,1))</f>
        <v>#REF!</v>
      </c>
      <c r="AO432" s="79" t="str">
        <f t="shared" si="325"/>
        <v/>
      </c>
      <c r="AP432" s="5" t="str">
        <f t="shared" ref="AP432:AP495" si="335">IF(D432="","",D432)</f>
        <v/>
      </c>
      <c r="AQ432" s="5">
        <f>IF(K537="","",K537)</f>
        <v>36</v>
      </c>
      <c r="AR432" s="5" t="str">
        <f t="shared" ref="AR432:AR495" si="336">IF(R432="","",R432)</f>
        <v/>
      </c>
      <c r="AS432" s="5" t="str">
        <f t="shared" ref="AS432:AS495" si="337">IF(Y432="","",Y432)</f>
        <v/>
      </c>
      <c r="AT432" s="5" t="str">
        <f t="shared" si="328"/>
        <v/>
      </c>
      <c r="AU432" s="5" t="str">
        <f t="shared" ref="AU432:AU495" si="338">IF(AM432="","",AM432)</f>
        <v/>
      </c>
      <c r="AV432" s="5">
        <f t="shared" si="329"/>
        <v>36</v>
      </c>
    </row>
    <row r="433" spans="1:48" x14ac:dyDescent="0.35">
      <c r="A433" s="69">
        <f>IF('Student Profile'!A10="","",'Student Profile'!A10)</f>
        <v>8</v>
      </c>
      <c r="B433" s="70" t="str">
        <f>IF('Student Profile'!B10="","",'Student Profile'!B10)</f>
        <v>KHEEM SINGH CHHIMWAL</v>
      </c>
      <c r="C433" s="69">
        <f>IF('Student Profile'!C10="","",'Student Profile'!C10)</f>
        <v>4162</v>
      </c>
      <c r="D433" s="71"/>
      <c r="E433" s="72">
        <f t="shared" si="302"/>
        <v>0</v>
      </c>
      <c r="F433" s="422" t="str">
        <f t="shared" si="303"/>
        <v/>
      </c>
      <c r="G433" s="4"/>
      <c r="H433" s="84">
        <f t="shared" si="304"/>
        <v>8</v>
      </c>
      <c r="I433" s="80" t="str">
        <f t="shared" si="305"/>
        <v>KHEEM SINGH CHHIMWAL</v>
      </c>
      <c r="J433" s="451">
        <f t="shared" si="306"/>
        <v>4162</v>
      </c>
      <c r="K433" s="424"/>
      <c r="L433" s="452">
        <f>ROUND(K538/$AF$5*$AG$5,1)</f>
        <v>45</v>
      </c>
      <c r="M433" s="421" t="str">
        <f t="shared" si="308"/>
        <v/>
      </c>
      <c r="N433" s="4"/>
      <c r="O433" s="83">
        <f t="shared" si="309"/>
        <v>8</v>
      </c>
      <c r="P433" s="77" t="str">
        <f t="shared" si="310"/>
        <v>KHEEM SINGH CHHIMWAL</v>
      </c>
      <c r="Q433" s="77">
        <f t="shared" si="311"/>
        <v>4162</v>
      </c>
      <c r="R433" s="78"/>
      <c r="S433" s="79" t="e">
        <f>IF(#REF!="","",ROUND(#REF!/#REF!*$AN$5,1))</f>
        <v>#REF!</v>
      </c>
      <c r="T433" s="79" t="str">
        <f t="shared" si="312"/>
        <v/>
      </c>
      <c r="U433" s="4"/>
      <c r="V433" s="69">
        <f t="shared" si="313"/>
        <v>8</v>
      </c>
      <c r="W433" s="70" t="str">
        <f t="shared" si="314"/>
        <v>KHEEM SINGH CHHIMWAL</v>
      </c>
      <c r="X433" s="70">
        <f t="shared" si="315"/>
        <v>4162</v>
      </c>
      <c r="Y433" s="71"/>
      <c r="Z433" s="72">
        <f t="shared" si="316"/>
        <v>0</v>
      </c>
      <c r="AA433" s="422" t="str">
        <f t="shared" si="317"/>
        <v/>
      </c>
      <c r="AB433" s="4"/>
      <c r="AC433" s="84">
        <f t="shared" si="318"/>
        <v>8</v>
      </c>
      <c r="AD433" s="80" t="str">
        <f t="shared" si="319"/>
        <v>KHEEM SINGH CHHIMWAL</v>
      </c>
      <c r="AE433" s="80">
        <f t="shared" si="320"/>
        <v>4162</v>
      </c>
      <c r="AF433" s="81"/>
      <c r="AG433" s="82">
        <f t="shared" si="321"/>
        <v>0</v>
      </c>
      <c r="AH433" s="421" t="str">
        <f t="shared" si="322"/>
        <v/>
      </c>
      <c r="AI433" s="4"/>
      <c r="AJ433" s="83">
        <f t="shared" si="323"/>
        <v>8</v>
      </c>
      <c r="AK433" s="77" t="str">
        <f t="shared" si="324"/>
        <v>KHEEM SINGH CHHIMWAL</v>
      </c>
      <c r="AL433" s="77">
        <f t="shared" si="301"/>
        <v>4162</v>
      </c>
      <c r="AM433" s="78"/>
      <c r="AN433" s="79" t="e">
        <f>IF(#REF!="","",ROUND(#REF!/#REF!*$AN$5,1))</f>
        <v>#REF!</v>
      </c>
      <c r="AO433" s="79" t="str">
        <f t="shared" si="325"/>
        <v/>
      </c>
      <c r="AP433" s="5" t="str">
        <f t="shared" si="335"/>
        <v/>
      </c>
      <c r="AQ433" s="5">
        <f>IF(K538="","",K538)</f>
        <v>36</v>
      </c>
      <c r="AR433" s="5" t="str">
        <f t="shared" si="336"/>
        <v/>
      </c>
      <c r="AS433" s="5" t="str">
        <f t="shared" si="337"/>
        <v/>
      </c>
      <c r="AT433" s="5" t="str">
        <f t="shared" si="328"/>
        <v/>
      </c>
      <c r="AU433" s="5" t="str">
        <f t="shared" si="338"/>
        <v/>
      </c>
      <c r="AV433" s="5">
        <f t="shared" si="329"/>
        <v>36</v>
      </c>
    </row>
    <row r="434" spans="1:48" x14ac:dyDescent="0.35">
      <c r="A434" s="69">
        <f>IF('Student Profile'!A11="","",'Student Profile'!A11)</f>
        <v>9</v>
      </c>
      <c r="B434" s="70" t="str">
        <f>IF('Student Profile'!B11="","",'Student Profile'!B11)</f>
        <v>MANISH NEGI</v>
      </c>
      <c r="C434" s="69">
        <f>IF('Student Profile'!C11="","",'Student Profile'!C11)</f>
        <v>4393</v>
      </c>
      <c r="D434" s="71"/>
      <c r="E434" s="72">
        <f t="shared" si="302"/>
        <v>0</v>
      </c>
      <c r="F434" s="422" t="str">
        <f t="shared" si="303"/>
        <v/>
      </c>
      <c r="G434" s="4"/>
      <c r="H434" s="84">
        <f t="shared" si="304"/>
        <v>9</v>
      </c>
      <c r="I434" s="80" t="str">
        <f t="shared" si="305"/>
        <v>MANISH NEGI</v>
      </c>
      <c r="J434" s="451">
        <f t="shared" si="306"/>
        <v>4393</v>
      </c>
      <c r="K434" s="424"/>
      <c r="L434" s="452">
        <f>ROUND(K539/$AF$5*$AG$5,1)</f>
        <v>26.3</v>
      </c>
      <c r="M434" s="421" t="str">
        <f t="shared" si="308"/>
        <v/>
      </c>
      <c r="N434" s="4"/>
      <c r="O434" s="83">
        <f t="shared" si="309"/>
        <v>9</v>
      </c>
      <c r="P434" s="77" t="str">
        <f t="shared" si="310"/>
        <v>MANISH NEGI</v>
      </c>
      <c r="Q434" s="77">
        <f t="shared" si="311"/>
        <v>4393</v>
      </c>
      <c r="R434" s="78"/>
      <c r="S434" s="79" t="e">
        <f>IF(#REF!="","",ROUND(#REF!/#REF!*$AN$5,1))</f>
        <v>#REF!</v>
      </c>
      <c r="T434" s="79" t="str">
        <f t="shared" si="312"/>
        <v/>
      </c>
      <c r="U434" s="4"/>
      <c r="V434" s="69">
        <f t="shared" si="313"/>
        <v>9</v>
      </c>
      <c r="W434" s="70" t="str">
        <f t="shared" si="314"/>
        <v>MANISH NEGI</v>
      </c>
      <c r="X434" s="70">
        <f t="shared" si="315"/>
        <v>4393</v>
      </c>
      <c r="Y434" s="71"/>
      <c r="Z434" s="72">
        <f t="shared" si="316"/>
        <v>0</v>
      </c>
      <c r="AA434" s="422" t="str">
        <f t="shared" si="317"/>
        <v/>
      </c>
      <c r="AB434" s="4"/>
      <c r="AC434" s="84">
        <f t="shared" si="318"/>
        <v>9</v>
      </c>
      <c r="AD434" s="80" t="str">
        <f t="shared" si="319"/>
        <v>MANISH NEGI</v>
      </c>
      <c r="AE434" s="80">
        <f t="shared" si="320"/>
        <v>4393</v>
      </c>
      <c r="AF434" s="81"/>
      <c r="AG434" s="82">
        <f t="shared" si="321"/>
        <v>0</v>
      </c>
      <c r="AH434" s="421" t="str">
        <f t="shared" si="322"/>
        <v/>
      </c>
      <c r="AI434" s="4"/>
      <c r="AJ434" s="83">
        <f t="shared" si="323"/>
        <v>9</v>
      </c>
      <c r="AK434" s="77" t="str">
        <f t="shared" si="324"/>
        <v>MANISH NEGI</v>
      </c>
      <c r="AL434" s="77">
        <f t="shared" si="301"/>
        <v>4393</v>
      </c>
      <c r="AM434" s="78"/>
      <c r="AN434" s="79" t="e">
        <f>IF(#REF!="","",ROUND(#REF!/#REF!*$AN$5,1))</f>
        <v>#REF!</v>
      </c>
      <c r="AO434" s="79" t="str">
        <f t="shared" si="325"/>
        <v/>
      </c>
      <c r="AP434" s="5" t="str">
        <f t="shared" si="335"/>
        <v/>
      </c>
      <c r="AQ434" s="5">
        <f>IF(K539="","",K539)</f>
        <v>21</v>
      </c>
      <c r="AR434" s="5" t="str">
        <f t="shared" si="336"/>
        <v/>
      </c>
      <c r="AS434" s="5" t="str">
        <f t="shared" si="337"/>
        <v/>
      </c>
      <c r="AT434" s="5" t="str">
        <f t="shared" si="328"/>
        <v/>
      </c>
      <c r="AU434" s="5" t="str">
        <f t="shared" si="338"/>
        <v/>
      </c>
      <c r="AV434" s="5">
        <f t="shared" si="329"/>
        <v>21</v>
      </c>
    </row>
    <row r="435" spans="1:48" x14ac:dyDescent="0.35">
      <c r="A435" s="69">
        <f>IF('Student Profile'!A12="","",'Student Profile'!A12)</f>
        <v>10</v>
      </c>
      <c r="B435" s="70" t="str">
        <f>IF('Student Profile'!B12="","",'Student Profile'!B12)</f>
        <v>MOHIT JOSHI</v>
      </c>
      <c r="C435" s="69">
        <f>IF('Student Profile'!C12="","",'Student Profile'!C12)</f>
        <v>4394</v>
      </c>
      <c r="D435" s="71"/>
      <c r="E435" s="72">
        <f t="shared" si="302"/>
        <v>0</v>
      </c>
      <c r="F435" s="422" t="str">
        <f t="shared" si="303"/>
        <v/>
      </c>
      <c r="G435" s="4"/>
      <c r="H435" s="84">
        <f t="shared" si="304"/>
        <v>10</v>
      </c>
      <c r="I435" s="80" t="str">
        <f t="shared" si="305"/>
        <v>MOHIT JOSHI</v>
      </c>
      <c r="J435" s="451">
        <f t="shared" si="306"/>
        <v>4394</v>
      </c>
      <c r="K435" s="424"/>
      <c r="L435" s="452">
        <f>ROUND(K540/$AF$5*$AG$5,1)</f>
        <v>27.5</v>
      </c>
      <c r="M435" s="421" t="str">
        <f t="shared" si="308"/>
        <v/>
      </c>
      <c r="N435" s="4"/>
      <c r="O435" s="83">
        <f t="shared" si="309"/>
        <v>10</v>
      </c>
      <c r="P435" s="77" t="str">
        <f t="shared" si="310"/>
        <v>MOHIT JOSHI</v>
      </c>
      <c r="Q435" s="77">
        <f t="shared" si="311"/>
        <v>4394</v>
      </c>
      <c r="R435" s="78"/>
      <c r="S435" s="79" t="e">
        <f>IF(#REF!="","",ROUND(#REF!/#REF!*$AN$5,1))</f>
        <v>#REF!</v>
      </c>
      <c r="T435" s="79" t="str">
        <f t="shared" si="312"/>
        <v/>
      </c>
      <c r="U435" s="4"/>
      <c r="V435" s="69">
        <f t="shared" si="313"/>
        <v>10</v>
      </c>
      <c r="W435" s="70" t="str">
        <f t="shared" si="314"/>
        <v>MOHIT JOSHI</v>
      </c>
      <c r="X435" s="70">
        <f t="shared" si="315"/>
        <v>4394</v>
      </c>
      <c r="Y435" s="71"/>
      <c r="Z435" s="72">
        <f t="shared" si="316"/>
        <v>0</v>
      </c>
      <c r="AA435" s="422" t="str">
        <f t="shared" si="317"/>
        <v/>
      </c>
      <c r="AB435" s="4"/>
      <c r="AC435" s="84">
        <f t="shared" si="318"/>
        <v>10</v>
      </c>
      <c r="AD435" s="80" t="str">
        <f t="shared" si="319"/>
        <v>MOHIT JOSHI</v>
      </c>
      <c r="AE435" s="80">
        <f t="shared" si="320"/>
        <v>4394</v>
      </c>
      <c r="AF435" s="81"/>
      <c r="AG435" s="82">
        <f t="shared" si="321"/>
        <v>0</v>
      </c>
      <c r="AH435" s="421" t="str">
        <f t="shared" si="322"/>
        <v/>
      </c>
      <c r="AI435" s="4"/>
      <c r="AJ435" s="83">
        <f t="shared" si="323"/>
        <v>10</v>
      </c>
      <c r="AK435" s="77" t="str">
        <f t="shared" si="324"/>
        <v>MOHIT JOSHI</v>
      </c>
      <c r="AL435" s="77">
        <f t="shared" si="301"/>
        <v>4394</v>
      </c>
      <c r="AM435" s="78"/>
      <c r="AN435" s="79" t="e">
        <f>IF(#REF!="","",ROUND(#REF!/#REF!*$AN$5,1))</f>
        <v>#REF!</v>
      </c>
      <c r="AO435" s="79" t="str">
        <f t="shared" si="325"/>
        <v/>
      </c>
      <c r="AP435" s="5" t="str">
        <f t="shared" si="335"/>
        <v/>
      </c>
      <c r="AQ435" s="5">
        <f>IF(K540="","",K540)</f>
        <v>22</v>
      </c>
      <c r="AR435" s="5" t="str">
        <f t="shared" si="336"/>
        <v/>
      </c>
      <c r="AS435" s="5" t="str">
        <f t="shared" si="337"/>
        <v/>
      </c>
      <c r="AT435" s="5" t="str">
        <f t="shared" si="328"/>
        <v/>
      </c>
      <c r="AU435" s="5" t="str">
        <f t="shared" si="338"/>
        <v/>
      </c>
      <c r="AV435" s="5">
        <f t="shared" si="329"/>
        <v>22</v>
      </c>
    </row>
    <row r="436" spans="1:48" x14ac:dyDescent="0.35">
      <c r="A436" s="69">
        <f>IF('Student Profile'!A13="","",'Student Profile'!A13)</f>
        <v>11</v>
      </c>
      <c r="B436" s="70" t="str">
        <f>IF('Student Profile'!B13="","",'Student Profile'!B13)</f>
        <v>RITESH JOSHI</v>
      </c>
      <c r="C436" s="69">
        <f>IF('Student Profile'!C13="","",'Student Profile'!C13)</f>
        <v>4163</v>
      </c>
      <c r="D436" s="71"/>
      <c r="E436" s="72">
        <f t="shared" si="302"/>
        <v>0</v>
      </c>
      <c r="F436" s="422" t="str">
        <f t="shared" si="303"/>
        <v/>
      </c>
      <c r="G436" s="4"/>
      <c r="H436" s="84">
        <f t="shared" si="304"/>
        <v>11</v>
      </c>
      <c r="I436" s="80" t="str">
        <f t="shared" si="305"/>
        <v>RITESH JOSHI</v>
      </c>
      <c r="J436" s="451">
        <f t="shared" si="306"/>
        <v>4163</v>
      </c>
      <c r="K436" s="424"/>
      <c r="L436" s="452">
        <f>ROUND(K541/$AF$5*$AG$5,1)</f>
        <v>28.8</v>
      </c>
      <c r="M436" s="421" t="str">
        <f t="shared" si="308"/>
        <v/>
      </c>
      <c r="N436" s="4"/>
      <c r="O436" s="83">
        <f t="shared" si="309"/>
        <v>11</v>
      </c>
      <c r="P436" s="77" t="str">
        <f t="shared" si="310"/>
        <v>RITESH JOSHI</v>
      </c>
      <c r="Q436" s="77">
        <f t="shared" si="311"/>
        <v>4163</v>
      </c>
      <c r="R436" s="78"/>
      <c r="S436" s="79" t="e">
        <f>IF(#REF!="","",ROUND(#REF!/#REF!*$AN$5,1))</f>
        <v>#REF!</v>
      </c>
      <c r="T436" s="79" t="str">
        <f t="shared" si="312"/>
        <v/>
      </c>
      <c r="U436" s="4"/>
      <c r="V436" s="69">
        <f t="shared" si="313"/>
        <v>11</v>
      </c>
      <c r="W436" s="70" t="str">
        <f t="shared" si="314"/>
        <v>RITESH JOSHI</v>
      </c>
      <c r="X436" s="70">
        <f t="shared" si="315"/>
        <v>4163</v>
      </c>
      <c r="Y436" s="71"/>
      <c r="Z436" s="72">
        <f t="shared" si="316"/>
        <v>0</v>
      </c>
      <c r="AA436" s="422" t="str">
        <f t="shared" si="317"/>
        <v/>
      </c>
      <c r="AB436" s="4"/>
      <c r="AC436" s="84">
        <f t="shared" si="318"/>
        <v>11</v>
      </c>
      <c r="AD436" s="80" t="str">
        <f t="shared" si="319"/>
        <v>RITESH JOSHI</v>
      </c>
      <c r="AE436" s="80">
        <f t="shared" si="320"/>
        <v>4163</v>
      </c>
      <c r="AF436" s="81"/>
      <c r="AG436" s="82">
        <f t="shared" si="321"/>
        <v>0</v>
      </c>
      <c r="AH436" s="421" t="str">
        <f t="shared" si="322"/>
        <v/>
      </c>
      <c r="AI436" s="4"/>
      <c r="AJ436" s="83">
        <f t="shared" si="323"/>
        <v>11</v>
      </c>
      <c r="AK436" s="77" t="str">
        <f t="shared" si="324"/>
        <v>RITESH JOSHI</v>
      </c>
      <c r="AL436" s="77">
        <f t="shared" si="301"/>
        <v>4163</v>
      </c>
      <c r="AM436" s="78"/>
      <c r="AN436" s="79" t="e">
        <f>IF(#REF!="","",ROUND(#REF!/#REF!*$AN$5,1))</f>
        <v>#REF!</v>
      </c>
      <c r="AO436" s="79" t="str">
        <f t="shared" si="325"/>
        <v/>
      </c>
      <c r="AP436" s="5" t="str">
        <f t="shared" si="335"/>
        <v/>
      </c>
      <c r="AQ436" s="5">
        <f>IF(K541="","",K541)</f>
        <v>23</v>
      </c>
      <c r="AR436" s="5" t="str">
        <f t="shared" si="336"/>
        <v/>
      </c>
      <c r="AS436" s="5" t="str">
        <f t="shared" si="337"/>
        <v/>
      </c>
      <c r="AT436" s="5" t="str">
        <f t="shared" si="328"/>
        <v/>
      </c>
      <c r="AU436" s="5" t="str">
        <f t="shared" si="338"/>
        <v/>
      </c>
      <c r="AV436" s="5">
        <f t="shared" si="329"/>
        <v>23</v>
      </c>
    </row>
    <row r="437" spans="1:48" x14ac:dyDescent="0.35">
      <c r="A437" s="69">
        <f>IF('Student Profile'!A14="","",'Student Profile'!A14)</f>
        <v>12</v>
      </c>
      <c r="B437" s="70" t="str">
        <f>IF('Student Profile'!B14="","",'Student Profile'!B14)</f>
        <v>SAGAR SINGH PARGAI</v>
      </c>
      <c r="C437" s="69">
        <f>IF('Student Profile'!C14="","",'Student Profile'!C14)</f>
        <v>4416</v>
      </c>
      <c r="D437" s="71"/>
      <c r="E437" s="72">
        <f t="shared" si="302"/>
        <v>0</v>
      </c>
      <c r="F437" s="422" t="str">
        <f t="shared" si="303"/>
        <v/>
      </c>
      <c r="G437" s="4"/>
      <c r="H437" s="84">
        <f t="shared" si="304"/>
        <v>12</v>
      </c>
      <c r="I437" s="80" t="str">
        <f t="shared" si="305"/>
        <v>SAGAR SINGH PARGAI</v>
      </c>
      <c r="J437" s="80">
        <f t="shared" si="306"/>
        <v>4416</v>
      </c>
      <c r="K437" s="424"/>
      <c r="L437" s="82">
        <f t="shared" si="307"/>
        <v>0</v>
      </c>
      <c r="M437" s="421" t="str">
        <f t="shared" si="308"/>
        <v/>
      </c>
      <c r="N437" s="4"/>
      <c r="O437" s="83">
        <f t="shared" si="309"/>
        <v>12</v>
      </c>
      <c r="P437" s="77" t="str">
        <f t="shared" si="310"/>
        <v>SAGAR SINGH PARGAI</v>
      </c>
      <c r="Q437" s="77">
        <f t="shared" si="311"/>
        <v>4416</v>
      </c>
      <c r="R437" s="78"/>
      <c r="S437" s="79" t="e">
        <f>IF(#REF!="","",ROUND(#REF!/#REF!*$AN$5,1))</f>
        <v>#REF!</v>
      </c>
      <c r="T437" s="79" t="str">
        <f t="shared" si="312"/>
        <v/>
      </c>
      <c r="U437" s="4"/>
      <c r="V437" s="69">
        <f t="shared" si="313"/>
        <v>12</v>
      </c>
      <c r="W437" s="70" t="str">
        <f t="shared" si="314"/>
        <v>SAGAR SINGH PARGAI</v>
      </c>
      <c r="X437" s="70">
        <f t="shared" si="315"/>
        <v>4416</v>
      </c>
      <c r="Y437" s="71"/>
      <c r="Z437" s="72">
        <f t="shared" si="316"/>
        <v>0</v>
      </c>
      <c r="AA437" s="422" t="str">
        <f t="shared" si="317"/>
        <v/>
      </c>
      <c r="AB437" s="4"/>
      <c r="AC437" s="84">
        <f t="shared" si="318"/>
        <v>12</v>
      </c>
      <c r="AD437" s="80" t="str">
        <f t="shared" si="319"/>
        <v>SAGAR SINGH PARGAI</v>
      </c>
      <c r="AE437" s="80">
        <f t="shared" si="320"/>
        <v>4416</v>
      </c>
      <c r="AF437" s="81"/>
      <c r="AG437" s="82">
        <f t="shared" si="321"/>
        <v>0</v>
      </c>
      <c r="AH437" s="421" t="str">
        <f t="shared" si="322"/>
        <v/>
      </c>
      <c r="AI437" s="4"/>
      <c r="AJ437" s="83">
        <f t="shared" si="323"/>
        <v>12</v>
      </c>
      <c r="AK437" s="77" t="str">
        <f t="shared" si="324"/>
        <v>SAGAR SINGH PARGAI</v>
      </c>
      <c r="AL437" s="77">
        <f t="shared" si="301"/>
        <v>4416</v>
      </c>
      <c r="AM437" s="78"/>
      <c r="AN437" s="79" t="e">
        <f>IF(#REF!="","",ROUND(#REF!/#REF!*$AN$5,1))</f>
        <v>#REF!</v>
      </c>
      <c r="AO437" s="79" t="str">
        <f t="shared" si="325"/>
        <v/>
      </c>
      <c r="AP437" s="5" t="str">
        <f t="shared" si="335"/>
        <v/>
      </c>
      <c r="AQ437" s="5" t="str">
        <f t="shared" ref="AQ437:AQ495" si="339">IF(K437="","",K437)</f>
        <v/>
      </c>
      <c r="AR437" s="5" t="str">
        <f t="shared" si="336"/>
        <v/>
      </c>
      <c r="AS437" s="5" t="str">
        <f t="shared" si="337"/>
        <v/>
      </c>
      <c r="AT437" s="5" t="str">
        <f t="shared" si="328"/>
        <v/>
      </c>
      <c r="AU437" s="5" t="str">
        <f t="shared" si="338"/>
        <v/>
      </c>
      <c r="AV437" s="5" t="str">
        <f t="shared" si="329"/>
        <v/>
      </c>
    </row>
    <row r="438" spans="1:48" x14ac:dyDescent="0.35">
      <c r="A438" s="69">
        <f>IF('Student Profile'!A15="","",'Student Profile'!A15)</f>
        <v>13</v>
      </c>
      <c r="B438" s="70" t="str">
        <f>IF('Student Profile'!B15="","",'Student Profile'!B15)</f>
        <v>SUMIT DANI</v>
      </c>
      <c r="C438" s="69">
        <f>IF('Student Profile'!C15="","",'Student Profile'!C15)</f>
        <v>4257</v>
      </c>
      <c r="D438" s="71">
        <v>30</v>
      </c>
      <c r="E438" s="72">
        <f t="shared" si="302"/>
        <v>75</v>
      </c>
      <c r="F438" s="422">
        <f t="shared" si="303"/>
        <v>8</v>
      </c>
      <c r="G438" s="4"/>
      <c r="H438" s="84">
        <f t="shared" si="304"/>
        <v>13</v>
      </c>
      <c r="I438" s="80" t="str">
        <f t="shared" si="305"/>
        <v>SUMIT DANI</v>
      </c>
      <c r="J438" s="80">
        <f t="shared" si="306"/>
        <v>4257</v>
      </c>
      <c r="K438" s="424">
        <v>35</v>
      </c>
      <c r="L438" s="82">
        <f t="shared" si="307"/>
        <v>43.8</v>
      </c>
      <c r="M438" s="421">
        <f t="shared" si="308"/>
        <v>14</v>
      </c>
      <c r="N438" s="4"/>
      <c r="O438" s="83">
        <f t="shared" si="309"/>
        <v>13</v>
      </c>
      <c r="P438" s="77" t="str">
        <f t="shared" si="310"/>
        <v>SUMIT DANI</v>
      </c>
      <c r="Q438" s="77">
        <f t="shared" si="311"/>
        <v>4257</v>
      </c>
      <c r="R438" s="78"/>
      <c r="S438" s="79" t="e">
        <f>IF(#REF!="","",ROUND(#REF!/#REF!*$AN$5,1))</f>
        <v>#REF!</v>
      </c>
      <c r="T438" s="79" t="str">
        <f t="shared" si="312"/>
        <v/>
      </c>
      <c r="U438" s="4"/>
      <c r="V438" s="69">
        <f t="shared" si="313"/>
        <v>13</v>
      </c>
      <c r="W438" s="70" t="str">
        <f t="shared" si="314"/>
        <v>SUMIT DANI</v>
      </c>
      <c r="X438" s="70">
        <f t="shared" si="315"/>
        <v>4257</v>
      </c>
      <c r="Y438" s="71">
        <v>29</v>
      </c>
      <c r="Z438" s="72">
        <f t="shared" si="316"/>
        <v>72.5</v>
      </c>
      <c r="AA438" s="422">
        <f t="shared" si="317"/>
        <v>8</v>
      </c>
      <c r="AB438" s="4"/>
      <c r="AC438" s="84">
        <f t="shared" si="318"/>
        <v>13</v>
      </c>
      <c r="AD438" s="80" t="str">
        <f t="shared" si="319"/>
        <v>SUMIT DANI</v>
      </c>
      <c r="AE438" s="80">
        <f t="shared" si="320"/>
        <v>4257</v>
      </c>
      <c r="AF438" s="81">
        <v>40</v>
      </c>
      <c r="AG438" s="82">
        <f t="shared" si="321"/>
        <v>50</v>
      </c>
      <c r="AH438" s="421">
        <f t="shared" si="322"/>
        <v>25</v>
      </c>
      <c r="AI438" s="4"/>
      <c r="AJ438" s="83">
        <f t="shared" si="323"/>
        <v>13</v>
      </c>
      <c r="AK438" s="77" t="str">
        <f t="shared" si="324"/>
        <v>SUMIT DANI</v>
      </c>
      <c r="AL438" s="77">
        <f t="shared" si="301"/>
        <v>4257</v>
      </c>
      <c r="AM438" s="78">
        <v>18</v>
      </c>
      <c r="AN438" s="79" t="e">
        <f>IF(#REF!="","",ROUND(#REF!/#REF!*$AN$5,1))</f>
        <v>#REF!</v>
      </c>
      <c r="AO438" s="79">
        <f t="shared" si="325"/>
        <v>18</v>
      </c>
      <c r="AP438" s="5">
        <f t="shared" si="335"/>
        <v>30</v>
      </c>
      <c r="AQ438" s="5">
        <f t="shared" si="339"/>
        <v>35</v>
      </c>
      <c r="AR438" s="5" t="str">
        <f t="shared" si="336"/>
        <v/>
      </c>
      <c r="AS438" s="5">
        <f t="shared" si="337"/>
        <v>29</v>
      </c>
      <c r="AT438" s="5">
        <f t="shared" si="328"/>
        <v>40</v>
      </c>
      <c r="AU438" s="5">
        <f t="shared" si="338"/>
        <v>18</v>
      </c>
      <c r="AV438" s="5">
        <f t="shared" si="329"/>
        <v>134</v>
      </c>
    </row>
    <row r="439" spans="1:48" x14ac:dyDescent="0.35">
      <c r="A439" s="69">
        <f>IF('Student Profile'!A16="","",'Student Profile'!A16)</f>
        <v>14</v>
      </c>
      <c r="B439" s="70" t="str">
        <f>IF('Student Profile'!B16="","",'Student Profile'!B16)</f>
        <v>VIVEK DANI</v>
      </c>
      <c r="C439" s="69">
        <f>IF('Student Profile'!C16="","",'Student Profile'!C16)</f>
        <v>4363</v>
      </c>
      <c r="D439" s="71"/>
      <c r="E439" s="72">
        <f t="shared" si="302"/>
        <v>0</v>
      </c>
      <c r="F439" s="422" t="str">
        <f t="shared" si="303"/>
        <v/>
      </c>
      <c r="G439" s="4"/>
      <c r="H439" s="84">
        <f t="shared" si="304"/>
        <v>14</v>
      </c>
      <c r="I439" s="80" t="str">
        <f t="shared" si="305"/>
        <v>VIVEK DANI</v>
      </c>
      <c r="J439" s="80">
        <f t="shared" si="306"/>
        <v>4363</v>
      </c>
      <c r="K439" s="424"/>
      <c r="L439" s="82">
        <f t="shared" si="307"/>
        <v>0</v>
      </c>
      <c r="M439" s="421" t="str">
        <f t="shared" si="308"/>
        <v/>
      </c>
      <c r="N439" s="4"/>
      <c r="O439" s="83">
        <f t="shared" si="309"/>
        <v>14</v>
      </c>
      <c r="P439" s="77" t="str">
        <f t="shared" si="310"/>
        <v>VIVEK DANI</v>
      </c>
      <c r="Q439" s="77">
        <f t="shared" si="311"/>
        <v>4363</v>
      </c>
      <c r="R439" s="78"/>
      <c r="S439" s="79" t="e">
        <f>IF(#REF!="","",ROUND(#REF!/#REF!*$AN$5,1))</f>
        <v>#REF!</v>
      </c>
      <c r="T439" s="79" t="str">
        <f t="shared" si="312"/>
        <v/>
      </c>
      <c r="U439" s="4"/>
      <c r="V439" s="69">
        <f t="shared" si="313"/>
        <v>14</v>
      </c>
      <c r="W439" s="70" t="str">
        <f t="shared" si="314"/>
        <v>VIVEK DANI</v>
      </c>
      <c r="X439" s="70">
        <f t="shared" si="315"/>
        <v>4363</v>
      </c>
      <c r="Y439" s="71"/>
      <c r="Z439" s="72">
        <f t="shared" si="316"/>
        <v>0</v>
      </c>
      <c r="AA439" s="422" t="str">
        <f t="shared" si="317"/>
        <v/>
      </c>
      <c r="AB439" s="4"/>
      <c r="AC439" s="84">
        <f t="shared" si="318"/>
        <v>14</v>
      </c>
      <c r="AD439" s="80" t="str">
        <f t="shared" si="319"/>
        <v>VIVEK DANI</v>
      </c>
      <c r="AE439" s="80">
        <f t="shared" si="320"/>
        <v>4363</v>
      </c>
      <c r="AF439" s="81"/>
      <c r="AG439" s="82">
        <f t="shared" si="321"/>
        <v>0</v>
      </c>
      <c r="AH439" s="421" t="str">
        <f t="shared" si="322"/>
        <v/>
      </c>
      <c r="AI439" s="4"/>
      <c r="AJ439" s="83">
        <f t="shared" si="323"/>
        <v>14</v>
      </c>
      <c r="AK439" s="77" t="str">
        <f t="shared" si="324"/>
        <v>VIVEK DANI</v>
      </c>
      <c r="AL439" s="77">
        <f t="shared" si="301"/>
        <v>4363</v>
      </c>
      <c r="AM439" s="78"/>
      <c r="AN439" s="79" t="e">
        <f>IF(#REF!="","",ROUND(#REF!/#REF!*$AN$5,1))</f>
        <v>#REF!</v>
      </c>
      <c r="AO439" s="79" t="str">
        <f t="shared" si="325"/>
        <v/>
      </c>
      <c r="AP439" s="5" t="str">
        <f t="shared" si="335"/>
        <v/>
      </c>
      <c r="AQ439" s="5" t="str">
        <f t="shared" si="339"/>
        <v/>
      </c>
      <c r="AR439" s="5" t="str">
        <f t="shared" si="336"/>
        <v/>
      </c>
      <c r="AS439" s="5" t="str">
        <f t="shared" si="337"/>
        <v/>
      </c>
      <c r="AT439" s="5" t="str">
        <f t="shared" si="328"/>
        <v/>
      </c>
      <c r="AU439" s="5" t="str">
        <f t="shared" si="338"/>
        <v/>
      </c>
      <c r="AV439" s="5" t="str">
        <f t="shared" si="329"/>
        <v/>
      </c>
    </row>
    <row r="440" spans="1:48" x14ac:dyDescent="0.35">
      <c r="A440" s="69">
        <f>IF('Student Profile'!A17="","",'Student Profile'!A17)</f>
        <v>15</v>
      </c>
      <c r="B440" s="70" t="str">
        <f>IF('Student Profile'!B17="","",'Student Profile'!B17)</f>
        <v>BABITA JEENA</v>
      </c>
      <c r="C440" s="69">
        <f>IF('Student Profile'!C17="","",'Student Profile'!C17)</f>
        <v>4591</v>
      </c>
      <c r="D440" s="71"/>
      <c r="E440" s="72">
        <f t="shared" si="302"/>
        <v>0</v>
      </c>
      <c r="F440" s="422" t="str">
        <f t="shared" si="303"/>
        <v/>
      </c>
      <c r="G440" s="4"/>
      <c r="H440" s="84">
        <f t="shared" si="304"/>
        <v>15</v>
      </c>
      <c r="I440" s="80" t="str">
        <f t="shared" si="305"/>
        <v>BABITA JEENA</v>
      </c>
      <c r="J440" s="80">
        <f t="shared" si="306"/>
        <v>4591</v>
      </c>
      <c r="K440" s="424"/>
      <c r="L440" s="82">
        <f t="shared" si="307"/>
        <v>0</v>
      </c>
      <c r="M440" s="421" t="str">
        <f t="shared" si="308"/>
        <v/>
      </c>
      <c r="N440" s="4"/>
      <c r="O440" s="83">
        <f t="shared" si="309"/>
        <v>15</v>
      </c>
      <c r="P440" s="77" t="str">
        <f t="shared" si="310"/>
        <v>BABITA JEENA</v>
      </c>
      <c r="Q440" s="77">
        <f t="shared" si="311"/>
        <v>4591</v>
      </c>
      <c r="R440" s="78"/>
      <c r="S440" s="79" t="e">
        <f>IF(#REF!="","",ROUND(#REF!/#REF!*$AN$5,1))</f>
        <v>#REF!</v>
      </c>
      <c r="T440" s="79" t="str">
        <f t="shared" si="312"/>
        <v/>
      </c>
      <c r="U440" s="4"/>
      <c r="V440" s="69">
        <f t="shared" si="313"/>
        <v>15</v>
      </c>
      <c r="W440" s="70" t="str">
        <f t="shared" si="314"/>
        <v>BABITA JEENA</v>
      </c>
      <c r="X440" s="70">
        <f t="shared" si="315"/>
        <v>4591</v>
      </c>
      <c r="Y440" s="71"/>
      <c r="Z440" s="72">
        <f t="shared" si="316"/>
        <v>0</v>
      </c>
      <c r="AA440" s="422" t="str">
        <f t="shared" si="317"/>
        <v/>
      </c>
      <c r="AB440" s="4"/>
      <c r="AC440" s="84">
        <f t="shared" si="318"/>
        <v>15</v>
      </c>
      <c r="AD440" s="80" t="str">
        <f t="shared" si="319"/>
        <v>BABITA JEENA</v>
      </c>
      <c r="AE440" s="80">
        <f t="shared" si="320"/>
        <v>4591</v>
      </c>
      <c r="AF440" s="81"/>
      <c r="AG440" s="82">
        <f t="shared" si="321"/>
        <v>0</v>
      </c>
      <c r="AH440" s="421" t="str">
        <f t="shared" si="322"/>
        <v/>
      </c>
      <c r="AI440" s="4"/>
      <c r="AJ440" s="83">
        <f t="shared" si="323"/>
        <v>15</v>
      </c>
      <c r="AK440" s="77" t="str">
        <f t="shared" si="324"/>
        <v>BABITA JEENA</v>
      </c>
      <c r="AL440" s="77">
        <f t="shared" si="301"/>
        <v>4591</v>
      </c>
      <c r="AM440" s="78"/>
      <c r="AN440" s="79" t="e">
        <f>IF(#REF!="","",ROUND(#REF!/#REF!*$AN$5,1))</f>
        <v>#REF!</v>
      </c>
      <c r="AO440" s="79" t="str">
        <f t="shared" si="325"/>
        <v/>
      </c>
      <c r="AP440" s="5" t="str">
        <f t="shared" si="335"/>
        <v/>
      </c>
      <c r="AQ440" s="5" t="str">
        <f t="shared" si="339"/>
        <v/>
      </c>
      <c r="AR440" s="5" t="str">
        <f t="shared" si="336"/>
        <v/>
      </c>
      <c r="AS440" s="5" t="str">
        <f t="shared" si="337"/>
        <v/>
      </c>
      <c r="AT440" s="5" t="str">
        <f t="shared" si="328"/>
        <v/>
      </c>
      <c r="AU440" s="5" t="str">
        <f t="shared" si="338"/>
        <v/>
      </c>
      <c r="AV440" s="5" t="str">
        <f t="shared" si="329"/>
        <v/>
      </c>
    </row>
    <row r="441" spans="1:48" x14ac:dyDescent="0.35">
      <c r="A441" s="69">
        <f>IF('Student Profile'!A18="","",'Student Profile'!A18)</f>
        <v>16</v>
      </c>
      <c r="B441" s="70" t="str">
        <f>IF('Student Profile'!B18="","",'Student Profile'!B18)</f>
        <v>BABITA RAUTELA</v>
      </c>
      <c r="C441" s="69">
        <f>IF('Student Profile'!C18="","",'Student Profile'!C18)</f>
        <v>4373</v>
      </c>
      <c r="D441" s="71"/>
      <c r="E441" s="72">
        <f t="shared" si="302"/>
        <v>0</v>
      </c>
      <c r="F441" s="422" t="str">
        <f t="shared" si="303"/>
        <v/>
      </c>
      <c r="G441" s="4"/>
      <c r="H441" s="84">
        <f t="shared" si="304"/>
        <v>16</v>
      </c>
      <c r="I441" s="80" t="str">
        <f t="shared" si="305"/>
        <v>BABITA RAUTELA</v>
      </c>
      <c r="J441" s="80">
        <f t="shared" si="306"/>
        <v>4373</v>
      </c>
      <c r="K441" s="424"/>
      <c r="L441" s="82">
        <f t="shared" si="307"/>
        <v>0</v>
      </c>
      <c r="M441" s="421" t="str">
        <f t="shared" si="308"/>
        <v/>
      </c>
      <c r="N441" s="4"/>
      <c r="O441" s="83">
        <f t="shared" si="309"/>
        <v>16</v>
      </c>
      <c r="P441" s="77" t="str">
        <f t="shared" si="310"/>
        <v>BABITA RAUTELA</v>
      </c>
      <c r="Q441" s="77">
        <f t="shared" si="311"/>
        <v>4373</v>
      </c>
      <c r="R441" s="78"/>
      <c r="S441" s="79" t="e">
        <f>IF(#REF!="","",ROUND(#REF!/#REF!*$AN$5,1))</f>
        <v>#REF!</v>
      </c>
      <c r="T441" s="79" t="str">
        <f t="shared" si="312"/>
        <v/>
      </c>
      <c r="U441" s="4"/>
      <c r="V441" s="69">
        <f t="shared" si="313"/>
        <v>16</v>
      </c>
      <c r="W441" s="70" t="str">
        <f t="shared" si="314"/>
        <v>BABITA RAUTELA</v>
      </c>
      <c r="X441" s="70">
        <f t="shared" si="315"/>
        <v>4373</v>
      </c>
      <c r="Y441" s="71"/>
      <c r="Z441" s="72">
        <f t="shared" si="316"/>
        <v>0</v>
      </c>
      <c r="AA441" s="422" t="str">
        <f t="shared" si="317"/>
        <v/>
      </c>
      <c r="AB441" s="4"/>
      <c r="AC441" s="84">
        <f t="shared" si="318"/>
        <v>16</v>
      </c>
      <c r="AD441" s="80" t="str">
        <f t="shared" si="319"/>
        <v>BABITA RAUTELA</v>
      </c>
      <c r="AE441" s="80">
        <f t="shared" si="320"/>
        <v>4373</v>
      </c>
      <c r="AF441" s="81"/>
      <c r="AG441" s="82">
        <f t="shared" si="321"/>
        <v>0</v>
      </c>
      <c r="AH441" s="421" t="str">
        <f t="shared" si="322"/>
        <v/>
      </c>
      <c r="AI441" s="4"/>
      <c r="AJ441" s="83">
        <f t="shared" si="323"/>
        <v>16</v>
      </c>
      <c r="AK441" s="77" t="str">
        <f t="shared" si="324"/>
        <v>BABITA RAUTELA</v>
      </c>
      <c r="AL441" s="77">
        <f t="shared" si="301"/>
        <v>4373</v>
      </c>
      <c r="AM441" s="78"/>
      <c r="AN441" s="79" t="e">
        <f>IF(#REF!="","",ROUND(#REF!/#REF!*$AN$5,1))</f>
        <v>#REF!</v>
      </c>
      <c r="AO441" s="79" t="str">
        <f t="shared" si="325"/>
        <v/>
      </c>
      <c r="AP441" s="5" t="str">
        <f t="shared" si="335"/>
        <v/>
      </c>
      <c r="AQ441" s="5" t="str">
        <f t="shared" si="339"/>
        <v/>
      </c>
      <c r="AR441" s="5" t="str">
        <f t="shared" si="336"/>
        <v/>
      </c>
      <c r="AS441" s="5" t="str">
        <f t="shared" si="337"/>
        <v/>
      </c>
      <c r="AT441" s="5" t="str">
        <f t="shared" si="328"/>
        <v/>
      </c>
      <c r="AU441" s="5" t="str">
        <f t="shared" si="338"/>
        <v/>
      </c>
      <c r="AV441" s="5" t="str">
        <f t="shared" si="329"/>
        <v/>
      </c>
    </row>
    <row r="442" spans="1:48" x14ac:dyDescent="0.35">
      <c r="A442" s="69">
        <f>IF('Student Profile'!A19="","",'Student Profile'!A19)</f>
        <v>17</v>
      </c>
      <c r="B442" s="70" t="str">
        <f>IF('Student Profile'!B19="","",'Student Profile'!B19)</f>
        <v>BEENA SUYAL</v>
      </c>
      <c r="C442" s="69">
        <f>IF('Student Profile'!C19="","",'Student Profile'!C19)</f>
        <v>4166</v>
      </c>
      <c r="D442" s="71"/>
      <c r="E442" s="72">
        <f t="shared" si="302"/>
        <v>0</v>
      </c>
      <c r="F442" s="422" t="str">
        <f t="shared" si="303"/>
        <v/>
      </c>
      <c r="G442" s="4"/>
      <c r="H442" s="84">
        <f t="shared" si="304"/>
        <v>17</v>
      </c>
      <c r="I442" s="80" t="str">
        <f t="shared" si="305"/>
        <v>BEENA SUYAL</v>
      </c>
      <c r="J442" s="80">
        <f t="shared" si="306"/>
        <v>4166</v>
      </c>
      <c r="K442" s="424"/>
      <c r="L442" s="82">
        <f t="shared" si="307"/>
        <v>0</v>
      </c>
      <c r="M442" s="421" t="str">
        <f t="shared" si="308"/>
        <v/>
      </c>
      <c r="N442" s="4"/>
      <c r="O442" s="83">
        <f t="shared" si="309"/>
        <v>17</v>
      </c>
      <c r="P442" s="77" t="str">
        <f t="shared" si="310"/>
        <v>BEENA SUYAL</v>
      </c>
      <c r="Q442" s="77">
        <f t="shared" si="311"/>
        <v>4166</v>
      </c>
      <c r="R442" s="78"/>
      <c r="S442" s="79" t="e">
        <f>IF(#REF!="","",ROUND(#REF!/#REF!*$AN$5,1))</f>
        <v>#REF!</v>
      </c>
      <c r="T442" s="79" t="str">
        <f t="shared" si="312"/>
        <v/>
      </c>
      <c r="U442" s="4"/>
      <c r="V442" s="69">
        <f t="shared" si="313"/>
        <v>17</v>
      </c>
      <c r="W442" s="70" t="str">
        <f t="shared" si="314"/>
        <v>BEENA SUYAL</v>
      </c>
      <c r="X442" s="70">
        <f t="shared" si="315"/>
        <v>4166</v>
      </c>
      <c r="Y442" s="71"/>
      <c r="Z442" s="72">
        <f t="shared" si="316"/>
        <v>0</v>
      </c>
      <c r="AA442" s="422" t="str">
        <f t="shared" si="317"/>
        <v/>
      </c>
      <c r="AB442" s="4"/>
      <c r="AC442" s="84">
        <f t="shared" si="318"/>
        <v>17</v>
      </c>
      <c r="AD442" s="80" t="str">
        <f t="shared" si="319"/>
        <v>BEENA SUYAL</v>
      </c>
      <c r="AE442" s="80">
        <f t="shared" si="320"/>
        <v>4166</v>
      </c>
      <c r="AF442" s="81"/>
      <c r="AG442" s="82">
        <f t="shared" si="321"/>
        <v>0</v>
      </c>
      <c r="AH442" s="421" t="str">
        <f t="shared" si="322"/>
        <v/>
      </c>
      <c r="AI442" s="4"/>
      <c r="AJ442" s="83">
        <f t="shared" si="323"/>
        <v>17</v>
      </c>
      <c r="AK442" s="77" t="str">
        <f t="shared" si="324"/>
        <v>BEENA SUYAL</v>
      </c>
      <c r="AL442" s="77">
        <f t="shared" si="301"/>
        <v>4166</v>
      </c>
      <c r="AM442" s="78"/>
      <c r="AN442" s="79" t="e">
        <f>IF(#REF!="","",ROUND(#REF!/#REF!*$AN$5,1))</f>
        <v>#REF!</v>
      </c>
      <c r="AO442" s="79" t="str">
        <f t="shared" si="325"/>
        <v/>
      </c>
      <c r="AP442" s="5" t="str">
        <f t="shared" si="335"/>
        <v/>
      </c>
      <c r="AQ442" s="5" t="str">
        <f t="shared" si="339"/>
        <v/>
      </c>
      <c r="AR442" s="5" t="str">
        <f t="shared" si="336"/>
        <v/>
      </c>
      <c r="AS442" s="5" t="str">
        <f t="shared" si="337"/>
        <v/>
      </c>
      <c r="AT442" s="5" t="str">
        <f t="shared" si="328"/>
        <v/>
      </c>
      <c r="AU442" s="5" t="str">
        <f t="shared" si="338"/>
        <v/>
      </c>
      <c r="AV442" s="5" t="str">
        <f t="shared" si="329"/>
        <v/>
      </c>
    </row>
    <row r="443" spans="1:48" x14ac:dyDescent="0.35">
      <c r="A443" s="69">
        <f>IF('Student Profile'!A20="","",'Student Profile'!A20)</f>
        <v>18</v>
      </c>
      <c r="B443" s="70" t="str">
        <f>IF('Student Profile'!B20="","",'Student Profile'!B20)</f>
        <v>HARSHITA NEGI</v>
      </c>
      <c r="C443" s="69">
        <f>IF('Student Profile'!C20="","",'Student Profile'!C20)</f>
        <v>4372</v>
      </c>
      <c r="D443" s="71"/>
      <c r="E443" s="72">
        <f t="shared" si="302"/>
        <v>0</v>
      </c>
      <c r="F443" s="422" t="str">
        <f t="shared" si="303"/>
        <v/>
      </c>
      <c r="G443" s="4"/>
      <c r="H443" s="84">
        <f t="shared" si="304"/>
        <v>18</v>
      </c>
      <c r="I443" s="80" t="str">
        <f t="shared" si="305"/>
        <v>HARSHITA NEGI</v>
      </c>
      <c r="J443" s="80">
        <f t="shared" si="306"/>
        <v>4372</v>
      </c>
      <c r="K443" s="424"/>
      <c r="L443" s="82">
        <f t="shared" si="307"/>
        <v>0</v>
      </c>
      <c r="M443" s="421" t="str">
        <f t="shared" si="308"/>
        <v/>
      </c>
      <c r="N443" s="4"/>
      <c r="O443" s="83">
        <f t="shared" si="309"/>
        <v>18</v>
      </c>
      <c r="P443" s="77" t="str">
        <f t="shared" si="310"/>
        <v>HARSHITA NEGI</v>
      </c>
      <c r="Q443" s="77">
        <f t="shared" si="311"/>
        <v>4372</v>
      </c>
      <c r="R443" s="78"/>
      <c r="S443" s="79" t="e">
        <f>IF(#REF!="","",ROUND(#REF!/#REF!*$AN$5,1))</f>
        <v>#REF!</v>
      </c>
      <c r="T443" s="79" t="str">
        <f t="shared" si="312"/>
        <v/>
      </c>
      <c r="U443" s="4"/>
      <c r="V443" s="69">
        <f t="shared" si="313"/>
        <v>18</v>
      </c>
      <c r="W443" s="70" t="str">
        <f t="shared" si="314"/>
        <v>HARSHITA NEGI</v>
      </c>
      <c r="X443" s="70">
        <f t="shared" si="315"/>
        <v>4372</v>
      </c>
      <c r="Y443" s="71"/>
      <c r="Z443" s="72">
        <f t="shared" si="316"/>
        <v>0</v>
      </c>
      <c r="AA443" s="422" t="str">
        <f t="shared" si="317"/>
        <v/>
      </c>
      <c r="AB443" s="4"/>
      <c r="AC443" s="84">
        <f t="shared" si="318"/>
        <v>18</v>
      </c>
      <c r="AD443" s="80" t="str">
        <f t="shared" si="319"/>
        <v>HARSHITA NEGI</v>
      </c>
      <c r="AE443" s="80">
        <f t="shared" si="320"/>
        <v>4372</v>
      </c>
      <c r="AF443" s="81"/>
      <c r="AG443" s="82">
        <f t="shared" si="321"/>
        <v>0</v>
      </c>
      <c r="AH443" s="421" t="str">
        <f t="shared" si="322"/>
        <v/>
      </c>
      <c r="AI443" s="4"/>
      <c r="AJ443" s="83">
        <f t="shared" si="323"/>
        <v>18</v>
      </c>
      <c r="AK443" s="77" t="str">
        <f t="shared" si="324"/>
        <v>HARSHITA NEGI</v>
      </c>
      <c r="AL443" s="77">
        <f t="shared" si="301"/>
        <v>4372</v>
      </c>
      <c r="AM443" s="78"/>
      <c r="AN443" s="79" t="e">
        <f>IF(#REF!="","",ROUND(#REF!/#REF!*$AN$5,1))</f>
        <v>#REF!</v>
      </c>
      <c r="AO443" s="79" t="str">
        <f t="shared" si="325"/>
        <v/>
      </c>
      <c r="AP443" s="5" t="str">
        <f t="shared" si="335"/>
        <v/>
      </c>
      <c r="AQ443" s="5" t="str">
        <f t="shared" si="339"/>
        <v/>
      </c>
      <c r="AR443" s="5" t="str">
        <f t="shared" si="336"/>
        <v/>
      </c>
      <c r="AS443" s="5" t="str">
        <f t="shared" si="337"/>
        <v/>
      </c>
      <c r="AT443" s="5" t="str">
        <f t="shared" si="328"/>
        <v/>
      </c>
      <c r="AU443" s="5" t="str">
        <f t="shared" si="338"/>
        <v/>
      </c>
      <c r="AV443" s="5" t="str">
        <f t="shared" si="329"/>
        <v/>
      </c>
    </row>
    <row r="444" spans="1:48" x14ac:dyDescent="0.35">
      <c r="A444" s="69">
        <f>IF('Student Profile'!A21="","",'Student Profile'!A21)</f>
        <v>19</v>
      </c>
      <c r="B444" s="70" t="str">
        <f>IF('Student Profile'!B21="","",'Student Profile'!B21)</f>
        <v>MEENA BISHT</v>
      </c>
      <c r="C444" s="69">
        <f>IF('Student Profile'!C21="","",'Student Profile'!C21)</f>
        <v>4203</v>
      </c>
      <c r="D444" s="71">
        <v>34</v>
      </c>
      <c r="E444" s="72">
        <f t="shared" si="302"/>
        <v>85</v>
      </c>
      <c r="F444" s="422">
        <f t="shared" si="303"/>
        <v>9</v>
      </c>
      <c r="G444" s="4"/>
      <c r="H444" s="84">
        <f t="shared" si="304"/>
        <v>19</v>
      </c>
      <c r="I444" s="80" t="str">
        <f t="shared" si="305"/>
        <v>MEENA BISHT</v>
      </c>
      <c r="J444" s="80">
        <f t="shared" si="306"/>
        <v>4203</v>
      </c>
      <c r="K444" s="424">
        <v>38</v>
      </c>
      <c r="L444" s="82">
        <f t="shared" si="307"/>
        <v>47.5</v>
      </c>
      <c r="M444" s="421">
        <f t="shared" si="308"/>
        <v>15</v>
      </c>
      <c r="N444" s="4"/>
      <c r="O444" s="83">
        <f t="shared" si="309"/>
        <v>19</v>
      </c>
      <c r="P444" s="77" t="str">
        <f t="shared" si="310"/>
        <v>MEENA BISHT</v>
      </c>
      <c r="Q444" s="77">
        <f t="shared" si="311"/>
        <v>4203</v>
      </c>
      <c r="R444" s="78"/>
      <c r="S444" s="79" t="e">
        <f>IF(#REF!="","",ROUND(#REF!/#REF!*$AN$5,1))</f>
        <v>#REF!</v>
      </c>
      <c r="T444" s="79" t="str">
        <f t="shared" si="312"/>
        <v/>
      </c>
      <c r="U444" s="4"/>
      <c r="V444" s="69">
        <f t="shared" si="313"/>
        <v>19</v>
      </c>
      <c r="W444" s="70" t="str">
        <f t="shared" si="314"/>
        <v>MEENA BISHT</v>
      </c>
      <c r="X444" s="70">
        <f t="shared" si="315"/>
        <v>4203</v>
      </c>
      <c r="Y444" s="71">
        <v>31</v>
      </c>
      <c r="Z444" s="72">
        <f t="shared" si="316"/>
        <v>77.5</v>
      </c>
      <c r="AA444" s="422">
        <f t="shared" si="317"/>
        <v>8</v>
      </c>
      <c r="AB444" s="4"/>
      <c r="AC444" s="84">
        <f t="shared" si="318"/>
        <v>19</v>
      </c>
      <c r="AD444" s="80" t="str">
        <f t="shared" si="319"/>
        <v>MEENA BISHT</v>
      </c>
      <c r="AE444" s="80">
        <f t="shared" si="320"/>
        <v>4203</v>
      </c>
      <c r="AF444" s="81">
        <v>57</v>
      </c>
      <c r="AG444" s="82">
        <f t="shared" si="321"/>
        <v>71.3</v>
      </c>
      <c r="AH444" s="421">
        <f t="shared" si="322"/>
        <v>36</v>
      </c>
      <c r="AI444" s="4"/>
      <c r="AJ444" s="83">
        <f t="shared" si="323"/>
        <v>19</v>
      </c>
      <c r="AK444" s="77" t="str">
        <f t="shared" si="324"/>
        <v>MEENA BISHT</v>
      </c>
      <c r="AL444" s="77">
        <f t="shared" si="301"/>
        <v>4203</v>
      </c>
      <c r="AM444" s="78">
        <v>17</v>
      </c>
      <c r="AN444" s="79" t="e">
        <f>IF(#REF!="","",ROUND(#REF!/#REF!*$AN$5,1))</f>
        <v>#REF!</v>
      </c>
      <c r="AO444" s="79">
        <f t="shared" si="325"/>
        <v>17</v>
      </c>
      <c r="AP444" s="5">
        <f t="shared" si="335"/>
        <v>34</v>
      </c>
      <c r="AQ444" s="5">
        <f t="shared" si="339"/>
        <v>38</v>
      </c>
      <c r="AR444" s="5" t="str">
        <f t="shared" si="336"/>
        <v/>
      </c>
      <c r="AS444" s="5">
        <f t="shared" si="337"/>
        <v>31</v>
      </c>
      <c r="AT444" s="5">
        <f t="shared" si="328"/>
        <v>57</v>
      </c>
      <c r="AU444" s="5">
        <f t="shared" si="338"/>
        <v>17</v>
      </c>
      <c r="AV444" s="5">
        <f t="shared" si="329"/>
        <v>160</v>
      </c>
    </row>
    <row r="445" spans="1:48" x14ac:dyDescent="0.35">
      <c r="A445" s="69">
        <f>IF('Student Profile'!A22="","",'Student Profile'!A22)</f>
        <v>20</v>
      </c>
      <c r="B445" s="70" t="str">
        <f>IF('Student Profile'!B22="","",'Student Profile'!B22)</f>
        <v>NIYATI SUYAL</v>
      </c>
      <c r="C445" s="69">
        <f>IF('Student Profile'!C22="","",'Student Profile'!C22)</f>
        <v>4389</v>
      </c>
      <c r="D445" s="71">
        <v>36</v>
      </c>
      <c r="E445" s="72">
        <f t="shared" si="302"/>
        <v>90</v>
      </c>
      <c r="F445" s="422">
        <f t="shared" si="303"/>
        <v>9</v>
      </c>
      <c r="G445" s="4"/>
      <c r="H445" s="84">
        <f t="shared" si="304"/>
        <v>20</v>
      </c>
      <c r="I445" s="80" t="str">
        <f t="shared" si="305"/>
        <v>NIYATI SUYAL</v>
      </c>
      <c r="J445" s="80">
        <f t="shared" si="306"/>
        <v>4389</v>
      </c>
      <c r="K445" s="424">
        <v>50</v>
      </c>
      <c r="L445" s="82">
        <f t="shared" si="307"/>
        <v>62.5</v>
      </c>
      <c r="M445" s="421">
        <f t="shared" si="308"/>
        <v>19</v>
      </c>
      <c r="N445" s="4"/>
      <c r="O445" s="83">
        <f t="shared" si="309"/>
        <v>20</v>
      </c>
      <c r="P445" s="77" t="str">
        <f t="shared" si="310"/>
        <v>NIYATI SUYAL</v>
      </c>
      <c r="Q445" s="77">
        <f t="shared" si="311"/>
        <v>4389</v>
      </c>
      <c r="R445" s="78"/>
      <c r="S445" s="79" t="e">
        <f>IF(#REF!="","",ROUND(#REF!/#REF!*$AN$5,1))</f>
        <v>#REF!</v>
      </c>
      <c r="T445" s="79" t="str">
        <f t="shared" si="312"/>
        <v/>
      </c>
      <c r="U445" s="4"/>
      <c r="V445" s="69">
        <f t="shared" si="313"/>
        <v>20</v>
      </c>
      <c r="W445" s="70" t="str">
        <f t="shared" si="314"/>
        <v>NIYATI SUYAL</v>
      </c>
      <c r="X445" s="70">
        <f t="shared" si="315"/>
        <v>4389</v>
      </c>
      <c r="Y445" s="71">
        <v>37</v>
      </c>
      <c r="Z445" s="72">
        <f t="shared" si="316"/>
        <v>92.5</v>
      </c>
      <c r="AA445" s="422">
        <f t="shared" si="317"/>
        <v>10</v>
      </c>
      <c r="AB445" s="4"/>
      <c r="AC445" s="84">
        <f t="shared" si="318"/>
        <v>20</v>
      </c>
      <c r="AD445" s="80" t="str">
        <f t="shared" si="319"/>
        <v>NIYATI SUYAL</v>
      </c>
      <c r="AE445" s="80">
        <f t="shared" si="320"/>
        <v>4389</v>
      </c>
      <c r="AF445" s="81">
        <v>71</v>
      </c>
      <c r="AG445" s="82">
        <f t="shared" si="321"/>
        <v>88.8</v>
      </c>
      <c r="AH445" s="421">
        <f t="shared" si="322"/>
        <v>45</v>
      </c>
      <c r="AI445" s="4"/>
      <c r="AJ445" s="83">
        <f t="shared" si="323"/>
        <v>20</v>
      </c>
      <c r="AK445" s="77" t="str">
        <f t="shared" si="324"/>
        <v>NIYATI SUYAL</v>
      </c>
      <c r="AL445" s="77">
        <f t="shared" si="301"/>
        <v>4389</v>
      </c>
      <c r="AM445" s="78">
        <v>20</v>
      </c>
      <c r="AN445" s="79" t="e">
        <f>IF(#REF!="","",ROUND(#REF!/#REF!*$AN$5,1))</f>
        <v>#REF!</v>
      </c>
      <c r="AO445" s="79">
        <f t="shared" si="325"/>
        <v>20</v>
      </c>
      <c r="AP445" s="5">
        <f t="shared" si="335"/>
        <v>36</v>
      </c>
      <c r="AQ445" s="5">
        <f t="shared" si="339"/>
        <v>50</v>
      </c>
      <c r="AR445" s="5" t="str">
        <f t="shared" si="336"/>
        <v/>
      </c>
      <c r="AS445" s="5">
        <f t="shared" si="337"/>
        <v>37</v>
      </c>
      <c r="AT445" s="5">
        <f t="shared" si="328"/>
        <v>71</v>
      </c>
      <c r="AU445" s="5">
        <f t="shared" si="338"/>
        <v>20</v>
      </c>
      <c r="AV445" s="5">
        <f t="shared" si="329"/>
        <v>194</v>
      </c>
    </row>
    <row r="446" spans="1:48" x14ac:dyDescent="0.35">
      <c r="A446" s="69">
        <f>IF('Student Profile'!A23="","",'Student Profile'!A23)</f>
        <v>21</v>
      </c>
      <c r="B446" s="70" t="str">
        <f>IF('Student Profile'!B23="","",'Student Profile'!B23)</f>
        <v>TANU PRIYA</v>
      </c>
      <c r="C446" s="69">
        <f>IF('Student Profile'!C23="","",'Student Profile'!C23)</f>
        <v>4323</v>
      </c>
      <c r="D446" s="71">
        <v>32</v>
      </c>
      <c r="E446" s="72">
        <f t="shared" si="302"/>
        <v>80</v>
      </c>
      <c r="F446" s="422">
        <f t="shared" si="303"/>
        <v>8</v>
      </c>
      <c r="G446" s="4"/>
      <c r="H446" s="84">
        <f t="shared" si="304"/>
        <v>21</v>
      </c>
      <c r="I446" s="80" t="str">
        <f t="shared" si="305"/>
        <v>TANU PRIYA</v>
      </c>
      <c r="J446" s="80">
        <f t="shared" si="306"/>
        <v>4323</v>
      </c>
      <c r="K446" s="424">
        <v>30</v>
      </c>
      <c r="L446" s="82">
        <f t="shared" si="307"/>
        <v>37.5</v>
      </c>
      <c r="M446" s="421">
        <f t="shared" si="308"/>
        <v>12</v>
      </c>
      <c r="N446" s="4"/>
      <c r="O446" s="83">
        <f t="shared" si="309"/>
        <v>21</v>
      </c>
      <c r="P446" s="77" t="str">
        <f t="shared" si="310"/>
        <v>TANU PRIYA</v>
      </c>
      <c r="Q446" s="77">
        <f t="shared" si="311"/>
        <v>4323</v>
      </c>
      <c r="R446" s="78"/>
      <c r="S446" s="79" t="e">
        <f>IF(#REF!="","",ROUND(#REF!/#REF!*$AN$5,1))</f>
        <v>#REF!</v>
      </c>
      <c r="T446" s="79" t="str">
        <f t="shared" si="312"/>
        <v/>
      </c>
      <c r="U446" s="4"/>
      <c r="V446" s="69">
        <f t="shared" si="313"/>
        <v>21</v>
      </c>
      <c r="W446" s="70" t="str">
        <f t="shared" si="314"/>
        <v>TANU PRIYA</v>
      </c>
      <c r="X446" s="70">
        <f t="shared" si="315"/>
        <v>4323</v>
      </c>
      <c r="Y446" s="71">
        <v>25</v>
      </c>
      <c r="Z446" s="72">
        <f t="shared" si="316"/>
        <v>62.5</v>
      </c>
      <c r="AA446" s="422">
        <f t="shared" si="317"/>
        <v>7</v>
      </c>
      <c r="AB446" s="4"/>
      <c r="AC446" s="84">
        <f t="shared" si="318"/>
        <v>21</v>
      </c>
      <c r="AD446" s="80" t="str">
        <f t="shared" si="319"/>
        <v>TANU PRIYA</v>
      </c>
      <c r="AE446" s="80">
        <f t="shared" si="320"/>
        <v>4323</v>
      </c>
      <c r="AF446" s="81">
        <v>47</v>
      </c>
      <c r="AG446" s="82">
        <f t="shared" si="321"/>
        <v>58.8</v>
      </c>
      <c r="AH446" s="421">
        <f t="shared" si="322"/>
        <v>30</v>
      </c>
      <c r="AI446" s="4"/>
      <c r="AJ446" s="83">
        <f t="shared" si="323"/>
        <v>21</v>
      </c>
      <c r="AK446" s="77" t="str">
        <f t="shared" si="324"/>
        <v>TANU PRIYA</v>
      </c>
      <c r="AL446" s="77">
        <f t="shared" si="301"/>
        <v>4323</v>
      </c>
      <c r="AM446" s="78">
        <v>17</v>
      </c>
      <c r="AN446" s="79" t="e">
        <f>IF(#REF!="","",ROUND(#REF!/#REF!*$AN$5,1))</f>
        <v>#REF!</v>
      </c>
      <c r="AO446" s="79">
        <f t="shared" si="325"/>
        <v>17</v>
      </c>
      <c r="AP446" s="5">
        <f t="shared" si="335"/>
        <v>32</v>
      </c>
      <c r="AQ446" s="5">
        <f t="shared" si="339"/>
        <v>30</v>
      </c>
      <c r="AR446" s="5" t="str">
        <f t="shared" si="336"/>
        <v/>
      </c>
      <c r="AS446" s="5">
        <f t="shared" si="337"/>
        <v>25</v>
      </c>
      <c r="AT446" s="5">
        <f t="shared" si="328"/>
        <v>47</v>
      </c>
      <c r="AU446" s="5">
        <f t="shared" si="338"/>
        <v>17</v>
      </c>
      <c r="AV446" s="5">
        <f t="shared" si="329"/>
        <v>134</v>
      </c>
    </row>
    <row r="447" spans="1:48" x14ac:dyDescent="0.35">
      <c r="A447" s="69">
        <f>IF('Student Profile'!A24="","",'Student Profile'!A24)</f>
        <v>22</v>
      </c>
      <c r="B447" s="70" t="str">
        <f>IF('Student Profile'!B24="","",'Student Profile'!B24)</f>
        <v>TANUJA NEGI</v>
      </c>
      <c r="C447" s="69">
        <f>IF('Student Profile'!C24="","",'Student Profile'!C24)</f>
        <v>4585</v>
      </c>
      <c r="D447" s="71">
        <v>35</v>
      </c>
      <c r="E447" s="72">
        <f t="shared" si="302"/>
        <v>87.5</v>
      </c>
      <c r="F447" s="422">
        <f t="shared" si="303"/>
        <v>9</v>
      </c>
      <c r="G447" s="4"/>
      <c r="H447" s="84">
        <f t="shared" si="304"/>
        <v>22</v>
      </c>
      <c r="I447" s="80" t="str">
        <f t="shared" si="305"/>
        <v>TANUJA NEGI</v>
      </c>
      <c r="J447" s="80">
        <f t="shared" si="306"/>
        <v>4585</v>
      </c>
      <c r="K447" s="424">
        <v>50</v>
      </c>
      <c r="L447" s="82">
        <f t="shared" si="307"/>
        <v>62.5</v>
      </c>
      <c r="M447" s="421">
        <f t="shared" si="308"/>
        <v>19</v>
      </c>
      <c r="N447" s="4"/>
      <c r="O447" s="83">
        <f t="shared" si="309"/>
        <v>22</v>
      </c>
      <c r="P447" s="77" t="str">
        <f t="shared" si="310"/>
        <v>TANUJA NEGI</v>
      </c>
      <c r="Q447" s="77">
        <f t="shared" si="311"/>
        <v>4585</v>
      </c>
      <c r="R447" s="78"/>
      <c r="S447" s="79" t="e">
        <f>IF(#REF!="","",ROUND(#REF!/#REF!*$AN$5,1))</f>
        <v>#REF!</v>
      </c>
      <c r="T447" s="79" t="str">
        <f t="shared" si="312"/>
        <v/>
      </c>
      <c r="U447" s="4"/>
      <c r="V447" s="69">
        <f t="shared" si="313"/>
        <v>22</v>
      </c>
      <c r="W447" s="70" t="str">
        <f t="shared" si="314"/>
        <v>TANUJA NEGI</v>
      </c>
      <c r="X447" s="70">
        <f t="shared" si="315"/>
        <v>4585</v>
      </c>
      <c r="Y447" s="71">
        <v>38</v>
      </c>
      <c r="Z447" s="72">
        <f t="shared" si="316"/>
        <v>95</v>
      </c>
      <c r="AA447" s="422">
        <f t="shared" si="317"/>
        <v>10</v>
      </c>
      <c r="AB447" s="4"/>
      <c r="AC447" s="84">
        <f t="shared" si="318"/>
        <v>22</v>
      </c>
      <c r="AD447" s="80" t="str">
        <f t="shared" si="319"/>
        <v>TANUJA NEGI</v>
      </c>
      <c r="AE447" s="80">
        <f t="shared" si="320"/>
        <v>4585</v>
      </c>
      <c r="AF447" s="81">
        <v>72</v>
      </c>
      <c r="AG447" s="82">
        <f t="shared" si="321"/>
        <v>90</v>
      </c>
      <c r="AH447" s="421">
        <f t="shared" si="322"/>
        <v>45</v>
      </c>
      <c r="AI447" s="4"/>
      <c r="AJ447" s="83">
        <f t="shared" si="323"/>
        <v>22</v>
      </c>
      <c r="AK447" s="77" t="str">
        <f t="shared" si="324"/>
        <v>TANUJA NEGI</v>
      </c>
      <c r="AL447" s="77">
        <f t="shared" si="301"/>
        <v>4585</v>
      </c>
      <c r="AM447" s="78">
        <v>20</v>
      </c>
      <c r="AN447" s="79" t="e">
        <f>IF(#REF!="","",ROUND(#REF!/#REF!*$AN$5,1))</f>
        <v>#REF!</v>
      </c>
      <c r="AO447" s="79">
        <f t="shared" si="325"/>
        <v>20</v>
      </c>
      <c r="AP447" s="5">
        <f t="shared" si="335"/>
        <v>35</v>
      </c>
      <c r="AQ447" s="5">
        <f t="shared" si="339"/>
        <v>50</v>
      </c>
      <c r="AR447" s="5" t="str">
        <f t="shared" si="336"/>
        <v/>
      </c>
      <c r="AS447" s="5">
        <f t="shared" si="337"/>
        <v>38</v>
      </c>
      <c r="AT447" s="5">
        <f t="shared" si="328"/>
        <v>72</v>
      </c>
      <c r="AU447" s="5">
        <f t="shared" si="338"/>
        <v>20</v>
      </c>
      <c r="AV447" s="5">
        <f t="shared" si="329"/>
        <v>195</v>
      </c>
    </row>
    <row r="448" spans="1:48" x14ac:dyDescent="0.35">
      <c r="A448" s="69">
        <f>IF('Student Profile'!A25="","",'Student Profile'!A25)</f>
        <v>23</v>
      </c>
      <c r="B448" s="70" t="str">
        <f>IF('Student Profile'!B25="","",'Student Profile'!B25)</f>
        <v>TANUJA NEGI</v>
      </c>
      <c r="C448" s="69">
        <f>IF('Student Profile'!C25="","",'Student Profile'!C25)</f>
        <v>4378</v>
      </c>
      <c r="D448" s="71"/>
      <c r="E448" s="72">
        <f t="shared" si="302"/>
        <v>0</v>
      </c>
      <c r="F448" s="422" t="str">
        <f t="shared" si="303"/>
        <v/>
      </c>
      <c r="G448" s="4"/>
      <c r="H448" s="84">
        <f t="shared" si="304"/>
        <v>23</v>
      </c>
      <c r="I448" s="80" t="str">
        <f t="shared" si="305"/>
        <v>TANUJA NEGI</v>
      </c>
      <c r="J448" s="80">
        <f t="shared" si="306"/>
        <v>4378</v>
      </c>
      <c r="K448" s="424"/>
      <c r="L448" s="82">
        <f t="shared" si="307"/>
        <v>0</v>
      </c>
      <c r="M448" s="421" t="str">
        <f t="shared" si="308"/>
        <v/>
      </c>
      <c r="N448" s="4"/>
      <c r="O448" s="83">
        <f t="shared" si="309"/>
        <v>23</v>
      </c>
      <c r="P448" s="77" t="str">
        <f t="shared" si="310"/>
        <v>TANUJA NEGI</v>
      </c>
      <c r="Q448" s="77">
        <f t="shared" si="311"/>
        <v>4378</v>
      </c>
      <c r="R448" s="78"/>
      <c r="S448" s="79" t="e">
        <f>IF(#REF!="","",ROUND(#REF!/#REF!*$AN$5,1))</f>
        <v>#REF!</v>
      </c>
      <c r="T448" s="79" t="str">
        <f t="shared" si="312"/>
        <v/>
      </c>
      <c r="U448" s="4"/>
      <c r="V448" s="69">
        <f t="shared" si="313"/>
        <v>23</v>
      </c>
      <c r="W448" s="70" t="str">
        <f t="shared" si="314"/>
        <v>TANUJA NEGI</v>
      </c>
      <c r="X448" s="70">
        <f t="shared" si="315"/>
        <v>4378</v>
      </c>
      <c r="Y448" s="71"/>
      <c r="Z448" s="72">
        <f t="shared" si="316"/>
        <v>0</v>
      </c>
      <c r="AA448" s="422" t="str">
        <f t="shared" si="317"/>
        <v/>
      </c>
      <c r="AB448" s="4"/>
      <c r="AC448" s="84">
        <f t="shared" si="318"/>
        <v>23</v>
      </c>
      <c r="AD448" s="80" t="str">
        <f t="shared" si="319"/>
        <v>TANUJA NEGI</v>
      </c>
      <c r="AE448" s="80">
        <f t="shared" si="320"/>
        <v>4378</v>
      </c>
      <c r="AF448" s="81"/>
      <c r="AG448" s="82">
        <f t="shared" si="321"/>
        <v>0</v>
      </c>
      <c r="AH448" s="421" t="str">
        <f t="shared" si="322"/>
        <v/>
      </c>
      <c r="AI448" s="4"/>
      <c r="AJ448" s="83">
        <f t="shared" si="323"/>
        <v>23</v>
      </c>
      <c r="AK448" s="77" t="str">
        <f t="shared" si="324"/>
        <v>TANUJA NEGI</v>
      </c>
      <c r="AL448" s="77">
        <f t="shared" si="301"/>
        <v>4378</v>
      </c>
      <c r="AM448" s="78"/>
      <c r="AN448" s="79" t="e">
        <f>IF(#REF!="","",ROUND(#REF!/#REF!*$AN$5,1))</f>
        <v>#REF!</v>
      </c>
      <c r="AO448" s="79" t="str">
        <f t="shared" si="325"/>
        <v/>
      </c>
      <c r="AP448" s="5" t="str">
        <f t="shared" si="335"/>
        <v/>
      </c>
      <c r="AQ448" s="5" t="str">
        <f t="shared" si="339"/>
        <v/>
      </c>
      <c r="AR448" s="5" t="str">
        <f t="shared" si="336"/>
        <v/>
      </c>
      <c r="AS448" s="5" t="str">
        <f t="shared" si="337"/>
        <v/>
      </c>
      <c r="AT448" s="5" t="str">
        <f t="shared" si="328"/>
        <v/>
      </c>
      <c r="AU448" s="5" t="str">
        <f t="shared" si="338"/>
        <v/>
      </c>
      <c r="AV448" s="5" t="str">
        <f t="shared" si="329"/>
        <v/>
      </c>
    </row>
    <row r="449" spans="1:48" x14ac:dyDescent="0.35">
      <c r="A449" s="69">
        <f>IF('Student Profile'!A26="","",'Student Profile'!A26)</f>
        <v>24</v>
      </c>
      <c r="B449" s="70" t="str">
        <f>IF('Student Profile'!B26="","",'Student Profile'!B26)</f>
        <v/>
      </c>
      <c r="C449" s="69" t="str">
        <f>IF('Student Profile'!C26="","",'Student Profile'!C26)</f>
        <v/>
      </c>
      <c r="D449" s="71"/>
      <c r="E449" s="72">
        <f t="shared" si="302"/>
        <v>0</v>
      </c>
      <c r="F449" s="422" t="str">
        <f t="shared" si="303"/>
        <v/>
      </c>
      <c r="G449" s="4"/>
      <c r="H449" s="84">
        <f t="shared" si="304"/>
        <v>24</v>
      </c>
      <c r="I449" s="80" t="str">
        <f t="shared" si="305"/>
        <v/>
      </c>
      <c r="J449" s="80" t="str">
        <f t="shared" si="306"/>
        <v/>
      </c>
      <c r="K449" s="424"/>
      <c r="L449" s="82">
        <f t="shared" si="307"/>
        <v>0</v>
      </c>
      <c r="M449" s="421" t="str">
        <f t="shared" si="308"/>
        <v/>
      </c>
      <c r="N449" s="4"/>
      <c r="O449" s="83">
        <f t="shared" si="309"/>
        <v>24</v>
      </c>
      <c r="P449" s="77" t="str">
        <f t="shared" si="310"/>
        <v/>
      </c>
      <c r="Q449" s="77" t="str">
        <f t="shared" si="311"/>
        <v/>
      </c>
      <c r="R449" s="78"/>
      <c r="S449" s="79" t="e">
        <f>IF(#REF!="","",ROUND(#REF!/#REF!*$AN$5,1))</f>
        <v>#REF!</v>
      </c>
      <c r="T449" s="79" t="str">
        <f t="shared" si="312"/>
        <v/>
      </c>
      <c r="U449" s="4"/>
      <c r="V449" s="69">
        <f t="shared" si="313"/>
        <v>24</v>
      </c>
      <c r="W449" s="70" t="str">
        <f t="shared" si="314"/>
        <v/>
      </c>
      <c r="X449" s="70" t="str">
        <f t="shared" si="315"/>
        <v/>
      </c>
      <c r="Y449" s="71"/>
      <c r="Z449" s="72">
        <f t="shared" si="316"/>
        <v>0</v>
      </c>
      <c r="AA449" s="422" t="str">
        <f t="shared" si="317"/>
        <v/>
      </c>
      <c r="AB449" s="4"/>
      <c r="AC449" s="84">
        <f t="shared" si="318"/>
        <v>24</v>
      </c>
      <c r="AD449" s="80" t="str">
        <f t="shared" si="319"/>
        <v/>
      </c>
      <c r="AE449" s="80" t="str">
        <f t="shared" si="320"/>
        <v/>
      </c>
      <c r="AF449" s="81"/>
      <c r="AG449" s="82">
        <f t="shared" si="321"/>
        <v>0</v>
      </c>
      <c r="AH449" s="421" t="str">
        <f t="shared" si="322"/>
        <v/>
      </c>
      <c r="AI449" s="4"/>
      <c r="AJ449" s="83">
        <f t="shared" si="323"/>
        <v>24</v>
      </c>
      <c r="AK449" s="77" t="str">
        <f t="shared" si="324"/>
        <v/>
      </c>
      <c r="AL449" s="77" t="str">
        <f t="shared" si="301"/>
        <v/>
      </c>
      <c r="AM449" s="78"/>
      <c r="AN449" s="79" t="e">
        <f>IF(#REF!="","",ROUND(#REF!/#REF!*$AN$5,1))</f>
        <v>#REF!</v>
      </c>
      <c r="AO449" s="79" t="str">
        <f t="shared" si="325"/>
        <v/>
      </c>
      <c r="AP449" s="5" t="str">
        <f t="shared" si="335"/>
        <v/>
      </c>
      <c r="AQ449" s="5" t="str">
        <f t="shared" si="339"/>
        <v/>
      </c>
      <c r="AR449" s="5" t="str">
        <f t="shared" si="336"/>
        <v/>
      </c>
      <c r="AS449" s="5" t="str">
        <f t="shared" si="337"/>
        <v/>
      </c>
      <c r="AT449" s="5" t="str">
        <f t="shared" si="328"/>
        <v/>
      </c>
      <c r="AU449" s="5" t="str">
        <f t="shared" si="338"/>
        <v/>
      </c>
      <c r="AV449" s="5" t="str">
        <f t="shared" si="329"/>
        <v/>
      </c>
    </row>
    <row r="450" spans="1:48" x14ac:dyDescent="0.35">
      <c r="A450" s="69">
        <f>IF('Student Profile'!A27="","",'Student Profile'!A27)</f>
        <v>25</v>
      </c>
      <c r="B450" s="70" t="str">
        <f>IF('Student Profile'!B27="","",'Student Profile'!B27)</f>
        <v/>
      </c>
      <c r="C450" s="69" t="str">
        <f>IF('Student Profile'!C27="","",'Student Profile'!C27)</f>
        <v/>
      </c>
      <c r="D450" s="71"/>
      <c r="E450" s="72">
        <f t="shared" si="302"/>
        <v>0</v>
      </c>
      <c r="F450" s="422" t="str">
        <f t="shared" si="303"/>
        <v/>
      </c>
      <c r="G450" s="4"/>
      <c r="H450" s="84">
        <f t="shared" si="304"/>
        <v>25</v>
      </c>
      <c r="I450" s="80" t="str">
        <f t="shared" si="305"/>
        <v/>
      </c>
      <c r="J450" s="80" t="str">
        <f t="shared" si="306"/>
        <v/>
      </c>
      <c r="K450" s="424"/>
      <c r="L450" s="82">
        <f t="shared" si="307"/>
        <v>0</v>
      </c>
      <c r="M450" s="421" t="str">
        <f t="shared" si="308"/>
        <v/>
      </c>
      <c r="N450" s="4"/>
      <c r="O450" s="83">
        <f t="shared" si="309"/>
        <v>25</v>
      </c>
      <c r="P450" s="77" t="str">
        <f t="shared" si="310"/>
        <v/>
      </c>
      <c r="Q450" s="77" t="str">
        <f t="shared" si="311"/>
        <v/>
      </c>
      <c r="R450" s="78"/>
      <c r="S450" s="79" t="e">
        <f>IF(#REF!="","",ROUND(#REF!/#REF!*$AN$5,1))</f>
        <v>#REF!</v>
      </c>
      <c r="T450" s="79" t="str">
        <f t="shared" si="312"/>
        <v/>
      </c>
      <c r="U450" s="4"/>
      <c r="V450" s="69">
        <f t="shared" si="313"/>
        <v>25</v>
      </c>
      <c r="W450" s="70" t="str">
        <f t="shared" si="314"/>
        <v/>
      </c>
      <c r="X450" s="70" t="str">
        <f t="shared" si="315"/>
        <v/>
      </c>
      <c r="Y450" s="71"/>
      <c r="Z450" s="72">
        <f t="shared" si="316"/>
        <v>0</v>
      </c>
      <c r="AA450" s="422" t="str">
        <f t="shared" si="317"/>
        <v/>
      </c>
      <c r="AB450" s="4"/>
      <c r="AC450" s="84">
        <f t="shared" si="318"/>
        <v>25</v>
      </c>
      <c r="AD450" s="80" t="str">
        <f t="shared" si="319"/>
        <v/>
      </c>
      <c r="AE450" s="80" t="str">
        <f t="shared" si="320"/>
        <v/>
      </c>
      <c r="AF450" s="81"/>
      <c r="AG450" s="82">
        <f t="shared" si="321"/>
        <v>0</v>
      </c>
      <c r="AH450" s="421" t="str">
        <f t="shared" si="322"/>
        <v/>
      </c>
      <c r="AI450" s="4"/>
      <c r="AJ450" s="83">
        <f t="shared" si="323"/>
        <v>25</v>
      </c>
      <c r="AK450" s="77" t="str">
        <f t="shared" si="324"/>
        <v/>
      </c>
      <c r="AL450" s="77" t="str">
        <f t="shared" si="301"/>
        <v/>
      </c>
      <c r="AM450" s="78"/>
      <c r="AN450" s="79" t="e">
        <f>IF(#REF!="","",ROUND(#REF!/#REF!*$AN$5,1))</f>
        <v>#REF!</v>
      </c>
      <c r="AO450" s="79" t="str">
        <f t="shared" si="325"/>
        <v/>
      </c>
      <c r="AP450" s="5" t="str">
        <f t="shared" si="335"/>
        <v/>
      </c>
      <c r="AQ450" s="5" t="str">
        <f t="shared" si="339"/>
        <v/>
      </c>
      <c r="AR450" s="5" t="str">
        <f t="shared" si="336"/>
        <v/>
      </c>
      <c r="AS450" s="5" t="str">
        <f t="shared" si="337"/>
        <v/>
      </c>
      <c r="AT450" s="5" t="str">
        <f t="shared" si="328"/>
        <v/>
      </c>
      <c r="AU450" s="5" t="str">
        <f t="shared" si="338"/>
        <v/>
      </c>
      <c r="AV450" s="5" t="str">
        <f t="shared" si="329"/>
        <v/>
      </c>
    </row>
    <row r="451" spans="1:48" x14ac:dyDescent="0.35">
      <c r="A451" s="69">
        <f>IF('Student Profile'!A28="","",'Student Profile'!A28)</f>
        <v>26</v>
      </c>
      <c r="B451" s="70" t="str">
        <f>IF('Student Profile'!B28="","",'Student Profile'!B28)</f>
        <v/>
      </c>
      <c r="C451" s="69" t="str">
        <f>IF('Student Profile'!C28="","",'Student Profile'!C28)</f>
        <v/>
      </c>
      <c r="D451" s="71"/>
      <c r="E451" s="72">
        <f t="shared" si="302"/>
        <v>0</v>
      </c>
      <c r="F451" s="422" t="str">
        <f t="shared" si="303"/>
        <v/>
      </c>
      <c r="G451" s="4"/>
      <c r="H451" s="84">
        <f t="shared" si="304"/>
        <v>26</v>
      </c>
      <c r="I451" s="80" t="str">
        <f t="shared" si="305"/>
        <v/>
      </c>
      <c r="J451" s="80" t="str">
        <f t="shared" si="306"/>
        <v/>
      </c>
      <c r="K451" s="424"/>
      <c r="L451" s="82">
        <f t="shared" si="307"/>
        <v>0</v>
      </c>
      <c r="M451" s="421" t="str">
        <f t="shared" si="308"/>
        <v/>
      </c>
      <c r="N451" s="4"/>
      <c r="O451" s="83">
        <f t="shared" si="309"/>
        <v>26</v>
      </c>
      <c r="P451" s="77" t="str">
        <f t="shared" si="310"/>
        <v/>
      </c>
      <c r="Q451" s="77" t="str">
        <f t="shared" si="311"/>
        <v/>
      </c>
      <c r="R451" s="78"/>
      <c r="S451" s="79" t="e">
        <f>IF(#REF!="","",ROUND(#REF!/#REF!*$AN$5,1))</f>
        <v>#REF!</v>
      </c>
      <c r="T451" s="79" t="str">
        <f t="shared" si="312"/>
        <v/>
      </c>
      <c r="U451" s="4"/>
      <c r="V451" s="69">
        <f t="shared" si="313"/>
        <v>26</v>
      </c>
      <c r="W451" s="70" t="str">
        <f t="shared" si="314"/>
        <v/>
      </c>
      <c r="X451" s="70" t="str">
        <f t="shared" si="315"/>
        <v/>
      </c>
      <c r="Y451" s="71"/>
      <c r="Z451" s="72">
        <f t="shared" si="316"/>
        <v>0</v>
      </c>
      <c r="AA451" s="422" t="str">
        <f t="shared" si="317"/>
        <v/>
      </c>
      <c r="AB451" s="4"/>
      <c r="AC451" s="84">
        <f t="shared" si="318"/>
        <v>26</v>
      </c>
      <c r="AD451" s="80" t="str">
        <f t="shared" si="319"/>
        <v/>
      </c>
      <c r="AE451" s="80" t="str">
        <f t="shared" si="320"/>
        <v/>
      </c>
      <c r="AF451" s="81"/>
      <c r="AG451" s="82">
        <f t="shared" si="321"/>
        <v>0</v>
      </c>
      <c r="AH451" s="421" t="str">
        <f t="shared" si="322"/>
        <v/>
      </c>
      <c r="AI451" s="4"/>
      <c r="AJ451" s="83">
        <f t="shared" si="323"/>
        <v>26</v>
      </c>
      <c r="AK451" s="77" t="str">
        <f t="shared" si="324"/>
        <v/>
      </c>
      <c r="AL451" s="77" t="str">
        <f t="shared" si="301"/>
        <v/>
      </c>
      <c r="AM451" s="78"/>
      <c r="AN451" s="79" t="e">
        <f>IF(#REF!="","",ROUND(#REF!/#REF!*$AN$5,1))</f>
        <v>#REF!</v>
      </c>
      <c r="AO451" s="79" t="str">
        <f t="shared" si="325"/>
        <v/>
      </c>
      <c r="AP451" s="5" t="str">
        <f t="shared" si="335"/>
        <v/>
      </c>
      <c r="AQ451" s="5" t="str">
        <f t="shared" si="339"/>
        <v/>
      </c>
      <c r="AR451" s="5" t="str">
        <f t="shared" si="336"/>
        <v/>
      </c>
      <c r="AS451" s="5" t="str">
        <f t="shared" si="337"/>
        <v/>
      </c>
      <c r="AT451" s="5" t="str">
        <f t="shared" si="328"/>
        <v/>
      </c>
      <c r="AU451" s="5" t="str">
        <f t="shared" si="338"/>
        <v/>
      </c>
      <c r="AV451" s="5" t="str">
        <f t="shared" si="329"/>
        <v/>
      </c>
    </row>
    <row r="452" spans="1:48" x14ac:dyDescent="0.35">
      <c r="A452" s="69">
        <f>IF('Student Profile'!A29="","",'Student Profile'!A29)</f>
        <v>27</v>
      </c>
      <c r="B452" s="70" t="str">
        <f>IF('Student Profile'!B29="","",'Student Profile'!B29)</f>
        <v/>
      </c>
      <c r="C452" s="69" t="str">
        <f>IF('Student Profile'!C29="","",'Student Profile'!C29)</f>
        <v/>
      </c>
      <c r="D452" s="71"/>
      <c r="E452" s="72">
        <f t="shared" si="302"/>
        <v>0</v>
      </c>
      <c r="F452" s="422" t="str">
        <f t="shared" si="303"/>
        <v/>
      </c>
      <c r="G452" s="4"/>
      <c r="H452" s="84">
        <f t="shared" si="304"/>
        <v>27</v>
      </c>
      <c r="I452" s="80" t="str">
        <f t="shared" si="305"/>
        <v/>
      </c>
      <c r="J452" s="80" t="str">
        <f t="shared" si="306"/>
        <v/>
      </c>
      <c r="K452" s="424"/>
      <c r="L452" s="82">
        <f t="shared" si="307"/>
        <v>0</v>
      </c>
      <c r="M452" s="421" t="str">
        <f t="shared" si="308"/>
        <v/>
      </c>
      <c r="N452" s="4"/>
      <c r="O452" s="83">
        <f t="shared" si="309"/>
        <v>27</v>
      </c>
      <c r="P452" s="77" t="str">
        <f t="shared" si="310"/>
        <v/>
      </c>
      <c r="Q452" s="77" t="str">
        <f t="shared" si="311"/>
        <v/>
      </c>
      <c r="R452" s="78"/>
      <c r="S452" s="79" t="e">
        <f>IF(#REF!="","",ROUND(#REF!/#REF!*$AN$5,1))</f>
        <v>#REF!</v>
      </c>
      <c r="T452" s="79" t="str">
        <f t="shared" si="312"/>
        <v/>
      </c>
      <c r="U452" s="4"/>
      <c r="V452" s="69">
        <f t="shared" si="313"/>
        <v>27</v>
      </c>
      <c r="W452" s="70" t="str">
        <f t="shared" si="314"/>
        <v/>
      </c>
      <c r="X452" s="70" t="str">
        <f t="shared" si="315"/>
        <v/>
      </c>
      <c r="Y452" s="71"/>
      <c r="Z452" s="72">
        <f t="shared" si="316"/>
        <v>0</v>
      </c>
      <c r="AA452" s="422" t="str">
        <f t="shared" si="317"/>
        <v/>
      </c>
      <c r="AB452" s="4"/>
      <c r="AC452" s="84">
        <f t="shared" si="318"/>
        <v>27</v>
      </c>
      <c r="AD452" s="80" t="str">
        <f t="shared" si="319"/>
        <v/>
      </c>
      <c r="AE452" s="80" t="str">
        <f t="shared" si="320"/>
        <v/>
      </c>
      <c r="AF452" s="81"/>
      <c r="AG452" s="82">
        <f t="shared" si="321"/>
        <v>0</v>
      </c>
      <c r="AH452" s="421" t="str">
        <f t="shared" si="322"/>
        <v/>
      </c>
      <c r="AI452" s="4"/>
      <c r="AJ452" s="83">
        <f t="shared" si="323"/>
        <v>27</v>
      </c>
      <c r="AK452" s="77" t="str">
        <f t="shared" si="324"/>
        <v/>
      </c>
      <c r="AL452" s="77" t="str">
        <f t="shared" si="301"/>
        <v/>
      </c>
      <c r="AM452" s="78"/>
      <c r="AN452" s="79" t="e">
        <f>IF(#REF!="","",ROUND(#REF!/#REF!*$AN$5,1))</f>
        <v>#REF!</v>
      </c>
      <c r="AO452" s="79" t="str">
        <f t="shared" si="325"/>
        <v/>
      </c>
      <c r="AP452" s="5" t="str">
        <f t="shared" si="335"/>
        <v/>
      </c>
      <c r="AQ452" s="5" t="str">
        <f t="shared" si="339"/>
        <v/>
      </c>
      <c r="AR452" s="5" t="str">
        <f t="shared" si="336"/>
        <v/>
      </c>
      <c r="AS452" s="5" t="str">
        <f t="shared" si="337"/>
        <v/>
      </c>
      <c r="AT452" s="5" t="str">
        <f t="shared" si="328"/>
        <v/>
      </c>
      <c r="AU452" s="5" t="str">
        <f t="shared" si="338"/>
        <v/>
      </c>
      <c r="AV452" s="5" t="str">
        <f t="shared" si="329"/>
        <v/>
      </c>
    </row>
    <row r="453" spans="1:48" x14ac:dyDescent="0.35">
      <c r="A453" s="69">
        <f>IF('Student Profile'!A30="","",'Student Profile'!A30)</f>
        <v>28</v>
      </c>
      <c r="B453" s="70" t="str">
        <f>IF('Student Profile'!B30="","",'Student Profile'!B30)</f>
        <v/>
      </c>
      <c r="C453" s="69" t="str">
        <f>IF('Student Profile'!C30="","",'Student Profile'!C30)</f>
        <v/>
      </c>
      <c r="D453" s="71"/>
      <c r="E453" s="72">
        <f t="shared" si="302"/>
        <v>0</v>
      </c>
      <c r="F453" s="422" t="str">
        <f t="shared" si="303"/>
        <v/>
      </c>
      <c r="G453" s="4"/>
      <c r="H453" s="84">
        <f t="shared" si="304"/>
        <v>28</v>
      </c>
      <c r="I453" s="80" t="str">
        <f t="shared" si="305"/>
        <v/>
      </c>
      <c r="J453" s="80" t="str">
        <f t="shared" si="306"/>
        <v/>
      </c>
      <c r="K453" s="424"/>
      <c r="L453" s="82">
        <f t="shared" si="307"/>
        <v>0</v>
      </c>
      <c r="M453" s="421" t="str">
        <f t="shared" si="308"/>
        <v/>
      </c>
      <c r="N453" s="4"/>
      <c r="O453" s="83">
        <f t="shared" si="309"/>
        <v>28</v>
      </c>
      <c r="P453" s="77" t="str">
        <f t="shared" si="310"/>
        <v/>
      </c>
      <c r="Q453" s="77" t="str">
        <f t="shared" si="311"/>
        <v/>
      </c>
      <c r="R453" s="78"/>
      <c r="S453" s="79" t="e">
        <f>IF(#REF!="","",ROUND(#REF!/#REF!*$AN$5,1))</f>
        <v>#REF!</v>
      </c>
      <c r="T453" s="79" t="str">
        <f t="shared" si="312"/>
        <v/>
      </c>
      <c r="U453" s="4"/>
      <c r="V453" s="69">
        <f t="shared" si="313"/>
        <v>28</v>
      </c>
      <c r="W453" s="70" t="str">
        <f t="shared" si="314"/>
        <v/>
      </c>
      <c r="X453" s="70" t="str">
        <f t="shared" si="315"/>
        <v/>
      </c>
      <c r="Y453" s="71"/>
      <c r="Z453" s="72">
        <f t="shared" si="316"/>
        <v>0</v>
      </c>
      <c r="AA453" s="422" t="str">
        <f t="shared" si="317"/>
        <v/>
      </c>
      <c r="AB453" s="4"/>
      <c r="AC453" s="84">
        <f t="shared" si="318"/>
        <v>28</v>
      </c>
      <c r="AD453" s="80" t="str">
        <f t="shared" si="319"/>
        <v/>
      </c>
      <c r="AE453" s="80" t="str">
        <f t="shared" si="320"/>
        <v/>
      </c>
      <c r="AF453" s="81"/>
      <c r="AG453" s="82">
        <f t="shared" si="321"/>
        <v>0</v>
      </c>
      <c r="AH453" s="421" t="str">
        <f t="shared" si="322"/>
        <v/>
      </c>
      <c r="AI453" s="4"/>
      <c r="AJ453" s="83">
        <f t="shared" si="323"/>
        <v>28</v>
      </c>
      <c r="AK453" s="77" t="str">
        <f t="shared" si="324"/>
        <v/>
      </c>
      <c r="AL453" s="77" t="str">
        <f t="shared" si="301"/>
        <v/>
      </c>
      <c r="AM453" s="78"/>
      <c r="AN453" s="79" t="e">
        <f>IF(#REF!="","",ROUND(#REF!/#REF!*$AN$5,1))</f>
        <v>#REF!</v>
      </c>
      <c r="AO453" s="79" t="str">
        <f t="shared" si="325"/>
        <v/>
      </c>
      <c r="AP453" s="5" t="str">
        <f t="shared" si="335"/>
        <v/>
      </c>
      <c r="AQ453" s="5" t="str">
        <f t="shared" si="339"/>
        <v/>
      </c>
      <c r="AR453" s="5" t="str">
        <f t="shared" si="336"/>
        <v/>
      </c>
      <c r="AS453" s="5" t="str">
        <f t="shared" si="337"/>
        <v/>
      </c>
      <c r="AT453" s="5" t="str">
        <f t="shared" si="328"/>
        <v/>
      </c>
      <c r="AU453" s="5" t="str">
        <f t="shared" si="338"/>
        <v/>
      </c>
      <c r="AV453" s="5" t="str">
        <f t="shared" si="329"/>
        <v/>
      </c>
    </row>
    <row r="454" spans="1:48" x14ac:dyDescent="0.35">
      <c r="A454" s="69">
        <f>IF('Student Profile'!A31="","",'Student Profile'!A31)</f>
        <v>29</v>
      </c>
      <c r="B454" s="70" t="str">
        <f>IF('Student Profile'!B31="","",'Student Profile'!B31)</f>
        <v/>
      </c>
      <c r="C454" s="69" t="str">
        <f>IF('Student Profile'!C31="","",'Student Profile'!C31)</f>
        <v/>
      </c>
      <c r="D454" s="71"/>
      <c r="E454" s="72">
        <f t="shared" si="302"/>
        <v>0</v>
      </c>
      <c r="F454" s="422" t="str">
        <f t="shared" si="303"/>
        <v/>
      </c>
      <c r="G454" s="4"/>
      <c r="H454" s="84">
        <f t="shared" si="304"/>
        <v>29</v>
      </c>
      <c r="I454" s="80" t="str">
        <f t="shared" si="305"/>
        <v/>
      </c>
      <c r="J454" s="80" t="str">
        <f t="shared" si="306"/>
        <v/>
      </c>
      <c r="K454" s="424"/>
      <c r="L454" s="82">
        <f t="shared" si="307"/>
        <v>0</v>
      </c>
      <c r="M454" s="421" t="str">
        <f t="shared" si="308"/>
        <v/>
      </c>
      <c r="N454" s="4"/>
      <c r="O454" s="83">
        <f t="shared" si="309"/>
        <v>29</v>
      </c>
      <c r="P454" s="77" t="str">
        <f t="shared" si="310"/>
        <v/>
      </c>
      <c r="Q454" s="77" t="str">
        <f t="shared" si="311"/>
        <v/>
      </c>
      <c r="R454" s="78"/>
      <c r="S454" s="79" t="e">
        <f>IF(#REF!="","",ROUND(#REF!/#REF!*$AN$5,1))</f>
        <v>#REF!</v>
      </c>
      <c r="T454" s="79" t="str">
        <f t="shared" si="312"/>
        <v/>
      </c>
      <c r="U454" s="4"/>
      <c r="V454" s="69">
        <f t="shared" si="313"/>
        <v>29</v>
      </c>
      <c r="W454" s="70" t="str">
        <f t="shared" si="314"/>
        <v/>
      </c>
      <c r="X454" s="70" t="str">
        <f t="shared" si="315"/>
        <v/>
      </c>
      <c r="Y454" s="71"/>
      <c r="Z454" s="72">
        <f t="shared" si="316"/>
        <v>0</v>
      </c>
      <c r="AA454" s="422" t="str">
        <f t="shared" si="317"/>
        <v/>
      </c>
      <c r="AB454" s="4"/>
      <c r="AC454" s="84">
        <f t="shared" si="318"/>
        <v>29</v>
      </c>
      <c r="AD454" s="80" t="str">
        <f t="shared" si="319"/>
        <v/>
      </c>
      <c r="AE454" s="80" t="str">
        <f t="shared" si="320"/>
        <v/>
      </c>
      <c r="AF454" s="81"/>
      <c r="AG454" s="82">
        <f t="shared" si="321"/>
        <v>0</v>
      </c>
      <c r="AH454" s="421" t="str">
        <f t="shared" si="322"/>
        <v/>
      </c>
      <c r="AI454" s="4"/>
      <c r="AJ454" s="83">
        <f t="shared" si="323"/>
        <v>29</v>
      </c>
      <c r="AK454" s="77" t="str">
        <f t="shared" si="324"/>
        <v/>
      </c>
      <c r="AL454" s="77" t="str">
        <f t="shared" si="301"/>
        <v/>
      </c>
      <c r="AM454" s="78"/>
      <c r="AN454" s="79" t="e">
        <f>IF(#REF!="","",ROUND(#REF!/#REF!*$AN$5,1))</f>
        <v>#REF!</v>
      </c>
      <c r="AO454" s="79" t="str">
        <f t="shared" si="325"/>
        <v/>
      </c>
      <c r="AP454" s="5" t="str">
        <f t="shared" si="335"/>
        <v/>
      </c>
      <c r="AQ454" s="5" t="str">
        <f t="shared" si="339"/>
        <v/>
      </c>
      <c r="AR454" s="5" t="str">
        <f t="shared" si="336"/>
        <v/>
      </c>
      <c r="AS454" s="5" t="str">
        <f t="shared" si="337"/>
        <v/>
      </c>
      <c r="AT454" s="5" t="str">
        <f t="shared" si="328"/>
        <v/>
      </c>
      <c r="AU454" s="5" t="str">
        <f t="shared" si="338"/>
        <v/>
      </c>
      <c r="AV454" s="5" t="str">
        <f t="shared" si="329"/>
        <v/>
      </c>
    </row>
    <row r="455" spans="1:48" x14ac:dyDescent="0.35">
      <c r="A455" s="69">
        <f>IF('Student Profile'!A32="","",'Student Profile'!A32)</f>
        <v>30</v>
      </c>
      <c r="B455" s="70" t="str">
        <f>IF('Student Profile'!B32="","",'Student Profile'!B32)</f>
        <v/>
      </c>
      <c r="C455" s="69" t="str">
        <f>IF('Student Profile'!C32="","",'Student Profile'!C32)</f>
        <v/>
      </c>
      <c r="D455" s="71"/>
      <c r="E455" s="72">
        <f t="shared" si="302"/>
        <v>0</v>
      </c>
      <c r="F455" s="422" t="str">
        <f t="shared" si="303"/>
        <v/>
      </c>
      <c r="G455" s="4"/>
      <c r="H455" s="84">
        <f t="shared" si="304"/>
        <v>30</v>
      </c>
      <c r="I455" s="80" t="str">
        <f t="shared" si="305"/>
        <v/>
      </c>
      <c r="J455" s="80" t="str">
        <f t="shared" si="306"/>
        <v/>
      </c>
      <c r="K455" s="424"/>
      <c r="L455" s="82">
        <f t="shared" si="307"/>
        <v>0</v>
      </c>
      <c r="M455" s="421" t="str">
        <f t="shared" si="308"/>
        <v/>
      </c>
      <c r="N455" s="4"/>
      <c r="O455" s="83">
        <f t="shared" si="309"/>
        <v>30</v>
      </c>
      <c r="P455" s="77" t="str">
        <f t="shared" si="310"/>
        <v/>
      </c>
      <c r="Q455" s="77" t="str">
        <f t="shared" si="311"/>
        <v/>
      </c>
      <c r="R455" s="78"/>
      <c r="S455" s="79" t="e">
        <f>IF(#REF!="","",ROUND(#REF!/#REF!*$AN$5,1))</f>
        <v>#REF!</v>
      </c>
      <c r="T455" s="79" t="str">
        <f t="shared" si="312"/>
        <v/>
      </c>
      <c r="U455" s="4"/>
      <c r="V455" s="69">
        <f t="shared" si="313"/>
        <v>30</v>
      </c>
      <c r="W455" s="70" t="str">
        <f t="shared" si="314"/>
        <v/>
      </c>
      <c r="X455" s="70" t="str">
        <f t="shared" si="315"/>
        <v/>
      </c>
      <c r="Y455" s="71"/>
      <c r="Z455" s="72">
        <f t="shared" si="316"/>
        <v>0</v>
      </c>
      <c r="AA455" s="422" t="str">
        <f t="shared" si="317"/>
        <v/>
      </c>
      <c r="AB455" s="4"/>
      <c r="AC455" s="84">
        <f t="shared" si="318"/>
        <v>30</v>
      </c>
      <c r="AD455" s="80" t="str">
        <f t="shared" si="319"/>
        <v/>
      </c>
      <c r="AE455" s="80" t="str">
        <f t="shared" si="320"/>
        <v/>
      </c>
      <c r="AF455" s="81"/>
      <c r="AG455" s="82">
        <f t="shared" si="321"/>
        <v>0</v>
      </c>
      <c r="AH455" s="421" t="str">
        <f t="shared" si="322"/>
        <v/>
      </c>
      <c r="AI455" s="4"/>
      <c r="AJ455" s="83">
        <f t="shared" si="323"/>
        <v>30</v>
      </c>
      <c r="AK455" s="77" t="str">
        <f t="shared" si="324"/>
        <v/>
      </c>
      <c r="AL455" s="77" t="str">
        <f t="shared" si="301"/>
        <v/>
      </c>
      <c r="AM455" s="78"/>
      <c r="AN455" s="79" t="e">
        <f>IF(#REF!="","",ROUND(#REF!/#REF!*$AN$5,1))</f>
        <v>#REF!</v>
      </c>
      <c r="AO455" s="79" t="str">
        <f t="shared" si="325"/>
        <v/>
      </c>
      <c r="AP455" s="5" t="str">
        <f t="shared" si="335"/>
        <v/>
      </c>
      <c r="AQ455" s="5" t="str">
        <f t="shared" si="339"/>
        <v/>
      </c>
      <c r="AR455" s="5" t="str">
        <f t="shared" si="336"/>
        <v/>
      </c>
      <c r="AS455" s="5" t="str">
        <f t="shared" si="337"/>
        <v/>
      </c>
      <c r="AT455" s="5" t="str">
        <f t="shared" si="328"/>
        <v/>
      </c>
      <c r="AU455" s="5" t="str">
        <f t="shared" si="338"/>
        <v/>
      </c>
      <c r="AV455" s="5" t="str">
        <f t="shared" si="329"/>
        <v/>
      </c>
    </row>
    <row r="456" spans="1:48" x14ac:dyDescent="0.35">
      <c r="A456" s="69">
        <f>IF('Student Profile'!A33="","",'Student Profile'!A33)</f>
        <v>31</v>
      </c>
      <c r="B456" s="70" t="str">
        <f>IF('Student Profile'!B33="","",'Student Profile'!B33)</f>
        <v/>
      </c>
      <c r="C456" s="69" t="str">
        <f>IF('Student Profile'!C33="","",'Student Profile'!C33)</f>
        <v/>
      </c>
      <c r="D456" s="71"/>
      <c r="E456" s="72">
        <f t="shared" si="302"/>
        <v>0</v>
      </c>
      <c r="F456" s="422" t="str">
        <f t="shared" si="303"/>
        <v/>
      </c>
      <c r="G456" s="4"/>
      <c r="H456" s="84">
        <f t="shared" si="304"/>
        <v>31</v>
      </c>
      <c r="I456" s="80" t="str">
        <f t="shared" si="305"/>
        <v/>
      </c>
      <c r="J456" s="80" t="str">
        <f t="shared" si="306"/>
        <v/>
      </c>
      <c r="K456" s="424"/>
      <c r="L456" s="82">
        <f t="shared" si="307"/>
        <v>0</v>
      </c>
      <c r="M456" s="421" t="str">
        <f t="shared" si="308"/>
        <v/>
      </c>
      <c r="N456" s="4"/>
      <c r="O456" s="83">
        <f t="shared" si="309"/>
        <v>31</v>
      </c>
      <c r="P456" s="77" t="str">
        <f t="shared" si="310"/>
        <v/>
      </c>
      <c r="Q456" s="77" t="str">
        <f t="shared" si="311"/>
        <v/>
      </c>
      <c r="R456" s="78"/>
      <c r="S456" s="79" t="e">
        <f>IF(#REF!="","",ROUND(#REF!/#REF!*$AN$5,1))</f>
        <v>#REF!</v>
      </c>
      <c r="T456" s="79" t="str">
        <f t="shared" si="312"/>
        <v/>
      </c>
      <c r="U456" s="4"/>
      <c r="V456" s="69">
        <f t="shared" si="313"/>
        <v>31</v>
      </c>
      <c r="W456" s="70" t="str">
        <f t="shared" si="314"/>
        <v/>
      </c>
      <c r="X456" s="70" t="str">
        <f t="shared" si="315"/>
        <v/>
      </c>
      <c r="Y456" s="71"/>
      <c r="Z456" s="72">
        <f t="shared" si="316"/>
        <v>0</v>
      </c>
      <c r="AA456" s="422" t="str">
        <f t="shared" si="317"/>
        <v/>
      </c>
      <c r="AB456" s="4"/>
      <c r="AC456" s="84">
        <f t="shared" si="318"/>
        <v>31</v>
      </c>
      <c r="AD456" s="80" t="str">
        <f t="shared" si="319"/>
        <v/>
      </c>
      <c r="AE456" s="80" t="str">
        <f t="shared" si="320"/>
        <v/>
      </c>
      <c r="AF456" s="81"/>
      <c r="AG456" s="82">
        <f t="shared" si="321"/>
        <v>0</v>
      </c>
      <c r="AH456" s="421" t="str">
        <f t="shared" si="322"/>
        <v/>
      </c>
      <c r="AI456" s="4"/>
      <c r="AJ456" s="83">
        <f t="shared" si="323"/>
        <v>31</v>
      </c>
      <c r="AK456" s="77" t="str">
        <f t="shared" si="324"/>
        <v/>
      </c>
      <c r="AL456" s="77" t="str">
        <f t="shared" si="301"/>
        <v/>
      </c>
      <c r="AM456" s="78"/>
      <c r="AN456" s="79" t="e">
        <f>IF(#REF!="","",ROUND(#REF!/#REF!*$AN$5,1))</f>
        <v>#REF!</v>
      </c>
      <c r="AO456" s="79" t="str">
        <f t="shared" si="325"/>
        <v/>
      </c>
      <c r="AP456" s="5" t="str">
        <f t="shared" si="335"/>
        <v/>
      </c>
      <c r="AQ456" s="5" t="str">
        <f t="shared" si="339"/>
        <v/>
      </c>
      <c r="AR456" s="5" t="str">
        <f t="shared" si="336"/>
        <v/>
      </c>
      <c r="AS456" s="5" t="str">
        <f t="shared" si="337"/>
        <v/>
      </c>
      <c r="AT456" s="5" t="str">
        <f t="shared" si="328"/>
        <v/>
      </c>
      <c r="AU456" s="5" t="str">
        <f t="shared" si="338"/>
        <v/>
      </c>
      <c r="AV456" s="5" t="str">
        <f t="shared" si="329"/>
        <v/>
      </c>
    </row>
    <row r="457" spans="1:48" x14ac:dyDescent="0.35">
      <c r="A457" s="69">
        <f>IF('Student Profile'!A34="","",'Student Profile'!A34)</f>
        <v>32</v>
      </c>
      <c r="B457" s="70" t="str">
        <f>IF('Student Profile'!B34="","",'Student Profile'!B34)</f>
        <v/>
      </c>
      <c r="C457" s="69" t="str">
        <f>IF('Student Profile'!C34="","",'Student Profile'!C34)</f>
        <v/>
      </c>
      <c r="D457" s="71"/>
      <c r="E457" s="72">
        <f t="shared" si="302"/>
        <v>0</v>
      </c>
      <c r="F457" s="422" t="str">
        <f t="shared" si="303"/>
        <v/>
      </c>
      <c r="G457" s="4"/>
      <c r="H457" s="84">
        <f t="shared" si="304"/>
        <v>32</v>
      </c>
      <c r="I457" s="80" t="str">
        <f t="shared" si="305"/>
        <v/>
      </c>
      <c r="J457" s="80" t="str">
        <f t="shared" si="306"/>
        <v/>
      </c>
      <c r="K457" s="81"/>
      <c r="L457" s="82">
        <f t="shared" si="307"/>
        <v>0</v>
      </c>
      <c r="M457" s="421" t="str">
        <f t="shared" si="308"/>
        <v/>
      </c>
      <c r="N457" s="4"/>
      <c r="O457" s="83">
        <f t="shared" si="309"/>
        <v>32</v>
      </c>
      <c r="P457" s="77" t="str">
        <f t="shared" si="310"/>
        <v/>
      </c>
      <c r="Q457" s="77" t="str">
        <f t="shared" si="311"/>
        <v/>
      </c>
      <c r="R457" s="78"/>
      <c r="S457" s="79" t="e">
        <f>IF(#REF!="","",ROUND(#REF!/#REF!*$AN$5,1))</f>
        <v>#REF!</v>
      </c>
      <c r="T457" s="79" t="str">
        <f t="shared" si="312"/>
        <v/>
      </c>
      <c r="U457" s="4"/>
      <c r="V457" s="69">
        <f t="shared" si="313"/>
        <v>32</v>
      </c>
      <c r="W457" s="70" t="str">
        <f t="shared" si="314"/>
        <v/>
      </c>
      <c r="X457" s="70" t="str">
        <f t="shared" si="315"/>
        <v/>
      </c>
      <c r="Y457" s="71"/>
      <c r="Z457" s="72">
        <f t="shared" si="316"/>
        <v>0</v>
      </c>
      <c r="AA457" s="422" t="str">
        <f t="shared" si="317"/>
        <v/>
      </c>
      <c r="AB457" s="4"/>
      <c r="AC457" s="84">
        <f t="shared" si="318"/>
        <v>32</v>
      </c>
      <c r="AD457" s="80" t="str">
        <f t="shared" si="319"/>
        <v/>
      </c>
      <c r="AE457" s="80" t="str">
        <f t="shared" si="320"/>
        <v/>
      </c>
      <c r="AF457" s="81"/>
      <c r="AG457" s="82">
        <f t="shared" si="321"/>
        <v>0</v>
      </c>
      <c r="AH457" s="421" t="str">
        <f t="shared" si="322"/>
        <v/>
      </c>
      <c r="AI457" s="4"/>
      <c r="AJ457" s="83">
        <f t="shared" si="323"/>
        <v>32</v>
      </c>
      <c r="AK457" s="77" t="str">
        <f t="shared" si="324"/>
        <v/>
      </c>
      <c r="AL457" s="77" t="str">
        <f t="shared" si="301"/>
        <v/>
      </c>
      <c r="AM457" s="78"/>
      <c r="AN457" s="79" t="e">
        <f>IF(#REF!="","",ROUND(#REF!/#REF!*$AN$5,1))</f>
        <v>#REF!</v>
      </c>
      <c r="AO457" s="79" t="str">
        <f t="shared" si="325"/>
        <v/>
      </c>
      <c r="AP457" s="5" t="str">
        <f t="shared" si="335"/>
        <v/>
      </c>
      <c r="AQ457" s="5" t="str">
        <f t="shared" si="339"/>
        <v/>
      </c>
      <c r="AR457" s="5" t="str">
        <f t="shared" si="336"/>
        <v/>
      </c>
      <c r="AS457" s="5" t="str">
        <f t="shared" si="337"/>
        <v/>
      </c>
      <c r="AT457" s="5" t="str">
        <f t="shared" si="328"/>
        <v/>
      </c>
      <c r="AU457" s="5" t="str">
        <f t="shared" si="338"/>
        <v/>
      </c>
      <c r="AV457" s="5" t="str">
        <f t="shared" si="329"/>
        <v/>
      </c>
    </row>
    <row r="458" spans="1:48" x14ac:dyDescent="0.35">
      <c r="A458" s="69">
        <f>IF('Student Profile'!A35="","",'Student Profile'!A35)</f>
        <v>33</v>
      </c>
      <c r="B458" s="70" t="str">
        <f>IF('Student Profile'!B35="","",'Student Profile'!B35)</f>
        <v/>
      </c>
      <c r="C458" s="69" t="str">
        <f>IF('Student Profile'!C35="","",'Student Profile'!C35)</f>
        <v/>
      </c>
      <c r="D458" s="71"/>
      <c r="E458" s="72">
        <f t="shared" si="302"/>
        <v>0</v>
      </c>
      <c r="F458" s="422" t="str">
        <f t="shared" si="303"/>
        <v/>
      </c>
      <c r="G458" s="4"/>
      <c r="H458" s="84">
        <f t="shared" si="304"/>
        <v>33</v>
      </c>
      <c r="I458" s="80" t="str">
        <f t="shared" si="305"/>
        <v/>
      </c>
      <c r="J458" s="80" t="str">
        <f t="shared" si="306"/>
        <v/>
      </c>
      <c r="K458" s="81"/>
      <c r="L458" s="82">
        <f t="shared" si="307"/>
        <v>0</v>
      </c>
      <c r="M458" s="421" t="str">
        <f t="shared" si="308"/>
        <v/>
      </c>
      <c r="N458" s="4"/>
      <c r="O458" s="83">
        <f t="shared" si="309"/>
        <v>33</v>
      </c>
      <c r="P458" s="77" t="str">
        <f t="shared" si="310"/>
        <v/>
      </c>
      <c r="Q458" s="77" t="str">
        <f t="shared" si="311"/>
        <v/>
      </c>
      <c r="R458" s="78"/>
      <c r="S458" s="79" t="e">
        <f>IF(#REF!="","",ROUND(#REF!/#REF!*$AN$5,1))</f>
        <v>#REF!</v>
      </c>
      <c r="T458" s="79" t="str">
        <f t="shared" si="312"/>
        <v/>
      </c>
      <c r="U458" s="4"/>
      <c r="V458" s="69">
        <f t="shared" si="313"/>
        <v>33</v>
      </c>
      <c r="W458" s="70" t="str">
        <f t="shared" si="314"/>
        <v/>
      </c>
      <c r="X458" s="70" t="str">
        <f t="shared" si="315"/>
        <v/>
      </c>
      <c r="Y458" s="71"/>
      <c r="Z458" s="72">
        <f t="shared" si="316"/>
        <v>0</v>
      </c>
      <c r="AA458" s="422" t="str">
        <f t="shared" si="317"/>
        <v/>
      </c>
      <c r="AB458" s="4"/>
      <c r="AC458" s="84">
        <f t="shared" si="318"/>
        <v>33</v>
      </c>
      <c r="AD458" s="80" t="str">
        <f t="shared" si="319"/>
        <v/>
      </c>
      <c r="AE458" s="80" t="str">
        <f t="shared" si="320"/>
        <v/>
      </c>
      <c r="AF458" s="81"/>
      <c r="AG458" s="82">
        <f t="shared" si="321"/>
        <v>0</v>
      </c>
      <c r="AH458" s="421" t="str">
        <f t="shared" si="322"/>
        <v/>
      </c>
      <c r="AI458" s="4"/>
      <c r="AJ458" s="83">
        <f t="shared" si="323"/>
        <v>33</v>
      </c>
      <c r="AK458" s="77" t="str">
        <f t="shared" si="324"/>
        <v/>
      </c>
      <c r="AL458" s="77" t="str">
        <f t="shared" si="301"/>
        <v/>
      </c>
      <c r="AM458" s="78"/>
      <c r="AN458" s="79" t="e">
        <f>IF(#REF!="","",ROUND(#REF!/#REF!*$AN$5,1))</f>
        <v>#REF!</v>
      </c>
      <c r="AO458" s="79" t="str">
        <f t="shared" si="325"/>
        <v/>
      </c>
      <c r="AP458" s="5" t="str">
        <f t="shared" si="335"/>
        <v/>
      </c>
      <c r="AQ458" s="5" t="str">
        <f t="shared" si="339"/>
        <v/>
      </c>
      <c r="AR458" s="5" t="str">
        <f t="shared" si="336"/>
        <v/>
      </c>
      <c r="AS458" s="5" t="str">
        <f t="shared" si="337"/>
        <v/>
      </c>
      <c r="AT458" s="5" t="str">
        <f t="shared" si="328"/>
        <v/>
      </c>
      <c r="AU458" s="5" t="str">
        <f t="shared" si="338"/>
        <v/>
      </c>
      <c r="AV458" s="5" t="str">
        <f t="shared" si="329"/>
        <v/>
      </c>
    </row>
    <row r="459" spans="1:48" x14ac:dyDescent="0.35">
      <c r="A459" s="69">
        <f>IF('Student Profile'!A36="","",'Student Profile'!A36)</f>
        <v>34</v>
      </c>
      <c r="B459" s="70" t="str">
        <f>IF('Student Profile'!B36="","",'Student Profile'!B36)</f>
        <v/>
      </c>
      <c r="C459" s="69" t="str">
        <f>IF('Student Profile'!C36="","",'Student Profile'!C36)</f>
        <v/>
      </c>
      <c r="D459" s="71"/>
      <c r="E459" s="72">
        <f t="shared" si="302"/>
        <v>0</v>
      </c>
      <c r="F459" s="422" t="str">
        <f t="shared" si="303"/>
        <v/>
      </c>
      <c r="G459" s="4"/>
      <c r="H459" s="84">
        <f t="shared" si="304"/>
        <v>34</v>
      </c>
      <c r="I459" s="80" t="str">
        <f t="shared" si="305"/>
        <v/>
      </c>
      <c r="J459" s="80" t="str">
        <f t="shared" si="306"/>
        <v/>
      </c>
      <c r="K459" s="81"/>
      <c r="L459" s="82">
        <f t="shared" si="307"/>
        <v>0</v>
      </c>
      <c r="M459" s="421" t="str">
        <f t="shared" si="308"/>
        <v/>
      </c>
      <c r="N459" s="4"/>
      <c r="O459" s="83">
        <f t="shared" si="309"/>
        <v>34</v>
      </c>
      <c r="P459" s="77" t="str">
        <f t="shared" si="310"/>
        <v/>
      </c>
      <c r="Q459" s="77" t="str">
        <f t="shared" si="311"/>
        <v/>
      </c>
      <c r="R459" s="78"/>
      <c r="S459" s="79" t="e">
        <f>IF(#REF!="","",ROUND(#REF!/#REF!*$AN$5,1))</f>
        <v>#REF!</v>
      </c>
      <c r="T459" s="79" t="str">
        <f t="shared" si="312"/>
        <v/>
      </c>
      <c r="U459" s="4"/>
      <c r="V459" s="69">
        <f t="shared" si="313"/>
        <v>34</v>
      </c>
      <c r="W459" s="70" t="str">
        <f t="shared" si="314"/>
        <v/>
      </c>
      <c r="X459" s="70" t="str">
        <f t="shared" si="315"/>
        <v/>
      </c>
      <c r="Y459" s="71"/>
      <c r="Z459" s="72">
        <f t="shared" si="316"/>
        <v>0</v>
      </c>
      <c r="AA459" s="422" t="str">
        <f t="shared" si="317"/>
        <v/>
      </c>
      <c r="AB459" s="4"/>
      <c r="AC459" s="84">
        <f t="shared" si="318"/>
        <v>34</v>
      </c>
      <c r="AD459" s="80" t="str">
        <f t="shared" si="319"/>
        <v/>
      </c>
      <c r="AE459" s="80" t="str">
        <f t="shared" si="320"/>
        <v/>
      </c>
      <c r="AF459" s="81"/>
      <c r="AG459" s="82">
        <f t="shared" si="321"/>
        <v>0</v>
      </c>
      <c r="AH459" s="421" t="str">
        <f t="shared" si="322"/>
        <v/>
      </c>
      <c r="AI459" s="4"/>
      <c r="AJ459" s="83">
        <f t="shared" si="323"/>
        <v>34</v>
      </c>
      <c r="AK459" s="77" t="str">
        <f t="shared" si="324"/>
        <v/>
      </c>
      <c r="AL459" s="77" t="str">
        <f t="shared" si="301"/>
        <v/>
      </c>
      <c r="AM459" s="78"/>
      <c r="AN459" s="79" t="e">
        <f>IF(#REF!="","",ROUND(#REF!/#REF!*$AN$5,1))</f>
        <v>#REF!</v>
      </c>
      <c r="AO459" s="79" t="str">
        <f t="shared" si="325"/>
        <v/>
      </c>
      <c r="AP459" s="5" t="str">
        <f t="shared" si="335"/>
        <v/>
      </c>
      <c r="AQ459" s="5" t="str">
        <f t="shared" si="339"/>
        <v/>
      </c>
      <c r="AR459" s="5" t="str">
        <f t="shared" si="336"/>
        <v/>
      </c>
      <c r="AS459" s="5" t="str">
        <f t="shared" si="337"/>
        <v/>
      </c>
      <c r="AT459" s="5" t="str">
        <f t="shared" si="328"/>
        <v/>
      </c>
      <c r="AU459" s="5" t="str">
        <f t="shared" si="338"/>
        <v/>
      </c>
      <c r="AV459" s="5" t="str">
        <f t="shared" si="329"/>
        <v/>
      </c>
    </row>
    <row r="460" spans="1:48" x14ac:dyDescent="0.35">
      <c r="A460" s="69">
        <f>IF('Student Profile'!A37="","",'Student Profile'!A37)</f>
        <v>35</v>
      </c>
      <c r="B460" s="70" t="str">
        <f>IF('Student Profile'!B37="","",'Student Profile'!B37)</f>
        <v/>
      </c>
      <c r="C460" s="69" t="str">
        <f>IF('Student Profile'!C37="","",'Student Profile'!C37)</f>
        <v/>
      </c>
      <c r="D460" s="71"/>
      <c r="E460" s="72">
        <f t="shared" si="302"/>
        <v>0</v>
      </c>
      <c r="F460" s="422" t="str">
        <f t="shared" si="303"/>
        <v/>
      </c>
      <c r="G460" s="4"/>
      <c r="H460" s="84">
        <f t="shared" si="304"/>
        <v>35</v>
      </c>
      <c r="I460" s="80" t="str">
        <f t="shared" si="305"/>
        <v/>
      </c>
      <c r="J460" s="80" t="str">
        <f t="shared" si="306"/>
        <v/>
      </c>
      <c r="K460" s="81"/>
      <c r="L460" s="82">
        <f t="shared" si="307"/>
        <v>0</v>
      </c>
      <c r="M460" s="421" t="str">
        <f t="shared" si="308"/>
        <v/>
      </c>
      <c r="N460" s="4"/>
      <c r="O460" s="83">
        <f t="shared" si="309"/>
        <v>35</v>
      </c>
      <c r="P460" s="77" t="str">
        <f t="shared" si="310"/>
        <v/>
      </c>
      <c r="Q460" s="77" t="str">
        <f t="shared" si="311"/>
        <v/>
      </c>
      <c r="R460" s="78"/>
      <c r="S460" s="79" t="e">
        <f>IF(#REF!="","",ROUND(#REF!/#REF!*$AN$5,1))</f>
        <v>#REF!</v>
      </c>
      <c r="T460" s="79" t="str">
        <f t="shared" si="312"/>
        <v/>
      </c>
      <c r="U460" s="4"/>
      <c r="V460" s="69">
        <f t="shared" si="313"/>
        <v>35</v>
      </c>
      <c r="W460" s="70" t="str">
        <f t="shared" si="314"/>
        <v/>
      </c>
      <c r="X460" s="70" t="str">
        <f t="shared" si="315"/>
        <v/>
      </c>
      <c r="Y460" s="71"/>
      <c r="Z460" s="72">
        <f t="shared" si="316"/>
        <v>0</v>
      </c>
      <c r="AA460" s="422" t="str">
        <f t="shared" si="317"/>
        <v/>
      </c>
      <c r="AB460" s="4"/>
      <c r="AC460" s="84">
        <f t="shared" si="318"/>
        <v>35</v>
      </c>
      <c r="AD460" s="80" t="str">
        <f t="shared" si="319"/>
        <v/>
      </c>
      <c r="AE460" s="80" t="str">
        <f t="shared" si="320"/>
        <v/>
      </c>
      <c r="AF460" s="81"/>
      <c r="AG460" s="82">
        <f t="shared" si="321"/>
        <v>0</v>
      </c>
      <c r="AH460" s="421" t="str">
        <f t="shared" si="322"/>
        <v/>
      </c>
      <c r="AI460" s="4"/>
      <c r="AJ460" s="83">
        <f t="shared" si="323"/>
        <v>35</v>
      </c>
      <c r="AK460" s="77" t="str">
        <f t="shared" si="324"/>
        <v/>
      </c>
      <c r="AL460" s="77" t="str">
        <f t="shared" si="301"/>
        <v/>
      </c>
      <c r="AM460" s="78"/>
      <c r="AN460" s="79" t="e">
        <f>IF(#REF!="","",ROUND(#REF!/#REF!*$AN$5,1))</f>
        <v>#REF!</v>
      </c>
      <c r="AO460" s="79" t="str">
        <f t="shared" si="325"/>
        <v/>
      </c>
      <c r="AP460" s="5" t="str">
        <f t="shared" si="335"/>
        <v/>
      </c>
      <c r="AQ460" s="5" t="str">
        <f t="shared" si="339"/>
        <v/>
      </c>
      <c r="AR460" s="5" t="str">
        <f t="shared" si="336"/>
        <v/>
      </c>
      <c r="AS460" s="5" t="str">
        <f t="shared" si="337"/>
        <v/>
      </c>
      <c r="AT460" s="5" t="str">
        <f t="shared" si="328"/>
        <v/>
      </c>
      <c r="AU460" s="5" t="str">
        <f t="shared" si="338"/>
        <v/>
      </c>
      <c r="AV460" s="5" t="str">
        <f t="shared" si="329"/>
        <v/>
      </c>
    </row>
    <row r="461" spans="1:48" x14ac:dyDescent="0.35">
      <c r="A461" s="69">
        <f>IF('Student Profile'!A38="","",'Student Profile'!A38)</f>
        <v>36</v>
      </c>
      <c r="B461" s="70" t="str">
        <f>IF('Student Profile'!B38="","",'Student Profile'!B38)</f>
        <v/>
      </c>
      <c r="C461" s="69" t="str">
        <f>IF('Student Profile'!C38="","",'Student Profile'!C38)</f>
        <v/>
      </c>
      <c r="D461" s="71"/>
      <c r="E461" s="72">
        <f t="shared" si="302"/>
        <v>0</v>
      </c>
      <c r="F461" s="422" t="str">
        <f t="shared" si="303"/>
        <v/>
      </c>
      <c r="G461" s="4"/>
      <c r="H461" s="84">
        <f t="shared" si="304"/>
        <v>36</v>
      </c>
      <c r="I461" s="80" t="str">
        <f t="shared" si="305"/>
        <v/>
      </c>
      <c r="J461" s="80" t="str">
        <f t="shared" si="306"/>
        <v/>
      </c>
      <c r="K461" s="81"/>
      <c r="L461" s="82">
        <f t="shared" si="307"/>
        <v>0</v>
      </c>
      <c r="M461" s="421" t="str">
        <f t="shared" si="308"/>
        <v/>
      </c>
      <c r="N461" s="4"/>
      <c r="O461" s="83">
        <f t="shared" si="309"/>
        <v>36</v>
      </c>
      <c r="P461" s="77" t="str">
        <f t="shared" si="310"/>
        <v/>
      </c>
      <c r="Q461" s="77" t="str">
        <f t="shared" si="311"/>
        <v/>
      </c>
      <c r="R461" s="78"/>
      <c r="S461" s="79" t="e">
        <f>IF(#REF!="","",ROUND(#REF!/#REF!*$AN$5,1))</f>
        <v>#REF!</v>
      </c>
      <c r="T461" s="79" t="str">
        <f t="shared" si="312"/>
        <v/>
      </c>
      <c r="U461" s="4"/>
      <c r="V461" s="69">
        <f t="shared" si="313"/>
        <v>36</v>
      </c>
      <c r="W461" s="70" t="str">
        <f t="shared" si="314"/>
        <v/>
      </c>
      <c r="X461" s="70" t="str">
        <f t="shared" si="315"/>
        <v/>
      </c>
      <c r="Y461" s="71"/>
      <c r="Z461" s="72">
        <f t="shared" si="316"/>
        <v>0</v>
      </c>
      <c r="AA461" s="422" t="str">
        <f t="shared" si="317"/>
        <v/>
      </c>
      <c r="AB461" s="4"/>
      <c r="AC461" s="84">
        <f t="shared" si="318"/>
        <v>36</v>
      </c>
      <c r="AD461" s="80" t="str">
        <f t="shared" si="319"/>
        <v/>
      </c>
      <c r="AE461" s="80" t="str">
        <f t="shared" si="320"/>
        <v/>
      </c>
      <c r="AF461" s="81"/>
      <c r="AG461" s="82">
        <f t="shared" si="321"/>
        <v>0</v>
      </c>
      <c r="AH461" s="421" t="str">
        <f t="shared" si="322"/>
        <v/>
      </c>
      <c r="AI461" s="4"/>
      <c r="AJ461" s="83">
        <f t="shared" si="323"/>
        <v>36</v>
      </c>
      <c r="AK461" s="77" t="str">
        <f t="shared" si="324"/>
        <v/>
      </c>
      <c r="AL461" s="77" t="str">
        <f t="shared" si="301"/>
        <v/>
      </c>
      <c r="AM461" s="78"/>
      <c r="AN461" s="79" t="e">
        <f>IF(#REF!="","",ROUND(#REF!/#REF!*$AN$5,1))</f>
        <v>#REF!</v>
      </c>
      <c r="AO461" s="79" t="str">
        <f t="shared" si="325"/>
        <v/>
      </c>
      <c r="AP461" s="5" t="str">
        <f t="shared" si="335"/>
        <v/>
      </c>
      <c r="AQ461" s="5" t="str">
        <f t="shared" si="339"/>
        <v/>
      </c>
      <c r="AR461" s="5" t="str">
        <f t="shared" si="336"/>
        <v/>
      </c>
      <c r="AS461" s="5" t="str">
        <f t="shared" si="337"/>
        <v/>
      </c>
      <c r="AT461" s="5" t="str">
        <f t="shared" si="328"/>
        <v/>
      </c>
      <c r="AU461" s="5" t="str">
        <f t="shared" si="338"/>
        <v/>
      </c>
      <c r="AV461" s="5" t="str">
        <f t="shared" si="329"/>
        <v/>
      </c>
    </row>
    <row r="462" spans="1:48" x14ac:dyDescent="0.35">
      <c r="A462" s="69">
        <f>IF('Student Profile'!A39="","",'Student Profile'!A39)</f>
        <v>37</v>
      </c>
      <c r="B462" s="70" t="str">
        <f>IF('Student Profile'!B39="","",'Student Profile'!B39)</f>
        <v/>
      </c>
      <c r="C462" s="69" t="str">
        <f>IF('Student Profile'!C39="","",'Student Profile'!C39)</f>
        <v/>
      </c>
      <c r="D462" s="71"/>
      <c r="E462" s="72">
        <f t="shared" si="302"/>
        <v>0</v>
      </c>
      <c r="F462" s="422" t="str">
        <f t="shared" si="303"/>
        <v/>
      </c>
      <c r="G462" s="4"/>
      <c r="H462" s="84">
        <f t="shared" si="304"/>
        <v>37</v>
      </c>
      <c r="I462" s="80" t="str">
        <f t="shared" si="305"/>
        <v/>
      </c>
      <c r="J462" s="80" t="str">
        <f t="shared" si="306"/>
        <v/>
      </c>
      <c r="K462" s="81"/>
      <c r="L462" s="82">
        <f t="shared" si="307"/>
        <v>0</v>
      </c>
      <c r="M462" s="421" t="str">
        <f t="shared" si="308"/>
        <v/>
      </c>
      <c r="N462" s="4"/>
      <c r="O462" s="83">
        <f t="shared" si="309"/>
        <v>37</v>
      </c>
      <c r="P462" s="77" t="str">
        <f t="shared" si="310"/>
        <v/>
      </c>
      <c r="Q462" s="77" t="str">
        <f t="shared" si="311"/>
        <v/>
      </c>
      <c r="R462" s="78"/>
      <c r="S462" s="79" t="e">
        <f>IF(#REF!="","",ROUND(#REF!/#REF!*$AN$5,1))</f>
        <v>#REF!</v>
      </c>
      <c r="T462" s="79" t="str">
        <f t="shared" si="312"/>
        <v/>
      </c>
      <c r="U462" s="4"/>
      <c r="V462" s="69">
        <f t="shared" si="313"/>
        <v>37</v>
      </c>
      <c r="W462" s="70" t="str">
        <f t="shared" si="314"/>
        <v/>
      </c>
      <c r="X462" s="70" t="str">
        <f t="shared" si="315"/>
        <v/>
      </c>
      <c r="Y462" s="71"/>
      <c r="Z462" s="72">
        <f t="shared" si="316"/>
        <v>0</v>
      </c>
      <c r="AA462" s="422" t="str">
        <f t="shared" si="317"/>
        <v/>
      </c>
      <c r="AB462" s="4"/>
      <c r="AC462" s="84">
        <f t="shared" si="318"/>
        <v>37</v>
      </c>
      <c r="AD462" s="80" t="str">
        <f t="shared" si="319"/>
        <v/>
      </c>
      <c r="AE462" s="80" t="str">
        <f t="shared" si="320"/>
        <v/>
      </c>
      <c r="AF462" s="81"/>
      <c r="AG462" s="82">
        <f t="shared" si="321"/>
        <v>0</v>
      </c>
      <c r="AH462" s="421" t="str">
        <f t="shared" si="322"/>
        <v/>
      </c>
      <c r="AI462" s="4"/>
      <c r="AJ462" s="83">
        <f t="shared" si="323"/>
        <v>37</v>
      </c>
      <c r="AK462" s="77" t="str">
        <f t="shared" si="324"/>
        <v/>
      </c>
      <c r="AL462" s="77" t="str">
        <f t="shared" si="301"/>
        <v/>
      </c>
      <c r="AM462" s="78"/>
      <c r="AN462" s="79" t="e">
        <f>IF(#REF!="","",ROUND(#REF!/#REF!*$AN$5,1))</f>
        <v>#REF!</v>
      </c>
      <c r="AO462" s="79" t="str">
        <f t="shared" si="325"/>
        <v/>
      </c>
      <c r="AP462" s="5" t="str">
        <f t="shared" si="335"/>
        <v/>
      </c>
      <c r="AQ462" s="5" t="str">
        <f t="shared" si="339"/>
        <v/>
      </c>
      <c r="AR462" s="5" t="str">
        <f t="shared" si="336"/>
        <v/>
      </c>
      <c r="AS462" s="5" t="str">
        <f t="shared" si="337"/>
        <v/>
      </c>
      <c r="AT462" s="5" t="str">
        <f t="shared" si="328"/>
        <v/>
      </c>
      <c r="AU462" s="5" t="str">
        <f t="shared" si="338"/>
        <v/>
      </c>
      <c r="AV462" s="5" t="str">
        <f t="shared" si="329"/>
        <v/>
      </c>
    </row>
    <row r="463" spans="1:48" x14ac:dyDescent="0.35">
      <c r="A463" s="69">
        <f>IF('Student Profile'!A40="","",'Student Profile'!A40)</f>
        <v>38</v>
      </c>
      <c r="B463" s="70" t="str">
        <f>IF('Student Profile'!B40="","",'Student Profile'!B40)</f>
        <v/>
      </c>
      <c r="C463" s="69" t="str">
        <f>IF('Student Profile'!C40="","",'Student Profile'!C40)</f>
        <v/>
      </c>
      <c r="D463" s="71"/>
      <c r="E463" s="72">
        <f t="shared" si="302"/>
        <v>0</v>
      </c>
      <c r="F463" s="422" t="str">
        <f t="shared" si="303"/>
        <v/>
      </c>
      <c r="G463" s="4"/>
      <c r="H463" s="84">
        <f t="shared" si="304"/>
        <v>38</v>
      </c>
      <c r="I463" s="80" t="str">
        <f t="shared" si="305"/>
        <v/>
      </c>
      <c r="J463" s="80" t="str">
        <f t="shared" si="306"/>
        <v/>
      </c>
      <c r="K463" s="81"/>
      <c r="L463" s="82">
        <f t="shared" si="307"/>
        <v>0</v>
      </c>
      <c r="M463" s="421" t="str">
        <f t="shared" si="308"/>
        <v/>
      </c>
      <c r="N463" s="4"/>
      <c r="O463" s="83">
        <f t="shared" si="309"/>
        <v>38</v>
      </c>
      <c r="P463" s="77" t="str">
        <f t="shared" si="310"/>
        <v/>
      </c>
      <c r="Q463" s="77" t="str">
        <f t="shared" si="311"/>
        <v/>
      </c>
      <c r="R463" s="78"/>
      <c r="S463" s="79" t="e">
        <f>IF(#REF!="","",ROUND(#REF!/#REF!*$AN$5,1))</f>
        <v>#REF!</v>
      </c>
      <c r="T463" s="79" t="str">
        <f t="shared" si="312"/>
        <v/>
      </c>
      <c r="U463" s="4"/>
      <c r="V463" s="69">
        <f t="shared" si="313"/>
        <v>38</v>
      </c>
      <c r="W463" s="70" t="str">
        <f t="shared" si="314"/>
        <v/>
      </c>
      <c r="X463" s="70" t="str">
        <f t="shared" si="315"/>
        <v/>
      </c>
      <c r="Y463" s="71"/>
      <c r="Z463" s="72">
        <f t="shared" si="316"/>
        <v>0</v>
      </c>
      <c r="AA463" s="422" t="str">
        <f t="shared" si="317"/>
        <v/>
      </c>
      <c r="AB463" s="4"/>
      <c r="AC463" s="84">
        <f t="shared" si="318"/>
        <v>38</v>
      </c>
      <c r="AD463" s="80" t="str">
        <f t="shared" si="319"/>
        <v/>
      </c>
      <c r="AE463" s="80" t="str">
        <f t="shared" si="320"/>
        <v/>
      </c>
      <c r="AF463" s="81"/>
      <c r="AG463" s="82">
        <f t="shared" si="321"/>
        <v>0</v>
      </c>
      <c r="AH463" s="421" t="str">
        <f t="shared" si="322"/>
        <v/>
      </c>
      <c r="AI463" s="4"/>
      <c r="AJ463" s="83">
        <f t="shared" si="323"/>
        <v>38</v>
      </c>
      <c r="AK463" s="77" t="str">
        <f t="shared" si="324"/>
        <v/>
      </c>
      <c r="AL463" s="77" t="str">
        <f t="shared" si="301"/>
        <v/>
      </c>
      <c r="AM463" s="78"/>
      <c r="AN463" s="79" t="e">
        <f>IF(#REF!="","",ROUND(#REF!/#REF!*$AN$5,1))</f>
        <v>#REF!</v>
      </c>
      <c r="AO463" s="79" t="str">
        <f t="shared" si="325"/>
        <v/>
      </c>
      <c r="AP463" s="5" t="str">
        <f t="shared" si="335"/>
        <v/>
      </c>
      <c r="AQ463" s="5" t="str">
        <f t="shared" si="339"/>
        <v/>
      </c>
      <c r="AR463" s="5" t="str">
        <f t="shared" si="336"/>
        <v/>
      </c>
      <c r="AS463" s="5" t="str">
        <f t="shared" si="337"/>
        <v/>
      </c>
      <c r="AT463" s="5" t="str">
        <f t="shared" si="328"/>
        <v/>
      </c>
      <c r="AU463" s="5" t="str">
        <f t="shared" si="338"/>
        <v/>
      </c>
      <c r="AV463" s="5" t="str">
        <f t="shared" si="329"/>
        <v/>
      </c>
    </row>
    <row r="464" spans="1:48" x14ac:dyDescent="0.35">
      <c r="A464" s="69">
        <f>IF('Student Profile'!A41="","",'Student Profile'!A41)</f>
        <v>39</v>
      </c>
      <c r="B464" s="70" t="str">
        <f>IF('Student Profile'!B41="","",'Student Profile'!B41)</f>
        <v/>
      </c>
      <c r="C464" s="69" t="str">
        <f>IF('Student Profile'!C41="","",'Student Profile'!C41)</f>
        <v/>
      </c>
      <c r="D464" s="71"/>
      <c r="E464" s="72">
        <f t="shared" si="302"/>
        <v>0</v>
      </c>
      <c r="F464" s="422" t="str">
        <f t="shared" si="303"/>
        <v/>
      </c>
      <c r="G464" s="4"/>
      <c r="H464" s="84">
        <f t="shared" si="304"/>
        <v>39</v>
      </c>
      <c r="I464" s="80" t="str">
        <f t="shared" si="305"/>
        <v/>
      </c>
      <c r="J464" s="80" t="str">
        <f t="shared" si="306"/>
        <v/>
      </c>
      <c r="K464" s="81"/>
      <c r="L464" s="82">
        <f t="shared" si="307"/>
        <v>0</v>
      </c>
      <c r="M464" s="421" t="str">
        <f t="shared" si="308"/>
        <v/>
      </c>
      <c r="N464" s="4"/>
      <c r="O464" s="83">
        <f t="shared" si="309"/>
        <v>39</v>
      </c>
      <c r="P464" s="77" t="str">
        <f t="shared" si="310"/>
        <v/>
      </c>
      <c r="Q464" s="77" t="str">
        <f t="shared" si="311"/>
        <v/>
      </c>
      <c r="R464" s="78"/>
      <c r="S464" s="79" t="e">
        <f>IF(#REF!="","",ROUND(#REF!/#REF!*$AN$5,1))</f>
        <v>#REF!</v>
      </c>
      <c r="T464" s="79" t="str">
        <f t="shared" si="312"/>
        <v/>
      </c>
      <c r="U464" s="4"/>
      <c r="V464" s="69">
        <f t="shared" si="313"/>
        <v>39</v>
      </c>
      <c r="W464" s="70" t="str">
        <f t="shared" si="314"/>
        <v/>
      </c>
      <c r="X464" s="70" t="str">
        <f t="shared" si="315"/>
        <v/>
      </c>
      <c r="Y464" s="71"/>
      <c r="Z464" s="72">
        <f t="shared" si="316"/>
        <v>0</v>
      </c>
      <c r="AA464" s="422" t="str">
        <f t="shared" si="317"/>
        <v/>
      </c>
      <c r="AB464" s="4"/>
      <c r="AC464" s="84">
        <f t="shared" si="318"/>
        <v>39</v>
      </c>
      <c r="AD464" s="80" t="str">
        <f t="shared" si="319"/>
        <v/>
      </c>
      <c r="AE464" s="80" t="str">
        <f t="shared" si="320"/>
        <v/>
      </c>
      <c r="AF464" s="81"/>
      <c r="AG464" s="82">
        <f t="shared" si="321"/>
        <v>0</v>
      </c>
      <c r="AH464" s="421" t="str">
        <f t="shared" si="322"/>
        <v/>
      </c>
      <c r="AI464" s="4"/>
      <c r="AJ464" s="83">
        <f t="shared" si="323"/>
        <v>39</v>
      </c>
      <c r="AK464" s="77" t="str">
        <f t="shared" si="324"/>
        <v/>
      </c>
      <c r="AL464" s="77" t="str">
        <f t="shared" si="301"/>
        <v/>
      </c>
      <c r="AM464" s="78"/>
      <c r="AN464" s="79" t="e">
        <f>IF(#REF!="","",ROUND(#REF!/#REF!*$AN$5,1))</f>
        <v>#REF!</v>
      </c>
      <c r="AO464" s="79" t="str">
        <f t="shared" si="325"/>
        <v/>
      </c>
      <c r="AP464" s="5" t="str">
        <f t="shared" si="335"/>
        <v/>
      </c>
      <c r="AQ464" s="5" t="str">
        <f t="shared" si="339"/>
        <v/>
      </c>
      <c r="AR464" s="5" t="str">
        <f t="shared" si="336"/>
        <v/>
      </c>
      <c r="AS464" s="5" t="str">
        <f t="shared" si="337"/>
        <v/>
      </c>
      <c r="AT464" s="5" t="str">
        <f t="shared" si="328"/>
        <v/>
      </c>
      <c r="AU464" s="5" t="str">
        <f t="shared" si="338"/>
        <v/>
      </c>
      <c r="AV464" s="5" t="str">
        <f t="shared" si="329"/>
        <v/>
      </c>
    </row>
    <row r="465" spans="1:48" x14ac:dyDescent="0.35">
      <c r="A465" s="69">
        <f>IF('Student Profile'!A42="","",'Student Profile'!A42)</f>
        <v>40</v>
      </c>
      <c r="B465" s="70" t="str">
        <f>IF('Student Profile'!B42="","",'Student Profile'!B42)</f>
        <v/>
      </c>
      <c r="C465" s="69" t="str">
        <f>IF('Student Profile'!C42="","",'Student Profile'!C42)</f>
        <v/>
      </c>
      <c r="D465" s="71"/>
      <c r="E465" s="72">
        <f t="shared" si="302"/>
        <v>0</v>
      </c>
      <c r="F465" s="422" t="str">
        <f t="shared" si="303"/>
        <v/>
      </c>
      <c r="G465" s="4"/>
      <c r="H465" s="84">
        <f t="shared" si="304"/>
        <v>40</v>
      </c>
      <c r="I465" s="80" t="str">
        <f t="shared" si="305"/>
        <v/>
      </c>
      <c r="J465" s="80" t="str">
        <f t="shared" si="306"/>
        <v/>
      </c>
      <c r="K465" s="81"/>
      <c r="L465" s="82">
        <f t="shared" si="307"/>
        <v>0</v>
      </c>
      <c r="M465" s="421" t="str">
        <f t="shared" si="308"/>
        <v/>
      </c>
      <c r="N465" s="4"/>
      <c r="O465" s="83">
        <f t="shared" si="309"/>
        <v>40</v>
      </c>
      <c r="P465" s="77" t="str">
        <f t="shared" si="310"/>
        <v/>
      </c>
      <c r="Q465" s="77" t="str">
        <f t="shared" si="311"/>
        <v/>
      </c>
      <c r="R465" s="78"/>
      <c r="S465" s="79" t="e">
        <f>IF(#REF!="","",ROUND(#REF!/#REF!*$AN$5,1))</f>
        <v>#REF!</v>
      </c>
      <c r="T465" s="79" t="str">
        <f t="shared" si="312"/>
        <v/>
      </c>
      <c r="U465" s="4"/>
      <c r="V465" s="69">
        <f t="shared" si="313"/>
        <v>40</v>
      </c>
      <c r="W465" s="70" t="str">
        <f t="shared" si="314"/>
        <v/>
      </c>
      <c r="X465" s="70" t="str">
        <f t="shared" si="315"/>
        <v/>
      </c>
      <c r="Y465" s="71"/>
      <c r="Z465" s="72">
        <f t="shared" si="316"/>
        <v>0</v>
      </c>
      <c r="AA465" s="422" t="str">
        <f t="shared" si="317"/>
        <v/>
      </c>
      <c r="AB465" s="4"/>
      <c r="AC465" s="84">
        <f t="shared" si="318"/>
        <v>40</v>
      </c>
      <c r="AD465" s="80" t="str">
        <f t="shared" si="319"/>
        <v/>
      </c>
      <c r="AE465" s="80" t="str">
        <f t="shared" si="320"/>
        <v/>
      </c>
      <c r="AF465" s="81"/>
      <c r="AG465" s="82">
        <f t="shared" si="321"/>
        <v>0</v>
      </c>
      <c r="AH465" s="421" t="str">
        <f t="shared" si="322"/>
        <v/>
      </c>
      <c r="AI465" s="4"/>
      <c r="AJ465" s="83">
        <f t="shared" si="323"/>
        <v>40</v>
      </c>
      <c r="AK465" s="77" t="str">
        <f t="shared" si="324"/>
        <v/>
      </c>
      <c r="AL465" s="77" t="str">
        <f t="shared" si="301"/>
        <v/>
      </c>
      <c r="AM465" s="78"/>
      <c r="AN465" s="79" t="e">
        <f>IF(#REF!="","",ROUND(#REF!/#REF!*$AN$5,1))</f>
        <v>#REF!</v>
      </c>
      <c r="AO465" s="79" t="str">
        <f t="shared" si="325"/>
        <v/>
      </c>
      <c r="AP465" s="5" t="str">
        <f t="shared" si="335"/>
        <v/>
      </c>
      <c r="AQ465" s="5" t="str">
        <f t="shared" si="339"/>
        <v/>
      </c>
      <c r="AR465" s="5" t="str">
        <f t="shared" si="336"/>
        <v/>
      </c>
      <c r="AS465" s="5" t="str">
        <f t="shared" si="337"/>
        <v/>
      </c>
      <c r="AT465" s="5" t="str">
        <f t="shared" si="328"/>
        <v/>
      </c>
      <c r="AU465" s="5" t="str">
        <f t="shared" si="338"/>
        <v/>
      </c>
      <c r="AV465" s="5" t="str">
        <f t="shared" si="329"/>
        <v/>
      </c>
    </row>
    <row r="466" spans="1:48" x14ac:dyDescent="0.35">
      <c r="A466" s="69">
        <f>IF('Student Profile'!A43="","",'Student Profile'!A43)</f>
        <v>41</v>
      </c>
      <c r="B466" s="70" t="str">
        <f>IF('Student Profile'!B43="","",'Student Profile'!B43)</f>
        <v/>
      </c>
      <c r="C466" s="69" t="str">
        <f>IF('Student Profile'!C43="","",'Student Profile'!C43)</f>
        <v/>
      </c>
      <c r="D466" s="71"/>
      <c r="E466" s="72">
        <f t="shared" si="302"/>
        <v>0</v>
      </c>
      <c r="F466" s="422" t="str">
        <f t="shared" si="303"/>
        <v/>
      </c>
      <c r="G466" s="4"/>
      <c r="H466" s="84">
        <f t="shared" si="304"/>
        <v>41</v>
      </c>
      <c r="I466" s="80" t="str">
        <f t="shared" si="305"/>
        <v/>
      </c>
      <c r="J466" s="80" t="str">
        <f t="shared" si="306"/>
        <v/>
      </c>
      <c r="K466" s="81"/>
      <c r="L466" s="82">
        <f t="shared" si="307"/>
        <v>0</v>
      </c>
      <c r="M466" s="421" t="str">
        <f t="shared" si="308"/>
        <v/>
      </c>
      <c r="N466" s="4"/>
      <c r="O466" s="83">
        <f t="shared" si="309"/>
        <v>41</v>
      </c>
      <c r="P466" s="77" t="str">
        <f t="shared" si="310"/>
        <v/>
      </c>
      <c r="Q466" s="77" t="str">
        <f t="shared" si="311"/>
        <v/>
      </c>
      <c r="R466" s="78"/>
      <c r="S466" s="79" t="e">
        <f>IF(#REF!="","",ROUND(#REF!/#REF!*$AN$5,1))</f>
        <v>#REF!</v>
      </c>
      <c r="T466" s="79" t="str">
        <f t="shared" si="312"/>
        <v/>
      </c>
      <c r="U466" s="4"/>
      <c r="V466" s="69">
        <f t="shared" si="313"/>
        <v>41</v>
      </c>
      <c r="W466" s="70" t="str">
        <f t="shared" si="314"/>
        <v/>
      </c>
      <c r="X466" s="70" t="str">
        <f t="shared" si="315"/>
        <v/>
      </c>
      <c r="Y466" s="71"/>
      <c r="Z466" s="72">
        <f t="shared" si="316"/>
        <v>0</v>
      </c>
      <c r="AA466" s="422" t="str">
        <f t="shared" si="317"/>
        <v/>
      </c>
      <c r="AB466" s="4"/>
      <c r="AC466" s="84">
        <f t="shared" si="318"/>
        <v>41</v>
      </c>
      <c r="AD466" s="80" t="str">
        <f t="shared" si="319"/>
        <v/>
      </c>
      <c r="AE466" s="80" t="str">
        <f t="shared" si="320"/>
        <v/>
      </c>
      <c r="AF466" s="81"/>
      <c r="AG466" s="82">
        <f t="shared" si="321"/>
        <v>0</v>
      </c>
      <c r="AH466" s="421" t="str">
        <f t="shared" si="322"/>
        <v/>
      </c>
      <c r="AI466" s="4"/>
      <c r="AJ466" s="83">
        <f t="shared" si="323"/>
        <v>41</v>
      </c>
      <c r="AK466" s="77" t="str">
        <f t="shared" si="324"/>
        <v/>
      </c>
      <c r="AL466" s="77" t="str">
        <f t="shared" si="301"/>
        <v/>
      </c>
      <c r="AM466" s="78"/>
      <c r="AN466" s="79" t="e">
        <f>IF(#REF!="","",ROUND(#REF!/#REF!*$AN$5,1))</f>
        <v>#REF!</v>
      </c>
      <c r="AO466" s="79" t="str">
        <f t="shared" si="325"/>
        <v/>
      </c>
      <c r="AP466" s="5" t="str">
        <f t="shared" si="335"/>
        <v/>
      </c>
      <c r="AQ466" s="5" t="str">
        <f t="shared" si="339"/>
        <v/>
      </c>
      <c r="AR466" s="5" t="str">
        <f t="shared" si="336"/>
        <v/>
      </c>
      <c r="AS466" s="5" t="str">
        <f t="shared" si="337"/>
        <v/>
      </c>
      <c r="AT466" s="5" t="str">
        <f t="shared" si="328"/>
        <v/>
      </c>
      <c r="AU466" s="5" t="str">
        <f t="shared" si="338"/>
        <v/>
      </c>
      <c r="AV466" s="5" t="str">
        <f t="shared" si="329"/>
        <v/>
      </c>
    </row>
    <row r="467" spans="1:48" x14ac:dyDescent="0.35">
      <c r="A467" s="69">
        <f>IF('Student Profile'!A44="","",'Student Profile'!A44)</f>
        <v>42</v>
      </c>
      <c r="B467" s="70" t="str">
        <f>IF('Student Profile'!B44="","",'Student Profile'!B44)</f>
        <v/>
      </c>
      <c r="C467" s="69" t="str">
        <f>IF('Student Profile'!C44="","",'Student Profile'!C44)</f>
        <v/>
      </c>
      <c r="D467" s="71"/>
      <c r="E467" s="72">
        <f t="shared" si="302"/>
        <v>0</v>
      </c>
      <c r="F467" s="422" t="str">
        <f t="shared" si="303"/>
        <v/>
      </c>
      <c r="G467" s="4"/>
      <c r="H467" s="84">
        <f t="shared" si="304"/>
        <v>42</v>
      </c>
      <c r="I467" s="80" t="str">
        <f t="shared" si="305"/>
        <v/>
      </c>
      <c r="J467" s="80" t="str">
        <f t="shared" si="306"/>
        <v/>
      </c>
      <c r="K467" s="81"/>
      <c r="L467" s="6">
        <f t="shared" si="307"/>
        <v>0</v>
      </c>
      <c r="M467" s="421" t="str">
        <f t="shared" si="308"/>
        <v/>
      </c>
      <c r="N467" s="4"/>
      <c r="O467" s="83">
        <f t="shared" si="309"/>
        <v>42</v>
      </c>
      <c r="P467" s="77" t="str">
        <f t="shared" si="310"/>
        <v/>
      </c>
      <c r="Q467" s="77" t="str">
        <f t="shared" si="311"/>
        <v/>
      </c>
      <c r="R467" s="78"/>
      <c r="S467" s="79" t="e">
        <f>IF(#REF!="","",ROUND(#REF!/#REF!*$AN$5,1))</f>
        <v>#REF!</v>
      </c>
      <c r="T467" s="79" t="str">
        <f t="shared" si="312"/>
        <v/>
      </c>
      <c r="U467" s="4"/>
      <c r="V467" s="69">
        <f t="shared" si="313"/>
        <v>42</v>
      </c>
      <c r="W467" s="70" t="str">
        <f t="shared" si="314"/>
        <v/>
      </c>
      <c r="X467" s="70" t="str">
        <f t="shared" si="315"/>
        <v/>
      </c>
      <c r="Y467" s="71"/>
      <c r="Z467" s="72">
        <f t="shared" si="316"/>
        <v>0</v>
      </c>
      <c r="AA467" s="422" t="str">
        <f t="shared" si="317"/>
        <v/>
      </c>
      <c r="AB467" s="4"/>
      <c r="AC467" s="84">
        <f t="shared" si="318"/>
        <v>42</v>
      </c>
      <c r="AD467" s="80" t="str">
        <f t="shared" si="319"/>
        <v/>
      </c>
      <c r="AE467" s="80" t="str">
        <f t="shared" si="320"/>
        <v/>
      </c>
      <c r="AF467" s="81"/>
      <c r="AG467" s="6">
        <f t="shared" si="321"/>
        <v>0</v>
      </c>
      <c r="AH467" s="421" t="str">
        <f t="shared" si="322"/>
        <v/>
      </c>
      <c r="AI467" s="4"/>
      <c r="AJ467" s="83">
        <f t="shared" si="323"/>
        <v>42</v>
      </c>
      <c r="AK467" s="77" t="str">
        <f t="shared" si="324"/>
        <v/>
      </c>
      <c r="AL467" s="77" t="str">
        <f t="shared" si="301"/>
        <v/>
      </c>
      <c r="AM467" s="78"/>
      <c r="AN467" s="79" t="e">
        <f>IF(#REF!="","",ROUND(#REF!/#REF!*$AN$5,1))</f>
        <v>#REF!</v>
      </c>
      <c r="AO467" s="79" t="str">
        <f t="shared" si="325"/>
        <v/>
      </c>
      <c r="AP467" s="5" t="str">
        <f t="shared" si="335"/>
        <v/>
      </c>
      <c r="AQ467" s="5" t="str">
        <f t="shared" si="339"/>
        <v/>
      </c>
      <c r="AR467" s="5" t="str">
        <f t="shared" si="336"/>
        <v/>
      </c>
      <c r="AS467" s="5" t="str">
        <f t="shared" si="337"/>
        <v/>
      </c>
      <c r="AT467" s="5" t="str">
        <f t="shared" si="328"/>
        <v/>
      </c>
      <c r="AU467" s="5" t="str">
        <f t="shared" si="338"/>
        <v/>
      </c>
      <c r="AV467" s="5" t="str">
        <f t="shared" si="329"/>
        <v/>
      </c>
    </row>
    <row r="468" spans="1:48" x14ac:dyDescent="0.35">
      <c r="A468" s="69">
        <f>IF('Student Profile'!A45="","",'Student Profile'!A45)</f>
        <v>43</v>
      </c>
      <c r="B468" s="70" t="str">
        <f>IF('Student Profile'!B45="","",'Student Profile'!B45)</f>
        <v/>
      </c>
      <c r="C468" s="69" t="str">
        <f>IF('Student Profile'!C45="","",'Student Profile'!C45)</f>
        <v/>
      </c>
      <c r="D468" s="71"/>
      <c r="E468" s="72">
        <f t="shared" si="302"/>
        <v>0</v>
      </c>
      <c r="F468" s="422" t="str">
        <f t="shared" si="303"/>
        <v/>
      </c>
      <c r="G468" s="4"/>
      <c r="H468" s="84">
        <f t="shared" si="304"/>
        <v>43</v>
      </c>
      <c r="I468" s="80" t="str">
        <f t="shared" si="305"/>
        <v/>
      </c>
      <c r="J468" s="80" t="str">
        <f t="shared" si="306"/>
        <v/>
      </c>
      <c r="K468" s="81"/>
      <c r="L468" s="6">
        <f t="shared" si="307"/>
        <v>0</v>
      </c>
      <c r="M468" s="421" t="str">
        <f t="shared" si="308"/>
        <v/>
      </c>
      <c r="N468" s="4"/>
      <c r="O468" s="83">
        <f t="shared" si="309"/>
        <v>43</v>
      </c>
      <c r="P468" s="77" t="str">
        <f t="shared" si="310"/>
        <v/>
      </c>
      <c r="Q468" s="77" t="str">
        <f t="shared" si="311"/>
        <v/>
      </c>
      <c r="R468" s="78"/>
      <c r="S468" s="79" t="e">
        <f>IF(#REF!="","",ROUND(#REF!/#REF!*$AN$5,1))</f>
        <v>#REF!</v>
      </c>
      <c r="T468" s="79" t="str">
        <f t="shared" si="312"/>
        <v/>
      </c>
      <c r="U468" s="4"/>
      <c r="V468" s="69">
        <f t="shared" si="313"/>
        <v>43</v>
      </c>
      <c r="W468" s="70" t="str">
        <f t="shared" si="314"/>
        <v/>
      </c>
      <c r="X468" s="70" t="str">
        <f t="shared" si="315"/>
        <v/>
      </c>
      <c r="Y468" s="71"/>
      <c r="Z468" s="72">
        <f t="shared" si="316"/>
        <v>0</v>
      </c>
      <c r="AA468" s="422" t="str">
        <f t="shared" si="317"/>
        <v/>
      </c>
      <c r="AB468" s="4"/>
      <c r="AC468" s="84">
        <f t="shared" si="318"/>
        <v>43</v>
      </c>
      <c r="AD468" s="80" t="str">
        <f t="shared" si="319"/>
        <v/>
      </c>
      <c r="AE468" s="80" t="str">
        <f t="shared" si="320"/>
        <v/>
      </c>
      <c r="AF468" s="81"/>
      <c r="AG468" s="6">
        <f t="shared" si="321"/>
        <v>0</v>
      </c>
      <c r="AH468" s="421" t="str">
        <f t="shared" si="322"/>
        <v/>
      </c>
      <c r="AI468" s="4"/>
      <c r="AJ468" s="83">
        <f t="shared" si="323"/>
        <v>43</v>
      </c>
      <c r="AK468" s="77" t="str">
        <f t="shared" si="324"/>
        <v/>
      </c>
      <c r="AL468" s="77" t="str">
        <f t="shared" si="301"/>
        <v/>
      </c>
      <c r="AM468" s="78"/>
      <c r="AN468" s="79" t="e">
        <f>IF(#REF!="","",ROUND(#REF!/#REF!*$AN$5,1))</f>
        <v>#REF!</v>
      </c>
      <c r="AO468" s="79" t="str">
        <f t="shared" si="325"/>
        <v/>
      </c>
      <c r="AP468" s="5" t="str">
        <f t="shared" si="335"/>
        <v/>
      </c>
      <c r="AQ468" s="5" t="str">
        <f t="shared" si="339"/>
        <v/>
      </c>
      <c r="AR468" s="5" t="str">
        <f t="shared" si="336"/>
        <v/>
      </c>
      <c r="AS468" s="5" t="str">
        <f t="shared" si="337"/>
        <v/>
      </c>
      <c r="AT468" s="5" t="str">
        <f t="shared" si="328"/>
        <v/>
      </c>
      <c r="AU468" s="5" t="str">
        <f t="shared" si="338"/>
        <v/>
      </c>
      <c r="AV468" s="5" t="str">
        <f t="shared" si="329"/>
        <v/>
      </c>
    </row>
    <row r="469" spans="1:48" x14ac:dyDescent="0.35">
      <c r="A469" s="69">
        <f>IF('Student Profile'!A46="","",'Student Profile'!A46)</f>
        <v>44</v>
      </c>
      <c r="B469" s="70" t="str">
        <f>IF('Student Profile'!B46="","",'Student Profile'!B46)</f>
        <v/>
      </c>
      <c r="C469" s="69" t="str">
        <f>IF('Student Profile'!C46="","",'Student Profile'!C46)</f>
        <v/>
      </c>
      <c r="D469" s="71"/>
      <c r="E469" s="72">
        <f t="shared" si="302"/>
        <v>0</v>
      </c>
      <c r="F469" s="422" t="str">
        <f t="shared" si="303"/>
        <v/>
      </c>
      <c r="G469" s="4"/>
      <c r="H469" s="84">
        <f t="shared" si="304"/>
        <v>44</v>
      </c>
      <c r="I469" s="80" t="str">
        <f t="shared" si="305"/>
        <v/>
      </c>
      <c r="J469" s="80" t="str">
        <f t="shared" si="306"/>
        <v/>
      </c>
      <c r="K469" s="81"/>
      <c r="L469" s="6">
        <f t="shared" si="307"/>
        <v>0</v>
      </c>
      <c r="M469" s="421" t="str">
        <f t="shared" si="308"/>
        <v/>
      </c>
      <c r="N469" s="4"/>
      <c r="O469" s="83">
        <f t="shared" si="309"/>
        <v>44</v>
      </c>
      <c r="P469" s="77" t="str">
        <f t="shared" si="310"/>
        <v/>
      </c>
      <c r="Q469" s="77" t="str">
        <f t="shared" si="311"/>
        <v/>
      </c>
      <c r="R469" s="78"/>
      <c r="S469" s="79" t="e">
        <f>IF(#REF!="","",ROUND(#REF!/#REF!*$AN$5,1))</f>
        <v>#REF!</v>
      </c>
      <c r="T469" s="79" t="str">
        <f t="shared" si="312"/>
        <v/>
      </c>
      <c r="U469" s="4"/>
      <c r="V469" s="69">
        <f t="shared" si="313"/>
        <v>44</v>
      </c>
      <c r="W469" s="70" t="str">
        <f t="shared" si="314"/>
        <v/>
      </c>
      <c r="X469" s="70" t="str">
        <f t="shared" si="315"/>
        <v/>
      </c>
      <c r="Y469" s="71"/>
      <c r="Z469" s="72">
        <f t="shared" si="316"/>
        <v>0</v>
      </c>
      <c r="AA469" s="422" t="str">
        <f t="shared" si="317"/>
        <v/>
      </c>
      <c r="AB469" s="4"/>
      <c r="AC469" s="84">
        <f t="shared" si="318"/>
        <v>44</v>
      </c>
      <c r="AD469" s="80" t="str">
        <f t="shared" si="319"/>
        <v/>
      </c>
      <c r="AE469" s="80" t="str">
        <f t="shared" si="320"/>
        <v/>
      </c>
      <c r="AF469" s="81"/>
      <c r="AG469" s="6">
        <f t="shared" si="321"/>
        <v>0</v>
      </c>
      <c r="AH469" s="421" t="str">
        <f t="shared" si="322"/>
        <v/>
      </c>
      <c r="AI469" s="4"/>
      <c r="AJ469" s="83">
        <f t="shared" si="323"/>
        <v>44</v>
      </c>
      <c r="AK469" s="77" t="str">
        <f t="shared" si="324"/>
        <v/>
      </c>
      <c r="AL469" s="77" t="str">
        <f t="shared" si="301"/>
        <v/>
      </c>
      <c r="AM469" s="78"/>
      <c r="AN469" s="79" t="e">
        <f>IF(#REF!="","",ROUND(#REF!/#REF!*$AN$5,1))</f>
        <v>#REF!</v>
      </c>
      <c r="AO469" s="79" t="str">
        <f t="shared" si="325"/>
        <v/>
      </c>
      <c r="AP469" s="5" t="str">
        <f t="shared" si="335"/>
        <v/>
      </c>
      <c r="AQ469" s="5" t="str">
        <f t="shared" si="339"/>
        <v/>
      </c>
      <c r="AR469" s="5" t="str">
        <f t="shared" si="336"/>
        <v/>
      </c>
      <c r="AS469" s="5" t="str">
        <f t="shared" si="337"/>
        <v/>
      </c>
      <c r="AT469" s="5" t="str">
        <f t="shared" si="328"/>
        <v/>
      </c>
      <c r="AU469" s="5" t="str">
        <f t="shared" si="338"/>
        <v/>
      </c>
      <c r="AV469" s="5" t="str">
        <f t="shared" si="329"/>
        <v/>
      </c>
    </row>
    <row r="470" spans="1:48" x14ac:dyDescent="0.35">
      <c r="A470" s="69">
        <f>IF('Student Profile'!A47="","",'Student Profile'!A47)</f>
        <v>45</v>
      </c>
      <c r="B470" s="70" t="str">
        <f>IF('Student Profile'!B47="","",'Student Profile'!B47)</f>
        <v/>
      </c>
      <c r="C470" s="69" t="str">
        <f>IF('Student Profile'!C47="","",'Student Profile'!C47)</f>
        <v/>
      </c>
      <c r="D470" s="71"/>
      <c r="E470" s="72">
        <f t="shared" si="302"/>
        <v>0</v>
      </c>
      <c r="F470" s="422" t="str">
        <f t="shared" si="303"/>
        <v/>
      </c>
      <c r="G470" s="4"/>
      <c r="H470" s="84">
        <f t="shared" si="304"/>
        <v>45</v>
      </c>
      <c r="I470" s="80" t="str">
        <f t="shared" si="305"/>
        <v/>
      </c>
      <c r="J470" s="80" t="str">
        <f t="shared" si="306"/>
        <v/>
      </c>
      <c r="K470" s="81"/>
      <c r="L470" s="6">
        <f t="shared" si="307"/>
        <v>0</v>
      </c>
      <c r="M470" s="421" t="str">
        <f t="shared" si="308"/>
        <v/>
      </c>
      <c r="N470" s="4"/>
      <c r="O470" s="83">
        <f t="shared" si="309"/>
        <v>45</v>
      </c>
      <c r="P470" s="77" t="str">
        <f t="shared" si="310"/>
        <v/>
      </c>
      <c r="Q470" s="77" t="str">
        <f t="shared" si="311"/>
        <v/>
      </c>
      <c r="R470" s="78"/>
      <c r="S470" s="79" t="e">
        <f>IF(#REF!="","",ROUND(#REF!/#REF!*$AN$5,1))</f>
        <v>#REF!</v>
      </c>
      <c r="T470" s="79" t="str">
        <f t="shared" si="312"/>
        <v/>
      </c>
      <c r="U470" s="4"/>
      <c r="V470" s="69">
        <f t="shared" si="313"/>
        <v>45</v>
      </c>
      <c r="W470" s="70" t="str">
        <f t="shared" si="314"/>
        <v/>
      </c>
      <c r="X470" s="70" t="str">
        <f t="shared" si="315"/>
        <v/>
      </c>
      <c r="Y470" s="71"/>
      <c r="Z470" s="72">
        <f t="shared" si="316"/>
        <v>0</v>
      </c>
      <c r="AA470" s="422" t="str">
        <f t="shared" si="317"/>
        <v/>
      </c>
      <c r="AB470" s="4"/>
      <c r="AC470" s="84">
        <f t="shared" si="318"/>
        <v>45</v>
      </c>
      <c r="AD470" s="80" t="str">
        <f t="shared" si="319"/>
        <v/>
      </c>
      <c r="AE470" s="80" t="str">
        <f t="shared" si="320"/>
        <v/>
      </c>
      <c r="AF470" s="81"/>
      <c r="AG470" s="6">
        <f t="shared" si="321"/>
        <v>0</v>
      </c>
      <c r="AH470" s="421" t="str">
        <f t="shared" si="322"/>
        <v/>
      </c>
      <c r="AI470" s="4"/>
      <c r="AJ470" s="83">
        <f t="shared" si="323"/>
        <v>45</v>
      </c>
      <c r="AK470" s="77" t="str">
        <f t="shared" si="324"/>
        <v/>
      </c>
      <c r="AL470" s="77" t="str">
        <f t="shared" si="301"/>
        <v/>
      </c>
      <c r="AM470" s="78"/>
      <c r="AN470" s="79" t="e">
        <f>IF(#REF!="","",ROUND(#REF!/#REF!*$AN$5,1))</f>
        <v>#REF!</v>
      </c>
      <c r="AO470" s="79" t="str">
        <f t="shared" si="325"/>
        <v/>
      </c>
      <c r="AP470" s="5" t="str">
        <f t="shared" si="335"/>
        <v/>
      </c>
      <c r="AQ470" s="5" t="str">
        <f t="shared" si="339"/>
        <v/>
      </c>
      <c r="AR470" s="5" t="str">
        <f t="shared" si="336"/>
        <v/>
      </c>
      <c r="AS470" s="5" t="str">
        <f t="shared" si="337"/>
        <v/>
      </c>
      <c r="AT470" s="5" t="str">
        <f t="shared" si="328"/>
        <v/>
      </c>
      <c r="AU470" s="5" t="str">
        <f t="shared" si="338"/>
        <v/>
      </c>
      <c r="AV470" s="5" t="str">
        <f t="shared" si="329"/>
        <v/>
      </c>
    </row>
    <row r="471" spans="1:48" x14ac:dyDescent="0.35">
      <c r="A471" s="69">
        <f>IF('Student Profile'!A48="","",'Student Profile'!A48)</f>
        <v>46</v>
      </c>
      <c r="B471" s="70" t="str">
        <f>IF('Student Profile'!B48="","",'Student Profile'!B48)</f>
        <v/>
      </c>
      <c r="C471" s="69" t="str">
        <f>IF('Student Profile'!C48="","",'Student Profile'!C48)</f>
        <v/>
      </c>
      <c r="D471" s="71"/>
      <c r="E471" s="72">
        <f t="shared" si="302"/>
        <v>0</v>
      </c>
      <c r="F471" s="422" t="str">
        <f t="shared" si="303"/>
        <v/>
      </c>
      <c r="G471" s="4"/>
      <c r="H471" s="84">
        <f t="shared" si="304"/>
        <v>46</v>
      </c>
      <c r="I471" s="80" t="str">
        <f t="shared" si="305"/>
        <v/>
      </c>
      <c r="J471" s="80" t="str">
        <f t="shared" si="306"/>
        <v/>
      </c>
      <c r="K471" s="81"/>
      <c r="L471" s="6">
        <f t="shared" si="307"/>
        <v>0</v>
      </c>
      <c r="M471" s="421" t="str">
        <f t="shared" si="308"/>
        <v/>
      </c>
      <c r="N471" s="4"/>
      <c r="O471" s="83">
        <f t="shared" si="309"/>
        <v>46</v>
      </c>
      <c r="P471" s="77" t="str">
        <f t="shared" si="310"/>
        <v/>
      </c>
      <c r="Q471" s="77" t="str">
        <f t="shared" si="311"/>
        <v/>
      </c>
      <c r="R471" s="78"/>
      <c r="S471" s="79" t="e">
        <f>IF(#REF!="","",ROUND(#REF!/#REF!*$AN$5,1))</f>
        <v>#REF!</v>
      </c>
      <c r="T471" s="79" t="str">
        <f t="shared" si="312"/>
        <v/>
      </c>
      <c r="U471" s="4"/>
      <c r="V471" s="69">
        <f t="shared" si="313"/>
        <v>46</v>
      </c>
      <c r="W471" s="70" t="str">
        <f t="shared" si="314"/>
        <v/>
      </c>
      <c r="X471" s="70" t="str">
        <f t="shared" si="315"/>
        <v/>
      </c>
      <c r="Y471" s="71"/>
      <c r="Z471" s="72">
        <f t="shared" si="316"/>
        <v>0</v>
      </c>
      <c r="AA471" s="422" t="str">
        <f t="shared" si="317"/>
        <v/>
      </c>
      <c r="AB471" s="4"/>
      <c r="AC471" s="84">
        <f t="shared" si="318"/>
        <v>46</v>
      </c>
      <c r="AD471" s="80" t="str">
        <f t="shared" si="319"/>
        <v/>
      </c>
      <c r="AE471" s="80" t="str">
        <f t="shared" si="320"/>
        <v/>
      </c>
      <c r="AF471" s="81"/>
      <c r="AG471" s="6">
        <f t="shared" si="321"/>
        <v>0</v>
      </c>
      <c r="AH471" s="421" t="str">
        <f t="shared" si="322"/>
        <v/>
      </c>
      <c r="AI471" s="4"/>
      <c r="AJ471" s="83">
        <f t="shared" si="323"/>
        <v>46</v>
      </c>
      <c r="AK471" s="77" t="str">
        <f t="shared" si="324"/>
        <v/>
      </c>
      <c r="AL471" s="77" t="str">
        <f t="shared" si="301"/>
        <v/>
      </c>
      <c r="AM471" s="78"/>
      <c r="AN471" s="79" t="e">
        <f>IF(#REF!="","",ROUND(#REF!/#REF!*$AN$5,1))</f>
        <v>#REF!</v>
      </c>
      <c r="AO471" s="79" t="str">
        <f t="shared" si="325"/>
        <v/>
      </c>
      <c r="AP471" s="5" t="str">
        <f t="shared" si="335"/>
        <v/>
      </c>
      <c r="AQ471" s="5" t="str">
        <f t="shared" si="339"/>
        <v/>
      </c>
      <c r="AR471" s="5" t="str">
        <f t="shared" si="336"/>
        <v/>
      </c>
      <c r="AS471" s="5" t="str">
        <f t="shared" si="337"/>
        <v/>
      </c>
      <c r="AT471" s="5" t="str">
        <f t="shared" si="328"/>
        <v/>
      </c>
      <c r="AU471" s="5" t="str">
        <f t="shared" si="338"/>
        <v/>
      </c>
      <c r="AV471" s="5" t="str">
        <f t="shared" si="329"/>
        <v/>
      </c>
    </row>
    <row r="472" spans="1:48" x14ac:dyDescent="0.35">
      <c r="A472" s="69">
        <f>IF('Student Profile'!A49="","",'Student Profile'!A49)</f>
        <v>47</v>
      </c>
      <c r="B472" s="70" t="str">
        <f>IF('Student Profile'!B49="","",'Student Profile'!B49)</f>
        <v/>
      </c>
      <c r="C472" s="69" t="str">
        <f>IF('Student Profile'!C49="","",'Student Profile'!C49)</f>
        <v/>
      </c>
      <c r="D472" s="71"/>
      <c r="E472" s="72">
        <f t="shared" si="302"/>
        <v>0</v>
      </c>
      <c r="F472" s="422" t="str">
        <f t="shared" si="303"/>
        <v/>
      </c>
      <c r="G472" s="4"/>
      <c r="H472" s="84">
        <f t="shared" si="304"/>
        <v>47</v>
      </c>
      <c r="I472" s="80" t="str">
        <f t="shared" si="305"/>
        <v/>
      </c>
      <c r="J472" s="80" t="str">
        <f t="shared" si="306"/>
        <v/>
      </c>
      <c r="K472" s="81"/>
      <c r="L472" s="6">
        <f t="shared" si="307"/>
        <v>0</v>
      </c>
      <c r="M472" s="421" t="str">
        <f t="shared" si="308"/>
        <v/>
      </c>
      <c r="N472" s="4"/>
      <c r="O472" s="83">
        <f t="shared" si="309"/>
        <v>47</v>
      </c>
      <c r="P472" s="77" t="str">
        <f t="shared" si="310"/>
        <v/>
      </c>
      <c r="Q472" s="77" t="str">
        <f t="shared" si="311"/>
        <v/>
      </c>
      <c r="R472" s="78"/>
      <c r="S472" s="79" t="e">
        <f>IF(#REF!="","",ROUND(#REF!/#REF!*$AN$5,1))</f>
        <v>#REF!</v>
      </c>
      <c r="T472" s="79" t="str">
        <f t="shared" si="312"/>
        <v/>
      </c>
      <c r="U472" s="4"/>
      <c r="V472" s="69">
        <f t="shared" si="313"/>
        <v>47</v>
      </c>
      <c r="W472" s="70" t="str">
        <f t="shared" si="314"/>
        <v/>
      </c>
      <c r="X472" s="70" t="str">
        <f t="shared" si="315"/>
        <v/>
      </c>
      <c r="Y472" s="71"/>
      <c r="Z472" s="72">
        <f t="shared" si="316"/>
        <v>0</v>
      </c>
      <c r="AA472" s="422" t="str">
        <f t="shared" si="317"/>
        <v/>
      </c>
      <c r="AB472" s="4"/>
      <c r="AC472" s="84">
        <f t="shared" si="318"/>
        <v>47</v>
      </c>
      <c r="AD472" s="80" t="str">
        <f t="shared" si="319"/>
        <v/>
      </c>
      <c r="AE472" s="80" t="str">
        <f t="shared" si="320"/>
        <v/>
      </c>
      <c r="AF472" s="81"/>
      <c r="AG472" s="6">
        <f t="shared" si="321"/>
        <v>0</v>
      </c>
      <c r="AH472" s="421" t="str">
        <f t="shared" si="322"/>
        <v/>
      </c>
      <c r="AI472" s="4"/>
      <c r="AJ472" s="83">
        <f t="shared" si="323"/>
        <v>47</v>
      </c>
      <c r="AK472" s="77" t="str">
        <f t="shared" si="324"/>
        <v/>
      </c>
      <c r="AL472" s="77" t="str">
        <f t="shared" si="301"/>
        <v/>
      </c>
      <c r="AM472" s="78"/>
      <c r="AN472" s="79" t="e">
        <f>IF(#REF!="","",ROUND(#REF!/#REF!*$AN$5,1))</f>
        <v>#REF!</v>
      </c>
      <c r="AO472" s="79" t="str">
        <f t="shared" si="325"/>
        <v/>
      </c>
      <c r="AP472" s="5" t="str">
        <f t="shared" si="335"/>
        <v/>
      </c>
      <c r="AQ472" s="5" t="str">
        <f t="shared" si="339"/>
        <v/>
      </c>
      <c r="AR472" s="5" t="str">
        <f t="shared" si="336"/>
        <v/>
      </c>
      <c r="AS472" s="5" t="str">
        <f t="shared" si="337"/>
        <v/>
      </c>
      <c r="AT472" s="5" t="str">
        <f t="shared" si="328"/>
        <v/>
      </c>
      <c r="AU472" s="5" t="str">
        <f t="shared" si="338"/>
        <v/>
      </c>
      <c r="AV472" s="5" t="str">
        <f t="shared" si="329"/>
        <v/>
      </c>
    </row>
    <row r="473" spans="1:48" x14ac:dyDescent="0.35">
      <c r="A473" s="69">
        <f>IF('Student Profile'!A50="","",'Student Profile'!A50)</f>
        <v>48</v>
      </c>
      <c r="B473" s="70" t="str">
        <f>IF('Student Profile'!B50="","",'Student Profile'!B50)</f>
        <v/>
      </c>
      <c r="C473" s="69" t="str">
        <f>IF('Student Profile'!C50="","",'Student Profile'!C50)</f>
        <v/>
      </c>
      <c r="D473" s="71"/>
      <c r="E473" s="72">
        <f t="shared" si="302"/>
        <v>0</v>
      </c>
      <c r="F473" s="422" t="str">
        <f t="shared" si="303"/>
        <v/>
      </c>
      <c r="G473" s="4"/>
      <c r="H473" s="84">
        <f t="shared" si="304"/>
        <v>48</v>
      </c>
      <c r="I473" s="80" t="str">
        <f t="shared" si="305"/>
        <v/>
      </c>
      <c r="J473" s="80" t="str">
        <f t="shared" si="306"/>
        <v/>
      </c>
      <c r="K473" s="81"/>
      <c r="L473" s="6">
        <f t="shared" si="307"/>
        <v>0</v>
      </c>
      <c r="M473" s="421" t="str">
        <f t="shared" si="308"/>
        <v/>
      </c>
      <c r="N473" s="4"/>
      <c r="O473" s="83">
        <f t="shared" si="309"/>
        <v>48</v>
      </c>
      <c r="P473" s="77" t="str">
        <f t="shared" si="310"/>
        <v/>
      </c>
      <c r="Q473" s="77" t="str">
        <f t="shared" si="311"/>
        <v/>
      </c>
      <c r="R473" s="78"/>
      <c r="S473" s="79" t="e">
        <f>IF(#REF!="","",ROUND(#REF!/#REF!*$AN$5,1))</f>
        <v>#REF!</v>
      </c>
      <c r="T473" s="79" t="str">
        <f t="shared" si="312"/>
        <v/>
      </c>
      <c r="U473" s="4"/>
      <c r="V473" s="69">
        <f t="shared" si="313"/>
        <v>48</v>
      </c>
      <c r="W473" s="70" t="str">
        <f t="shared" si="314"/>
        <v/>
      </c>
      <c r="X473" s="70" t="str">
        <f t="shared" si="315"/>
        <v/>
      </c>
      <c r="Y473" s="71"/>
      <c r="Z473" s="72">
        <f t="shared" si="316"/>
        <v>0</v>
      </c>
      <c r="AA473" s="422" t="str">
        <f t="shared" si="317"/>
        <v/>
      </c>
      <c r="AB473" s="4"/>
      <c r="AC473" s="84">
        <f t="shared" si="318"/>
        <v>48</v>
      </c>
      <c r="AD473" s="80" t="str">
        <f t="shared" si="319"/>
        <v/>
      </c>
      <c r="AE473" s="80" t="str">
        <f t="shared" si="320"/>
        <v/>
      </c>
      <c r="AF473" s="81"/>
      <c r="AG473" s="6">
        <f t="shared" si="321"/>
        <v>0</v>
      </c>
      <c r="AH473" s="421" t="str">
        <f t="shared" si="322"/>
        <v/>
      </c>
      <c r="AI473" s="4"/>
      <c r="AJ473" s="83">
        <f t="shared" si="323"/>
        <v>48</v>
      </c>
      <c r="AK473" s="77" t="str">
        <f t="shared" si="324"/>
        <v/>
      </c>
      <c r="AL473" s="77" t="str">
        <f t="shared" si="301"/>
        <v/>
      </c>
      <c r="AM473" s="78"/>
      <c r="AN473" s="79" t="e">
        <f>IF(#REF!="","",ROUND(#REF!/#REF!*$AN$5,1))</f>
        <v>#REF!</v>
      </c>
      <c r="AO473" s="79" t="str">
        <f t="shared" si="325"/>
        <v/>
      </c>
      <c r="AP473" s="5" t="str">
        <f t="shared" si="335"/>
        <v/>
      </c>
      <c r="AQ473" s="5" t="str">
        <f t="shared" si="339"/>
        <v/>
      </c>
      <c r="AR473" s="5" t="str">
        <f t="shared" si="336"/>
        <v/>
      </c>
      <c r="AS473" s="5" t="str">
        <f t="shared" si="337"/>
        <v/>
      </c>
      <c r="AT473" s="5" t="str">
        <f t="shared" si="328"/>
        <v/>
      </c>
      <c r="AU473" s="5" t="str">
        <f t="shared" si="338"/>
        <v/>
      </c>
      <c r="AV473" s="5" t="str">
        <f t="shared" si="329"/>
        <v/>
      </c>
    </row>
    <row r="474" spans="1:48" x14ac:dyDescent="0.35">
      <c r="A474" s="69">
        <f>IF('Student Profile'!A51="","",'Student Profile'!A51)</f>
        <v>49</v>
      </c>
      <c r="B474" s="70" t="str">
        <f>IF('Student Profile'!B51="","",'Student Profile'!B51)</f>
        <v/>
      </c>
      <c r="C474" s="69" t="str">
        <f>IF('Student Profile'!C51="","",'Student Profile'!C51)</f>
        <v/>
      </c>
      <c r="D474" s="71"/>
      <c r="E474" s="72">
        <f t="shared" si="302"/>
        <v>0</v>
      </c>
      <c r="F474" s="422" t="str">
        <f t="shared" si="303"/>
        <v/>
      </c>
      <c r="G474" s="4"/>
      <c r="H474" s="84">
        <f t="shared" si="304"/>
        <v>49</v>
      </c>
      <c r="I474" s="80" t="str">
        <f t="shared" si="305"/>
        <v/>
      </c>
      <c r="J474" s="80" t="str">
        <f t="shared" si="306"/>
        <v/>
      </c>
      <c r="K474" s="81"/>
      <c r="L474" s="6">
        <f t="shared" si="307"/>
        <v>0</v>
      </c>
      <c r="M474" s="421" t="str">
        <f t="shared" si="308"/>
        <v/>
      </c>
      <c r="N474" s="4"/>
      <c r="O474" s="83">
        <f t="shared" si="309"/>
        <v>49</v>
      </c>
      <c r="P474" s="77" t="str">
        <f t="shared" si="310"/>
        <v/>
      </c>
      <c r="Q474" s="77" t="str">
        <f t="shared" si="311"/>
        <v/>
      </c>
      <c r="R474" s="78"/>
      <c r="S474" s="79" t="e">
        <f>IF(#REF!="","",ROUND(#REF!/#REF!*$AN$5,1))</f>
        <v>#REF!</v>
      </c>
      <c r="T474" s="79" t="str">
        <f t="shared" si="312"/>
        <v/>
      </c>
      <c r="U474" s="4"/>
      <c r="V474" s="69">
        <f t="shared" si="313"/>
        <v>49</v>
      </c>
      <c r="W474" s="70" t="str">
        <f t="shared" si="314"/>
        <v/>
      </c>
      <c r="X474" s="70" t="str">
        <f t="shared" si="315"/>
        <v/>
      </c>
      <c r="Y474" s="71"/>
      <c r="Z474" s="72">
        <f t="shared" si="316"/>
        <v>0</v>
      </c>
      <c r="AA474" s="422" t="str">
        <f t="shared" si="317"/>
        <v/>
      </c>
      <c r="AB474" s="4"/>
      <c r="AC474" s="84">
        <f t="shared" si="318"/>
        <v>49</v>
      </c>
      <c r="AD474" s="80" t="str">
        <f t="shared" si="319"/>
        <v/>
      </c>
      <c r="AE474" s="80" t="str">
        <f t="shared" si="320"/>
        <v/>
      </c>
      <c r="AF474" s="81"/>
      <c r="AG474" s="6">
        <f t="shared" si="321"/>
        <v>0</v>
      </c>
      <c r="AH474" s="421" t="str">
        <f t="shared" si="322"/>
        <v/>
      </c>
      <c r="AI474" s="4"/>
      <c r="AJ474" s="83">
        <f t="shared" si="323"/>
        <v>49</v>
      </c>
      <c r="AK474" s="77" t="str">
        <f t="shared" si="324"/>
        <v/>
      </c>
      <c r="AL474" s="77" t="str">
        <f t="shared" si="301"/>
        <v/>
      </c>
      <c r="AM474" s="78"/>
      <c r="AN474" s="79" t="e">
        <f>IF(#REF!="","",ROUND(#REF!/#REF!*$AN$5,1))</f>
        <v>#REF!</v>
      </c>
      <c r="AO474" s="79" t="str">
        <f t="shared" si="325"/>
        <v/>
      </c>
      <c r="AP474" s="5" t="str">
        <f t="shared" si="335"/>
        <v/>
      </c>
      <c r="AQ474" s="5" t="str">
        <f t="shared" si="339"/>
        <v/>
      </c>
      <c r="AR474" s="5" t="str">
        <f t="shared" si="336"/>
        <v/>
      </c>
      <c r="AS474" s="5" t="str">
        <f t="shared" si="337"/>
        <v/>
      </c>
      <c r="AT474" s="5" t="str">
        <f t="shared" si="328"/>
        <v/>
      </c>
      <c r="AU474" s="5" t="str">
        <f t="shared" si="338"/>
        <v/>
      </c>
      <c r="AV474" s="5" t="str">
        <f t="shared" si="329"/>
        <v/>
      </c>
    </row>
    <row r="475" spans="1:48" x14ac:dyDescent="0.35">
      <c r="A475" s="69">
        <f>IF('Student Profile'!A52="","",'Student Profile'!A52)</f>
        <v>50</v>
      </c>
      <c r="B475" s="70" t="str">
        <f>IF('Student Profile'!B52="","",'Student Profile'!B52)</f>
        <v/>
      </c>
      <c r="C475" s="69" t="str">
        <f>IF('Student Profile'!C52="","",'Student Profile'!C52)</f>
        <v/>
      </c>
      <c r="D475" s="71"/>
      <c r="E475" s="72">
        <f t="shared" si="302"/>
        <v>0</v>
      </c>
      <c r="F475" s="422" t="str">
        <f t="shared" si="303"/>
        <v/>
      </c>
      <c r="G475" s="4"/>
      <c r="H475" s="84">
        <f t="shared" si="304"/>
        <v>50</v>
      </c>
      <c r="I475" s="80" t="str">
        <f t="shared" si="305"/>
        <v/>
      </c>
      <c r="J475" s="80" t="str">
        <f t="shared" si="306"/>
        <v/>
      </c>
      <c r="K475" s="81"/>
      <c r="L475" s="6">
        <f t="shared" si="307"/>
        <v>0</v>
      </c>
      <c r="M475" s="421" t="str">
        <f t="shared" si="308"/>
        <v/>
      </c>
      <c r="N475" s="4"/>
      <c r="O475" s="83">
        <f t="shared" si="309"/>
        <v>50</v>
      </c>
      <c r="P475" s="77" t="str">
        <f t="shared" si="310"/>
        <v/>
      </c>
      <c r="Q475" s="77" t="str">
        <f t="shared" si="311"/>
        <v/>
      </c>
      <c r="R475" s="78"/>
      <c r="S475" s="79" t="e">
        <f>IF(#REF!="","",ROUND(#REF!/#REF!*$AN$5,1))</f>
        <v>#REF!</v>
      </c>
      <c r="T475" s="79" t="str">
        <f t="shared" si="312"/>
        <v/>
      </c>
      <c r="U475" s="4"/>
      <c r="V475" s="69">
        <f t="shared" si="313"/>
        <v>50</v>
      </c>
      <c r="W475" s="70" t="str">
        <f t="shared" si="314"/>
        <v/>
      </c>
      <c r="X475" s="70" t="str">
        <f t="shared" si="315"/>
        <v/>
      </c>
      <c r="Y475" s="71"/>
      <c r="Z475" s="72">
        <f t="shared" si="316"/>
        <v>0</v>
      </c>
      <c r="AA475" s="422" t="str">
        <f t="shared" si="317"/>
        <v/>
      </c>
      <c r="AB475" s="4"/>
      <c r="AC475" s="84">
        <f t="shared" si="318"/>
        <v>50</v>
      </c>
      <c r="AD475" s="80" t="str">
        <f t="shared" si="319"/>
        <v/>
      </c>
      <c r="AE475" s="80" t="str">
        <f t="shared" si="320"/>
        <v/>
      </c>
      <c r="AF475" s="81"/>
      <c r="AG475" s="6">
        <f t="shared" si="321"/>
        <v>0</v>
      </c>
      <c r="AH475" s="421" t="str">
        <f t="shared" si="322"/>
        <v/>
      </c>
      <c r="AI475" s="4"/>
      <c r="AJ475" s="83">
        <f t="shared" si="323"/>
        <v>50</v>
      </c>
      <c r="AK475" s="77" t="str">
        <f t="shared" si="324"/>
        <v/>
      </c>
      <c r="AL475" s="77" t="str">
        <f t="shared" si="301"/>
        <v/>
      </c>
      <c r="AM475" s="78"/>
      <c r="AN475" s="79" t="e">
        <f>IF(#REF!="","",ROUND(#REF!/#REF!*$AN$5,1))</f>
        <v>#REF!</v>
      </c>
      <c r="AO475" s="79" t="str">
        <f t="shared" si="325"/>
        <v/>
      </c>
      <c r="AP475" s="5" t="str">
        <f t="shared" si="335"/>
        <v/>
      </c>
      <c r="AQ475" s="5" t="str">
        <f t="shared" si="339"/>
        <v/>
      </c>
      <c r="AR475" s="5" t="str">
        <f t="shared" si="336"/>
        <v/>
      </c>
      <c r="AS475" s="5" t="str">
        <f t="shared" si="337"/>
        <v/>
      </c>
      <c r="AT475" s="5" t="str">
        <f t="shared" si="328"/>
        <v/>
      </c>
      <c r="AU475" s="5" t="str">
        <f t="shared" si="338"/>
        <v/>
      </c>
      <c r="AV475" s="5" t="str">
        <f t="shared" si="329"/>
        <v/>
      </c>
    </row>
    <row r="476" spans="1:48" x14ac:dyDescent="0.35">
      <c r="A476" s="69">
        <f>IF('Student Profile'!A53="","",'Student Profile'!A53)</f>
        <v>51</v>
      </c>
      <c r="B476" s="70" t="str">
        <f>IF('Student Profile'!B53="","",'Student Profile'!B53)</f>
        <v/>
      </c>
      <c r="C476" s="69" t="str">
        <f>IF('Student Profile'!C53="","",'Student Profile'!C53)</f>
        <v/>
      </c>
      <c r="D476" s="71"/>
      <c r="E476" s="72">
        <f t="shared" si="302"/>
        <v>0</v>
      </c>
      <c r="F476" s="422" t="str">
        <f t="shared" si="303"/>
        <v/>
      </c>
      <c r="G476" s="4"/>
      <c r="H476" s="84">
        <f t="shared" si="304"/>
        <v>51</v>
      </c>
      <c r="I476" s="80" t="str">
        <f t="shared" si="305"/>
        <v/>
      </c>
      <c r="J476" s="80" t="str">
        <f t="shared" si="306"/>
        <v/>
      </c>
      <c r="K476" s="81"/>
      <c r="L476" s="6">
        <f t="shared" si="307"/>
        <v>0</v>
      </c>
      <c r="M476" s="421" t="str">
        <f t="shared" si="308"/>
        <v/>
      </c>
      <c r="N476" s="4"/>
      <c r="O476" s="83">
        <f t="shared" si="309"/>
        <v>51</v>
      </c>
      <c r="P476" s="77" t="str">
        <f t="shared" si="310"/>
        <v/>
      </c>
      <c r="Q476" s="77" t="str">
        <f t="shared" si="311"/>
        <v/>
      </c>
      <c r="R476" s="78"/>
      <c r="S476" s="79" t="e">
        <f>IF(#REF!="","",ROUND(#REF!/#REF!*$AN$5,1))</f>
        <v>#REF!</v>
      </c>
      <c r="T476" s="79" t="str">
        <f t="shared" si="312"/>
        <v/>
      </c>
      <c r="U476" s="4"/>
      <c r="V476" s="69">
        <f t="shared" si="313"/>
        <v>51</v>
      </c>
      <c r="W476" s="70" t="str">
        <f t="shared" si="314"/>
        <v/>
      </c>
      <c r="X476" s="70" t="str">
        <f t="shared" si="315"/>
        <v/>
      </c>
      <c r="Y476" s="71"/>
      <c r="Z476" s="72">
        <f t="shared" si="316"/>
        <v>0</v>
      </c>
      <c r="AA476" s="422" t="str">
        <f t="shared" si="317"/>
        <v/>
      </c>
      <c r="AB476" s="4"/>
      <c r="AC476" s="84">
        <f t="shared" si="318"/>
        <v>51</v>
      </c>
      <c r="AD476" s="80" t="str">
        <f t="shared" si="319"/>
        <v/>
      </c>
      <c r="AE476" s="80" t="str">
        <f t="shared" si="320"/>
        <v/>
      </c>
      <c r="AF476" s="81"/>
      <c r="AG476" s="6">
        <f t="shared" si="321"/>
        <v>0</v>
      </c>
      <c r="AH476" s="421" t="str">
        <f t="shared" si="322"/>
        <v/>
      </c>
      <c r="AI476" s="4"/>
      <c r="AJ476" s="83">
        <f t="shared" si="323"/>
        <v>51</v>
      </c>
      <c r="AK476" s="77" t="str">
        <f t="shared" si="324"/>
        <v/>
      </c>
      <c r="AL476" s="77" t="str">
        <f t="shared" si="301"/>
        <v/>
      </c>
      <c r="AM476" s="78"/>
      <c r="AN476" s="79" t="e">
        <f>IF(#REF!="","",ROUND(#REF!/#REF!*$AN$5,1))</f>
        <v>#REF!</v>
      </c>
      <c r="AO476" s="79" t="str">
        <f t="shared" si="325"/>
        <v/>
      </c>
      <c r="AP476" s="5" t="str">
        <f t="shared" si="335"/>
        <v/>
      </c>
      <c r="AQ476" s="5" t="str">
        <f t="shared" si="339"/>
        <v/>
      </c>
      <c r="AR476" s="5" t="str">
        <f t="shared" si="336"/>
        <v/>
      </c>
      <c r="AS476" s="5" t="str">
        <f t="shared" si="337"/>
        <v/>
      </c>
      <c r="AT476" s="5" t="str">
        <f t="shared" si="328"/>
        <v/>
      </c>
      <c r="AU476" s="5" t="str">
        <f t="shared" si="338"/>
        <v/>
      </c>
      <c r="AV476" s="5" t="str">
        <f t="shared" si="329"/>
        <v/>
      </c>
    </row>
    <row r="477" spans="1:48" x14ac:dyDescent="0.35">
      <c r="A477" s="69">
        <f>IF('Student Profile'!A54="","",'Student Profile'!A54)</f>
        <v>52</v>
      </c>
      <c r="B477" s="70" t="str">
        <f>IF('Student Profile'!B54="","",'Student Profile'!B54)</f>
        <v/>
      </c>
      <c r="C477" s="69" t="str">
        <f>IF('Student Profile'!C54="","",'Student Profile'!C54)</f>
        <v/>
      </c>
      <c r="D477" s="71"/>
      <c r="E477" s="72">
        <f t="shared" si="302"/>
        <v>0</v>
      </c>
      <c r="F477" s="422" t="str">
        <f t="shared" si="303"/>
        <v/>
      </c>
      <c r="G477" s="4"/>
      <c r="H477" s="84">
        <f t="shared" si="304"/>
        <v>52</v>
      </c>
      <c r="I477" s="80" t="str">
        <f t="shared" si="305"/>
        <v/>
      </c>
      <c r="J477" s="80" t="str">
        <f t="shared" si="306"/>
        <v/>
      </c>
      <c r="K477" s="81"/>
      <c r="L477" s="6">
        <f t="shared" si="307"/>
        <v>0</v>
      </c>
      <c r="M477" s="421" t="str">
        <f t="shared" si="308"/>
        <v/>
      </c>
      <c r="N477" s="4"/>
      <c r="O477" s="83">
        <f t="shared" si="309"/>
        <v>52</v>
      </c>
      <c r="P477" s="77" t="str">
        <f t="shared" si="310"/>
        <v/>
      </c>
      <c r="Q477" s="77" t="str">
        <f t="shared" si="311"/>
        <v/>
      </c>
      <c r="R477" s="78"/>
      <c r="S477" s="79" t="e">
        <f>IF(#REF!="","",ROUND(#REF!/#REF!*$AN$5,1))</f>
        <v>#REF!</v>
      </c>
      <c r="T477" s="79" t="str">
        <f t="shared" si="312"/>
        <v/>
      </c>
      <c r="U477" s="4"/>
      <c r="V477" s="69">
        <f t="shared" si="313"/>
        <v>52</v>
      </c>
      <c r="W477" s="70" t="str">
        <f t="shared" si="314"/>
        <v/>
      </c>
      <c r="X477" s="70" t="str">
        <f t="shared" si="315"/>
        <v/>
      </c>
      <c r="Y477" s="71"/>
      <c r="Z477" s="72">
        <f t="shared" si="316"/>
        <v>0</v>
      </c>
      <c r="AA477" s="422" t="str">
        <f t="shared" si="317"/>
        <v/>
      </c>
      <c r="AB477" s="4"/>
      <c r="AC477" s="84">
        <f t="shared" si="318"/>
        <v>52</v>
      </c>
      <c r="AD477" s="80" t="str">
        <f t="shared" si="319"/>
        <v/>
      </c>
      <c r="AE477" s="80" t="str">
        <f t="shared" si="320"/>
        <v/>
      </c>
      <c r="AF477" s="81"/>
      <c r="AG477" s="6">
        <f t="shared" si="321"/>
        <v>0</v>
      </c>
      <c r="AH477" s="421" t="str">
        <f t="shared" si="322"/>
        <v/>
      </c>
      <c r="AI477" s="4"/>
      <c r="AJ477" s="83">
        <f t="shared" si="323"/>
        <v>52</v>
      </c>
      <c r="AK477" s="77" t="str">
        <f t="shared" si="324"/>
        <v/>
      </c>
      <c r="AL477" s="77" t="str">
        <f t="shared" si="301"/>
        <v/>
      </c>
      <c r="AM477" s="78"/>
      <c r="AN477" s="79" t="e">
        <f>IF(#REF!="","",ROUND(#REF!/#REF!*$AN$5,1))</f>
        <v>#REF!</v>
      </c>
      <c r="AO477" s="79" t="str">
        <f t="shared" si="325"/>
        <v/>
      </c>
      <c r="AP477" s="5" t="str">
        <f t="shared" si="335"/>
        <v/>
      </c>
      <c r="AQ477" s="5" t="str">
        <f t="shared" si="339"/>
        <v/>
      </c>
      <c r="AR477" s="5" t="str">
        <f t="shared" si="336"/>
        <v/>
      </c>
      <c r="AS477" s="5" t="str">
        <f t="shared" si="337"/>
        <v/>
      </c>
      <c r="AT477" s="5" t="str">
        <f t="shared" si="328"/>
        <v/>
      </c>
      <c r="AU477" s="5" t="str">
        <f t="shared" si="338"/>
        <v/>
      </c>
      <c r="AV477" s="5" t="str">
        <f t="shared" si="329"/>
        <v/>
      </c>
    </row>
    <row r="478" spans="1:48" x14ac:dyDescent="0.35">
      <c r="A478" s="69">
        <f>IF('Student Profile'!A55="","",'Student Profile'!A55)</f>
        <v>53</v>
      </c>
      <c r="B478" s="70" t="str">
        <f>IF('Student Profile'!B55="","",'Student Profile'!B55)</f>
        <v/>
      </c>
      <c r="C478" s="69" t="str">
        <f>IF('Student Profile'!C55="","",'Student Profile'!C55)</f>
        <v/>
      </c>
      <c r="D478" s="71"/>
      <c r="E478" s="72">
        <f t="shared" si="302"/>
        <v>0</v>
      </c>
      <c r="F478" s="422" t="str">
        <f t="shared" si="303"/>
        <v/>
      </c>
      <c r="G478" s="4"/>
      <c r="H478" s="84">
        <f t="shared" si="304"/>
        <v>53</v>
      </c>
      <c r="I478" s="80" t="str">
        <f t="shared" si="305"/>
        <v/>
      </c>
      <c r="J478" s="80" t="str">
        <f t="shared" si="306"/>
        <v/>
      </c>
      <c r="K478" s="81"/>
      <c r="L478" s="6">
        <f t="shared" si="307"/>
        <v>0</v>
      </c>
      <c r="M478" s="421" t="str">
        <f t="shared" si="308"/>
        <v/>
      </c>
      <c r="N478" s="4"/>
      <c r="O478" s="83">
        <f t="shared" si="309"/>
        <v>53</v>
      </c>
      <c r="P478" s="77" t="str">
        <f t="shared" si="310"/>
        <v/>
      </c>
      <c r="Q478" s="77" t="str">
        <f t="shared" si="311"/>
        <v/>
      </c>
      <c r="R478" s="78"/>
      <c r="S478" s="79" t="e">
        <f>IF(#REF!="","",ROUND(#REF!/#REF!*$AN$5,1))</f>
        <v>#REF!</v>
      </c>
      <c r="T478" s="79" t="str">
        <f t="shared" si="312"/>
        <v/>
      </c>
      <c r="U478" s="4"/>
      <c r="V478" s="69">
        <f t="shared" si="313"/>
        <v>53</v>
      </c>
      <c r="W478" s="70" t="str">
        <f t="shared" si="314"/>
        <v/>
      </c>
      <c r="X478" s="70" t="str">
        <f t="shared" si="315"/>
        <v/>
      </c>
      <c r="Y478" s="71"/>
      <c r="Z478" s="72">
        <f t="shared" si="316"/>
        <v>0</v>
      </c>
      <c r="AA478" s="422" t="str">
        <f t="shared" si="317"/>
        <v/>
      </c>
      <c r="AB478" s="4"/>
      <c r="AC478" s="84">
        <f t="shared" si="318"/>
        <v>53</v>
      </c>
      <c r="AD478" s="80" t="str">
        <f t="shared" si="319"/>
        <v/>
      </c>
      <c r="AE478" s="80" t="str">
        <f t="shared" si="320"/>
        <v/>
      </c>
      <c r="AF478" s="81"/>
      <c r="AG478" s="6">
        <f t="shared" si="321"/>
        <v>0</v>
      </c>
      <c r="AH478" s="421" t="str">
        <f t="shared" si="322"/>
        <v/>
      </c>
      <c r="AI478" s="4"/>
      <c r="AJ478" s="83">
        <f t="shared" si="323"/>
        <v>53</v>
      </c>
      <c r="AK478" s="77" t="str">
        <f t="shared" si="324"/>
        <v/>
      </c>
      <c r="AL478" s="77" t="str">
        <f t="shared" si="301"/>
        <v/>
      </c>
      <c r="AM478" s="78"/>
      <c r="AN478" s="79" t="e">
        <f>IF(#REF!="","",ROUND(#REF!/#REF!*$AN$5,1))</f>
        <v>#REF!</v>
      </c>
      <c r="AO478" s="79" t="str">
        <f t="shared" si="325"/>
        <v/>
      </c>
      <c r="AP478" s="5" t="str">
        <f t="shared" si="335"/>
        <v/>
      </c>
      <c r="AQ478" s="5" t="str">
        <f t="shared" si="339"/>
        <v/>
      </c>
      <c r="AR478" s="5" t="str">
        <f t="shared" si="336"/>
        <v/>
      </c>
      <c r="AS478" s="5" t="str">
        <f t="shared" si="337"/>
        <v/>
      </c>
      <c r="AT478" s="5" t="str">
        <f t="shared" si="328"/>
        <v/>
      </c>
      <c r="AU478" s="5" t="str">
        <f t="shared" si="338"/>
        <v/>
      </c>
      <c r="AV478" s="5" t="str">
        <f t="shared" si="329"/>
        <v/>
      </c>
    </row>
    <row r="479" spans="1:48" x14ac:dyDescent="0.35">
      <c r="A479" s="69">
        <f>IF('Student Profile'!A56="","",'Student Profile'!A56)</f>
        <v>54</v>
      </c>
      <c r="B479" s="70" t="str">
        <f>IF('Student Profile'!B56="","",'Student Profile'!B56)</f>
        <v/>
      </c>
      <c r="C479" s="69" t="str">
        <f>IF('Student Profile'!C56="","",'Student Profile'!C56)</f>
        <v/>
      </c>
      <c r="D479" s="71"/>
      <c r="E479" s="72">
        <f t="shared" si="302"/>
        <v>0</v>
      </c>
      <c r="F479" s="422" t="str">
        <f t="shared" si="303"/>
        <v/>
      </c>
      <c r="G479" s="4"/>
      <c r="H479" s="84">
        <f t="shared" si="304"/>
        <v>54</v>
      </c>
      <c r="I479" s="80" t="str">
        <f t="shared" si="305"/>
        <v/>
      </c>
      <c r="J479" s="80" t="str">
        <f t="shared" si="306"/>
        <v/>
      </c>
      <c r="K479" s="81"/>
      <c r="L479" s="6">
        <f t="shared" si="307"/>
        <v>0</v>
      </c>
      <c r="M479" s="421" t="str">
        <f t="shared" si="308"/>
        <v/>
      </c>
      <c r="N479" s="4"/>
      <c r="O479" s="83">
        <f t="shared" si="309"/>
        <v>54</v>
      </c>
      <c r="P479" s="77" t="str">
        <f t="shared" si="310"/>
        <v/>
      </c>
      <c r="Q479" s="77" t="str">
        <f t="shared" si="311"/>
        <v/>
      </c>
      <c r="R479" s="78"/>
      <c r="S479" s="79" t="e">
        <f>IF(#REF!="","",ROUND(#REF!/#REF!*$AN$5,1))</f>
        <v>#REF!</v>
      </c>
      <c r="T479" s="79" t="str">
        <f t="shared" si="312"/>
        <v/>
      </c>
      <c r="U479" s="4"/>
      <c r="V479" s="69">
        <f t="shared" si="313"/>
        <v>54</v>
      </c>
      <c r="W479" s="70" t="str">
        <f t="shared" si="314"/>
        <v/>
      </c>
      <c r="X479" s="70" t="str">
        <f t="shared" si="315"/>
        <v/>
      </c>
      <c r="Y479" s="71"/>
      <c r="Z479" s="72">
        <f t="shared" si="316"/>
        <v>0</v>
      </c>
      <c r="AA479" s="422" t="str">
        <f t="shared" si="317"/>
        <v/>
      </c>
      <c r="AB479" s="4"/>
      <c r="AC479" s="84">
        <f t="shared" si="318"/>
        <v>54</v>
      </c>
      <c r="AD479" s="80" t="str">
        <f t="shared" si="319"/>
        <v/>
      </c>
      <c r="AE479" s="80" t="str">
        <f t="shared" si="320"/>
        <v/>
      </c>
      <c r="AF479" s="81"/>
      <c r="AG479" s="6">
        <f t="shared" si="321"/>
        <v>0</v>
      </c>
      <c r="AH479" s="421" t="str">
        <f t="shared" si="322"/>
        <v/>
      </c>
      <c r="AI479" s="4"/>
      <c r="AJ479" s="83">
        <f t="shared" si="323"/>
        <v>54</v>
      </c>
      <c r="AK479" s="77" t="str">
        <f t="shared" si="324"/>
        <v/>
      </c>
      <c r="AL479" s="77" t="str">
        <f t="shared" si="301"/>
        <v/>
      </c>
      <c r="AM479" s="78"/>
      <c r="AN479" s="79" t="e">
        <f>IF(#REF!="","",ROUND(#REF!/#REF!*$AN$5,1))</f>
        <v>#REF!</v>
      </c>
      <c r="AO479" s="79" t="str">
        <f t="shared" si="325"/>
        <v/>
      </c>
      <c r="AP479" s="5" t="str">
        <f t="shared" si="335"/>
        <v/>
      </c>
      <c r="AQ479" s="5" t="str">
        <f t="shared" si="339"/>
        <v/>
      </c>
      <c r="AR479" s="5" t="str">
        <f t="shared" si="336"/>
        <v/>
      </c>
      <c r="AS479" s="5" t="str">
        <f t="shared" si="337"/>
        <v/>
      </c>
      <c r="AT479" s="5" t="str">
        <f t="shared" si="328"/>
        <v/>
      </c>
      <c r="AU479" s="5" t="str">
        <f t="shared" si="338"/>
        <v/>
      </c>
      <c r="AV479" s="5" t="str">
        <f t="shared" si="329"/>
        <v/>
      </c>
    </row>
    <row r="480" spans="1:48" x14ac:dyDescent="0.35">
      <c r="A480" s="69">
        <f>IF('Student Profile'!A57="","",'Student Profile'!A57)</f>
        <v>55</v>
      </c>
      <c r="B480" s="70" t="str">
        <f>IF('Student Profile'!B57="","",'Student Profile'!B57)</f>
        <v/>
      </c>
      <c r="C480" s="69" t="str">
        <f>IF('Student Profile'!C57="","",'Student Profile'!C57)</f>
        <v/>
      </c>
      <c r="D480" s="71"/>
      <c r="E480" s="72">
        <f t="shared" si="302"/>
        <v>0</v>
      </c>
      <c r="F480" s="422" t="str">
        <f t="shared" si="303"/>
        <v/>
      </c>
      <c r="G480" s="4"/>
      <c r="H480" s="84">
        <f t="shared" si="304"/>
        <v>55</v>
      </c>
      <c r="I480" s="80" t="str">
        <f t="shared" si="305"/>
        <v/>
      </c>
      <c r="J480" s="80" t="str">
        <f t="shared" si="306"/>
        <v/>
      </c>
      <c r="K480" s="81"/>
      <c r="L480" s="6">
        <f t="shared" si="307"/>
        <v>0</v>
      </c>
      <c r="M480" s="421" t="str">
        <f t="shared" si="308"/>
        <v/>
      </c>
      <c r="N480" s="4"/>
      <c r="O480" s="83">
        <f t="shared" si="309"/>
        <v>55</v>
      </c>
      <c r="P480" s="77" t="str">
        <f t="shared" si="310"/>
        <v/>
      </c>
      <c r="Q480" s="77" t="str">
        <f t="shared" si="311"/>
        <v/>
      </c>
      <c r="R480" s="78"/>
      <c r="S480" s="79" t="e">
        <f>IF(#REF!="","",ROUND(#REF!/#REF!*$AN$5,1))</f>
        <v>#REF!</v>
      </c>
      <c r="T480" s="79" t="str">
        <f t="shared" si="312"/>
        <v/>
      </c>
      <c r="U480" s="4"/>
      <c r="V480" s="69">
        <f t="shared" si="313"/>
        <v>55</v>
      </c>
      <c r="W480" s="70" t="str">
        <f t="shared" si="314"/>
        <v/>
      </c>
      <c r="X480" s="70" t="str">
        <f t="shared" si="315"/>
        <v/>
      </c>
      <c r="Y480" s="71"/>
      <c r="Z480" s="72">
        <f t="shared" si="316"/>
        <v>0</v>
      </c>
      <c r="AA480" s="422" t="str">
        <f t="shared" si="317"/>
        <v/>
      </c>
      <c r="AB480" s="4"/>
      <c r="AC480" s="84">
        <f t="shared" si="318"/>
        <v>55</v>
      </c>
      <c r="AD480" s="80" t="str">
        <f t="shared" si="319"/>
        <v/>
      </c>
      <c r="AE480" s="80" t="str">
        <f t="shared" si="320"/>
        <v/>
      </c>
      <c r="AF480" s="81"/>
      <c r="AG480" s="6">
        <f t="shared" si="321"/>
        <v>0</v>
      </c>
      <c r="AH480" s="421" t="str">
        <f t="shared" si="322"/>
        <v/>
      </c>
      <c r="AI480" s="4"/>
      <c r="AJ480" s="83">
        <f t="shared" si="323"/>
        <v>55</v>
      </c>
      <c r="AK480" s="77" t="str">
        <f t="shared" si="324"/>
        <v/>
      </c>
      <c r="AL480" s="77" t="str">
        <f t="shared" si="301"/>
        <v/>
      </c>
      <c r="AM480" s="78"/>
      <c r="AN480" s="79" t="e">
        <f>IF(#REF!="","",ROUND(#REF!/#REF!*$AN$5,1))</f>
        <v>#REF!</v>
      </c>
      <c r="AO480" s="79" t="str">
        <f t="shared" si="325"/>
        <v/>
      </c>
      <c r="AP480" s="5" t="str">
        <f t="shared" si="335"/>
        <v/>
      </c>
      <c r="AQ480" s="5" t="str">
        <f t="shared" si="339"/>
        <v/>
      </c>
      <c r="AR480" s="5" t="str">
        <f t="shared" si="336"/>
        <v/>
      </c>
      <c r="AS480" s="5" t="str">
        <f t="shared" si="337"/>
        <v/>
      </c>
      <c r="AT480" s="5" t="str">
        <f t="shared" si="328"/>
        <v/>
      </c>
      <c r="AU480" s="5" t="str">
        <f t="shared" si="338"/>
        <v/>
      </c>
      <c r="AV480" s="5" t="str">
        <f t="shared" si="329"/>
        <v/>
      </c>
    </row>
    <row r="481" spans="1:48" x14ac:dyDescent="0.35">
      <c r="A481" s="69">
        <f>IF('Student Profile'!A58="","",'Student Profile'!A58)</f>
        <v>56</v>
      </c>
      <c r="B481" s="70" t="str">
        <f>IF('Student Profile'!B58="","",'Student Profile'!B58)</f>
        <v/>
      </c>
      <c r="C481" s="69" t="str">
        <f>IF('Student Profile'!C58="","",'Student Profile'!C58)</f>
        <v/>
      </c>
      <c r="D481" s="71"/>
      <c r="E481" s="72">
        <f t="shared" si="302"/>
        <v>0</v>
      </c>
      <c r="F481" s="422" t="str">
        <f t="shared" si="303"/>
        <v/>
      </c>
      <c r="G481" s="4"/>
      <c r="H481" s="84">
        <f t="shared" si="304"/>
        <v>56</v>
      </c>
      <c r="I481" s="80" t="str">
        <f t="shared" si="305"/>
        <v/>
      </c>
      <c r="J481" s="80" t="str">
        <f t="shared" si="306"/>
        <v/>
      </c>
      <c r="K481" s="81"/>
      <c r="L481" s="6">
        <f t="shared" si="307"/>
        <v>0</v>
      </c>
      <c r="M481" s="421" t="str">
        <f t="shared" si="308"/>
        <v/>
      </c>
      <c r="N481" s="4"/>
      <c r="O481" s="83">
        <f t="shared" si="309"/>
        <v>56</v>
      </c>
      <c r="P481" s="77" t="str">
        <f t="shared" si="310"/>
        <v/>
      </c>
      <c r="Q481" s="77" t="str">
        <f t="shared" si="311"/>
        <v/>
      </c>
      <c r="R481" s="78"/>
      <c r="S481" s="79" t="e">
        <f>IF(#REF!="","",ROUND(#REF!/#REF!*$AN$5,1))</f>
        <v>#REF!</v>
      </c>
      <c r="T481" s="79" t="str">
        <f t="shared" si="312"/>
        <v/>
      </c>
      <c r="U481" s="4"/>
      <c r="V481" s="69">
        <f t="shared" si="313"/>
        <v>56</v>
      </c>
      <c r="W481" s="70" t="str">
        <f t="shared" si="314"/>
        <v/>
      </c>
      <c r="X481" s="70" t="str">
        <f t="shared" si="315"/>
        <v/>
      </c>
      <c r="Y481" s="71"/>
      <c r="Z481" s="72">
        <f t="shared" si="316"/>
        <v>0</v>
      </c>
      <c r="AA481" s="422" t="str">
        <f t="shared" si="317"/>
        <v/>
      </c>
      <c r="AB481" s="4"/>
      <c r="AC481" s="84">
        <f t="shared" si="318"/>
        <v>56</v>
      </c>
      <c r="AD481" s="80" t="str">
        <f t="shared" si="319"/>
        <v/>
      </c>
      <c r="AE481" s="80" t="str">
        <f t="shared" si="320"/>
        <v/>
      </c>
      <c r="AF481" s="81"/>
      <c r="AG481" s="6">
        <f t="shared" si="321"/>
        <v>0</v>
      </c>
      <c r="AH481" s="421" t="str">
        <f t="shared" si="322"/>
        <v/>
      </c>
      <c r="AI481" s="4"/>
      <c r="AJ481" s="83">
        <f t="shared" si="323"/>
        <v>56</v>
      </c>
      <c r="AK481" s="77" t="str">
        <f t="shared" si="324"/>
        <v/>
      </c>
      <c r="AL481" s="77" t="str">
        <f t="shared" si="301"/>
        <v/>
      </c>
      <c r="AM481" s="78"/>
      <c r="AN481" s="79" t="e">
        <f>IF(#REF!="","",ROUND(#REF!/#REF!*$AN$5,1))</f>
        <v>#REF!</v>
      </c>
      <c r="AO481" s="79" t="str">
        <f t="shared" si="325"/>
        <v/>
      </c>
      <c r="AP481" s="5" t="str">
        <f t="shared" si="335"/>
        <v/>
      </c>
      <c r="AQ481" s="5" t="str">
        <f t="shared" si="339"/>
        <v/>
      </c>
      <c r="AR481" s="5" t="str">
        <f t="shared" si="336"/>
        <v/>
      </c>
      <c r="AS481" s="5" t="str">
        <f t="shared" si="337"/>
        <v/>
      </c>
      <c r="AT481" s="5" t="str">
        <f t="shared" si="328"/>
        <v/>
      </c>
      <c r="AU481" s="5" t="str">
        <f t="shared" si="338"/>
        <v/>
      </c>
      <c r="AV481" s="5" t="str">
        <f t="shared" si="329"/>
        <v/>
      </c>
    </row>
    <row r="482" spans="1:48" x14ac:dyDescent="0.35">
      <c r="A482" s="69">
        <f>IF('Student Profile'!A59="","",'Student Profile'!A59)</f>
        <v>57</v>
      </c>
      <c r="B482" s="70" t="str">
        <f>IF('Student Profile'!B59="","",'Student Profile'!B59)</f>
        <v/>
      </c>
      <c r="C482" s="69" t="str">
        <f>IF('Student Profile'!C59="","",'Student Profile'!C59)</f>
        <v/>
      </c>
      <c r="D482" s="71"/>
      <c r="E482" s="72">
        <f t="shared" si="302"/>
        <v>0</v>
      </c>
      <c r="F482" s="422" t="str">
        <f t="shared" si="303"/>
        <v/>
      </c>
      <c r="G482" s="4"/>
      <c r="H482" s="84">
        <f t="shared" si="304"/>
        <v>57</v>
      </c>
      <c r="I482" s="80" t="str">
        <f t="shared" si="305"/>
        <v/>
      </c>
      <c r="J482" s="80" t="str">
        <f t="shared" si="306"/>
        <v/>
      </c>
      <c r="K482" s="81"/>
      <c r="L482" s="6">
        <f t="shared" si="307"/>
        <v>0</v>
      </c>
      <c r="M482" s="421" t="str">
        <f t="shared" si="308"/>
        <v/>
      </c>
      <c r="N482" s="4"/>
      <c r="O482" s="83">
        <f t="shared" si="309"/>
        <v>57</v>
      </c>
      <c r="P482" s="77" t="str">
        <f t="shared" si="310"/>
        <v/>
      </c>
      <c r="Q482" s="77" t="str">
        <f t="shared" si="311"/>
        <v/>
      </c>
      <c r="R482" s="78"/>
      <c r="S482" s="79" t="e">
        <f>IF(#REF!="","",ROUND(#REF!/#REF!*$AN$5,1))</f>
        <v>#REF!</v>
      </c>
      <c r="T482" s="79" t="str">
        <f t="shared" si="312"/>
        <v/>
      </c>
      <c r="U482" s="4"/>
      <c r="V482" s="69">
        <f t="shared" si="313"/>
        <v>57</v>
      </c>
      <c r="W482" s="70" t="str">
        <f t="shared" si="314"/>
        <v/>
      </c>
      <c r="X482" s="70" t="str">
        <f t="shared" si="315"/>
        <v/>
      </c>
      <c r="Y482" s="71"/>
      <c r="Z482" s="72">
        <f t="shared" si="316"/>
        <v>0</v>
      </c>
      <c r="AA482" s="422" t="str">
        <f t="shared" si="317"/>
        <v/>
      </c>
      <c r="AB482" s="4"/>
      <c r="AC482" s="84">
        <f t="shared" si="318"/>
        <v>57</v>
      </c>
      <c r="AD482" s="80" t="str">
        <f t="shared" si="319"/>
        <v/>
      </c>
      <c r="AE482" s="80" t="str">
        <f t="shared" si="320"/>
        <v/>
      </c>
      <c r="AF482" s="81"/>
      <c r="AG482" s="6">
        <f t="shared" si="321"/>
        <v>0</v>
      </c>
      <c r="AH482" s="421" t="str">
        <f t="shared" si="322"/>
        <v/>
      </c>
      <c r="AI482" s="4"/>
      <c r="AJ482" s="83">
        <f t="shared" si="323"/>
        <v>57</v>
      </c>
      <c r="AK482" s="77" t="str">
        <f t="shared" si="324"/>
        <v/>
      </c>
      <c r="AL482" s="77" t="str">
        <f t="shared" si="301"/>
        <v/>
      </c>
      <c r="AM482" s="78"/>
      <c r="AN482" s="79" t="e">
        <f>IF(#REF!="","",ROUND(#REF!/#REF!*$AN$5,1))</f>
        <v>#REF!</v>
      </c>
      <c r="AO482" s="79" t="str">
        <f t="shared" si="325"/>
        <v/>
      </c>
      <c r="AP482" s="5" t="str">
        <f t="shared" si="335"/>
        <v/>
      </c>
      <c r="AQ482" s="5" t="str">
        <f t="shared" si="339"/>
        <v/>
      </c>
      <c r="AR482" s="5" t="str">
        <f t="shared" si="336"/>
        <v/>
      </c>
      <c r="AS482" s="5" t="str">
        <f t="shared" si="337"/>
        <v/>
      </c>
      <c r="AT482" s="5" t="str">
        <f t="shared" si="328"/>
        <v/>
      </c>
      <c r="AU482" s="5" t="str">
        <f t="shared" si="338"/>
        <v/>
      </c>
      <c r="AV482" s="5" t="str">
        <f t="shared" si="329"/>
        <v/>
      </c>
    </row>
    <row r="483" spans="1:48" x14ac:dyDescent="0.35">
      <c r="A483" s="69">
        <f>IF('Student Profile'!A60="","",'Student Profile'!A60)</f>
        <v>58</v>
      </c>
      <c r="B483" s="70" t="str">
        <f>IF('Student Profile'!B60="","",'Student Profile'!B60)</f>
        <v/>
      </c>
      <c r="C483" s="69" t="str">
        <f>IF('Student Profile'!C60="","",'Student Profile'!C60)</f>
        <v/>
      </c>
      <c r="D483" s="71"/>
      <c r="E483" s="72">
        <f t="shared" si="302"/>
        <v>0</v>
      </c>
      <c r="F483" s="422" t="str">
        <f t="shared" si="303"/>
        <v/>
      </c>
      <c r="G483" s="4"/>
      <c r="H483" s="84">
        <f t="shared" si="304"/>
        <v>58</v>
      </c>
      <c r="I483" s="80" t="str">
        <f t="shared" si="305"/>
        <v/>
      </c>
      <c r="J483" s="80" t="str">
        <f t="shared" si="306"/>
        <v/>
      </c>
      <c r="K483" s="81"/>
      <c r="L483" s="6">
        <f t="shared" si="307"/>
        <v>0</v>
      </c>
      <c r="M483" s="421" t="str">
        <f t="shared" si="308"/>
        <v/>
      </c>
      <c r="N483" s="4"/>
      <c r="O483" s="83">
        <f t="shared" si="309"/>
        <v>58</v>
      </c>
      <c r="P483" s="77" t="str">
        <f t="shared" si="310"/>
        <v/>
      </c>
      <c r="Q483" s="77" t="str">
        <f t="shared" si="311"/>
        <v/>
      </c>
      <c r="R483" s="78"/>
      <c r="S483" s="79" t="e">
        <f>IF(#REF!="","",ROUND(#REF!/#REF!*$AN$5,1))</f>
        <v>#REF!</v>
      </c>
      <c r="T483" s="79" t="str">
        <f t="shared" si="312"/>
        <v/>
      </c>
      <c r="U483" s="4"/>
      <c r="V483" s="69">
        <f t="shared" si="313"/>
        <v>58</v>
      </c>
      <c r="W483" s="70" t="str">
        <f t="shared" si="314"/>
        <v/>
      </c>
      <c r="X483" s="70" t="str">
        <f t="shared" si="315"/>
        <v/>
      </c>
      <c r="Y483" s="71"/>
      <c r="Z483" s="72">
        <f t="shared" si="316"/>
        <v>0</v>
      </c>
      <c r="AA483" s="422" t="str">
        <f t="shared" si="317"/>
        <v/>
      </c>
      <c r="AB483" s="4"/>
      <c r="AC483" s="84">
        <f t="shared" si="318"/>
        <v>58</v>
      </c>
      <c r="AD483" s="80" t="str">
        <f t="shared" si="319"/>
        <v/>
      </c>
      <c r="AE483" s="80" t="str">
        <f t="shared" si="320"/>
        <v/>
      </c>
      <c r="AF483" s="81"/>
      <c r="AG483" s="6">
        <f t="shared" si="321"/>
        <v>0</v>
      </c>
      <c r="AH483" s="421" t="str">
        <f t="shared" si="322"/>
        <v/>
      </c>
      <c r="AI483" s="4"/>
      <c r="AJ483" s="83">
        <f t="shared" si="323"/>
        <v>58</v>
      </c>
      <c r="AK483" s="77" t="str">
        <f t="shared" si="324"/>
        <v/>
      </c>
      <c r="AL483" s="77" t="str">
        <f t="shared" si="301"/>
        <v/>
      </c>
      <c r="AM483" s="78"/>
      <c r="AN483" s="79" t="e">
        <f>IF(#REF!="","",ROUND(#REF!/#REF!*$AN$5,1))</f>
        <v>#REF!</v>
      </c>
      <c r="AO483" s="79" t="str">
        <f t="shared" si="325"/>
        <v/>
      </c>
      <c r="AP483" s="5" t="str">
        <f t="shared" si="335"/>
        <v/>
      </c>
      <c r="AQ483" s="5" t="str">
        <f t="shared" si="339"/>
        <v/>
      </c>
      <c r="AR483" s="5" t="str">
        <f t="shared" si="336"/>
        <v/>
      </c>
      <c r="AS483" s="5" t="str">
        <f t="shared" si="337"/>
        <v/>
      </c>
      <c r="AT483" s="5" t="str">
        <f t="shared" si="328"/>
        <v/>
      </c>
      <c r="AU483" s="5" t="str">
        <f t="shared" si="338"/>
        <v/>
      </c>
      <c r="AV483" s="5" t="str">
        <f t="shared" si="329"/>
        <v/>
      </c>
    </row>
    <row r="484" spans="1:48" x14ac:dyDescent="0.35">
      <c r="A484" s="69">
        <f>IF('Student Profile'!A61="","",'Student Profile'!A61)</f>
        <v>59</v>
      </c>
      <c r="B484" s="70" t="str">
        <f>IF('Student Profile'!B61="","",'Student Profile'!B61)</f>
        <v/>
      </c>
      <c r="C484" s="69" t="str">
        <f>IF('Student Profile'!C61="","",'Student Profile'!C61)</f>
        <v/>
      </c>
      <c r="D484" s="71"/>
      <c r="E484" s="72">
        <f t="shared" si="302"/>
        <v>0</v>
      </c>
      <c r="F484" s="422" t="str">
        <f t="shared" si="303"/>
        <v/>
      </c>
      <c r="G484" s="4"/>
      <c r="H484" s="84">
        <f t="shared" si="304"/>
        <v>59</v>
      </c>
      <c r="I484" s="80" t="str">
        <f t="shared" si="305"/>
        <v/>
      </c>
      <c r="J484" s="80" t="str">
        <f t="shared" si="306"/>
        <v/>
      </c>
      <c r="K484" s="81"/>
      <c r="L484" s="6">
        <f t="shared" si="307"/>
        <v>0</v>
      </c>
      <c r="M484" s="421" t="str">
        <f t="shared" si="308"/>
        <v/>
      </c>
      <c r="N484" s="4"/>
      <c r="O484" s="83">
        <f t="shared" si="309"/>
        <v>59</v>
      </c>
      <c r="P484" s="77" t="str">
        <f t="shared" si="310"/>
        <v/>
      </c>
      <c r="Q484" s="77" t="str">
        <f t="shared" si="311"/>
        <v/>
      </c>
      <c r="R484" s="78"/>
      <c r="S484" s="79" t="e">
        <f>IF(#REF!="","",ROUND(#REF!/#REF!*$AN$5,1))</f>
        <v>#REF!</v>
      </c>
      <c r="T484" s="79" t="str">
        <f t="shared" si="312"/>
        <v/>
      </c>
      <c r="U484" s="4"/>
      <c r="V484" s="69">
        <f t="shared" si="313"/>
        <v>59</v>
      </c>
      <c r="W484" s="70" t="str">
        <f t="shared" si="314"/>
        <v/>
      </c>
      <c r="X484" s="70" t="str">
        <f t="shared" si="315"/>
        <v/>
      </c>
      <c r="Y484" s="71"/>
      <c r="Z484" s="72">
        <f t="shared" si="316"/>
        <v>0</v>
      </c>
      <c r="AA484" s="422" t="str">
        <f t="shared" si="317"/>
        <v/>
      </c>
      <c r="AB484" s="4"/>
      <c r="AC484" s="84">
        <f t="shared" si="318"/>
        <v>59</v>
      </c>
      <c r="AD484" s="80" t="str">
        <f t="shared" si="319"/>
        <v/>
      </c>
      <c r="AE484" s="80" t="str">
        <f t="shared" si="320"/>
        <v/>
      </c>
      <c r="AF484" s="81"/>
      <c r="AG484" s="6">
        <f t="shared" si="321"/>
        <v>0</v>
      </c>
      <c r="AH484" s="421" t="str">
        <f t="shared" si="322"/>
        <v/>
      </c>
      <c r="AI484" s="4"/>
      <c r="AJ484" s="83">
        <f t="shared" si="323"/>
        <v>59</v>
      </c>
      <c r="AK484" s="77" t="str">
        <f t="shared" si="324"/>
        <v/>
      </c>
      <c r="AL484" s="77" t="str">
        <f t="shared" si="301"/>
        <v/>
      </c>
      <c r="AM484" s="78"/>
      <c r="AN484" s="79" t="e">
        <f>IF(#REF!="","",ROUND(#REF!/#REF!*$AN$5,1))</f>
        <v>#REF!</v>
      </c>
      <c r="AO484" s="79" t="str">
        <f t="shared" si="325"/>
        <v/>
      </c>
      <c r="AP484" s="5" t="str">
        <f t="shared" si="335"/>
        <v/>
      </c>
      <c r="AQ484" s="5" t="str">
        <f t="shared" si="339"/>
        <v/>
      </c>
      <c r="AR484" s="5" t="str">
        <f t="shared" si="336"/>
        <v/>
      </c>
      <c r="AS484" s="5" t="str">
        <f t="shared" si="337"/>
        <v/>
      </c>
      <c r="AT484" s="5" t="str">
        <f t="shared" si="328"/>
        <v/>
      </c>
      <c r="AU484" s="5" t="str">
        <f t="shared" si="338"/>
        <v/>
      </c>
      <c r="AV484" s="5" t="str">
        <f t="shared" si="329"/>
        <v/>
      </c>
    </row>
    <row r="485" spans="1:48" x14ac:dyDescent="0.35">
      <c r="A485" s="69">
        <f>IF('Student Profile'!A62="","",'Student Profile'!A62)</f>
        <v>60</v>
      </c>
      <c r="B485" s="70" t="str">
        <f>IF('Student Profile'!B62="","",'Student Profile'!B62)</f>
        <v/>
      </c>
      <c r="C485" s="69" t="str">
        <f>IF('Student Profile'!C62="","",'Student Profile'!C62)</f>
        <v/>
      </c>
      <c r="D485" s="71"/>
      <c r="E485" s="72">
        <f t="shared" si="302"/>
        <v>0</v>
      </c>
      <c r="F485" s="422" t="str">
        <f t="shared" si="303"/>
        <v/>
      </c>
      <c r="G485" s="4"/>
      <c r="H485" s="84">
        <f t="shared" si="304"/>
        <v>60</v>
      </c>
      <c r="I485" s="80" t="str">
        <f t="shared" si="305"/>
        <v/>
      </c>
      <c r="J485" s="80" t="str">
        <f t="shared" si="306"/>
        <v/>
      </c>
      <c r="K485" s="81"/>
      <c r="L485" s="6">
        <f t="shared" si="307"/>
        <v>0</v>
      </c>
      <c r="M485" s="421" t="str">
        <f t="shared" si="308"/>
        <v/>
      </c>
      <c r="N485" s="4"/>
      <c r="O485" s="83">
        <f t="shared" si="309"/>
        <v>60</v>
      </c>
      <c r="P485" s="77" t="str">
        <f t="shared" si="310"/>
        <v/>
      </c>
      <c r="Q485" s="77" t="str">
        <f t="shared" si="311"/>
        <v/>
      </c>
      <c r="R485" s="78"/>
      <c r="S485" s="79" t="e">
        <f>IF(#REF!="","",ROUND(#REF!/#REF!*$AN$5,1))</f>
        <v>#REF!</v>
      </c>
      <c r="T485" s="79" t="str">
        <f t="shared" si="312"/>
        <v/>
      </c>
      <c r="U485" s="4"/>
      <c r="V485" s="69">
        <f t="shared" si="313"/>
        <v>60</v>
      </c>
      <c r="W485" s="70" t="str">
        <f t="shared" si="314"/>
        <v/>
      </c>
      <c r="X485" s="70" t="str">
        <f t="shared" si="315"/>
        <v/>
      </c>
      <c r="Y485" s="71"/>
      <c r="Z485" s="72">
        <f t="shared" si="316"/>
        <v>0</v>
      </c>
      <c r="AA485" s="422" t="str">
        <f t="shared" si="317"/>
        <v/>
      </c>
      <c r="AB485" s="4"/>
      <c r="AC485" s="84">
        <f t="shared" si="318"/>
        <v>60</v>
      </c>
      <c r="AD485" s="80" t="str">
        <f t="shared" si="319"/>
        <v/>
      </c>
      <c r="AE485" s="80" t="str">
        <f t="shared" si="320"/>
        <v/>
      </c>
      <c r="AF485" s="81"/>
      <c r="AG485" s="6">
        <f t="shared" si="321"/>
        <v>0</v>
      </c>
      <c r="AH485" s="421" t="str">
        <f t="shared" si="322"/>
        <v/>
      </c>
      <c r="AI485" s="4"/>
      <c r="AJ485" s="83">
        <f t="shared" si="323"/>
        <v>60</v>
      </c>
      <c r="AK485" s="77" t="str">
        <f t="shared" si="324"/>
        <v/>
      </c>
      <c r="AL485" s="77" t="str">
        <f t="shared" si="301"/>
        <v/>
      </c>
      <c r="AM485" s="78"/>
      <c r="AN485" s="79" t="e">
        <f>IF(#REF!="","",ROUND(#REF!/#REF!*$AN$5,1))</f>
        <v>#REF!</v>
      </c>
      <c r="AO485" s="79" t="str">
        <f t="shared" si="325"/>
        <v/>
      </c>
      <c r="AP485" s="5" t="str">
        <f t="shared" si="335"/>
        <v/>
      </c>
      <c r="AQ485" s="5" t="str">
        <f t="shared" si="339"/>
        <v/>
      </c>
      <c r="AR485" s="5" t="str">
        <f t="shared" si="336"/>
        <v/>
      </c>
      <c r="AS485" s="5" t="str">
        <f t="shared" si="337"/>
        <v/>
      </c>
      <c r="AT485" s="5" t="str">
        <f t="shared" si="328"/>
        <v/>
      </c>
      <c r="AU485" s="5" t="str">
        <f t="shared" si="338"/>
        <v/>
      </c>
      <c r="AV485" s="5" t="str">
        <f t="shared" si="329"/>
        <v/>
      </c>
    </row>
    <row r="486" spans="1:48" x14ac:dyDescent="0.35">
      <c r="A486" s="69">
        <f>IF('Student Profile'!A63="","",'Student Profile'!A63)</f>
        <v>61</v>
      </c>
      <c r="B486" s="70" t="str">
        <f>IF('Student Profile'!B63="","",'Student Profile'!B63)</f>
        <v/>
      </c>
      <c r="C486" s="69" t="str">
        <f>IF('Student Profile'!C63="","",'Student Profile'!C63)</f>
        <v/>
      </c>
      <c r="D486" s="71"/>
      <c r="E486" s="72">
        <f t="shared" ref="E486:E525" si="340">ROUND(D486/$D$5*$E$5,1)</f>
        <v>0</v>
      </c>
      <c r="F486" s="422" t="str">
        <f t="shared" si="303"/>
        <v/>
      </c>
      <c r="G486" s="4"/>
      <c r="H486" s="84">
        <f t="shared" ref="H486:H525" si="341">IF(A486="","",A486)</f>
        <v>61</v>
      </c>
      <c r="I486" s="80" t="str">
        <f t="shared" si="305"/>
        <v/>
      </c>
      <c r="J486" s="80" t="str">
        <f t="shared" si="306"/>
        <v/>
      </c>
      <c r="K486" s="81"/>
      <c r="L486" s="6">
        <f t="shared" ref="L486:L525" si="342">ROUND(K486/$AF$5*$AG$5,1)</f>
        <v>0</v>
      </c>
      <c r="M486" s="421" t="str">
        <f t="shared" si="308"/>
        <v/>
      </c>
      <c r="N486" s="4"/>
      <c r="O486" s="83">
        <f t="shared" ref="O486:O525" si="343">IF(A486="","",A486)</f>
        <v>61</v>
      </c>
      <c r="P486" s="77" t="str">
        <f t="shared" ref="P486:P525" si="344">IF(B486="","",B486)</f>
        <v/>
      </c>
      <c r="Q486" s="77" t="str">
        <f t="shared" ref="Q486:Q525" si="345">IF(C486="","",C486)</f>
        <v/>
      </c>
      <c r="R486" s="78"/>
      <c r="S486" s="79" t="e">
        <f>IF(#REF!="","",ROUND(#REF!/#REF!*$AN$5,1))</f>
        <v>#REF!</v>
      </c>
      <c r="T486" s="79" t="str">
        <f t="shared" ref="T486:T525" si="346">IF(R486="","",ROUNDUP(R486/$R$425*$T$425,1))</f>
        <v/>
      </c>
      <c r="U486" s="4"/>
      <c r="V486" s="69">
        <f t="shared" ref="V486:V525" si="347">IF(A486="","",A486)</f>
        <v>61</v>
      </c>
      <c r="W486" s="70" t="str">
        <f t="shared" si="314"/>
        <v/>
      </c>
      <c r="X486" s="70" t="str">
        <f t="shared" si="315"/>
        <v/>
      </c>
      <c r="Y486" s="71"/>
      <c r="Z486" s="72">
        <f t="shared" ref="Z486:Z525" si="348">ROUND(Y486/$Y$5*$Z$5,1)</f>
        <v>0</v>
      </c>
      <c r="AA486" s="422" t="str">
        <f t="shared" si="317"/>
        <v/>
      </c>
      <c r="AB486" s="4"/>
      <c r="AC486" s="84">
        <f t="shared" ref="AC486:AC525" si="349">IF(A486="","",A486)</f>
        <v>61</v>
      </c>
      <c r="AD486" s="80" t="str">
        <f t="shared" si="319"/>
        <v/>
      </c>
      <c r="AE486" s="80" t="str">
        <f t="shared" si="320"/>
        <v/>
      </c>
      <c r="AF486" s="81"/>
      <c r="AG486" s="6">
        <f t="shared" ref="AG486:AG525" si="350">ROUND(AF486/$AF$5*$AG$5,1)</f>
        <v>0</v>
      </c>
      <c r="AH486" s="421" t="str">
        <f t="shared" si="322"/>
        <v/>
      </c>
      <c r="AI486" s="4"/>
      <c r="AJ486" s="83">
        <f t="shared" ref="AJ486:AJ525" si="351">IF(A486="","",A486)</f>
        <v>61</v>
      </c>
      <c r="AK486" s="77" t="str">
        <f t="shared" ref="AK486:AK525" si="352">IF(B486="","",B486)</f>
        <v/>
      </c>
      <c r="AL486" s="77" t="str">
        <f t="shared" ref="AL486:AL525" si="353">IF(C486="","",C486)</f>
        <v/>
      </c>
      <c r="AM486" s="78"/>
      <c r="AN486" s="79" t="e">
        <f>IF(#REF!="","",ROUND(#REF!/#REF!*$AN$5,1))</f>
        <v>#REF!</v>
      </c>
      <c r="AO486" s="79" t="str">
        <f t="shared" si="325"/>
        <v/>
      </c>
      <c r="AP486" s="5" t="str">
        <f t="shared" si="335"/>
        <v/>
      </c>
      <c r="AQ486" s="5" t="str">
        <f t="shared" si="339"/>
        <v/>
      </c>
      <c r="AR486" s="5" t="str">
        <f t="shared" si="336"/>
        <v/>
      </c>
      <c r="AS486" s="5" t="str">
        <f t="shared" si="337"/>
        <v/>
      </c>
      <c r="AT486" s="5" t="str">
        <f t="shared" si="328"/>
        <v/>
      </c>
      <c r="AU486" s="5" t="str">
        <f t="shared" si="338"/>
        <v/>
      </c>
      <c r="AV486" s="5" t="str">
        <f t="shared" si="329"/>
        <v/>
      </c>
    </row>
    <row r="487" spans="1:48" x14ac:dyDescent="0.35">
      <c r="A487" s="69">
        <f>IF('Student Profile'!A64="","",'Student Profile'!A64)</f>
        <v>62</v>
      </c>
      <c r="B487" s="70" t="str">
        <f>IF('Student Profile'!B64="","",'Student Profile'!B64)</f>
        <v/>
      </c>
      <c r="C487" s="69" t="str">
        <f>IF('Student Profile'!C64="","",'Student Profile'!C64)</f>
        <v/>
      </c>
      <c r="D487" s="71"/>
      <c r="E487" s="72">
        <f t="shared" si="340"/>
        <v>0</v>
      </c>
      <c r="F487" s="422" t="str">
        <f t="shared" si="303"/>
        <v/>
      </c>
      <c r="G487" s="4"/>
      <c r="H487" s="84">
        <f t="shared" si="341"/>
        <v>62</v>
      </c>
      <c r="I487" s="80" t="str">
        <f t="shared" si="305"/>
        <v/>
      </c>
      <c r="J487" s="80" t="str">
        <f t="shared" si="306"/>
        <v/>
      </c>
      <c r="K487" s="81"/>
      <c r="L487" s="6">
        <f t="shared" si="342"/>
        <v>0</v>
      </c>
      <c r="M487" s="421" t="str">
        <f t="shared" si="308"/>
        <v/>
      </c>
      <c r="N487" s="4"/>
      <c r="O487" s="83">
        <f t="shared" si="343"/>
        <v>62</v>
      </c>
      <c r="P487" s="77" t="str">
        <f t="shared" si="344"/>
        <v/>
      </c>
      <c r="Q487" s="77" t="str">
        <f t="shared" si="345"/>
        <v/>
      </c>
      <c r="R487" s="78"/>
      <c r="S487" s="79" t="e">
        <f>IF(#REF!="","",ROUND(#REF!/#REF!*$AN$5,1))</f>
        <v>#REF!</v>
      </c>
      <c r="T487" s="79" t="str">
        <f t="shared" si="346"/>
        <v/>
      </c>
      <c r="U487" s="4"/>
      <c r="V487" s="69">
        <f t="shared" si="347"/>
        <v>62</v>
      </c>
      <c r="W487" s="70" t="str">
        <f t="shared" si="314"/>
        <v/>
      </c>
      <c r="X487" s="70" t="str">
        <f t="shared" si="315"/>
        <v/>
      </c>
      <c r="Y487" s="71"/>
      <c r="Z487" s="72">
        <f t="shared" si="348"/>
        <v>0</v>
      </c>
      <c r="AA487" s="422" t="str">
        <f t="shared" si="317"/>
        <v/>
      </c>
      <c r="AB487" s="4"/>
      <c r="AC487" s="84">
        <f t="shared" si="349"/>
        <v>62</v>
      </c>
      <c r="AD487" s="80" t="str">
        <f t="shared" si="319"/>
        <v/>
      </c>
      <c r="AE487" s="80" t="str">
        <f t="shared" si="320"/>
        <v/>
      </c>
      <c r="AF487" s="81"/>
      <c r="AG487" s="6">
        <f t="shared" si="350"/>
        <v>0</v>
      </c>
      <c r="AH487" s="421" t="str">
        <f t="shared" si="322"/>
        <v/>
      </c>
      <c r="AI487" s="4"/>
      <c r="AJ487" s="83">
        <f t="shared" si="351"/>
        <v>62</v>
      </c>
      <c r="AK487" s="77" t="str">
        <f t="shared" si="352"/>
        <v/>
      </c>
      <c r="AL487" s="77" t="str">
        <f t="shared" si="353"/>
        <v/>
      </c>
      <c r="AM487" s="78"/>
      <c r="AN487" s="79" t="e">
        <f>IF(#REF!="","",ROUND(#REF!/#REF!*$AN$5,1))</f>
        <v>#REF!</v>
      </c>
      <c r="AO487" s="79" t="str">
        <f t="shared" si="325"/>
        <v/>
      </c>
      <c r="AP487" s="5" t="str">
        <f t="shared" si="335"/>
        <v/>
      </c>
      <c r="AQ487" s="5" t="str">
        <f t="shared" si="339"/>
        <v/>
      </c>
      <c r="AR487" s="5" t="str">
        <f t="shared" si="336"/>
        <v/>
      </c>
      <c r="AS487" s="5" t="str">
        <f t="shared" si="337"/>
        <v/>
      </c>
      <c r="AT487" s="5" t="str">
        <f t="shared" si="328"/>
        <v/>
      </c>
      <c r="AU487" s="5" t="str">
        <f t="shared" si="338"/>
        <v/>
      </c>
      <c r="AV487" s="5" t="str">
        <f t="shared" si="329"/>
        <v/>
      </c>
    </row>
    <row r="488" spans="1:48" x14ac:dyDescent="0.35">
      <c r="A488" s="69">
        <f>IF('Student Profile'!A65="","",'Student Profile'!A65)</f>
        <v>63</v>
      </c>
      <c r="B488" s="70" t="str">
        <f>IF('Student Profile'!B65="","",'Student Profile'!B65)</f>
        <v/>
      </c>
      <c r="C488" s="69" t="str">
        <f>IF('Student Profile'!C65="","",'Student Profile'!C65)</f>
        <v/>
      </c>
      <c r="D488" s="71"/>
      <c r="E488" s="72">
        <f t="shared" si="340"/>
        <v>0</v>
      </c>
      <c r="F488" s="422" t="str">
        <f t="shared" si="303"/>
        <v/>
      </c>
      <c r="G488" s="4"/>
      <c r="H488" s="84">
        <f t="shared" si="341"/>
        <v>63</v>
      </c>
      <c r="I488" s="80" t="str">
        <f t="shared" si="305"/>
        <v/>
      </c>
      <c r="J488" s="80" t="str">
        <f t="shared" si="306"/>
        <v/>
      </c>
      <c r="K488" s="81"/>
      <c r="L488" s="6">
        <f t="shared" si="342"/>
        <v>0</v>
      </c>
      <c r="M488" s="421" t="str">
        <f t="shared" si="308"/>
        <v/>
      </c>
      <c r="N488" s="4"/>
      <c r="O488" s="83">
        <f t="shared" si="343"/>
        <v>63</v>
      </c>
      <c r="P488" s="77" t="str">
        <f t="shared" si="344"/>
        <v/>
      </c>
      <c r="Q488" s="77" t="str">
        <f t="shared" si="345"/>
        <v/>
      </c>
      <c r="R488" s="78"/>
      <c r="S488" s="79" t="e">
        <f>IF(#REF!="","",ROUND(#REF!/#REF!*$AN$5,1))</f>
        <v>#REF!</v>
      </c>
      <c r="T488" s="79" t="str">
        <f t="shared" si="346"/>
        <v/>
      </c>
      <c r="U488" s="4"/>
      <c r="V488" s="69">
        <f t="shared" si="347"/>
        <v>63</v>
      </c>
      <c r="W488" s="70" t="str">
        <f t="shared" si="314"/>
        <v/>
      </c>
      <c r="X488" s="70" t="str">
        <f t="shared" si="315"/>
        <v/>
      </c>
      <c r="Y488" s="71"/>
      <c r="Z488" s="72">
        <f t="shared" si="348"/>
        <v>0</v>
      </c>
      <c r="AA488" s="422" t="str">
        <f t="shared" si="317"/>
        <v/>
      </c>
      <c r="AB488" s="4"/>
      <c r="AC488" s="84">
        <f t="shared" si="349"/>
        <v>63</v>
      </c>
      <c r="AD488" s="80" t="str">
        <f t="shared" si="319"/>
        <v/>
      </c>
      <c r="AE488" s="80" t="str">
        <f t="shared" si="320"/>
        <v/>
      </c>
      <c r="AF488" s="81"/>
      <c r="AG488" s="6">
        <f t="shared" si="350"/>
        <v>0</v>
      </c>
      <c r="AH488" s="421" t="str">
        <f t="shared" si="322"/>
        <v/>
      </c>
      <c r="AI488" s="4"/>
      <c r="AJ488" s="83">
        <f t="shared" si="351"/>
        <v>63</v>
      </c>
      <c r="AK488" s="77" t="str">
        <f t="shared" si="352"/>
        <v/>
      </c>
      <c r="AL488" s="77" t="str">
        <f t="shared" si="353"/>
        <v/>
      </c>
      <c r="AM488" s="78"/>
      <c r="AN488" s="79" t="e">
        <f>IF(#REF!="","",ROUND(#REF!/#REF!*$AN$5,1))</f>
        <v>#REF!</v>
      </c>
      <c r="AO488" s="79" t="str">
        <f t="shared" si="325"/>
        <v/>
      </c>
      <c r="AP488" s="5" t="str">
        <f t="shared" si="335"/>
        <v/>
      </c>
      <c r="AQ488" s="5" t="str">
        <f t="shared" si="339"/>
        <v/>
      </c>
      <c r="AR488" s="5" t="str">
        <f t="shared" si="336"/>
        <v/>
      </c>
      <c r="AS488" s="5" t="str">
        <f t="shared" si="337"/>
        <v/>
      </c>
      <c r="AT488" s="5" t="str">
        <f t="shared" si="328"/>
        <v/>
      </c>
      <c r="AU488" s="5" t="str">
        <f t="shared" si="338"/>
        <v/>
      </c>
      <c r="AV488" s="5" t="str">
        <f t="shared" si="329"/>
        <v/>
      </c>
    </row>
    <row r="489" spans="1:48" x14ac:dyDescent="0.35">
      <c r="A489" s="69">
        <f>IF('Student Profile'!A66="","",'Student Profile'!A66)</f>
        <v>64</v>
      </c>
      <c r="B489" s="70" t="str">
        <f>IF('Student Profile'!B66="","",'Student Profile'!B66)</f>
        <v/>
      </c>
      <c r="C489" s="69" t="str">
        <f>IF('Student Profile'!C66="","",'Student Profile'!C66)</f>
        <v/>
      </c>
      <c r="D489" s="71"/>
      <c r="E489" s="72">
        <f t="shared" si="340"/>
        <v>0</v>
      </c>
      <c r="F489" s="422" t="str">
        <f t="shared" si="303"/>
        <v/>
      </c>
      <c r="G489" s="4"/>
      <c r="H489" s="84">
        <f t="shared" si="341"/>
        <v>64</v>
      </c>
      <c r="I489" s="80" t="str">
        <f t="shared" si="305"/>
        <v/>
      </c>
      <c r="J489" s="80" t="str">
        <f t="shared" si="306"/>
        <v/>
      </c>
      <c r="K489" s="81"/>
      <c r="L489" s="6">
        <f t="shared" si="342"/>
        <v>0</v>
      </c>
      <c r="M489" s="421" t="str">
        <f t="shared" si="308"/>
        <v/>
      </c>
      <c r="N489" s="4"/>
      <c r="O489" s="83">
        <f t="shared" si="343"/>
        <v>64</v>
      </c>
      <c r="P489" s="77" t="str">
        <f t="shared" si="344"/>
        <v/>
      </c>
      <c r="Q489" s="77" t="str">
        <f t="shared" si="345"/>
        <v/>
      </c>
      <c r="R489" s="78"/>
      <c r="S489" s="79" t="e">
        <f>IF(#REF!="","",ROUND(#REF!/#REF!*$AN$5,1))</f>
        <v>#REF!</v>
      </c>
      <c r="T489" s="79" t="str">
        <f t="shared" si="346"/>
        <v/>
      </c>
      <c r="U489" s="4"/>
      <c r="V489" s="69">
        <f t="shared" si="347"/>
        <v>64</v>
      </c>
      <c r="W489" s="70" t="str">
        <f t="shared" si="314"/>
        <v/>
      </c>
      <c r="X489" s="70" t="str">
        <f t="shared" si="315"/>
        <v/>
      </c>
      <c r="Y489" s="71"/>
      <c r="Z489" s="72">
        <f t="shared" si="348"/>
        <v>0</v>
      </c>
      <c r="AA489" s="422" t="str">
        <f t="shared" si="317"/>
        <v/>
      </c>
      <c r="AB489" s="4"/>
      <c r="AC489" s="84">
        <f t="shared" si="349"/>
        <v>64</v>
      </c>
      <c r="AD489" s="80" t="str">
        <f t="shared" si="319"/>
        <v/>
      </c>
      <c r="AE489" s="80" t="str">
        <f t="shared" si="320"/>
        <v/>
      </c>
      <c r="AF489" s="81"/>
      <c r="AG489" s="6">
        <f t="shared" si="350"/>
        <v>0</v>
      </c>
      <c r="AH489" s="421" t="str">
        <f t="shared" si="322"/>
        <v/>
      </c>
      <c r="AI489" s="4"/>
      <c r="AJ489" s="83">
        <f t="shared" si="351"/>
        <v>64</v>
      </c>
      <c r="AK489" s="77" t="str">
        <f t="shared" si="352"/>
        <v/>
      </c>
      <c r="AL489" s="77" t="str">
        <f t="shared" si="353"/>
        <v/>
      </c>
      <c r="AM489" s="78"/>
      <c r="AN489" s="79" t="e">
        <f>IF(#REF!="","",ROUND(#REF!/#REF!*$AN$5,1))</f>
        <v>#REF!</v>
      </c>
      <c r="AO489" s="79" t="str">
        <f t="shared" si="325"/>
        <v/>
      </c>
      <c r="AP489" s="5" t="str">
        <f t="shared" si="335"/>
        <v/>
      </c>
      <c r="AQ489" s="5" t="str">
        <f t="shared" si="339"/>
        <v/>
      </c>
      <c r="AR489" s="5" t="str">
        <f t="shared" si="336"/>
        <v/>
      </c>
      <c r="AS489" s="5" t="str">
        <f t="shared" si="337"/>
        <v/>
      </c>
      <c r="AT489" s="5" t="str">
        <f t="shared" si="328"/>
        <v/>
      </c>
      <c r="AU489" s="5" t="str">
        <f t="shared" si="338"/>
        <v/>
      </c>
      <c r="AV489" s="5" t="str">
        <f t="shared" si="329"/>
        <v/>
      </c>
    </row>
    <row r="490" spans="1:48" x14ac:dyDescent="0.35">
      <c r="A490" s="69">
        <f>IF('Student Profile'!A67="","",'Student Profile'!A67)</f>
        <v>65</v>
      </c>
      <c r="B490" s="70" t="str">
        <f>IF('Student Profile'!B67="","",'Student Profile'!B67)</f>
        <v/>
      </c>
      <c r="C490" s="69" t="str">
        <f>IF('Student Profile'!C67="","",'Student Profile'!C67)</f>
        <v/>
      </c>
      <c r="D490" s="71"/>
      <c r="E490" s="72">
        <f t="shared" si="340"/>
        <v>0</v>
      </c>
      <c r="F490" s="422" t="str">
        <f t="shared" si="303"/>
        <v/>
      </c>
      <c r="G490" s="4"/>
      <c r="H490" s="84">
        <f t="shared" si="341"/>
        <v>65</v>
      </c>
      <c r="I490" s="80" t="str">
        <f t="shared" si="305"/>
        <v/>
      </c>
      <c r="J490" s="80" t="str">
        <f t="shared" si="306"/>
        <v/>
      </c>
      <c r="K490" s="81"/>
      <c r="L490" s="6">
        <f t="shared" si="342"/>
        <v>0</v>
      </c>
      <c r="M490" s="421" t="str">
        <f t="shared" si="308"/>
        <v/>
      </c>
      <c r="N490" s="4"/>
      <c r="O490" s="83">
        <f t="shared" si="343"/>
        <v>65</v>
      </c>
      <c r="P490" s="77" t="str">
        <f t="shared" si="344"/>
        <v/>
      </c>
      <c r="Q490" s="77" t="str">
        <f t="shared" si="345"/>
        <v/>
      </c>
      <c r="R490" s="78"/>
      <c r="S490" s="79" t="e">
        <f>IF(#REF!="","",ROUND(#REF!/#REF!*$AN$5,1))</f>
        <v>#REF!</v>
      </c>
      <c r="T490" s="79" t="str">
        <f t="shared" si="346"/>
        <v/>
      </c>
      <c r="U490" s="4"/>
      <c r="V490" s="69">
        <f t="shared" si="347"/>
        <v>65</v>
      </c>
      <c r="W490" s="70" t="str">
        <f t="shared" si="314"/>
        <v/>
      </c>
      <c r="X490" s="70" t="str">
        <f t="shared" si="315"/>
        <v/>
      </c>
      <c r="Y490" s="71"/>
      <c r="Z490" s="72">
        <f t="shared" si="348"/>
        <v>0</v>
      </c>
      <c r="AA490" s="422" t="str">
        <f t="shared" si="317"/>
        <v/>
      </c>
      <c r="AB490" s="4"/>
      <c r="AC490" s="84">
        <f t="shared" si="349"/>
        <v>65</v>
      </c>
      <c r="AD490" s="80" t="str">
        <f t="shared" si="319"/>
        <v/>
      </c>
      <c r="AE490" s="80" t="str">
        <f t="shared" si="320"/>
        <v/>
      </c>
      <c r="AF490" s="81"/>
      <c r="AG490" s="6">
        <f t="shared" si="350"/>
        <v>0</v>
      </c>
      <c r="AH490" s="421" t="str">
        <f t="shared" si="322"/>
        <v/>
      </c>
      <c r="AI490" s="4"/>
      <c r="AJ490" s="83">
        <f t="shared" si="351"/>
        <v>65</v>
      </c>
      <c r="AK490" s="77" t="str">
        <f t="shared" si="352"/>
        <v/>
      </c>
      <c r="AL490" s="77" t="str">
        <f t="shared" si="353"/>
        <v/>
      </c>
      <c r="AM490" s="78"/>
      <c r="AN490" s="79" t="e">
        <f>IF(#REF!="","",ROUND(#REF!/#REF!*$AN$5,1))</f>
        <v>#REF!</v>
      </c>
      <c r="AO490" s="79" t="str">
        <f t="shared" si="325"/>
        <v/>
      </c>
      <c r="AP490" s="5" t="str">
        <f t="shared" si="335"/>
        <v/>
      </c>
      <c r="AQ490" s="5" t="str">
        <f t="shared" si="339"/>
        <v/>
      </c>
      <c r="AR490" s="5" t="str">
        <f t="shared" si="336"/>
        <v/>
      </c>
      <c r="AS490" s="5" t="str">
        <f t="shared" si="337"/>
        <v/>
      </c>
      <c r="AT490" s="5" t="str">
        <f t="shared" si="328"/>
        <v/>
      </c>
      <c r="AU490" s="5" t="str">
        <f t="shared" si="338"/>
        <v/>
      </c>
      <c r="AV490" s="5" t="str">
        <f t="shared" si="329"/>
        <v/>
      </c>
    </row>
    <row r="491" spans="1:48" x14ac:dyDescent="0.35">
      <c r="A491" s="69">
        <f>IF('Student Profile'!A68="","",'Student Profile'!A68)</f>
        <v>66</v>
      </c>
      <c r="B491" s="70" t="str">
        <f>IF('Student Profile'!B68="","",'Student Profile'!B68)</f>
        <v/>
      </c>
      <c r="C491" s="69" t="str">
        <f>IF('Student Profile'!C68="","",'Student Profile'!C68)</f>
        <v/>
      </c>
      <c r="D491" s="71"/>
      <c r="E491" s="72">
        <f t="shared" si="340"/>
        <v>0</v>
      </c>
      <c r="F491" s="422" t="str">
        <f t="shared" ref="F491:F525" si="354">IF(D491="","",ROUNDUP(D491/$D$425*$F$425,0))</f>
        <v/>
      </c>
      <c r="G491" s="4"/>
      <c r="H491" s="84">
        <f t="shared" si="341"/>
        <v>66</v>
      </c>
      <c r="I491" s="80" t="str">
        <f t="shared" ref="I491:I525" si="355">IF(B491="","",B491)</f>
        <v/>
      </c>
      <c r="J491" s="80" t="str">
        <f t="shared" ref="J491:J525" si="356">IF(C491="","",C491)</f>
        <v/>
      </c>
      <c r="K491" s="81"/>
      <c r="L491" s="6">
        <f t="shared" si="342"/>
        <v>0</v>
      </c>
      <c r="M491" s="421" t="str">
        <f t="shared" ref="M491:M524" si="357">IF(K491="","",ROUNDUP(K491/$K$425*$M$425,0))</f>
        <v/>
      </c>
      <c r="N491" s="4"/>
      <c r="O491" s="83">
        <f t="shared" si="343"/>
        <v>66</v>
      </c>
      <c r="P491" s="77" t="str">
        <f t="shared" si="344"/>
        <v/>
      </c>
      <c r="Q491" s="77" t="str">
        <f t="shared" si="345"/>
        <v/>
      </c>
      <c r="R491" s="78"/>
      <c r="S491" s="79" t="e">
        <f>IF(#REF!="","",ROUND(#REF!/#REF!*$AN$5,1))</f>
        <v>#REF!</v>
      </c>
      <c r="T491" s="79" t="str">
        <f t="shared" si="346"/>
        <v/>
      </c>
      <c r="U491" s="4"/>
      <c r="V491" s="69">
        <f t="shared" si="347"/>
        <v>66</v>
      </c>
      <c r="W491" s="70" t="str">
        <f t="shared" ref="W491:W525" si="358">IF(B491="","",B491)</f>
        <v/>
      </c>
      <c r="X491" s="70" t="str">
        <f t="shared" ref="X491:X525" si="359">IF(C491="","",C491)</f>
        <v/>
      </c>
      <c r="Y491" s="71"/>
      <c r="Z491" s="72">
        <f t="shared" si="348"/>
        <v>0</v>
      </c>
      <c r="AA491" s="422" t="str">
        <f t="shared" ref="AA491:AA524" si="360">IF(Y491="","",ROUNDUP(Y491/$Y$425*$AA$425,0))</f>
        <v/>
      </c>
      <c r="AB491" s="4"/>
      <c r="AC491" s="84">
        <f t="shared" si="349"/>
        <v>66</v>
      </c>
      <c r="AD491" s="80" t="str">
        <f t="shared" ref="AD491:AD525" si="361">IF(B491="","",B491)</f>
        <v/>
      </c>
      <c r="AE491" s="80" t="str">
        <f t="shared" ref="AE491:AE525" si="362">IF(C491="","",C491)</f>
        <v/>
      </c>
      <c r="AF491" s="81"/>
      <c r="AG491" s="6">
        <f t="shared" si="350"/>
        <v>0</v>
      </c>
      <c r="AH491" s="421" t="str">
        <f t="shared" ref="AH491:AH525" si="363">IF(AF491="","",ROUNDUP(AF491/$AF$425*$AH$425,0))</f>
        <v/>
      </c>
      <c r="AI491" s="4"/>
      <c r="AJ491" s="83">
        <f t="shared" si="351"/>
        <v>66</v>
      </c>
      <c r="AK491" s="77" t="str">
        <f t="shared" si="352"/>
        <v/>
      </c>
      <c r="AL491" s="77" t="str">
        <f t="shared" si="353"/>
        <v/>
      </c>
      <c r="AM491" s="78"/>
      <c r="AN491" s="79" t="e">
        <f>IF(#REF!="","",ROUND(#REF!/#REF!*$AN$5,1))</f>
        <v>#REF!</v>
      </c>
      <c r="AO491" s="79" t="str">
        <f t="shared" ref="AO491:AO525" si="364">IF(AM491="","",ROUNDUP(AM491/$AM$425*$AO$425,0))</f>
        <v/>
      </c>
      <c r="AP491" s="5" t="str">
        <f t="shared" si="335"/>
        <v/>
      </c>
      <c r="AQ491" s="5" t="str">
        <f t="shared" si="339"/>
        <v/>
      </c>
      <c r="AR491" s="5" t="str">
        <f t="shared" si="336"/>
        <v/>
      </c>
      <c r="AS491" s="5" t="str">
        <f t="shared" si="337"/>
        <v/>
      </c>
      <c r="AT491" s="5" t="str">
        <f t="shared" ref="AT491:AT525" si="365">IF(AF491="","",AF491)</f>
        <v/>
      </c>
      <c r="AU491" s="5" t="str">
        <f t="shared" si="338"/>
        <v/>
      </c>
      <c r="AV491" s="5" t="str">
        <f t="shared" ref="AV491:AV525" si="366">IF(AND(AP491="",AQ491="",AS491="",AT491=""),"",SUM(AP491,AQ491,AS491,AT491))</f>
        <v/>
      </c>
    </row>
    <row r="492" spans="1:48" x14ac:dyDescent="0.35">
      <c r="A492" s="69">
        <f>IF('Student Profile'!A69="","",'Student Profile'!A69)</f>
        <v>67</v>
      </c>
      <c r="B492" s="70" t="str">
        <f>IF('Student Profile'!B69="","",'Student Profile'!B69)</f>
        <v/>
      </c>
      <c r="C492" s="69" t="str">
        <f>IF('Student Profile'!C69="","",'Student Profile'!C69)</f>
        <v/>
      </c>
      <c r="D492" s="71"/>
      <c r="E492" s="72">
        <f t="shared" si="340"/>
        <v>0</v>
      </c>
      <c r="F492" s="422" t="str">
        <f t="shared" si="354"/>
        <v/>
      </c>
      <c r="G492" s="4"/>
      <c r="H492" s="84">
        <f t="shared" si="341"/>
        <v>67</v>
      </c>
      <c r="I492" s="80" t="str">
        <f t="shared" si="355"/>
        <v/>
      </c>
      <c r="J492" s="80" t="str">
        <f t="shared" si="356"/>
        <v/>
      </c>
      <c r="K492" s="81"/>
      <c r="L492" s="6">
        <f t="shared" si="342"/>
        <v>0</v>
      </c>
      <c r="M492" s="421" t="str">
        <f t="shared" si="357"/>
        <v/>
      </c>
      <c r="N492" s="4"/>
      <c r="O492" s="83">
        <f t="shared" si="343"/>
        <v>67</v>
      </c>
      <c r="P492" s="77" t="str">
        <f t="shared" si="344"/>
        <v/>
      </c>
      <c r="Q492" s="77" t="str">
        <f t="shared" si="345"/>
        <v/>
      </c>
      <c r="R492" s="78"/>
      <c r="S492" s="79" t="e">
        <f>IF(#REF!="","",ROUND(#REF!/#REF!*$AN$5,1))</f>
        <v>#REF!</v>
      </c>
      <c r="T492" s="79" t="str">
        <f t="shared" si="346"/>
        <v/>
      </c>
      <c r="U492" s="4"/>
      <c r="V492" s="69">
        <f t="shared" si="347"/>
        <v>67</v>
      </c>
      <c r="W492" s="70" t="str">
        <f t="shared" si="358"/>
        <v/>
      </c>
      <c r="X492" s="70" t="str">
        <f t="shared" si="359"/>
        <v/>
      </c>
      <c r="Y492" s="71"/>
      <c r="Z492" s="72">
        <f t="shared" si="348"/>
        <v>0</v>
      </c>
      <c r="AA492" s="422" t="str">
        <f t="shared" si="360"/>
        <v/>
      </c>
      <c r="AB492" s="4"/>
      <c r="AC492" s="84">
        <f t="shared" si="349"/>
        <v>67</v>
      </c>
      <c r="AD492" s="80" t="str">
        <f t="shared" si="361"/>
        <v/>
      </c>
      <c r="AE492" s="80" t="str">
        <f t="shared" si="362"/>
        <v/>
      </c>
      <c r="AF492" s="81"/>
      <c r="AG492" s="6">
        <f t="shared" si="350"/>
        <v>0</v>
      </c>
      <c r="AH492" s="421" t="str">
        <f t="shared" si="363"/>
        <v/>
      </c>
      <c r="AI492" s="4"/>
      <c r="AJ492" s="83">
        <f t="shared" si="351"/>
        <v>67</v>
      </c>
      <c r="AK492" s="77" t="str">
        <f t="shared" si="352"/>
        <v/>
      </c>
      <c r="AL492" s="77" t="str">
        <f t="shared" si="353"/>
        <v/>
      </c>
      <c r="AM492" s="78"/>
      <c r="AN492" s="79" t="e">
        <f>IF(#REF!="","",ROUND(#REF!/#REF!*$AN$5,1))</f>
        <v>#REF!</v>
      </c>
      <c r="AO492" s="79" t="str">
        <f t="shared" si="364"/>
        <v/>
      </c>
      <c r="AP492" s="5" t="str">
        <f t="shared" si="335"/>
        <v/>
      </c>
      <c r="AQ492" s="5" t="str">
        <f t="shared" si="339"/>
        <v/>
      </c>
      <c r="AR492" s="5" t="str">
        <f t="shared" si="336"/>
        <v/>
      </c>
      <c r="AS492" s="5" t="str">
        <f t="shared" si="337"/>
        <v/>
      </c>
      <c r="AT492" s="5" t="str">
        <f t="shared" si="365"/>
        <v/>
      </c>
      <c r="AU492" s="5" t="str">
        <f t="shared" si="338"/>
        <v/>
      </c>
      <c r="AV492" s="5" t="str">
        <f t="shared" si="366"/>
        <v/>
      </c>
    </row>
    <row r="493" spans="1:48" x14ac:dyDescent="0.35">
      <c r="A493" s="69">
        <f>IF('Student Profile'!A70="","",'Student Profile'!A70)</f>
        <v>68</v>
      </c>
      <c r="B493" s="70" t="str">
        <f>IF('Student Profile'!B70="","",'Student Profile'!B70)</f>
        <v/>
      </c>
      <c r="C493" s="69" t="str">
        <f>IF('Student Profile'!C70="","",'Student Profile'!C70)</f>
        <v/>
      </c>
      <c r="D493" s="71"/>
      <c r="E493" s="72">
        <f t="shared" si="340"/>
        <v>0</v>
      </c>
      <c r="F493" s="422" t="str">
        <f t="shared" si="354"/>
        <v/>
      </c>
      <c r="G493" s="4"/>
      <c r="H493" s="84">
        <f t="shared" si="341"/>
        <v>68</v>
      </c>
      <c r="I493" s="80" t="str">
        <f t="shared" si="355"/>
        <v/>
      </c>
      <c r="J493" s="80" t="str">
        <f t="shared" si="356"/>
        <v/>
      </c>
      <c r="K493" s="81"/>
      <c r="L493" s="6">
        <f t="shared" si="342"/>
        <v>0</v>
      </c>
      <c r="M493" s="421" t="str">
        <f t="shared" si="357"/>
        <v/>
      </c>
      <c r="N493" s="4"/>
      <c r="O493" s="83">
        <f t="shared" si="343"/>
        <v>68</v>
      </c>
      <c r="P493" s="77" t="str">
        <f t="shared" si="344"/>
        <v/>
      </c>
      <c r="Q493" s="77" t="str">
        <f t="shared" si="345"/>
        <v/>
      </c>
      <c r="R493" s="78"/>
      <c r="S493" s="79" t="e">
        <f>IF(#REF!="","",ROUND(#REF!/#REF!*$AN$5,1))</f>
        <v>#REF!</v>
      </c>
      <c r="T493" s="79" t="str">
        <f t="shared" si="346"/>
        <v/>
      </c>
      <c r="U493" s="4"/>
      <c r="V493" s="69">
        <f t="shared" si="347"/>
        <v>68</v>
      </c>
      <c r="W493" s="70" t="str">
        <f t="shared" si="358"/>
        <v/>
      </c>
      <c r="X493" s="70" t="str">
        <f t="shared" si="359"/>
        <v/>
      </c>
      <c r="Y493" s="71"/>
      <c r="Z493" s="72">
        <f t="shared" si="348"/>
        <v>0</v>
      </c>
      <c r="AA493" s="422" t="str">
        <f t="shared" si="360"/>
        <v/>
      </c>
      <c r="AB493" s="4"/>
      <c r="AC493" s="84">
        <f t="shared" si="349"/>
        <v>68</v>
      </c>
      <c r="AD493" s="80" t="str">
        <f t="shared" si="361"/>
        <v/>
      </c>
      <c r="AE493" s="80" t="str">
        <f t="shared" si="362"/>
        <v/>
      </c>
      <c r="AF493" s="81"/>
      <c r="AG493" s="6">
        <f t="shared" si="350"/>
        <v>0</v>
      </c>
      <c r="AH493" s="421" t="str">
        <f t="shared" si="363"/>
        <v/>
      </c>
      <c r="AI493" s="4"/>
      <c r="AJ493" s="83">
        <f t="shared" si="351"/>
        <v>68</v>
      </c>
      <c r="AK493" s="77" t="str">
        <f t="shared" si="352"/>
        <v/>
      </c>
      <c r="AL493" s="77" t="str">
        <f t="shared" si="353"/>
        <v/>
      </c>
      <c r="AM493" s="78"/>
      <c r="AN493" s="79" t="e">
        <f>IF(#REF!="","",ROUND(#REF!/#REF!*$AN$5,1))</f>
        <v>#REF!</v>
      </c>
      <c r="AO493" s="79" t="str">
        <f t="shared" si="364"/>
        <v/>
      </c>
      <c r="AP493" s="5" t="str">
        <f t="shared" si="335"/>
        <v/>
      </c>
      <c r="AQ493" s="5" t="str">
        <f t="shared" si="339"/>
        <v/>
      </c>
      <c r="AR493" s="5" t="str">
        <f t="shared" si="336"/>
        <v/>
      </c>
      <c r="AS493" s="5" t="str">
        <f t="shared" si="337"/>
        <v/>
      </c>
      <c r="AT493" s="5" t="str">
        <f t="shared" si="365"/>
        <v/>
      </c>
      <c r="AU493" s="5" t="str">
        <f t="shared" si="338"/>
        <v/>
      </c>
      <c r="AV493" s="5" t="str">
        <f t="shared" si="366"/>
        <v/>
      </c>
    </row>
    <row r="494" spans="1:48" x14ac:dyDescent="0.35">
      <c r="A494" s="69">
        <f>IF('Student Profile'!A71="","",'Student Profile'!A71)</f>
        <v>69</v>
      </c>
      <c r="B494" s="70" t="str">
        <f>IF('Student Profile'!B71="","",'Student Profile'!B71)</f>
        <v/>
      </c>
      <c r="C494" s="69" t="str">
        <f>IF('Student Profile'!C71="","",'Student Profile'!C71)</f>
        <v/>
      </c>
      <c r="D494" s="71"/>
      <c r="E494" s="72">
        <f t="shared" si="340"/>
        <v>0</v>
      </c>
      <c r="F494" s="422" t="str">
        <f t="shared" si="354"/>
        <v/>
      </c>
      <c r="G494" s="4"/>
      <c r="H494" s="84">
        <f t="shared" si="341"/>
        <v>69</v>
      </c>
      <c r="I494" s="80" t="str">
        <f t="shared" si="355"/>
        <v/>
      </c>
      <c r="J494" s="80" t="str">
        <f t="shared" si="356"/>
        <v/>
      </c>
      <c r="K494" s="81"/>
      <c r="L494" s="6">
        <f t="shared" si="342"/>
        <v>0</v>
      </c>
      <c r="M494" s="421" t="str">
        <f t="shared" si="357"/>
        <v/>
      </c>
      <c r="N494" s="4"/>
      <c r="O494" s="83">
        <f t="shared" si="343"/>
        <v>69</v>
      </c>
      <c r="P494" s="77" t="str">
        <f t="shared" si="344"/>
        <v/>
      </c>
      <c r="Q494" s="77" t="str">
        <f t="shared" si="345"/>
        <v/>
      </c>
      <c r="R494" s="78"/>
      <c r="S494" s="79" t="e">
        <f>IF(#REF!="","",ROUND(#REF!/#REF!*$AN$5,1))</f>
        <v>#REF!</v>
      </c>
      <c r="T494" s="79" t="str">
        <f t="shared" si="346"/>
        <v/>
      </c>
      <c r="U494" s="4"/>
      <c r="V494" s="69">
        <f t="shared" si="347"/>
        <v>69</v>
      </c>
      <c r="W494" s="70" t="str">
        <f t="shared" si="358"/>
        <v/>
      </c>
      <c r="X494" s="70" t="str">
        <f t="shared" si="359"/>
        <v/>
      </c>
      <c r="Y494" s="71"/>
      <c r="Z494" s="72">
        <f t="shared" si="348"/>
        <v>0</v>
      </c>
      <c r="AA494" s="422" t="str">
        <f t="shared" si="360"/>
        <v/>
      </c>
      <c r="AB494" s="4"/>
      <c r="AC494" s="84">
        <f t="shared" si="349"/>
        <v>69</v>
      </c>
      <c r="AD494" s="80" t="str">
        <f t="shared" si="361"/>
        <v/>
      </c>
      <c r="AE494" s="80" t="str">
        <f t="shared" si="362"/>
        <v/>
      </c>
      <c r="AF494" s="81"/>
      <c r="AG494" s="6">
        <f t="shared" si="350"/>
        <v>0</v>
      </c>
      <c r="AH494" s="421" t="str">
        <f t="shared" si="363"/>
        <v/>
      </c>
      <c r="AI494" s="4"/>
      <c r="AJ494" s="83">
        <f t="shared" si="351"/>
        <v>69</v>
      </c>
      <c r="AK494" s="77" t="str">
        <f t="shared" si="352"/>
        <v/>
      </c>
      <c r="AL494" s="77" t="str">
        <f t="shared" si="353"/>
        <v/>
      </c>
      <c r="AM494" s="78"/>
      <c r="AN494" s="79" t="e">
        <f>IF(#REF!="","",ROUND(#REF!/#REF!*$AN$5,1))</f>
        <v>#REF!</v>
      </c>
      <c r="AO494" s="79" t="str">
        <f t="shared" si="364"/>
        <v/>
      </c>
      <c r="AP494" s="5" t="str">
        <f t="shared" si="335"/>
        <v/>
      </c>
      <c r="AQ494" s="5" t="str">
        <f t="shared" si="339"/>
        <v/>
      </c>
      <c r="AR494" s="5" t="str">
        <f t="shared" si="336"/>
        <v/>
      </c>
      <c r="AS494" s="5" t="str">
        <f t="shared" si="337"/>
        <v/>
      </c>
      <c r="AT494" s="5" t="str">
        <f t="shared" si="365"/>
        <v/>
      </c>
      <c r="AU494" s="5" t="str">
        <f t="shared" si="338"/>
        <v/>
      </c>
      <c r="AV494" s="5" t="str">
        <f t="shared" si="366"/>
        <v/>
      </c>
    </row>
    <row r="495" spans="1:48" x14ac:dyDescent="0.35">
      <c r="A495" s="69">
        <f>IF('Student Profile'!A72="","",'Student Profile'!A72)</f>
        <v>70</v>
      </c>
      <c r="B495" s="70" t="str">
        <f>IF('Student Profile'!B72="","",'Student Profile'!B72)</f>
        <v/>
      </c>
      <c r="C495" s="69" t="str">
        <f>IF('Student Profile'!C72="","",'Student Profile'!C72)</f>
        <v/>
      </c>
      <c r="D495" s="71"/>
      <c r="E495" s="72">
        <f t="shared" si="340"/>
        <v>0</v>
      </c>
      <c r="F495" s="422" t="str">
        <f t="shared" si="354"/>
        <v/>
      </c>
      <c r="G495" s="4"/>
      <c r="H495" s="84">
        <f t="shared" si="341"/>
        <v>70</v>
      </c>
      <c r="I495" s="80" t="str">
        <f t="shared" si="355"/>
        <v/>
      </c>
      <c r="J495" s="80" t="str">
        <f t="shared" si="356"/>
        <v/>
      </c>
      <c r="K495" s="81"/>
      <c r="L495" s="6">
        <f t="shared" si="342"/>
        <v>0</v>
      </c>
      <c r="M495" s="421" t="str">
        <f t="shared" si="357"/>
        <v/>
      </c>
      <c r="N495" s="4"/>
      <c r="O495" s="83">
        <f t="shared" si="343"/>
        <v>70</v>
      </c>
      <c r="P495" s="77" t="str">
        <f t="shared" si="344"/>
        <v/>
      </c>
      <c r="Q495" s="77" t="str">
        <f t="shared" si="345"/>
        <v/>
      </c>
      <c r="R495" s="78"/>
      <c r="S495" s="79" t="e">
        <f>IF(#REF!="","",ROUND(#REF!/#REF!*$AN$5,1))</f>
        <v>#REF!</v>
      </c>
      <c r="T495" s="79" t="str">
        <f t="shared" si="346"/>
        <v/>
      </c>
      <c r="U495" s="4"/>
      <c r="V495" s="69">
        <f t="shared" si="347"/>
        <v>70</v>
      </c>
      <c r="W495" s="70" t="str">
        <f t="shared" si="358"/>
        <v/>
      </c>
      <c r="X495" s="70" t="str">
        <f t="shared" si="359"/>
        <v/>
      </c>
      <c r="Y495" s="71"/>
      <c r="Z495" s="72">
        <f t="shared" si="348"/>
        <v>0</v>
      </c>
      <c r="AA495" s="422" t="str">
        <f t="shared" si="360"/>
        <v/>
      </c>
      <c r="AB495" s="4"/>
      <c r="AC495" s="84">
        <f t="shared" si="349"/>
        <v>70</v>
      </c>
      <c r="AD495" s="80" t="str">
        <f t="shared" si="361"/>
        <v/>
      </c>
      <c r="AE495" s="80" t="str">
        <f t="shared" si="362"/>
        <v/>
      </c>
      <c r="AF495" s="81"/>
      <c r="AG495" s="6">
        <f t="shared" si="350"/>
        <v>0</v>
      </c>
      <c r="AH495" s="421" t="str">
        <f t="shared" si="363"/>
        <v/>
      </c>
      <c r="AI495" s="4"/>
      <c r="AJ495" s="83">
        <f t="shared" si="351"/>
        <v>70</v>
      </c>
      <c r="AK495" s="77" t="str">
        <f t="shared" si="352"/>
        <v/>
      </c>
      <c r="AL495" s="77" t="str">
        <f t="shared" si="353"/>
        <v/>
      </c>
      <c r="AM495" s="78"/>
      <c r="AN495" s="79" t="e">
        <f>IF(#REF!="","",ROUND(#REF!/#REF!*$AN$5,1))</f>
        <v>#REF!</v>
      </c>
      <c r="AO495" s="79" t="str">
        <f t="shared" si="364"/>
        <v/>
      </c>
      <c r="AP495" s="5" t="str">
        <f t="shared" si="335"/>
        <v/>
      </c>
      <c r="AQ495" s="5" t="str">
        <f t="shared" si="339"/>
        <v/>
      </c>
      <c r="AR495" s="5" t="str">
        <f t="shared" si="336"/>
        <v/>
      </c>
      <c r="AS495" s="5" t="str">
        <f t="shared" si="337"/>
        <v/>
      </c>
      <c r="AT495" s="5" t="str">
        <f t="shared" si="365"/>
        <v/>
      </c>
      <c r="AU495" s="5" t="str">
        <f t="shared" si="338"/>
        <v/>
      </c>
      <c r="AV495" s="5" t="str">
        <f t="shared" si="366"/>
        <v/>
      </c>
    </row>
    <row r="496" spans="1:48" x14ac:dyDescent="0.35">
      <c r="A496" s="69">
        <f>IF('Student Profile'!A73="","",'Student Profile'!A73)</f>
        <v>71</v>
      </c>
      <c r="B496" s="70" t="str">
        <f>IF('Student Profile'!B73="","",'Student Profile'!B73)</f>
        <v/>
      </c>
      <c r="C496" s="69" t="str">
        <f>IF('Student Profile'!C73="","",'Student Profile'!C73)</f>
        <v/>
      </c>
      <c r="D496" s="71"/>
      <c r="E496" s="72">
        <f t="shared" si="340"/>
        <v>0</v>
      </c>
      <c r="F496" s="422" t="str">
        <f t="shared" si="354"/>
        <v/>
      </c>
      <c r="G496" s="4"/>
      <c r="H496" s="84">
        <f t="shared" si="341"/>
        <v>71</v>
      </c>
      <c r="I496" s="80" t="str">
        <f t="shared" si="355"/>
        <v/>
      </c>
      <c r="J496" s="80" t="str">
        <f t="shared" si="356"/>
        <v/>
      </c>
      <c r="K496" s="81"/>
      <c r="L496" s="6">
        <f t="shared" si="342"/>
        <v>0</v>
      </c>
      <c r="M496" s="421" t="str">
        <f t="shared" si="357"/>
        <v/>
      </c>
      <c r="N496" s="4"/>
      <c r="O496" s="83">
        <f t="shared" si="343"/>
        <v>71</v>
      </c>
      <c r="P496" s="77" t="str">
        <f t="shared" si="344"/>
        <v/>
      </c>
      <c r="Q496" s="77" t="str">
        <f t="shared" si="345"/>
        <v/>
      </c>
      <c r="R496" s="78"/>
      <c r="S496" s="79" t="e">
        <f>IF(#REF!="","",ROUND(#REF!/#REF!*$AN$5,1))</f>
        <v>#REF!</v>
      </c>
      <c r="T496" s="79" t="str">
        <f t="shared" si="346"/>
        <v/>
      </c>
      <c r="U496" s="4"/>
      <c r="V496" s="69">
        <f t="shared" si="347"/>
        <v>71</v>
      </c>
      <c r="W496" s="70" t="str">
        <f t="shared" si="358"/>
        <v/>
      </c>
      <c r="X496" s="70" t="str">
        <f t="shared" si="359"/>
        <v/>
      </c>
      <c r="Y496" s="71"/>
      <c r="Z496" s="72">
        <f t="shared" si="348"/>
        <v>0</v>
      </c>
      <c r="AA496" s="422" t="str">
        <f t="shared" si="360"/>
        <v/>
      </c>
      <c r="AB496" s="4"/>
      <c r="AC496" s="84">
        <f t="shared" si="349"/>
        <v>71</v>
      </c>
      <c r="AD496" s="80" t="str">
        <f t="shared" si="361"/>
        <v/>
      </c>
      <c r="AE496" s="80" t="str">
        <f t="shared" si="362"/>
        <v/>
      </c>
      <c r="AF496" s="81"/>
      <c r="AG496" s="6">
        <f t="shared" si="350"/>
        <v>0</v>
      </c>
      <c r="AH496" s="421" t="str">
        <f t="shared" si="363"/>
        <v/>
      </c>
      <c r="AI496" s="4"/>
      <c r="AJ496" s="83">
        <f t="shared" si="351"/>
        <v>71</v>
      </c>
      <c r="AK496" s="77" t="str">
        <f t="shared" si="352"/>
        <v/>
      </c>
      <c r="AL496" s="77" t="str">
        <f t="shared" si="353"/>
        <v/>
      </c>
      <c r="AM496" s="78"/>
      <c r="AN496" s="79" t="e">
        <f>IF(#REF!="","",ROUND(#REF!/#REF!*$AN$5,1))</f>
        <v>#REF!</v>
      </c>
      <c r="AO496" s="79" t="str">
        <f t="shared" si="364"/>
        <v/>
      </c>
      <c r="AP496" s="5" t="str">
        <f t="shared" ref="AP496:AP525" si="367">IF(D496="","",D496)</f>
        <v/>
      </c>
      <c r="AQ496" s="5" t="str">
        <f t="shared" ref="AQ496:AQ525" si="368">IF(K496="","",K496)</f>
        <v/>
      </c>
      <c r="AR496" s="5" t="str">
        <f t="shared" ref="AR496:AR525" si="369">IF(R496="","",R496)</f>
        <v/>
      </c>
      <c r="AS496" s="5" t="str">
        <f t="shared" ref="AS496:AS525" si="370">IF(Y496="","",Y496)</f>
        <v/>
      </c>
      <c r="AT496" s="5" t="str">
        <f t="shared" si="365"/>
        <v/>
      </c>
      <c r="AU496" s="5" t="str">
        <f t="shared" ref="AU496:AU525" si="371">IF(AM496="","",AM496)</f>
        <v/>
      </c>
      <c r="AV496" s="5" t="str">
        <f t="shared" si="366"/>
        <v/>
      </c>
    </row>
    <row r="497" spans="1:48" x14ac:dyDescent="0.35">
      <c r="A497" s="69">
        <f>IF('Student Profile'!A74="","",'Student Profile'!A74)</f>
        <v>72</v>
      </c>
      <c r="B497" s="70" t="str">
        <f>IF('Student Profile'!B74="","",'Student Profile'!B74)</f>
        <v/>
      </c>
      <c r="C497" s="69" t="str">
        <f>IF('Student Profile'!C74="","",'Student Profile'!C74)</f>
        <v/>
      </c>
      <c r="D497" s="71"/>
      <c r="E497" s="72">
        <f t="shared" si="340"/>
        <v>0</v>
      </c>
      <c r="F497" s="422" t="str">
        <f t="shared" si="354"/>
        <v/>
      </c>
      <c r="G497" s="4"/>
      <c r="H497" s="84">
        <f t="shared" si="341"/>
        <v>72</v>
      </c>
      <c r="I497" s="80" t="str">
        <f t="shared" si="355"/>
        <v/>
      </c>
      <c r="J497" s="80" t="str">
        <f t="shared" si="356"/>
        <v/>
      </c>
      <c r="K497" s="81"/>
      <c r="L497" s="6">
        <f t="shared" si="342"/>
        <v>0</v>
      </c>
      <c r="M497" s="421" t="str">
        <f t="shared" si="357"/>
        <v/>
      </c>
      <c r="N497" s="4"/>
      <c r="O497" s="83">
        <f t="shared" si="343"/>
        <v>72</v>
      </c>
      <c r="P497" s="77" t="str">
        <f t="shared" si="344"/>
        <v/>
      </c>
      <c r="Q497" s="77" t="str">
        <f t="shared" si="345"/>
        <v/>
      </c>
      <c r="R497" s="78"/>
      <c r="S497" s="79" t="e">
        <f>IF(#REF!="","",ROUND(#REF!/#REF!*$AN$5,1))</f>
        <v>#REF!</v>
      </c>
      <c r="T497" s="79" t="str">
        <f t="shared" si="346"/>
        <v/>
      </c>
      <c r="U497" s="4"/>
      <c r="V497" s="69">
        <f t="shared" si="347"/>
        <v>72</v>
      </c>
      <c r="W497" s="70" t="str">
        <f t="shared" si="358"/>
        <v/>
      </c>
      <c r="X497" s="70" t="str">
        <f t="shared" si="359"/>
        <v/>
      </c>
      <c r="Y497" s="71"/>
      <c r="Z497" s="72">
        <f t="shared" si="348"/>
        <v>0</v>
      </c>
      <c r="AA497" s="422" t="str">
        <f t="shared" si="360"/>
        <v/>
      </c>
      <c r="AB497" s="4"/>
      <c r="AC497" s="84">
        <f t="shared" si="349"/>
        <v>72</v>
      </c>
      <c r="AD497" s="80" t="str">
        <f t="shared" si="361"/>
        <v/>
      </c>
      <c r="AE497" s="80" t="str">
        <f t="shared" si="362"/>
        <v/>
      </c>
      <c r="AF497" s="81"/>
      <c r="AG497" s="6">
        <f t="shared" si="350"/>
        <v>0</v>
      </c>
      <c r="AH497" s="421" t="str">
        <f t="shared" si="363"/>
        <v/>
      </c>
      <c r="AI497" s="4"/>
      <c r="AJ497" s="83">
        <f t="shared" si="351"/>
        <v>72</v>
      </c>
      <c r="AK497" s="77" t="str">
        <f t="shared" si="352"/>
        <v/>
      </c>
      <c r="AL497" s="77" t="str">
        <f t="shared" si="353"/>
        <v/>
      </c>
      <c r="AM497" s="78"/>
      <c r="AN497" s="79" t="e">
        <f>IF(#REF!="","",ROUND(#REF!/#REF!*$AN$5,1))</f>
        <v>#REF!</v>
      </c>
      <c r="AO497" s="79" t="str">
        <f t="shared" si="364"/>
        <v/>
      </c>
      <c r="AP497" s="5" t="str">
        <f t="shared" si="367"/>
        <v/>
      </c>
      <c r="AQ497" s="5" t="str">
        <f t="shared" si="368"/>
        <v/>
      </c>
      <c r="AR497" s="5" t="str">
        <f t="shared" si="369"/>
        <v/>
      </c>
      <c r="AS497" s="5" t="str">
        <f t="shared" si="370"/>
        <v/>
      </c>
      <c r="AT497" s="5" t="str">
        <f t="shared" si="365"/>
        <v/>
      </c>
      <c r="AU497" s="5" t="str">
        <f t="shared" si="371"/>
        <v/>
      </c>
      <c r="AV497" s="5" t="str">
        <f t="shared" si="366"/>
        <v/>
      </c>
    </row>
    <row r="498" spans="1:48" x14ac:dyDescent="0.35">
      <c r="A498" s="69">
        <f>IF('Student Profile'!A75="","",'Student Profile'!A75)</f>
        <v>73</v>
      </c>
      <c r="B498" s="70" t="str">
        <f>IF('Student Profile'!B75="","",'Student Profile'!B75)</f>
        <v/>
      </c>
      <c r="C498" s="69" t="str">
        <f>IF('Student Profile'!C75="","",'Student Profile'!C75)</f>
        <v/>
      </c>
      <c r="D498" s="71"/>
      <c r="E498" s="72">
        <f t="shared" si="340"/>
        <v>0</v>
      </c>
      <c r="F498" s="422" t="str">
        <f t="shared" si="354"/>
        <v/>
      </c>
      <c r="G498" s="4"/>
      <c r="H498" s="84">
        <f t="shared" si="341"/>
        <v>73</v>
      </c>
      <c r="I498" s="80" t="str">
        <f t="shared" si="355"/>
        <v/>
      </c>
      <c r="J498" s="80" t="str">
        <f t="shared" si="356"/>
        <v/>
      </c>
      <c r="K498" s="81"/>
      <c r="L498" s="6">
        <f t="shared" si="342"/>
        <v>0</v>
      </c>
      <c r="M498" s="421" t="str">
        <f t="shared" si="357"/>
        <v/>
      </c>
      <c r="N498" s="4"/>
      <c r="O498" s="83">
        <f t="shared" si="343"/>
        <v>73</v>
      </c>
      <c r="P498" s="77" t="str">
        <f t="shared" si="344"/>
        <v/>
      </c>
      <c r="Q498" s="77" t="str">
        <f t="shared" si="345"/>
        <v/>
      </c>
      <c r="R498" s="78"/>
      <c r="S498" s="79" t="e">
        <f>IF(#REF!="","",ROUND(#REF!/#REF!*$AN$5,1))</f>
        <v>#REF!</v>
      </c>
      <c r="T498" s="79" t="str">
        <f t="shared" si="346"/>
        <v/>
      </c>
      <c r="U498" s="4"/>
      <c r="V498" s="69">
        <f t="shared" si="347"/>
        <v>73</v>
      </c>
      <c r="W498" s="70" t="str">
        <f t="shared" si="358"/>
        <v/>
      </c>
      <c r="X498" s="70" t="str">
        <f t="shared" si="359"/>
        <v/>
      </c>
      <c r="Y498" s="71"/>
      <c r="Z498" s="72">
        <f t="shared" si="348"/>
        <v>0</v>
      </c>
      <c r="AA498" s="422" t="str">
        <f t="shared" si="360"/>
        <v/>
      </c>
      <c r="AB498" s="4"/>
      <c r="AC498" s="84">
        <f t="shared" si="349"/>
        <v>73</v>
      </c>
      <c r="AD498" s="80" t="str">
        <f t="shared" si="361"/>
        <v/>
      </c>
      <c r="AE498" s="80" t="str">
        <f t="shared" si="362"/>
        <v/>
      </c>
      <c r="AF498" s="81"/>
      <c r="AG498" s="6">
        <f t="shared" si="350"/>
        <v>0</v>
      </c>
      <c r="AH498" s="421" t="str">
        <f t="shared" si="363"/>
        <v/>
      </c>
      <c r="AI498" s="4"/>
      <c r="AJ498" s="83">
        <f t="shared" si="351"/>
        <v>73</v>
      </c>
      <c r="AK498" s="77" t="str">
        <f t="shared" si="352"/>
        <v/>
      </c>
      <c r="AL498" s="77" t="str">
        <f t="shared" si="353"/>
        <v/>
      </c>
      <c r="AM498" s="78"/>
      <c r="AN498" s="79" t="e">
        <f>IF(#REF!="","",ROUND(#REF!/#REF!*$AN$5,1))</f>
        <v>#REF!</v>
      </c>
      <c r="AO498" s="79" t="str">
        <f t="shared" si="364"/>
        <v/>
      </c>
      <c r="AP498" s="5" t="str">
        <f t="shared" si="367"/>
        <v/>
      </c>
      <c r="AQ498" s="5" t="str">
        <f t="shared" si="368"/>
        <v/>
      </c>
      <c r="AR498" s="5" t="str">
        <f t="shared" si="369"/>
        <v/>
      </c>
      <c r="AS498" s="5" t="str">
        <f t="shared" si="370"/>
        <v/>
      </c>
      <c r="AT498" s="5" t="str">
        <f t="shared" si="365"/>
        <v/>
      </c>
      <c r="AU498" s="5" t="str">
        <f t="shared" si="371"/>
        <v/>
      </c>
      <c r="AV498" s="5" t="str">
        <f t="shared" si="366"/>
        <v/>
      </c>
    </row>
    <row r="499" spans="1:48" x14ac:dyDescent="0.35">
      <c r="A499" s="69">
        <f>IF('Student Profile'!A76="","",'Student Profile'!A76)</f>
        <v>74</v>
      </c>
      <c r="B499" s="70" t="str">
        <f>IF('Student Profile'!B76="","",'Student Profile'!B76)</f>
        <v/>
      </c>
      <c r="C499" s="69" t="str">
        <f>IF('Student Profile'!C76="","",'Student Profile'!C76)</f>
        <v/>
      </c>
      <c r="D499" s="71"/>
      <c r="E499" s="72">
        <f t="shared" si="340"/>
        <v>0</v>
      </c>
      <c r="F499" s="422" t="str">
        <f t="shared" si="354"/>
        <v/>
      </c>
      <c r="G499" s="4"/>
      <c r="H499" s="84">
        <f t="shared" si="341"/>
        <v>74</v>
      </c>
      <c r="I499" s="80" t="str">
        <f t="shared" si="355"/>
        <v/>
      </c>
      <c r="J499" s="80" t="str">
        <f t="shared" si="356"/>
        <v/>
      </c>
      <c r="K499" s="81"/>
      <c r="L499" s="6">
        <f t="shared" si="342"/>
        <v>0</v>
      </c>
      <c r="M499" s="421" t="str">
        <f t="shared" si="357"/>
        <v/>
      </c>
      <c r="N499" s="4"/>
      <c r="O499" s="83">
        <f t="shared" si="343"/>
        <v>74</v>
      </c>
      <c r="P499" s="77" t="str">
        <f t="shared" si="344"/>
        <v/>
      </c>
      <c r="Q499" s="77" t="str">
        <f t="shared" si="345"/>
        <v/>
      </c>
      <c r="R499" s="78"/>
      <c r="S499" s="79" t="e">
        <f>IF(#REF!="","",ROUND(#REF!/#REF!*$AN$5,1))</f>
        <v>#REF!</v>
      </c>
      <c r="T499" s="79" t="str">
        <f t="shared" si="346"/>
        <v/>
      </c>
      <c r="U499" s="4"/>
      <c r="V499" s="69">
        <f t="shared" si="347"/>
        <v>74</v>
      </c>
      <c r="W499" s="70" t="str">
        <f t="shared" si="358"/>
        <v/>
      </c>
      <c r="X499" s="70" t="str">
        <f t="shared" si="359"/>
        <v/>
      </c>
      <c r="Y499" s="71"/>
      <c r="Z499" s="72">
        <f t="shared" si="348"/>
        <v>0</v>
      </c>
      <c r="AA499" s="422" t="str">
        <f t="shared" si="360"/>
        <v/>
      </c>
      <c r="AB499" s="4"/>
      <c r="AC499" s="84">
        <f t="shared" si="349"/>
        <v>74</v>
      </c>
      <c r="AD499" s="80" t="str">
        <f t="shared" si="361"/>
        <v/>
      </c>
      <c r="AE499" s="80" t="str">
        <f t="shared" si="362"/>
        <v/>
      </c>
      <c r="AF499" s="81"/>
      <c r="AG499" s="6">
        <f t="shared" si="350"/>
        <v>0</v>
      </c>
      <c r="AH499" s="421" t="str">
        <f t="shared" si="363"/>
        <v/>
      </c>
      <c r="AI499" s="4"/>
      <c r="AJ499" s="83">
        <f t="shared" si="351"/>
        <v>74</v>
      </c>
      <c r="AK499" s="77" t="str">
        <f t="shared" si="352"/>
        <v/>
      </c>
      <c r="AL499" s="77" t="str">
        <f t="shared" si="353"/>
        <v/>
      </c>
      <c r="AM499" s="78"/>
      <c r="AN499" s="79" t="e">
        <f>IF(#REF!="","",ROUND(#REF!/#REF!*$AN$5,1))</f>
        <v>#REF!</v>
      </c>
      <c r="AO499" s="79" t="str">
        <f t="shared" si="364"/>
        <v/>
      </c>
      <c r="AP499" s="5" t="str">
        <f t="shared" si="367"/>
        <v/>
      </c>
      <c r="AQ499" s="5" t="str">
        <f t="shared" si="368"/>
        <v/>
      </c>
      <c r="AR499" s="5" t="str">
        <f t="shared" si="369"/>
        <v/>
      </c>
      <c r="AS499" s="5" t="str">
        <f t="shared" si="370"/>
        <v/>
      </c>
      <c r="AT499" s="5" t="str">
        <f t="shared" si="365"/>
        <v/>
      </c>
      <c r="AU499" s="5" t="str">
        <f t="shared" si="371"/>
        <v/>
      </c>
      <c r="AV499" s="5" t="str">
        <f t="shared" si="366"/>
        <v/>
      </c>
    </row>
    <row r="500" spans="1:48" x14ac:dyDescent="0.35">
      <c r="A500" s="69">
        <f>IF('Student Profile'!A77="","",'Student Profile'!A77)</f>
        <v>75</v>
      </c>
      <c r="B500" s="70" t="str">
        <f>IF('Student Profile'!B77="","",'Student Profile'!B77)</f>
        <v/>
      </c>
      <c r="C500" s="69" t="str">
        <f>IF('Student Profile'!C77="","",'Student Profile'!C77)</f>
        <v/>
      </c>
      <c r="D500" s="71"/>
      <c r="E500" s="72">
        <f t="shared" si="340"/>
        <v>0</v>
      </c>
      <c r="F500" s="422" t="str">
        <f t="shared" si="354"/>
        <v/>
      </c>
      <c r="G500" s="4"/>
      <c r="H500" s="84">
        <f t="shared" si="341"/>
        <v>75</v>
      </c>
      <c r="I500" s="80" t="str">
        <f t="shared" si="355"/>
        <v/>
      </c>
      <c r="J500" s="80" t="str">
        <f t="shared" si="356"/>
        <v/>
      </c>
      <c r="K500" s="81"/>
      <c r="L500" s="6">
        <f t="shared" si="342"/>
        <v>0</v>
      </c>
      <c r="M500" s="421" t="str">
        <f t="shared" si="357"/>
        <v/>
      </c>
      <c r="N500" s="4"/>
      <c r="O500" s="83">
        <f t="shared" si="343"/>
        <v>75</v>
      </c>
      <c r="P500" s="77" t="str">
        <f t="shared" si="344"/>
        <v/>
      </c>
      <c r="Q500" s="77" t="str">
        <f t="shared" si="345"/>
        <v/>
      </c>
      <c r="R500" s="78"/>
      <c r="S500" s="79" t="e">
        <f>IF(#REF!="","",ROUND(#REF!/#REF!*$AN$5,1))</f>
        <v>#REF!</v>
      </c>
      <c r="T500" s="79" t="str">
        <f t="shared" si="346"/>
        <v/>
      </c>
      <c r="U500" s="4"/>
      <c r="V500" s="69">
        <f t="shared" si="347"/>
        <v>75</v>
      </c>
      <c r="W500" s="70" t="str">
        <f t="shared" si="358"/>
        <v/>
      </c>
      <c r="X500" s="70" t="str">
        <f t="shared" si="359"/>
        <v/>
      </c>
      <c r="Y500" s="71"/>
      <c r="Z500" s="72">
        <f t="shared" si="348"/>
        <v>0</v>
      </c>
      <c r="AA500" s="422" t="str">
        <f t="shared" si="360"/>
        <v/>
      </c>
      <c r="AB500" s="4"/>
      <c r="AC500" s="84">
        <f t="shared" si="349"/>
        <v>75</v>
      </c>
      <c r="AD500" s="80" t="str">
        <f t="shared" si="361"/>
        <v/>
      </c>
      <c r="AE500" s="80" t="str">
        <f t="shared" si="362"/>
        <v/>
      </c>
      <c r="AF500" s="81"/>
      <c r="AG500" s="6">
        <f t="shared" si="350"/>
        <v>0</v>
      </c>
      <c r="AH500" s="421" t="str">
        <f t="shared" si="363"/>
        <v/>
      </c>
      <c r="AI500" s="4"/>
      <c r="AJ500" s="83">
        <f t="shared" si="351"/>
        <v>75</v>
      </c>
      <c r="AK500" s="77" t="str">
        <f t="shared" si="352"/>
        <v/>
      </c>
      <c r="AL500" s="77" t="str">
        <f t="shared" si="353"/>
        <v/>
      </c>
      <c r="AM500" s="78"/>
      <c r="AN500" s="79" t="e">
        <f>IF(#REF!="","",ROUND(#REF!/#REF!*$AN$5,1))</f>
        <v>#REF!</v>
      </c>
      <c r="AO500" s="79" t="str">
        <f t="shared" si="364"/>
        <v/>
      </c>
      <c r="AP500" s="5" t="str">
        <f t="shared" si="367"/>
        <v/>
      </c>
      <c r="AQ500" s="5" t="str">
        <f t="shared" si="368"/>
        <v/>
      </c>
      <c r="AR500" s="5" t="str">
        <f t="shared" si="369"/>
        <v/>
      </c>
      <c r="AS500" s="5" t="str">
        <f t="shared" si="370"/>
        <v/>
      </c>
      <c r="AT500" s="5" t="str">
        <f t="shared" si="365"/>
        <v/>
      </c>
      <c r="AU500" s="5" t="str">
        <f t="shared" si="371"/>
        <v/>
      </c>
      <c r="AV500" s="5" t="str">
        <f t="shared" si="366"/>
        <v/>
      </c>
    </row>
    <row r="501" spans="1:48" x14ac:dyDescent="0.35">
      <c r="A501" s="69">
        <f>IF('Student Profile'!A78="","",'Student Profile'!A78)</f>
        <v>76</v>
      </c>
      <c r="B501" s="70" t="str">
        <f>IF('Student Profile'!B78="","",'Student Profile'!B78)</f>
        <v/>
      </c>
      <c r="C501" s="69" t="str">
        <f>IF('Student Profile'!C78="","",'Student Profile'!C78)</f>
        <v/>
      </c>
      <c r="D501" s="71"/>
      <c r="E501" s="72">
        <f t="shared" si="340"/>
        <v>0</v>
      </c>
      <c r="F501" s="422" t="str">
        <f t="shared" si="354"/>
        <v/>
      </c>
      <c r="G501" s="4"/>
      <c r="H501" s="84">
        <f t="shared" si="341"/>
        <v>76</v>
      </c>
      <c r="I501" s="80" t="str">
        <f t="shared" si="355"/>
        <v/>
      </c>
      <c r="J501" s="80" t="str">
        <f t="shared" si="356"/>
        <v/>
      </c>
      <c r="K501" s="81"/>
      <c r="L501" s="6">
        <f t="shared" si="342"/>
        <v>0</v>
      </c>
      <c r="M501" s="421" t="str">
        <f t="shared" si="357"/>
        <v/>
      </c>
      <c r="N501" s="4"/>
      <c r="O501" s="83">
        <f t="shared" si="343"/>
        <v>76</v>
      </c>
      <c r="P501" s="77" t="str">
        <f t="shared" si="344"/>
        <v/>
      </c>
      <c r="Q501" s="77" t="str">
        <f t="shared" si="345"/>
        <v/>
      </c>
      <c r="R501" s="78"/>
      <c r="S501" s="79" t="e">
        <f>IF(#REF!="","",ROUND(#REF!/#REF!*$AN$5,1))</f>
        <v>#REF!</v>
      </c>
      <c r="T501" s="79" t="str">
        <f t="shared" si="346"/>
        <v/>
      </c>
      <c r="U501" s="4"/>
      <c r="V501" s="69">
        <f t="shared" si="347"/>
        <v>76</v>
      </c>
      <c r="W501" s="70" t="str">
        <f t="shared" si="358"/>
        <v/>
      </c>
      <c r="X501" s="70" t="str">
        <f t="shared" si="359"/>
        <v/>
      </c>
      <c r="Y501" s="71"/>
      <c r="Z501" s="72">
        <f t="shared" si="348"/>
        <v>0</v>
      </c>
      <c r="AA501" s="422" t="str">
        <f t="shared" si="360"/>
        <v/>
      </c>
      <c r="AB501" s="4"/>
      <c r="AC501" s="84">
        <f t="shared" si="349"/>
        <v>76</v>
      </c>
      <c r="AD501" s="80" t="str">
        <f t="shared" si="361"/>
        <v/>
      </c>
      <c r="AE501" s="80" t="str">
        <f t="shared" si="362"/>
        <v/>
      </c>
      <c r="AF501" s="81"/>
      <c r="AG501" s="6">
        <f t="shared" si="350"/>
        <v>0</v>
      </c>
      <c r="AH501" s="421" t="str">
        <f t="shared" si="363"/>
        <v/>
      </c>
      <c r="AI501" s="4"/>
      <c r="AJ501" s="83">
        <f t="shared" si="351"/>
        <v>76</v>
      </c>
      <c r="AK501" s="77" t="str">
        <f t="shared" si="352"/>
        <v/>
      </c>
      <c r="AL501" s="77" t="str">
        <f t="shared" si="353"/>
        <v/>
      </c>
      <c r="AM501" s="78"/>
      <c r="AN501" s="79" t="e">
        <f>IF(#REF!="","",ROUND(#REF!/#REF!*$AN$5,1))</f>
        <v>#REF!</v>
      </c>
      <c r="AO501" s="79" t="str">
        <f t="shared" si="364"/>
        <v/>
      </c>
      <c r="AP501" s="5" t="str">
        <f t="shared" si="367"/>
        <v/>
      </c>
      <c r="AQ501" s="5" t="str">
        <f t="shared" si="368"/>
        <v/>
      </c>
      <c r="AR501" s="5" t="str">
        <f t="shared" si="369"/>
        <v/>
      </c>
      <c r="AS501" s="5" t="str">
        <f t="shared" si="370"/>
        <v/>
      </c>
      <c r="AT501" s="5" t="str">
        <f t="shared" si="365"/>
        <v/>
      </c>
      <c r="AU501" s="5" t="str">
        <f t="shared" si="371"/>
        <v/>
      </c>
      <c r="AV501" s="5" t="str">
        <f t="shared" si="366"/>
        <v/>
      </c>
    </row>
    <row r="502" spans="1:48" x14ac:dyDescent="0.35">
      <c r="A502" s="69">
        <f>IF('Student Profile'!A79="","",'Student Profile'!A79)</f>
        <v>77</v>
      </c>
      <c r="B502" s="70" t="str">
        <f>IF('Student Profile'!B79="","",'Student Profile'!B79)</f>
        <v/>
      </c>
      <c r="C502" s="69" t="str">
        <f>IF('Student Profile'!C79="","",'Student Profile'!C79)</f>
        <v/>
      </c>
      <c r="D502" s="71"/>
      <c r="E502" s="72">
        <f t="shared" si="340"/>
        <v>0</v>
      </c>
      <c r="F502" s="422" t="str">
        <f t="shared" si="354"/>
        <v/>
      </c>
      <c r="G502" s="4"/>
      <c r="H502" s="84">
        <f t="shared" si="341"/>
        <v>77</v>
      </c>
      <c r="I502" s="80" t="str">
        <f t="shared" si="355"/>
        <v/>
      </c>
      <c r="J502" s="80" t="str">
        <f t="shared" si="356"/>
        <v/>
      </c>
      <c r="K502" s="81"/>
      <c r="L502" s="6">
        <f t="shared" si="342"/>
        <v>0</v>
      </c>
      <c r="M502" s="421" t="str">
        <f t="shared" si="357"/>
        <v/>
      </c>
      <c r="N502" s="4"/>
      <c r="O502" s="83">
        <f t="shared" si="343"/>
        <v>77</v>
      </c>
      <c r="P502" s="77" t="str">
        <f t="shared" si="344"/>
        <v/>
      </c>
      <c r="Q502" s="77" t="str">
        <f t="shared" si="345"/>
        <v/>
      </c>
      <c r="R502" s="78"/>
      <c r="S502" s="79" t="e">
        <f>IF(#REF!="","",ROUND(#REF!/#REF!*$AN$5,1))</f>
        <v>#REF!</v>
      </c>
      <c r="T502" s="79" t="str">
        <f t="shared" si="346"/>
        <v/>
      </c>
      <c r="U502" s="4"/>
      <c r="V502" s="69">
        <f t="shared" si="347"/>
        <v>77</v>
      </c>
      <c r="W502" s="70" t="str">
        <f t="shared" si="358"/>
        <v/>
      </c>
      <c r="X502" s="70" t="str">
        <f t="shared" si="359"/>
        <v/>
      </c>
      <c r="Y502" s="71"/>
      <c r="Z502" s="72">
        <f t="shared" si="348"/>
        <v>0</v>
      </c>
      <c r="AA502" s="422" t="str">
        <f t="shared" si="360"/>
        <v/>
      </c>
      <c r="AB502" s="4"/>
      <c r="AC502" s="84">
        <f t="shared" si="349"/>
        <v>77</v>
      </c>
      <c r="AD502" s="80" t="str">
        <f t="shared" si="361"/>
        <v/>
      </c>
      <c r="AE502" s="80" t="str">
        <f t="shared" si="362"/>
        <v/>
      </c>
      <c r="AF502" s="81"/>
      <c r="AG502" s="6">
        <f t="shared" si="350"/>
        <v>0</v>
      </c>
      <c r="AH502" s="421" t="str">
        <f t="shared" si="363"/>
        <v/>
      </c>
      <c r="AI502" s="4"/>
      <c r="AJ502" s="83">
        <f t="shared" si="351"/>
        <v>77</v>
      </c>
      <c r="AK502" s="77" t="str">
        <f t="shared" si="352"/>
        <v/>
      </c>
      <c r="AL502" s="77" t="str">
        <f t="shared" si="353"/>
        <v/>
      </c>
      <c r="AM502" s="78"/>
      <c r="AN502" s="79" t="e">
        <f>IF(#REF!="","",ROUND(#REF!/#REF!*$AN$5,1))</f>
        <v>#REF!</v>
      </c>
      <c r="AO502" s="79" t="str">
        <f t="shared" si="364"/>
        <v/>
      </c>
      <c r="AP502" s="5" t="str">
        <f t="shared" si="367"/>
        <v/>
      </c>
      <c r="AQ502" s="5" t="str">
        <f t="shared" si="368"/>
        <v/>
      </c>
      <c r="AR502" s="5" t="str">
        <f t="shared" si="369"/>
        <v/>
      </c>
      <c r="AS502" s="5" t="str">
        <f t="shared" si="370"/>
        <v/>
      </c>
      <c r="AT502" s="5" t="str">
        <f t="shared" si="365"/>
        <v/>
      </c>
      <c r="AU502" s="5" t="str">
        <f t="shared" si="371"/>
        <v/>
      </c>
      <c r="AV502" s="5" t="str">
        <f t="shared" si="366"/>
        <v/>
      </c>
    </row>
    <row r="503" spans="1:48" x14ac:dyDescent="0.35">
      <c r="A503" s="69">
        <f>IF('Student Profile'!A80="","",'Student Profile'!A80)</f>
        <v>78</v>
      </c>
      <c r="B503" s="70" t="str">
        <f>IF('Student Profile'!B80="","",'Student Profile'!B80)</f>
        <v/>
      </c>
      <c r="C503" s="69" t="str">
        <f>IF('Student Profile'!C80="","",'Student Profile'!C80)</f>
        <v/>
      </c>
      <c r="D503" s="71"/>
      <c r="E503" s="72">
        <f t="shared" si="340"/>
        <v>0</v>
      </c>
      <c r="F503" s="422" t="str">
        <f t="shared" si="354"/>
        <v/>
      </c>
      <c r="G503" s="4"/>
      <c r="H503" s="84">
        <f t="shared" si="341"/>
        <v>78</v>
      </c>
      <c r="I503" s="80" t="str">
        <f t="shared" si="355"/>
        <v/>
      </c>
      <c r="J503" s="80" t="str">
        <f t="shared" si="356"/>
        <v/>
      </c>
      <c r="K503" s="81"/>
      <c r="L503" s="6">
        <f t="shared" si="342"/>
        <v>0</v>
      </c>
      <c r="M503" s="421" t="str">
        <f t="shared" si="357"/>
        <v/>
      </c>
      <c r="N503" s="4"/>
      <c r="O503" s="83">
        <f t="shared" si="343"/>
        <v>78</v>
      </c>
      <c r="P503" s="77" t="str">
        <f t="shared" si="344"/>
        <v/>
      </c>
      <c r="Q503" s="77" t="str">
        <f t="shared" si="345"/>
        <v/>
      </c>
      <c r="R503" s="78"/>
      <c r="S503" s="79" t="e">
        <f>IF(#REF!="","",ROUND(#REF!/#REF!*$AN$5,1))</f>
        <v>#REF!</v>
      </c>
      <c r="T503" s="79" t="str">
        <f t="shared" si="346"/>
        <v/>
      </c>
      <c r="U503" s="4"/>
      <c r="V503" s="69">
        <f t="shared" si="347"/>
        <v>78</v>
      </c>
      <c r="W503" s="70" t="str">
        <f t="shared" si="358"/>
        <v/>
      </c>
      <c r="X503" s="70" t="str">
        <f t="shared" si="359"/>
        <v/>
      </c>
      <c r="Y503" s="71"/>
      <c r="Z503" s="72">
        <f t="shared" si="348"/>
        <v>0</v>
      </c>
      <c r="AA503" s="422" t="str">
        <f t="shared" si="360"/>
        <v/>
      </c>
      <c r="AB503" s="4"/>
      <c r="AC503" s="84">
        <f t="shared" si="349"/>
        <v>78</v>
      </c>
      <c r="AD503" s="80" t="str">
        <f t="shared" si="361"/>
        <v/>
      </c>
      <c r="AE503" s="80" t="str">
        <f t="shared" si="362"/>
        <v/>
      </c>
      <c r="AF503" s="81"/>
      <c r="AG503" s="6">
        <f t="shared" si="350"/>
        <v>0</v>
      </c>
      <c r="AH503" s="421" t="str">
        <f t="shared" si="363"/>
        <v/>
      </c>
      <c r="AI503" s="4"/>
      <c r="AJ503" s="83">
        <f t="shared" si="351"/>
        <v>78</v>
      </c>
      <c r="AK503" s="77" t="str">
        <f t="shared" si="352"/>
        <v/>
      </c>
      <c r="AL503" s="77" t="str">
        <f t="shared" si="353"/>
        <v/>
      </c>
      <c r="AM503" s="78"/>
      <c r="AN503" s="79" t="e">
        <f>IF(#REF!="","",ROUND(#REF!/#REF!*$AN$5,1))</f>
        <v>#REF!</v>
      </c>
      <c r="AO503" s="79" t="str">
        <f t="shared" si="364"/>
        <v/>
      </c>
      <c r="AP503" s="5" t="str">
        <f t="shared" si="367"/>
        <v/>
      </c>
      <c r="AQ503" s="5" t="str">
        <f t="shared" si="368"/>
        <v/>
      </c>
      <c r="AR503" s="5" t="str">
        <f t="shared" si="369"/>
        <v/>
      </c>
      <c r="AS503" s="5" t="str">
        <f t="shared" si="370"/>
        <v/>
      </c>
      <c r="AT503" s="5" t="str">
        <f t="shared" si="365"/>
        <v/>
      </c>
      <c r="AU503" s="5" t="str">
        <f t="shared" si="371"/>
        <v/>
      </c>
      <c r="AV503" s="5" t="str">
        <f t="shared" si="366"/>
        <v/>
      </c>
    </row>
    <row r="504" spans="1:48" x14ac:dyDescent="0.35">
      <c r="A504" s="69">
        <f>IF('Student Profile'!A81="","",'Student Profile'!A81)</f>
        <v>79</v>
      </c>
      <c r="B504" s="70" t="str">
        <f>IF('Student Profile'!B81="","",'Student Profile'!B81)</f>
        <v/>
      </c>
      <c r="C504" s="69" t="str">
        <f>IF('Student Profile'!C81="","",'Student Profile'!C81)</f>
        <v/>
      </c>
      <c r="D504" s="71"/>
      <c r="E504" s="72">
        <f t="shared" si="340"/>
        <v>0</v>
      </c>
      <c r="F504" s="422" t="str">
        <f t="shared" si="354"/>
        <v/>
      </c>
      <c r="G504" s="4"/>
      <c r="H504" s="84">
        <f t="shared" si="341"/>
        <v>79</v>
      </c>
      <c r="I504" s="80" t="str">
        <f t="shared" si="355"/>
        <v/>
      </c>
      <c r="J504" s="80" t="str">
        <f t="shared" si="356"/>
        <v/>
      </c>
      <c r="K504" s="81"/>
      <c r="L504" s="6">
        <f t="shared" si="342"/>
        <v>0</v>
      </c>
      <c r="M504" s="421" t="str">
        <f t="shared" si="357"/>
        <v/>
      </c>
      <c r="N504" s="4"/>
      <c r="O504" s="83">
        <f t="shared" si="343"/>
        <v>79</v>
      </c>
      <c r="P504" s="77" t="str">
        <f t="shared" si="344"/>
        <v/>
      </c>
      <c r="Q504" s="77" t="str">
        <f t="shared" si="345"/>
        <v/>
      </c>
      <c r="R504" s="78"/>
      <c r="S504" s="79" t="e">
        <f>IF(#REF!="","",ROUND(#REF!/#REF!*$AN$5,1))</f>
        <v>#REF!</v>
      </c>
      <c r="T504" s="79" t="str">
        <f t="shared" si="346"/>
        <v/>
      </c>
      <c r="U504" s="4"/>
      <c r="V504" s="69">
        <f t="shared" si="347"/>
        <v>79</v>
      </c>
      <c r="W504" s="70" t="str">
        <f t="shared" si="358"/>
        <v/>
      </c>
      <c r="X504" s="70" t="str">
        <f t="shared" si="359"/>
        <v/>
      </c>
      <c r="Y504" s="71"/>
      <c r="Z504" s="72">
        <f t="shared" si="348"/>
        <v>0</v>
      </c>
      <c r="AA504" s="422" t="str">
        <f t="shared" si="360"/>
        <v/>
      </c>
      <c r="AB504" s="4"/>
      <c r="AC504" s="84">
        <f t="shared" si="349"/>
        <v>79</v>
      </c>
      <c r="AD504" s="80" t="str">
        <f t="shared" si="361"/>
        <v/>
      </c>
      <c r="AE504" s="80" t="str">
        <f t="shared" si="362"/>
        <v/>
      </c>
      <c r="AF504" s="81"/>
      <c r="AG504" s="6">
        <f t="shared" si="350"/>
        <v>0</v>
      </c>
      <c r="AH504" s="421" t="str">
        <f t="shared" si="363"/>
        <v/>
      </c>
      <c r="AI504" s="4"/>
      <c r="AJ504" s="83">
        <f t="shared" si="351"/>
        <v>79</v>
      </c>
      <c r="AK504" s="77" t="str">
        <f t="shared" si="352"/>
        <v/>
      </c>
      <c r="AL504" s="77" t="str">
        <f t="shared" si="353"/>
        <v/>
      </c>
      <c r="AM504" s="78"/>
      <c r="AN504" s="79" t="e">
        <f>IF(#REF!="","",ROUND(#REF!/#REF!*$AN$5,1))</f>
        <v>#REF!</v>
      </c>
      <c r="AO504" s="79" t="str">
        <f t="shared" si="364"/>
        <v/>
      </c>
      <c r="AP504" s="5" t="str">
        <f t="shared" si="367"/>
        <v/>
      </c>
      <c r="AQ504" s="5" t="str">
        <f t="shared" si="368"/>
        <v/>
      </c>
      <c r="AR504" s="5" t="str">
        <f t="shared" si="369"/>
        <v/>
      </c>
      <c r="AS504" s="5" t="str">
        <f t="shared" si="370"/>
        <v/>
      </c>
      <c r="AT504" s="5" t="str">
        <f t="shared" si="365"/>
        <v/>
      </c>
      <c r="AU504" s="5" t="str">
        <f t="shared" si="371"/>
        <v/>
      </c>
      <c r="AV504" s="5" t="str">
        <f t="shared" si="366"/>
        <v/>
      </c>
    </row>
    <row r="505" spans="1:48" x14ac:dyDescent="0.35">
      <c r="A505" s="69">
        <f>IF('Student Profile'!A82="","",'Student Profile'!A82)</f>
        <v>80</v>
      </c>
      <c r="B505" s="70" t="str">
        <f>IF('Student Profile'!B82="","",'Student Profile'!B82)</f>
        <v/>
      </c>
      <c r="C505" s="69" t="str">
        <f>IF('Student Profile'!C82="","",'Student Profile'!C82)</f>
        <v/>
      </c>
      <c r="D505" s="71"/>
      <c r="E505" s="72">
        <f t="shared" si="340"/>
        <v>0</v>
      </c>
      <c r="F505" s="422" t="str">
        <f t="shared" si="354"/>
        <v/>
      </c>
      <c r="G505" s="4"/>
      <c r="H505" s="84">
        <f t="shared" si="341"/>
        <v>80</v>
      </c>
      <c r="I505" s="80" t="str">
        <f t="shared" si="355"/>
        <v/>
      </c>
      <c r="J505" s="80" t="str">
        <f t="shared" si="356"/>
        <v/>
      </c>
      <c r="K505" s="81"/>
      <c r="L505" s="6">
        <f t="shared" si="342"/>
        <v>0</v>
      </c>
      <c r="M505" s="421" t="str">
        <f t="shared" si="357"/>
        <v/>
      </c>
      <c r="N505" s="4"/>
      <c r="O505" s="83">
        <f t="shared" si="343"/>
        <v>80</v>
      </c>
      <c r="P505" s="77" t="str">
        <f t="shared" si="344"/>
        <v/>
      </c>
      <c r="Q505" s="77" t="str">
        <f t="shared" si="345"/>
        <v/>
      </c>
      <c r="R505" s="78"/>
      <c r="S505" s="79" t="e">
        <f>IF(#REF!="","",ROUND(#REF!/#REF!*$AN$5,1))</f>
        <v>#REF!</v>
      </c>
      <c r="T505" s="79" t="str">
        <f t="shared" si="346"/>
        <v/>
      </c>
      <c r="U505" s="4"/>
      <c r="V505" s="69">
        <f t="shared" si="347"/>
        <v>80</v>
      </c>
      <c r="W505" s="70" t="str">
        <f t="shared" si="358"/>
        <v/>
      </c>
      <c r="X505" s="70" t="str">
        <f t="shared" si="359"/>
        <v/>
      </c>
      <c r="Y505" s="71"/>
      <c r="Z505" s="72">
        <f t="shared" si="348"/>
        <v>0</v>
      </c>
      <c r="AA505" s="422" t="str">
        <f t="shared" si="360"/>
        <v/>
      </c>
      <c r="AB505" s="4"/>
      <c r="AC505" s="84">
        <f t="shared" si="349"/>
        <v>80</v>
      </c>
      <c r="AD505" s="80" t="str">
        <f t="shared" si="361"/>
        <v/>
      </c>
      <c r="AE505" s="80" t="str">
        <f t="shared" si="362"/>
        <v/>
      </c>
      <c r="AF505" s="81"/>
      <c r="AG505" s="6">
        <f t="shared" si="350"/>
        <v>0</v>
      </c>
      <c r="AH505" s="421" t="str">
        <f t="shared" si="363"/>
        <v/>
      </c>
      <c r="AI505" s="4"/>
      <c r="AJ505" s="83">
        <f t="shared" si="351"/>
        <v>80</v>
      </c>
      <c r="AK505" s="77" t="str">
        <f t="shared" si="352"/>
        <v/>
      </c>
      <c r="AL505" s="77" t="str">
        <f t="shared" si="353"/>
        <v/>
      </c>
      <c r="AM505" s="78"/>
      <c r="AN505" s="79" t="e">
        <f>IF(#REF!="","",ROUND(#REF!/#REF!*$AN$5,1))</f>
        <v>#REF!</v>
      </c>
      <c r="AO505" s="79" t="str">
        <f t="shared" si="364"/>
        <v/>
      </c>
      <c r="AP505" s="5" t="str">
        <f t="shared" si="367"/>
        <v/>
      </c>
      <c r="AQ505" s="5" t="str">
        <f t="shared" si="368"/>
        <v/>
      </c>
      <c r="AR505" s="5" t="str">
        <f t="shared" si="369"/>
        <v/>
      </c>
      <c r="AS505" s="5" t="str">
        <f t="shared" si="370"/>
        <v/>
      </c>
      <c r="AT505" s="5" t="str">
        <f t="shared" si="365"/>
        <v/>
      </c>
      <c r="AU505" s="5" t="str">
        <f t="shared" si="371"/>
        <v/>
      </c>
      <c r="AV505" s="5" t="str">
        <f t="shared" si="366"/>
        <v/>
      </c>
    </row>
    <row r="506" spans="1:48" x14ac:dyDescent="0.35">
      <c r="A506" s="69">
        <f>IF('Student Profile'!A83="","",'Student Profile'!A83)</f>
        <v>81</v>
      </c>
      <c r="B506" s="70" t="str">
        <f>IF('Student Profile'!B83="","",'Student Profile'!B83)</f>
        <v/>
      </c>
      <c r="C506" s="69" t="str">
        <f>IF('Student Profile'!C83="","",'Student Profile'!C83)</f>
        <v/>
      </c>
      <c r="D506" s="71"/>
      <c r="E506" s="72">
        <f t="shared" si="340"/>
        <v>0</v>
      </c>
      <c r="F506" s="422" t="str">
        <f t="shared" si="354"/>
        <v/>
      </c>
      <c r="G506" s="4"/>
      <c r="H506" s="84">
        <f t="shared" si="341"/>
        <v>81</v>
      </c>
      <c r="I506" s="80" t="str">
        <f t="shared" si="355"/>
        <v/>
      </c>
      <c r="J506" s="80" t="str">
        <f t="shared" si="356"/>
        <v/>
      </c>
      <c r="K506" s="81"/>
      <c r="L506" s="6">
        <f t="shared" si="342"/>
        <v>0</v>
      </c>
      <c r="M506" s="421" t="str">
        <f t="shared" si="357"/>
        <v/>
      </c>
      <c r="N506" s="4"/>
      <c r="O506" s="83">
        <f t="shared" si="343"/>
        <v>81</v>
      </c>
      <c r="P506" s="77" t="str">
        <f t="shared" si="344"/>
        <v/>
      </c>
      <c r="Q506" s="77" t="str">
        <f t="shared" si="345"/>
        <v/>
      </c>
      <c r="R506" s="78"/>
      <c r="S506" s="79" t="e">
        <f>IF(#REF!="","",ROUND(#REF!/#REF!*$AN$5,1))</f>
        <v>#REF!</v>
      </c>
      <c r="T506" s="79" t="str">
        <f t="shared" si="346"/>
        <v/>
      </c>
      <c r="U506" s="4"/>
      <c r="V506" s="69">
        <f t="shared" si="347"/>
        <v>81</v>
      </c>
      <c r="W506" s="70" t="str">
        <f t="shared" si="358"/>
        <v/>
      </c>
      <c r="X506" s="70" t="str">
        <f t="shared" si="359"/>
        <v/>
      </c>
      <c r="Y506" s="71"/>
      <c r="Z506" s="72">
        <f t="shared" si="348"/>
        <v>0</v>
      </c>
      <c r="AA506" s="422" t="str">
        <f t="shared" si="360"/>
        <v/>
      </c>
      <c r="AB506" s="4"/>
      <c r="AC506" s="84">
        <f t="shared" si="349"/>
        <v>81</v>
      </c>
      <c r="AD506" s="80" t="str">
        <f t="shared" si="361"/>
        <v/>
      </c>
      <c r="AE506" s="80" t="str">
        <f t="shared" si="362"/>
        <v/>
      </c>
      <c r="AF506" s="81"/>
      <c r="AG506" s="6">
        <f t="shared" si="350"/>
        <v>0</v>
      </c>
      <c r="AH506" s="421" t="str">
        <f t="shared" si="363"/>
        <v/>
      </c>
      <c r="AI506" s="4"/>
      <c r="AJ506" s="83">
        <f t="shared" si="351"/>
        <v>81</v>
      </c>
      <c r="AK506" s="77" t="str">
        <f t="shared" si="352"/>
        <v/>
      </c>
      <c r="AL506" s="77" t="str">
        <f t="shared" si="353"/>
        <v/>
      </c>
      <c r="AM506" s="78"/>
      <c r="AN506" s="79" t="e">
        <f>IF(#REF!="","",ROUND(#REF!/#REF!*$AN$5,1))</f>
        <v>#REF!</v>
      </c>
      <c r="AO506" s="79" t="str">
        <f t="shared" si="364"/>
        <v/>
      </c>
      <c r="AP506" s="5" t="str">
        <f t="shared" si="367"/>
        <v/>
      </c>
      <c r="AQ506" s="5" t="str">
        <f t="shared" si="368"/>
        <v/>
      </c>
      <c r="AR506" s="5" t="str">
        <f t="shared" si="369"/>
        <v/>
      </c>
      <c r="AS506" s="5" t="str">
        <f t="shared" si="370"/>
        <v/>
      </c>
      <c r="AT506" s="5" t="str">
        <f t="shared" si="365"/>
        <v/>
      </c>
      <c r="AU506" s="5" t="str">
        <f t="shared" si="371"/>
        <v/>
      </c>
      <c r="AV506" s="5" t="str">
        <f t="shared" si="366"/>
        <v/>
      </c>
    </row>
    <row r="507" spans="1:48" x14ac:dyDescent="0.35">
      <c r="A507" s="69">
        <f>IF('Student Profile'!A84="","",'Student Profile'!A84)</f>
        <v>82</v>
      </c>
      <c r="B507" s="70" t="str">
        <f>IF('Student Profile'!B84="","",'Student Profile'!B84)</f>
        <v/>
      </c>
      <c r="C507" s="69" t="str">
        <f>IF('Student Profile'!C84="","",'Student Profile'!C84)</f>
        <v/>
      </c>
      <c r="D507" s="71"/>
      <c r="E507" s="72">
        <f t="shared" si="340"/>
        <v>0</v>
      </c>
      <c r="F507" s="422" t="str">
        <f t="shared" si="354"/>
        <v/>
      </c>
      <c r="G507" s="4"/>
      <c r="H507" s="84">
        <f t="shared" si="341"/>
        <v>82</v>
      </c>
      <c r="I507" s="80" t="str">
        <f t="shared" si="355"/>
        <v/>
      </c>
      <c r="J507" s="80" t="str">
        <f t="shared" si="356"/>
        <v/>
      </c>
      <c r="K507" s="81"/>
      <c r="L507" s="6">
        <f t="shared" si="342"/>
        <v>0</v>
      </c>
      <c r="M507" s="421" t="str">
        <f t="shared" si="357"/>
        <v/>
      </c>
      <c r="N507" s="4"/>
      <c r="O507" s="83">
        <f t="shared" si="343"/>
        <v>82</v>
      </c>
      <c r="P507" s="77" t="str">
        <f t="shared" si="344"/>
        <v/>
      </c>
      <c r="Q507" s="77" t="str">
        <f t="shared" si="345"/>
        <v/>
      </c>
      <c r="R507" s="78"/>
      <c r="S507" s="79" t="e">
        <f>IF(#REF!="","",ROUND(#REF!/#REF!*$AN$5,1))</f>
        <v>#REF!</v>
      </c>
      <c r="T507" s="79" t="str">
        <f t="shared" si="346"/>
        <v/>
      </c>
      <c r="U507" s="4"/>
      <c r="V507" s="69">
        <f t="shared" si="347"/>
        <v>82</v>
      </c>
      <c r="W507" s="70" t="str">
        <f t="shared" si="358"/>
        <v/>
      </c>
      <c r="X507" s="70" t="str">
        <f t="shared" si="359"/>
        <v/>
      </c>
      <c r="Y507" s="71"/>
      <c r="Z507" s="72">
        <f t="shared" si="348"/>
        <v>0</v>
      </c>
      <c r="AA507" s="422" t="str">
        <f t="shared" si="360"/>
        <v/>
      </c>
      <c r="AB507" s="4"/>
      <c r="AC507" s="84">
        <f t="shared" si="349"/>
        <v>82</v>
      </c>
      <c r="AD507" s="80" t="str">
        <f t="shared" si="361"/>
        <v/>
      </c>
      <c r="AE507" s="80" t="str">
        <f t="shared" si="362"/>
        <v/>
      </c>
      <c r="AF507" s="81"/>
      <c r="AG507" s="6">
        <f t="shared" si="350"/>
        <v>0</v>
      </c>
      <c r="AH507" s="421" t="str">
        <f t="shared" si="363"/>
        <v/>
      </c>
      <c r="AI507" s="4"/>
      <c r="AJ507" s="83">
        <f t="shared" si="351"/>
        <v>82</v>
      </c>
      <c r="AK507" s="77" t="str">
        <f t="shared" si="352"/>
        <v/>
      </c>
      <c r="AL507" s="77" t="str">
        <f t="shared" si="353"/>
        <v/>
      </c>
      <c r="AM507" s="78"/>
      <c r="AN507" s="79" t="e">
        <f>IF(#REF!="","",ROUND(#REF!/#REF!*$AN$5,1))</f>
        <v>#REF!</v>
      </c>
      <c r="AO507" s="79" t="str">
        <f t="shared" si="364"/>
        <v/>
      </c>
      <c r="AP507" s="5" t="str">
        <f t="shared" si="367"/>
        <v/>
      </c>
      <c r="AQ507" s="5" t="str">
        <f t="shared" si="368"/>
        <v/>
      </c>
      <c r="AR507" s="5" t="str">
        <f t="shared" si="369"/>
        <v/>
      </c>
      <c r="AS507" s="5" t="str">
        <f t="shared" si="370"/>
        <v/>
      </c>
      <c r="AT507" s="5" t="str">
        <f t="shared" si="365"/>
        <v/>
      </c>
      <c r="AU507" s="5" t="str">
        <f t="shared" si="371"/>
        <v/>
      </c>
      <c r="AV507" s="5" t="str">
        <f t="shared" si="366"/>
        <v/>
      </c>
    </row>
    <row r="508" spans="1:48" x14ac:dyDescent="0.35">
      <c r="A508" s="69">
        <f>IF('Student Profile'!A85="","",'Student Profile'!A85)</f>
        <v>83</v>
      </c>
      <c r="B508" s="70" t="str">
        <f>IF('Student Profile'!B85="","",'Student Profile'!B85)</f>
        <v/>
      </c>
      <c r="C508" s="69" t="str">
        <f>IF('Student Profile'!C85="","",'Student Profile'!C85)</f>
        <v/>
      </c>
      <c r="D508" s="71"/>
      <c r="E508" s="72">
        <f t="shared" si="340"/>
        <v>0</v>
      </c>
      <c r="F508" s="422" t="str">
        <f t="shared" si="354"/>
        <v/>
      </c>
      <c r="G508" s="4"/>
      <c r="H508" s="84">
        <f t="shared" si="341"/>
        <v>83</v>
      </c>
      <c r="I508" s="80" t="str">
        <f t="shared" si="355"/>
        <v/>
      </c>
      <c r="J508" s="80" t="str">
        <f t="shared" si="356"/>
        <v/>
      </c>
      <c r="K508" s="81"/>
      <c r="L508" s="6">
        <f t="shared" si="342"/>
        <v>0</v>
      </c>
      <c r="M508" s="421" t="str">
        <f t="shared" si="357"/>
        <v/>
      </c>
      <c r="N508" s="4"/>
      <c r="O508" s="83">
        <f t="shared" si="343"/>
        <v>83</v>
      </c>
      <c r="P508" s="77" t="str">
        <f t="shared" si="344"/>
        <v/>
      </c>
      <c r="Q508" s="77" t="str">
        <f t="shared" si="345"/>
        <v/>
      </c>
      <c r="R508" s="78"/>
      <c r="S508" s="79" t="e">
        <f>IF(#REF!="","",ROUND(#REF!/#REF!*$AN$5,1))</f>
        <v>#REF!</v>
      </c>
      <c r="T508" s="79" t="str">
        <f t="shared" si="346"/>
        <v/>
      </c>
      <c r="U508" s="4"/>
      <c r="V508" s="69">
        <f t="shared" si="347"/>
        <v>83</v>
      </c>
      <c r="W508" s="70" t="str">
        <f t="shared" si="358"/>
        <v/>
      </c>
      <c r="X508" s="70" t="str">
        <f t="shared" si="359"/>
        <v/>
      </c>
      <c r="Y508" s="71"/>
      <c r="Z508" s="72">
        <f t="shared" si="348"/>
        <v>0</v>
      </c>
      <c r="AA508" s="422" t="str">
        <f t="shared" si="360"/>
        <v/>
      </c>
      <c r="AB508" s="4"/>
      <c r="AC508" s="84">
        <f t="shared" si="349"/>
        <v>83</v>
      </c>
      <c r="AD508" s="80" t="str">
        <f t="shared" si="361"/>
        <v/>
      </c>
      <c r="AE508" s="80" t="str">
        <f t="shared" si="362"/>
        <v/>
      </c>
      <c r="AF508" s="81"/>
      <c r="AG508" s="6">
        <f t="shared" si="350"/>
        <v>0</v>
      </c>
      <c r="AH508" s="421" t="str">
        <f t="shared" si="363"/>
        <v/>
      </c>
      <c r="AI508" s="4"/>
      <c r="AJ508" s="83">
        <f t="shared" si="351"/>
        <v>83</v>
      </c>
      <c r="AK508" s="77" t="str">
        <f t="shared" si="352"/>
        <v/>
      </c>
      <c r="AL508" s="77" t="str">
        <f t="shared" si="353"/>
        <v/>
      </c>
      <c r="AM508" s="78"/>
      <c r="AN508" s="79" t="e">
        <f>IF(#REF!="","",ROUND(#REF!/#REF!*$AN$5,1))</f>
        <v>#REF!</v>
      </c>
      <c r="AO508" s="79" t="str">
        <f t="shared" si="364"/>
        <v/>
      </c>
      <c r="AP508" s="5" t="str">
        <f t="shared" si="367"/>
        <v/>
      </c>
      <c r="AQ508" s="5" t="str">
        <f t="shared" si="368"/>
        <v/>
      </c>
      <c r="AR508" s="5" t="str">
        <f t="shared" si="369"/>
        <v/>
      </c>
      <c r="AS508" s="5" t="str">
        <f t="shared" si="370"/>
        <v/>
      </c>
      <c r="AT508" s="5" t="str">
        <f t="shared" si="365"/>
        <v/>
      </c>
      <c r="AU508" s="5" t="str">
        <f t="shared" si="371"/>
        <v/>
      </c>
      <c r="AV508" s="5" t="str">
        <f t="shared" si="366"/>
        <v/>
      </c>
    </row>
    <row r="509" spans="1:48" x14ac:dyDescent="0.35">
      <c r="A509" s="69">
        <f>IF('Student Profile'!A86="","",'Student Profile'!A86)</f>
        <v>84</v>
      </c>
      <c r="B509" s="70" t="str">
        <f>IF('Student Profile'!B86="","",'Student Profile'!B86)</f>
        <v/>
      </c>
      <c r="C509" s="69" t="str">
        <f>IF('Student Profile'!C86="","",'Student Profile'!C86)</f>
        <v/>
      </c>
      <c r="D509" s="71"/>
      <c r="E509" s="72">
        <f t="shared" si="340"/>
        <v>0</v>
      </c>
      <c r="F509" s="422" t="str">
        <f t="shared" si="354"/>
        <v/>
      </c>
      <c r="G509" s="4"/>
      <c r="H509" s="84">
        <f t="shared" si="341"/>
        <v>84</v>
      </c>
      <c r="I509" s="80" t="str">
        <f t="shared" si="355"/>
        <v/>
      </c>
      <c r="J509" s="80" t="str">
        <f t="shared" si="356"/>
        <v/>
      </c>
      <c r="K509" s="81"/>
      <c r="L509" s="6">
        <f t="shared" si="342"/>
        <v>0</v>
      </c>
      <c r="M509" s="421" t="str">
        <f t="shared" si="357"/>
        <v/>
      </c>
      <c r="N509" s="4"/>
      <c r="O509" s="83">
        <f t="shared" si="343"/>
        <v>84</v>
      </c>
      <c r="P509" s="77" t="str">
        <f t="shared" si="344"/>
        <v/>
      </c>
      <c r="Q509" s="77" t="str">
        <f t="shared" si="345"/>
        <v/>
      </c>
      <c r="R509" s="78"/>
      <c r="S509" s="79" t="e">
        <f>IF(#REF!="","",ROUND(#REF!/#REF!*$AN$5,1))</f>
        <v>#REF!</v>
      </c>
      <c r="T509" s="79" t="str">
        <f t="shared" si="346"/>
        <v/>
      </c>
      <c r="U509" s="4"/>
      <c r="V509" s="69">
        <f t="shared" si="347"/>
        <v>84</v>
      </c>
      <c r="W509" s="70" t="str">
        <f t="shared" si="358"/>
        <v/>
      </c>
      <c r="X509" s="70" t="str">
        <f t="shared" si="359"/>
        <v/>
      </c>
      <c r="Y509" s="71"/>
      <c r="Z509" s="72">
        <f t="shared" si="348"/>
        <v>0</v>
      </c>
      <c r="AA509" s="422" t="str">
        <f t="shared" si="360"/>
        <v/>
      </c>
      <c r="AB509" s="4"/>
      <c r="AC509" s="84">
        <f t="shared" si="349"/>
        <v>84</v>
      </c>
      <c r="AD509" s="80" t="str">
        <f t="shared" si="361"/>
        <v/>
      </c>
      <c r="AE509" s="80" t="str">
        <f t="shared" si="362"/>
        <v/>
      </c>
      <c r="AF509" s="81"/>
      <c r="AG509" s="6">
        <f t="shared" si="350"/>
        <v>0</v>
      </c>
      <c r="AH509" s="421" t="str">
        <f t="shared" si="363"/>
        <v/>
      </c>
      <c r="AI509" s="4"/>
      <c r="AJ509" s="83">
        <f t="shared" si="351"/>
        <v>84</v>
      </c>
      <c r="AK509" s="77" t="str">
        <f t="shared" si="352"/>
        <v/>
      </c>
      <c r="AL509" s="77" t="str">
        <f t="shared" si="353"/>
        <v/>
      </c>
      <c r="AM509" s="78"/>
      <c r="AN509" s="79" t="e">
        <f>IF(#REF!="","",ROUND(#REF!/#REF!*$AN$5,1))</f>
        <v>#REF!</v>
      </c>
      <c r="AO509" s="79" t="str">
        <f t="shared" si="364"/>
        <v/>
      </c>
      <c r="AP509" s="5" t="str">
        <f t="shared" si="367"/>
        <v/>
      </c>
      <c r="AQ509" s="5" t="str">
        <f t="shared" si="368"/>
        <v/>
      </c>
      <c r="AR509" s="5" t="str">
        <f t="shared" si="369"/>
        <v/>
      </c>
      <c r="AS509" s="5" t="str">
        <f t="shared" si="370"/>
        <v/>
      </c>
      <c r="AT509" s="5" t="str">
        <f t="shared" si="365"/>
        <v/>
      </c>
      <c r="AU509" s="5" t="str">
        <f t="shared" si="371"/>
        <v/>
      </c>
      <c r="AV509" s="5" t="str">
        <f t="shared" si="366"/>
        <v/>
      </c>
    </row>
    <row r="510" spans="1:48" x14ac:dyDescent="0.35">
      <c r="A510" s="69">
        <f>IF('Student Profile'!A87="","",'Student Profile'!A87)</f>
        <v>85</v>
      </c>
      <c r="B510" s="70" t="str">
        <f>IF('Student Profile'!B87="","",'Student Profile'!B87)</f>
        <v/>
      </c>
      <c r="C510" s="69" t="str">
        <f>IF('Student Profile'!C87="","",'Student Profile'!C87)</f>
        <v/>
      </c>
      <c r="D510" s="71"/>
      <c r="E510" s="72">
        <f t="shared" si="340"/>
        <v>0</v>
      </c>
      <c r="F510" s="422" t="str">
        <f t="shared" si="354"/>
        <v/>
      </c>
      <c r="G510" s="4"/>
      <c r="H510" s="84">
        <f t="shared" si="341"/>
        <v>85</v>
      </c>
      <c r="I510" s="80" t="str">
        <f t="shared" si="355"/>
        <v/>
      </c>
      <c r="J510" s="80" t="str">
        <f t="shared" si="356"/>
        <v/>
      </c>
      <c r="K510" s="81"/>
      <c r="L510" s="6">
        <f t="shared" si="342"/>
        <v>0</v>
      </c>
      <c r="M510" s="421" t="str">
        <f t="shared" si="357"/>
        <v/>
      </c>
      <c r="N510" s="4"/>
      <c r="O510" s="83">
        <f t="shared" si="343"/>
        <v>85</v>
      </c>
      <c r="P510" s="77" t="str">
        <f t="shared" si="344"/>
        <v/>
      </c>
      <c r="Q510" s="77" t="str">
        <f t="shared" si="345"/>
        <v/>
      </c>
      <c r="R510" s="78"/>
      <c r="S510" s="79" t="e">
        <f>IF(#REF!="","",ROUND(#REF!/#REF!*$AN$5,1))</f>
        <v>#REF!</v>
      </c>
      <c r="T510" s="79" t="str">
        <f t="shared" si="346"/>
        <v/>
      </c>
      <c r="U510" s="4"/>
      <c r="V510" s="69">
        <f t="shared" si="347"/>
        <v>85</v>
      </c>
      <c r="W510" s="70" t="str">
        <f t="shared" si="358"/>
        <v/>
      </c>
      <c r="X510" s="70" t="str">
        <f t="shared" si="359"/>
        <v/>
      </c>
      <c r="Y510" s="71"/>
      <c r="Z510" s="72">
        <f t="shared" si="348"/>
        <v>0</v>
      </c>
      <c r="AA510" s="422" t="str">
        <f t="shared" si="360"/>
        <v/>
      </c>
      <c r="AB510" s="4"/>
      <c r="AC510" s="84">
        <f t="shared" si="349"/>
        <v>85</v>
      </c>
      <c r="AD510" s="80" t="str">
        <f t="shared" si="361"/>
        <v/>
      </c>
      <c r="AE510" s="80" t="str">
        <f t="shared" si="362"/>
        <v/>
      </c>
      <c r="AF510" s="81"/>
      <c r="AG510" s="6">
        <f t="shared" si="350"/>
        <v>0</v>
      </c>
      <c r="AH510" s="421" t="str">
        <f t="shared" si="363"/>
        <v/>
      </c>
      <c r="AI510" s="4"/>
      <c r="AJ510" s="83">
        <f t="shared" si="351"/>
        <v>85</v>
      </c>
      <c r="AK510" s="77" t="str">
        <f t="shared" si="352"/>
        <v/>
      </c>
      <c r="AL510" s="77" t="str">
        <f t="shared" si="353"/>
        <v/>
      </c>
      <c r="AM510" s="78"/>
      <c r="AN510" s="79" t="e">
        <f>IF(#REF!="","",ROUND(#REF!/#REF!*$AN$5,1))</f>
        <v>#REF!</v>
      </c>
      <c r="AO510" s="79" t="str">
        <f t="shared" si="364"/>
        <v/>
      </c>
      <c r="AP510" s="5" t="str">
        <f t="shared" si="367"/>
        <v/>
      </c>
      <c r="AQ510" s="5" t="str">
        <f t="shared" si="368"/>
        <v/>
      </c>
      <c r="AR510" s="5" t="str">
        <f t="shared" si="369"/>
        <v/>
      </c>
      <c r="AS510" s="5" t="str">
        <f t="shared" si="370"/>
        <v/>
      </c>
      <c r="AT510" s="5" t="str">
        <f t="shared" si="365"/>
        <v/>
      </c>
      <c r="AU510" s="5" t="str">
        <f t="shared" si="371"/>
        <v/>
      </c>
      <c r="AV510" s="5" t="str">
        <f t="shared" si="366"/>
        <v/>
      </c>
    </row>
    <row r="511" spans="1:48" x14ac:dyDescent="0.35">
      <c r="A511" s="69">
        <f>IF('Student Profile'!A88="","",'Student Profile'!A88)</f>
        <v>86</v>
      </c>
      <c r="B511" s="70" t="str">
        <f>IF('Student Profile'!B88="","",'Student Profile'!B88)</f>
        <v/>
      </c>
      <c r="C511" s="69" t="str">
        <f>IF('Student Profile'!C88="","",'Student Profile'!C88)</f>
        <v/>
      </c>
      <c r="D511" s="71"/>
      <c r="E511" s="72">
        <f t="shared" si="340"/>
        <v>0</v>
      </c>
      <c r="F511" s="422" t="str">
        <f t="shared" si="354"/>
        <v/>
      </c>
      <c r="G511" s="4"/>
      <c r="H511" s="84">
        <f t="shared" si="341"/>
        <v>86</v>
      </c>
      <c r="I511" s="80" t="str">
        <f t="shared" si="355"/>
        <v/>
      </c>
      <c r="J511" s="80" t="str">
        <f t="shared" si="356"/>
        <v/>
      </c>
      <c r="K511" s="81"/>
      <c r="L511" s="6">
        <f t="shared" si="342"/>
        <v>0</v>
      </c>
      <c r="M511" s="421" t="str">
        <f t="shared" si="357"/>
        <v/>
      </c>
      <c r="N511" s="4"/>
      <c r="O511" s="83">
        <f t="shared" si="343"/>
        <v>86</v>
      </c>
      <c r="P511" s="77" t="str">
        <f t="shared" si="344"/>
        <v/>
      </c>
      <c r="Q511" s="77" t="str">
        <f t="shared" si="345"/>
        <v/>
      </c>
      <c r="R511" s="78"/>
      <c r="S511" s="79" t="e">
        <f>IF(#REF!="","",ROUND(#REF!/#REF!*$AN$5,1))</f>
        <v>#REF!</v>
      </c>
      <c r="T511" s="79" t="str">
        <f t="shared" si="346"/>
        <v/>
      </c>
      <c r="U511" s="4"/>
      <c r="V511" s="69">
        <f t="shared" si="347"/>
        <v>86</v>
      </c>
      <c r="W511" s="70" t="str">
        <f t="shared" si="358"/>
        <v/>
      </c>
      <c r="X511" s="70" t="str">
        <f t="shared" si="359"/>
        <v/>
      </c>
      <c r="Y511" s="71"/>
      <c r="Z511" s="72">
        <f t="shared" si="348"/>
        <v>0</v>
      </c>
      <c r="AA511" s="422" t="str">
        <f t="shared" si="360"/>
        <v/>
      </c>
      <c r="AB511" s="4"/>
      <c r="AC511" s="84">
        <f t="shared" si="349"/>
        <v>86</v>
      </c>
      <c r="AD511" s="80" t="str">
        <f t="shared" si="361"/>
        <v/>
      </c>
      <c r="AE511" s="80" t="str">
        <f t="shared" si="362"/>
        <v/>
      </c>
      <c r="AF511" s="81"/>
      <c r="AG511" s="6">
        <f t="shared" si="350"/>
        <v>0</v>
      </c>
      <c r="AH511" s="421" t="str">
        <f t="shared" si="363"/>
        <v/>
      </c>
      <c r="AI511" s="4"/>
      <c r="AJ511" s="83">
        <f t="shared" si="351"/>
        <v>86</v>
      </c>
      <c r="AK511" s="77" t="str">
        <f t="shared" si="352"/>
        <v/>
      </c>
      <c r="AL511" s="77" t="str">
        <f t="shared" si="353"/>
        <v/>
      </c>
      <c r="AM511" s="78"/>
      <c r="AN511" s="79" t="e">
        <f>IF(#REF!="","",ROUND(#REF!/#REF!*$AN$5,1))</f>
        <v>#REF!</v>
      </c>
      <c r="AO511" s="79" t="str">
        <f t="shared" si="364"/>
        <v/>
      </c>
      <c r="AP511" s="5" t="str">
        <f t="shared" si="367"/>
        <v/>
      </c>
      <c r="AQ511" s="5" t="str">
        <f t="shared" si="368"/>
        <v/>
      </c>
      <c r="AR511" s="5" t="str">
        <f t="shared" si="369"/>
        <v/>
      </c>
      <c r="AS511" s="5" t="str">
        <f t="shared" si="370"/>
        <v/>
      </c>
      <c r="AT511" s="5" t="str">
        <f t="shared" si="365"/>
        <v/>
      </c>
      <c r="AU511" s="5" t="str">
        <f t="shared" si="371"/>
        <v/>
      </c>
      <c r="AV511" s="5" t="str">
        <f t="shared" si="366"/>
        <v/>
      </c>
    </row>
    <row r="512" spans="1:48" x14ac:dyDescent="0.35">
      <c r="A512" s="69">
        <f>IF('Student Profile'!A89="","",'Student Profile'!A89)</f>
        <v>87</v>
      </c>
      <c r="B512" s="70" t="str">
        <f>IF('Student Profile'!B89="","",'Student Profile'!B89)</f>
        <v/>
      </c>
      <c r="C512" s="69" t="str">
        <f>IF('Student Profile'!C89="","",'Student Profile'!C89)</f>
        <v/>
      </c>
      <c r="D512" s="71"/>
      <c r="E512" s="72">
        <f t="shared" si="340"/>
        <v>0</v>
      </c>
      <c r="F512" s="422" t="str">
        <f t="shared" si="354"/>
        <v/>
      </c>
      <c r="G512" s="4"/>
      <c r="H512" s="84">
        <f t="shared" si="341"/>
        <v>87</v>
      </c>
      <c r="I512" s="80" t="str">
        <f t="shared" si="355"/>
        <v/>
      </c>
      <c r="J512" s="80" t="str">
        <f t="shared" si="356"/>
        <v/>
      </c>
      <c r="K512" s="81"/>
      <c r="L512" s="6">
        <f t="shared" si="342"/>
        <v>0</v>
      </c>
      <c r="M512" s="421" t="str">
        <f t="shared" si="357"/>
        <v/>
      </c>
      <c r="N512" s="4"/>
      <c r="O512" s="83">
        <f t="shared" si="343"/>
        <v>87</v>
      </c>
      <c r="P512" s="77" t="str">
        <f t="shared" si="344"/>
        <v/>
      </c>
      <c r="Q512" s="77" t="str">
        <f t="shared" si="345"/>
        <v/>
      </c>
      <c r="R512" s="78"/>
      <c r="S512" s="79" t="e">
        <f>IF(#REF!="","",ROUND(#REF!/#REF!*$AN$5,1))</f>
        <v>#REF!</v>
      </c>
      <c r="T512" s="79" t="str">
        <f t="shared" si="346"/>
        <v/>
      </c>
      <c r="U512" s="4"/>
      <c r="V512" s="69">
        <f t="shared" si="347"/>
        <v>87</v>
      </c>
      <c r="W512" s="70" t="str">
        <f t="shared" si="358"/>
        <v/>
      </c>
      <c r="X512" s="70" t="str">
        <f t="shared" si="359"/>
        <v/>
      </c>
      <c r="Y512" s="71"/>
      <c r="Z512" s="72">
        <f t="shared" si="348"/>
        <v>0</v>
      </c>
      <c r="AA512" s="422" t="str">
        <f t="shared" si="360"/>
        <v/>
      </c>
      <c r="AB512" s="4"/>
      <c r="AC512" s="84">
        <f t="shared" si="349"/>
        <v>87</v>
      </c>
      <c r="AD512" s="80" t="str">
        <f t="shared" si="361"/>
        <v/>
      </c>
      <c r="AE512" s="80" t="str">
        <f t="shared" si="362"/>
        <v/>
      </c>
      <c r="AF512" s="81"/>
      <c r="AG512" s="6">
        <f t="shared" si="350"/>
        <v>0</v>
      </c>
      <c r="AH512" s="421" t="str">
        <f t="shared" si="363"/>
        <v/>
      </c>
      <c r="AI512" s="4"/>
      <c r="AJ512" s="83">
        <f t="shared" si="351"/>
        <v>87</v>
      </c>
      <c r="AK512" s="77" t="str">
        <f t="shared" si="352"/>
        <v/>
      </c>
      <c r="AL512" s="77" t="str">
        <f t="shared" si="353"/>
        <v/>
      </c>
      <c r="AM512" s="78"/>
      <c r="AN512" s="79" t="e">
        <f>IF(#REF!="","",ROUND(#REF!/#REF!*$AN$5,1))</f>
        <v>#REF!</v>
      </c>
      <c r="AO512" s="79" t="str">
        <f t="shared" si="364"/>
        <v/>
      </c>
      <c r="AP512" s="5" t="str">
        <f t="shared" si="367"/>
        <v/>
      </c>
      <c r="AQ512" s="5" t="str">
        <f t="shared" si="368"/>
        <v/>
      </c>
      <c r="AR512" s="5" t="str">
        <f t="shared" si="369"/>
        <v/>
      </c>
      <c r="AS512" s="5" t="str">
        <f t="shared" si="370"/>
        <v/>
      </c>
      <c r="AT512" s="5" t="str">
        <f t="shared" si="365"/>
        <v/>
      </c>
      <c r="AU512" s="5" t="str">
        <f t="shared" si="371"/>
        <v/>
      </c>
      <c r="AV512" s="5" t="str">
        <f t="shared" si="366"/>
        <v/>
      </c>
    </row>
    <row r="513" spans="1:48" x14ac:dyDescent="0.35">
      <c r="A513" s="69">
        <f>IF('Student Profile'!A90="","",'Student Profile'!A90)</f>
        <v>88</v>
      </c>
      <c r="B513" s="70" t="str">
        <f>IF('Student Profile'!B90="","",'Student Profile'!B90)</f>
        <v/>
      </c>
      <c r="C513" s="69" t="str">
        <f>IF('Student Profile'!C90="","",'Student Profile'!C90)</f>
        <v/>
      </c>
      <c r="D513" s="71"/>
      <c r="E513" s="72">
        <f t="shared" si="340"/>
        <v>0</v>
      </c>
      <c r="F513" s="422" t="str">
        <f t="shared" si="354"/>
        <v/>
      </c>
      <c r="G513" s="4"/>
      <c r="H513" s="84">
        <f t="shared" si="341"/>
        <v>88</v>
      </c>
      <c r="I513" s="80" t="str">
        <f t="shared" si="355"/>
        <v/>
      </c>
      <c r="J513" s="80" t="str">
        <f t="shared" si="356"/>
        <v/>
      </c>
      <c r="K513" s="81"/>
      <c r="L513" s="6">
        <f t="shared" si="342"/>
        <v>0</v>
      </c>
      <c r="M513" s="421" t="str">
        <f t="shared" si="357"/>
        <v/>
      </c>
      <c r="N513" s="4"/>
      <c r="O513" s="83">
        <f t="shared" si="343"/>
        <v>88</v>
      </c>
      <c r="P513" s="77" t="str">
        <f t="shared" si="344"/>
        <v/>
      </c>
      <c r="Q513" s="77" t="str">
        <f t="shared" si="345"/>
        <v/>
      </c>
      <c r="R513" s="78"/>
      <c r="S513" s="79" t="e">
        <f>IF(#REF!="","",ROUND(#REF!/#REF!*$AN$5,1))</f>
        <v>#REF!</v>
      </c>
      <c r="T513" s="79" t="str">
        <f t="shared" si="346"/>
        <v/>
      </c>
      <c r="U513" s="4"/>
      <c r="V513" s="69">
        <f t="shared" si="347"/>
        <v>88</v>
      </c>
      <c r="W513" s="70" t="str">
        <f t="shared" si="358"/>
        <v/>
      </c>
      <c r="X513" s="70" t="str">
        <f t="shared" si="359"/>
        <v/>
      </c>
      <c r="Y513" s="71"/>
      <c r="Z513" s="72">
        <f t="shared" si="348"/>
        <v>0</v>
      </c>
      <c r="AA513" s="422" t="str">
        <f t="shared" si="360"/>
        <v/>
      </c>
      <c r="AB513" s="4"/>
      <c r="AC513" s="84">
        <f t="shared" si="349"/>
        <v>88</v>
      </c>
      <c r="AD513" s="80" t="str">
        <f t="shared" si="361"/>
        <v/>
      </c>
      <c r="AE513" s="80" t="str">
        <f t="shared" si="362"/>
        <v/>
      </c>
      <c r="AF513" s="81"/>
      <c r="AG513" s="6">
        <f t="shared" si="350"/>
        <v>0</v>
      </c>
      <c r="AH513" s="421" t="str">
        <f t="shared" si="363"/>
        <v/>
      </c>
      <c r="AI513" s="4"/>
      <c r="AJ513" s="83">
        <f t="shared" si="351"/>
        <v>88</v>
      </c>
      <c r="AK513" s="77" t="str">
        <f t="shared" si="352"/>
        <v/>
      </c>
      <c r="AL513" s="77" t="str">
        <f t="shared" si="353"/>
        <v/>
      </c>
      <c r="AM513" s="78"/>
      <c r="AN513" s="79" t="e">
        <f>IF(#REF!="","",ROUND(#REF!/#REF!*$AN$5,1))</f>
        <v>#REF!</v>
      </c>
      <c r="AO513" s="79" t="str">
        <f t="shared" si="364"/>
        <v/>
      </c>
      <c r="AP513" s="5" t="str">
        <f t="shared" si="367"/>
        <v/>
      </c>
      <c r="AQ513" s="5" t="str">
        <f t="shared" si="368"/>
        <v/>
      </c>
      <c r="AR513" s="5" t="str">
        <f t="shared" si="369"/>
        <v/>
      </c>
      <c r="AS513" s="5" t="str">
        <f t="shared" si="370"/>
        <v/>
      </c>
      <c r="AT513" s="5" t="str">
        <f t="shared" si="365"/>
        <v/>
      </c>
      <c r="AU513" s="5" t="str">
        <f t="shared" si="371"/>
        <v/>
      </c>
      <c r="AV513" s="5" t="str">
        <f t="shared" si="366"/>
        <v/>
      </c>
    </row>
    <row r="514" spans="1:48" x14ac:dyDescent="0.35">
      <c r="A514" s="69">
        <f>IF('Student Profile'!A91="","",'Student Profile'!A91)</f>
        <v>89</v>
      </c>
      <c r="B514" s="70" t="str">
        <f>IF('Student Profile'!B91="","",'Student Profile'!B91)</f>
        <v/>
      </c>
      <c r="C514" s="69" t="str">
        <f>IF('Student Profile'!C91="","",'Student Profile'!C91)</f>
        <v/>
      </c>
      <c r="D514" s="71"/>
      <c r="E514" s="72">
        <f t="shared" si="340"/>
        <v>0</v>
      </c>
      <c r="F514" s="422" t="str">
        <f t="shared" si="354"/>
        <v/>
      </c>
      <c r="G514" s="4"/>
      <c r="H514" s="84">
        <f t="shared" si="341"/>
        <v>89</v>
      </c>
      <c r="I514" s="80" t="str">
        <f t="shared" si="355"/>
        <v/>
      </c>
      <c r="J514" s="80" t="str">
        <f t="shared" si="356"/>
        <v/>
      </c>
      <c r="K514" s="81"/>
      <c r="L514" s="6">
        <f t="shared" si="342"/>
        <v>0</v>
      </c>
      <c r="M514" s="421" t="str">
        <f t="shared" si="357"/>
        <v/>
      </c>
      <c r="N514" s="4"/>
      <c r="O514" s="83">
        <f t="shared" si="343"/>
        <v>89</v>
      </c>
      <c r="P514" s="77" t="str">
        <f t="shared" si="344"/>
        <v/>
      </c>
      <c r="Q514" s="77" t="str">
        <f t="shared" si="345"/>
        <v/>
      </c>
      <c r="R514" s="78"/>
      <c r="S514" s="79" t="e">
        <f>IF(#REF!="","",ROUND(#REF!/#REF!*$AN$5,1))</f>
        <v>#REF!</v>
      </c>
      <c r="T514" s="79" t="str">
        <f t="shared" si="346"/>
        <v/>
      </c>
      <c r="U514" s="4"/>
      <c r="V514" s="69">
        <f t="shared" si="347"/>
        <v>89</v>
      </c>
      <c r="W514" s="70" t="str">
        <f t="shared" si="358"/>
        <v/>
      </c>
      <c r="X514" s="70" t="str">
        <f t="shared" si="359"/>
        <v/>
      </c>
      <c r="Y514" s="71"/>
      <c r="Z514" s="72">
        <f t="shared" si="348"/>
        <v>0</v>
      </c>
      <c r="AA514" s="422" t="str">
        <f t="shared" si="360"/>
        <v/>
      </c>
      <c r="AB514" s="4"/>
      <c r="AC514" s="84">
        <f t="shared" si="349"/>
        <v>89</v>
      </c>
      <c r="AD514" s="80" t="str">
        <f t="shared" si="361"/>
        <v/>
      </c>
      <c r="AE514" s="80" t="str">
        <f t="shared" si="362"/>
        <v/>
      </c>
      <c r="AF514" s="81"/>
      <c r="AG514" s="6">
        <f t="shared" si="350"/>
        <v>0</v>
      </c>
      <c r="AH514" s="421" t="str">
        <f t="shared" si="363"/>
        <v/>
      </c>
      <c r="AI514" s="4"/>
      <c r="AJ514" s="83">
        <f t="shared" si="351"/>
        <v>89</v>
      </c>
      <c r="AK514" s="77" t="str">
        <f t="shared" si="352"/>
        <v/>
      </c>
      <c r="AL514" s="77" t="str">
        <f t="shared" si="353"/>
        <v/>
      </c>
      <c r="AM514" s="78"/>
      <c r="AN514" s="79" t="e">
        <f>IF(#REF!="","",ROUND(#REF!/#REF!*$AN$5,1))</f>
        <v>#REF!</v>
      </c>
      <c r="AO514" s="79" t="str">
        <f t="shared" si="364"/>
        <v/>
      </c>
      <c r="AP514" s="5" t="str">
        <f t="shared" si="367"/>
        <v/>
      </c>
      <c r="AQ514" s="5" t="str">
        <f t="shared" si="368"/>
        <v/>
      </c>
      <c r="AR514" s="5" t="str">
        <f t="shared" si="369"/>
        <v/>
      </c>
      <c r="AS514" s="5" t="str">
        <f t="shared" si="370"/>
        <v/>
      </c>
      <c r="AT514" s="5" t="str">
        <f t="shared" si="365"/>
        <v/>
      </c>
      <c r="AU514" s="5" t="str">
        <f t="shared" si="371"/>
        <v/>
      </c>
      <c r="AV514" s="5" t="str">
        <f t="shared" si="366"/>
        <v/>
      </c>
    </row>
    <row r="515" spans="1:48" x14ac:dyDescent="0.35">
      <c r="A515" s="69">
        <f>IF('Student Profile'!A92="","",'Student Profile'!A92)</f>
        <v>90</v>
      </c>
      <c r="B515" s="70" t="str">
        <f>IF('Student Profile'!B92="","",'Student Profile'!B92)</f>
        <v/>
      </c>
      <c r="C515" s="69" t="str">
        <f>IF('Student Profile'!C92="","",'Student Profile'!C92)</f>
        <v/>
      </c>
      <c r="D515" s="71"/>
      <c r="E515" s="72">
        <f t="shared" si="340"/>
        <v>0</v>
      </c>
      <c r="F515" s="422" t="str">
        <f t="shared" si="354"/>
        <v/>
      </c>
      <c r="G515" s="4"/>
      <c r="H515" s="84">
        <f t="shared" si="341"/>
        <v>90</v>
      </c>
      <c r="I515" s="80" t="str">
        <f t="shared" si="355"/>
        <v/>
      </c>
      <c r="J515" s="80" t="str">
        <f t="shared" si="356"/>
        <v/>
      </c>
      <c r="K515" s="81"/>
      <c r="L515" s="6">
        <f t="shared" si="342"/>
        <v>0</v>
      </c>
      <c r="M515" s="421" t="str">
        <f t="shared" si="357"/>
        <v/>
      </c>
      <c r="N515" s="4"/>
      <c r="O515" s="83">
        <f t="shared" si="343"/>
        <v>90</v>
      </c>
      <c r="P515" s="77" t="str">
        <f t="shared" si="344"/>
        <v/>
      </c>
      <c r="Q515" s="77" t="str">
        <f t="shared" si="345"/>
        <v/>
      </c>
      <c r="R515" s="78"/>
      <c r="S515" s="79" t="e">
        <f>IF(#REF!="","",ROUND(#REF!/#REF!*$AN$5,1))</f>
        <v>#REF!</v>
      </c>
      <c r="T515" s="79" t="str">
        <f t="shared" si="346"/>
        <v/>
      </c>
      <c r="U515" s="4"/>
      <c r="V515" s="69">
        <f t="shared" si="347"/>
        <v>90</v>
      </c>
      <c r="W515" s="70" t="str">
        <f t="shared" si="358"/>
        <v/>
      </c>
      <c r="X515" s="70" t="str">
        <f t="shared" si="359"/>
        <v/>
      </c>
      <c r="Y515" s="71"/>
      <c r="Z515" s="72">
        <f t="shared" si="348"/>
        <v>0</v>
      </c>
      <c r="AA515" s="422" t="str">
        <f t="shared" si="360"/>
        <v/>
      </c>
      <c r="AB515" s="4"/>
      <c r="AC515" s="84">
        <f t="shared" si="349"/>
        <v>90</v>
      </c>
      <c r="AD515" s="80" t="str">
        <f t="shared" si="361"/>
        <v/>
      </c>
      <c r="AE515" s="80" t="str">
        <f t="shared" si="362"/>
        <v/>
      </c>
      <c r="AF515" s="81"/>
      <c r="AG515" s="6">
        <f t="shared" si="350"/>
        <v>0</v>
      </c>
      <c r="AH515" s="421" t="str">
        <f t="shared" si="363"/>
        <v/>
      </c>
      <c r="AI515" s="4"/>
      <c r="AJ515" s="83">
        <f t="shared" si="351"/>
        <v>90</v>
      </c>
      <c r="AK515" s="77" t="str">
        <f t="shared" si="352"/>
        <v/>
      </c>
      <c r="AL515" s="77" t="str">
        <f t="shared" si="353"/>
        <v/>
      </c>
      <c r="AM515" s="78"/>
      <c r="AN515" s="79" t="e">
        <f>IF(#REF!="","",ROUND(#REF!/#REF!*$AN$5,1))</f>
        <v>#REF!</v>
      </c>
      <c r="AO515" s="79" t="str">
        <f t="shared" si="364"/>
        <v/>
      </c>
      <c r="AP515" s="5" t="str">
        <f t="shared" si="367"/>
        <v/>
      </c>
      <c r="AQ515" s="5" t="str">
        <f t="shared" si="368"/>
        <v/>
      </c>
      <c r="AR515" s="5" t="str">
        <f t="shared" si="369"/>
        <v/>
      </c>
      <c r="AS515" s="5" t="str">
        <f t="shared" si="370"/>
        <v/>
      </c>
      <c r="AT515" s="5" t="str">
        <f t="shared" si="365"/>
        <v/>
      </c>
      <c r="AU515" s="5" t="str">
        <f t="shared" si="371"/>
        <v/>
      </c>
      <c r="AV515" s="5" t="str">
        <f t="shared" si="366"/>
        <v/>
      </c>
    </row>
    <row r="516" spans="1:48" x14ac:dyDescent="0.35">
      <c r="A516" s="69">
        <f>IF('Student Profile'!A93="","",'Student Profile'!A93)</f>
        <v>91</v>
      </c>
      <c r="B516" s="70" t="str">
        <f>IF('Student Profile'!B93="","",'Student Profile'!B93)</f>
        <v/>
      </c>
      <c r="C516" s="69" t="str">
        <f>IF('Student Profile'!C93="","",'Student Profile'!C93)</f>
        <v/>
      </c>
      <c r="D516" s="71"/>
      <c r="E516" s="72">
        <f t="shared" si="340"/>
        <v>0</v>
      </c>
      <c r="F516" s="422" t="str">
        <f t="shared" si="354"/>
        <v/>
      </c>
      <c r="G516" s="4"/>
      <c r="H516" s="84">
        <f t="shared" si="341"/>
        <v>91</v>
      </c>
      <c r="I516" s="80" t="str">
        <f t="shared" si="355"/>
        <v/>
      </c>
      <c r="J516" s="80" t="str">
        <f t="shared" si="356"/>
        <v/>
      </c>
      <c r="K516" s="81"/>
      <c r="L516" s="6">
        <f t="shared" si="342"/>
        <v>0</v>
      </c>
      <c r="M516" s="421" t="str">
        <f t="shared" si="357"/>
        <v/>
      </c>
      <c r="N516" s="4"/>
      <c r="O516" s="83">
        <f t="shared" si="343"/>
        <v>91</v>
      </c>
      <c r="P516" s="77" t="str">
        <f t="shared" si="344"/>
        <v/>
      </c>
      <c r="Q516" s="77" t="str">
        <f t="shared" si="345"/>
        <v/>
      </c>
      <c r="R516" s="78"/>
      <c r="S516" s="79" t="e">
        <f>IF(#REF!="","",ROUND(#REF!/#REF!*$AN$5,1))</f>
        <v>#REF!</v>
      </c>
      <c r="T516" s="79" t="str">
        <f t="shared" si="346"/>
        <v/>
      </c>
      <c r="U516" s="4"/>
      <c r="V516" s="69">
        <f t="shared" si="347"/>
        <v>91</v>
      </c>
      <c r="W516" s="70" t="str">
        <f t="shared" si="358"/>
        <v/>
      </c>
      <c r="X516" s="70" t="str">
        <f t="shared" si="359"/>
        <v/>
      </c>
      <c r="Y516" s="71"/>
      <c r="Z516" s="72">
        <f t="shared" si="348"/>
        <v>0</v>
      </c>
      <c r="AA516" s="422" t="str">
        <f t="shared" si="360"/>
        <v/>
      </c>
      <c r="AB516" s="4"/>
      <c r="AC516" s="84">
        <f t="shared" si="349"/>
        <v>91</v>
      </c>
      <c r="AD516" s="80" t="str">
        <f t="shared" si="361"/>
        <v/>
      </c>
      <c r="AE516" s="80" t="str">
        <f t="shared" si="362"/>
        <v/>
      </c>
      <c r="AF516" s="81"/>
      <c r="AG516" s="6">
        <f t="shared" si="350"/>
        <v>0</v>
      </c>
      <c r="AH516" s="421" t="str">
        <f t="shared" si="363"/>
        <v/>
      </c>
      <c r="AI516" s="4"/>
      <c r="AJ516" s="83">
        <f t="shared" si="351"/>
        <v>91</v>
      </c>
      <c r="AK516" s="77" t="str">
        <f t="shared" si="352"/>
        <v/>
      </c>
      <c r="AL516" s="77" t="str">
        <f t="shared" si="353"/>
        <v/>
      </c>
      <c r="AM516" s="78"/>
      <c r="AN516" s="79" t="e">
        <f>IF(#REF!="","",ROUND(#REF!/#REF!*$AN$5,1))</f>
        <v>#REF!</v>
      </c>
      <c r="AO516" s="79" t="str">
        <f t="shared" si="364"/>
        <v/>
      </c>
      <c r="AP516" s="5" t="str">
        <f t="shared" si="367"/>
        <v/>
      </c>
      <c r="AQ516" s="5" t="str">
        <f t="shared" si="368"/>
        <v/>
      </c>
      <c r="AR516" s="5" t="str">
        <f t="shared" si="369"/>
        <v/>
      </c>
      <c r="AS516" s="5" t="str">
        <f t="shared" si="370"/>
        <v/>
      </c>
      <c r="AT516" s="5" t="str">
        <f t="shared" si="365"/>
        <v/>
      </c>
      <c r="AU516" s="5" t="str">
        <f t="shared" si="371"/>
        <v/>
      </c>
      <c r="AV516" s="5" t="str">
        <f t="shared" si="366"/>
        <v/>
      </c>
    </row>
    <row r="517" spans="1:48" x14ac:dyDescent="0.35">
      <c r="A517" s="69">
        <f>IF('Student Profile'!A94="","",'Student Profile'!A94)</f>
        <v>92</v>
      </c>
      <c r="B517" s="70" t="str">
        <f>IF('Student Profile'!B94="","",'Student Profile'!B94)</f>
        <v/>
      </c>
      <c r="C517" s="69" t="str">
        <f>IF('Student Profile'!C94="","",'Student Profile'!C94)</f>
        <v/>
      </c>
      <c r="D517" s="71"/>
      <c r="E517" s="72">
        <f t="shared" si="340"/>
        <v>0</v>
      </c>
      <c r="F517" s="422" t="str">
        <f t="shared" si="354"/>
        <v/>
      </c>
      <c r="G517" s="4"/>
      <c r="H517" s="84">
        <f t="shared" si="341"/>
        <v>92</v>
      </c>
      <c r="I517" s="80" t="str">
        <f t="shared" si="355"/>
        <v/>
      </c>
      <c r="J517" s="80" t="str">
        <f t="shared" si="356"/>
        <v/>
      </c>
      <c r="K517" s="81"/>
      <c r="L517" s="6">
        <f t="shared" si="342"/>
        <v>0</v>
      </c>
      <c r="M517" s="421" t="str">
        <f t="shared" si="357"/>
        <v/>
      </c>
      <c r="N517" s="4"/>
      <c r="O517" s="83">
        <f t="shared" si="343"/>
        <v>92</v>
      </c>
      <c r="P517" s="77" t="str">
        <f t="shared" si="344"/>
        <v/>
      </c>
      <c r="Q517" s="77" t="str">
        <f t="shared" si="345"/>
        <v/>
      </c>
      <c r="R517" s="78"/>
      <c r="S517" s="79" t="e">
        <f>IF(#REF!="","",ROUND(#REF!/#REF!*$AN$5,1))</f>
        <v>#REF!</v>
      </c>
      <c r="T517" s="79" t="str">
        <f t="shared" si="346"/>
        <v/>
      </c>
      <c r="U517" s="4"/>
      <c r="V517" s="69">
        <f t="shared" si="347"/>
        <v>92</v>
      </c>
      <c r="W517" s="70" t="str">
        <f t="shared" si="358"/>
        <v/>
      </c>
      <c r="X517" s="70" t="str">
        <f t="shared" si="359"/>
        <v/>
      </c>
      <c r="Y517" s="71"/>
      <c r="Z517" s="72">
        <f t="shared" si="348"/>
        <v>0</v>
      </c>
      <c r="AA517" s="422" t="str">
        <f t="shared" si="360"/>
        <v/>
      </c>
      <c r="AB517" s="4"/>
      <c r="AC517" s="84">
        <f t="shared" si="349"/>
        <v>92</v>
      </c>
      <c r="AD517" s="80" t="str">
        <f t="shared" si="361"/>
        <v/>
      </c>
      <c r="AE517" s="80" t="str">
        <f t="shared" si="362"/>
        <v/>
      </c>
      <c r="AF517" s="81"/>
      <c r="AG517" s="6">
        <f t="shared" si="350"/>
        <v>0</v>
      </c>
      <c r="AH517" s="421" t="str">
        <f t="shared" si="363"/>
        <v/>
      </c>
      <c r="AI517" s="4"/>
      <c r="AJ517" s="83">
        <f t="shared" si="351"/>
        <v>92</v>
      </c>
      <c r="AK517" s="77" t="str">
        <f t="shared" si="352"/>
        <v/>
      </c>
      <c r="AL517" s="77" t="str">
        <f t="shared" si="353"/>
        <v/>
      </c>
      <c r="AM517" s="78"/>
      <c r="AN517" s="79" t="e">
        <f>IF(#REF!="","",ROUND(#REF!/#REF!*$AN$5,1))</f>
        <v>#REF!</v>
      </c>
      <c r="AO517" s="79" t="str">
        <f t="shared" si="364"/>
        <v/>
      </c>
      <c r="AP517" s="5" t="str">
        <f t="shared" si="367"/>
        <v/>
      </c>
      <c r="AQ517" s="5" t="str">
        <f t="shared" si="368"/>
        <v/>
      </c>
      <c r="AR517" s="5" t="str">
        <f t="shared" si="369"/>
        <v/>
      </c>
      <c r="AS517" s="5" t="str">
        <f t="shared" si="370"/>
        <v/>
      </c>
      <c r="AT517" s="5" t="str">
        <f t="shared" si="365"/>
        <v/>
      </c>
      <c r="AU517" s="5" t="str">
        <f t="shared" si="371"/>
        <v/>
      </c>
      <c r="AV517" s="5" t="str">
        <f t="shared" si="366"/>
        <v/>
      </c>
    </row>
    <row r="518" spans="1:48" x14ac:dyDescent="0.35">
      <c r="A518" s="69">
        <f>IF('Student Profile'!A95="","",'Student Profile'!A95)</f>
        <v>93</v>
      </c>
      <c r="B518" s="70" t="str">
        <f>IF('Student Profile'!B95="","",'Student Profile'!B95)</f>
        <v/>
      </c>
      <c r="C518" s="69" t="str">
        <f>IF('Student Profile'!C95="","",'Student Profile'!C95)</f>
        <v/>
      </c>
      <c r="D518" s="71"/>
      <c r="E518" s="72">
        <f t="shared" si="340"/>
        <v>0</v>
      </c>
      <c r="F518" s="422" t="str">
        <f t="shared" si="354"/>
        <v/>
      </c>
      <c r="G518" s="4"/>
      <c r="H518" s="84">
        <f t="shared" si="341"/>
        <v>93</v>
      </c>
      <c r="I518" s="80" t="str">
        <f t="shared" si="355"/>
        <v/>
      </c>
      <c r="J518" s="80" t="str">
        <f t="shared" si="356"/>
        <v/>
      </c>
      <c r="K518" s="81"/>
      <c r="L518" s="6">
        <f t="shared" si="342"/>
        <v>0</v>
      </c>
      <c r="M518" s="421" t="str">
        <f t="shared" si="357"/>
        <v/>
      </c>
      <c r="N518" s="4"/>
      <c r="O518" s="83">
        <f t="shared" si="343"/>
        <v>93</v>
      </c>
      <c r="P518" s="77" t="str">
        <f t="shared" si="344"/>
        <v/>
      </c>
      <c r="Q518" s="77" t="str">
        <f t="shared" si="345"/>
        <v/>
      </c>
      <c r="R518" s="78"/>
      <c r="S518" s="79" t="e">
        <f>IF(#REF!="","",ROUND(#REF!/#REF!*$AN$5,1))</f>
        <v>#REF!</v>
      </c>
      <c r="T518" s="79" t="str">
        <f t="shared" si="346"/>
        <v/>
      </c>
      <c r="U518" s="4"/>
      <c r="V518" s="69">
        <f t="shared" si="347"/>
        <v>93</v>
      </c>
      <c r="W518" s="70" t="str">
        <f t="shared" si="358"/>
        <v/>
      </c>
      <c r="X518" s="70" t="str">
        <f t="shared" si="359"/>
        <v/>
      </c>
      <c r="Y518" s="71"/>
      <c r="Z518" s="72">
        <f t="shared" si="348"/>
        <v>0</v>
      </c>
      <c r="AA518" s="422" t="str">
        <f t="shared" si="360"/>
        <v/>
      </c>
      <c r="AB518" s="4"/>
      <c r="AC518" s="84">
        <f t="shared" si="349"/>
        <v>93</v>
      </c>
      <c r="AD518" s="80" t="str">
        <f t="shared" si="361"/>
        <v/>
      </c>
      <c r="AE518" s="80" t="str">
        <f t="shared" si="362"/>
        <v/>
      </c>
      <c r="AF518" s="81"/>
      <c r="AG518" s="6">
        <f t="shared" si="350"/>
        <v>0</v>
      </c>
      <c r="AH518" s="421" t="str">
        <f t="shared" si="363"/>
        <v/>
      </c>
      <c r="AI518" s="4"/>
      <c r="AJ518" s="83">
        <f t="shared" si="351"/>
        <v>93</v>
      </c>
      <c r="AK518" s="77" t="str">
        <f t="shared" si="352"/>
        <v/>
      </c>
      <c r="AL518" s="77" t="str">
        <f t="shared" si="353"/>
        <v/>
      </c>
      <c r="AM518" s="78"/>
      <c r="AN518" s="79" t="e">
        <f>IF(#REF!="","",ROUND(#REF!/#REF!*$AN$5,1))</f>
        <v>#REF!</v>
      </c>
      <c r="AO518" s="79" t="str">
        <f t="shared" si="364"/>
        <v/>
      </c>
      <c r="AP518" s="5" t="str">
        <f t="shared" si="367"/>
        <v/>
      </c>
      <c r="AQ518" s="5" t="str">
        <f t="shared" si="368"/>
        <v/>
      </c>
      <c r="AR518" s="5" t="str">
        <f t="shared" si="369"/>
        <v/>
      </c>
      <c r="AS518" s="5" t="str">
        <f t="shared" si="370"/>
        <v/>
      </c>
      <c r="AT518" s="5" t="str">
        <f t="shared" si="365"/>
        <v/>
      </c>
      <c r="AU518" s="5" t="str">
        <f t="shared" si="371"/>
        <v/>
      </c>
      <c r="AV518" s="5" t="str">
        <f t="shared" si="366"/>
        <v/>
      </c>
    </row>
    <row r="519" spans="1:48" x14ac:dyDescent="0.35">
      <c r="A519" s="69">
        <f>IF('Student Profile'!A96="","",'Student Profile'!A96)</f>
        <v>94</v>
      </c>
      <c r="B519" s="70" t="str">
        <f>IF('Student Profile'!B96="","",'Student Profile'!B96)</f>
        <v/>
      </c>
      <c r="C519" s="69" t="str">
        <f>IF('Student Profile'!C96="","",'Student Profile'!C96)</f>
        <v/>
      </c>
      <c r="D519" s="71"/>
      <c r="E519" s="72">
        <f t="shared" si="340"/>
        <v>0</v>
      </c>
      <c r="F519" s="422" t="str">
        <f t="shared" si="354"/>
        <v/>
      </c>
      <c r="G519" s="4"/>
      <c r="H519" s="84">
        <f t="shared" si="341"/>
        <v>94</v>
      </c>
      <c r="I519" s="80" t="str">
        <f t="shared" si="355"/>
        <v/>
      </c>
      <c r="J519" s="80" t="str">
        <f t="shared" si="356"/>
        <v/>
      </c>
      <c r="K519" s="81"/>
      <c r="L519" s="6">
        <f t="shared" si="342"/>
        <v>0</v>
      </c>
      <c r="M519" s="421" t="str">
        <f t="shared" si="357"/>
        <v/>
      </c>
      <c r="N519" s="4"/>
      <c r="O519" s="83">
        <f t="shared" si="343"/>
        <v>94</v>
      </c>
      <c r="P519" s="77" t="str">
        <f t="shared" si="344"/>
        <v/>
      </c>
      <c r="Q519" s="77" t="str">
        <f t="shared" si="345"/>
        <v/>
      </c>
      <c r="R519" s="78"/>
      <c r="S519" s="79" t="e">
        <f>IF(#REF!="","",ROUND(#REF!/#REF!*$AN$5,1))</f>
        <v>#REF!</v>
      </c>
      <c r="T519" s="79" t="str">
        <f t="shared" si="346"/>
        <v/>
      </c>
      <c r="U519" s="4"/>
      <c r="V519" s="69">
        <f t="shared" si="347"/>
        <v>94</v>
      </c>
      <c r="W519" s="70" t="str">
        <f t="shared" si="358"/>
        <v/>
      </c>
      <c r="X519" s="70" t="str">
        <f t="shared" si="359"/>
        <v/>
      </c>
      <c r="Y519" s="71"/>
      <c r="Z519" s="72">
        <f t="shared" si="348"/>
        <v>0</v>
      </c>
      <c r="AA519" s="422" t="str">
        <f t="shared" si="360"/>
        <v/>
      </c>
      <c r="AB519" s="4"/>
      <c r="AC519" s="84">
        <f t="shared" si="349"/>
        <v>94</v>
      </c>
      <c r="AD519" s="80" t="str">
        <f t="shared" si="361"/>
        <v/>
      </c>
      <c r="AE519" s="80" t="str">
        <f t="shared" si="362"/>
        <v/>
      </c>
      <c r="AF519" s="81"/>
      <c r="AG519" s="6">
        <f t="shared" si="350"/>
        <v>0</v>
      </c>
      <c r="AH519" s="421" t="str">
        <f t="shared" si="363"/>
        <v/>
      </c>
      <c r="AI519" s="4"/>
      <c r="AJ519" s="83">
        <f t="shared" si="351"/>
        <v>94</v>
      </c>
      <c r="AK519" s="77" t="str">
        <f t="shared" si="352"/>
        <v/>
      </c>
      <c r="AL519" s="77" t="str">
        <f t="shared" si="353"/>
        <v/>
      </c>
      <c r="AM519" s="78"/>
      <c r="AN519" s="79" t="e">
        <f>IF(#REF!="","",ROUND(#REF!/#REF!*$AN$5,1))</f>
        <v>#REF!</v>
      </c>
      <c r="AO519" s="79" t="str">
        <f t="shared" si="364"/>
        <v/>
      </c>
      <c r="AP519" s="5" t="str">
        <f t="shared" si="367"/>
        <v/>
      </c>
      <c r="AQ519" s="5" t="str">
        <f t="shared" si="368"/>
        <v/>
      </c>
      <c r="AR519" s="5" t="str">
        <f t="shared" si="369"/>
        <v/>
      </c>
      <c r="AS519" s="5" t="str">
        <f t="shared" si="370"/>
        <v/>
      </c>
      <c r="AT519" s="5" t="str">
        <f t="shared" si="365"/>
        <v/>
      </c>
      <c r="AU519" s="5" t="str">
        <f t="shared" si="371"/>
        <v/>
      </c>
      <c r="AV519" s="5" t="str">
        <f t="shared" si="366"/>
        <v/>
      </c>
    </row>
    <row r="520" spans="1:48" x14ac:dyDescent="0.35">
      <c r="A520" s="69">
        <f>IF('Student Profile'!A97="","",'Student Profile'!A97)</f>
        <v>95</v>
      </c>
      <c r="B520" s="70" t="str">
        <f>IF('Student Profile'!B97="","",'Student Profile'!B97)</f>
        <v/>
      </c>
      <c r="C520" s="69" t="str">
        <f>IF('Student Profile'!C97="","",'Student Profile'!C97)</f>
        <v/>
      </c>
      <c r="D520" s="71"/>
      <c r="E520" s="72">
        <f t="shared" si="340"/>
        <v>0</v>
      </c>
      <c r="F520" s="422" t="str">
        <f t="shared" si="354"/>
        <v/>
      </c>
      <c r="G520" s="4"/>
      <c r="H520" s="84">
        <f t="shared" si="341"/>
        <v>95</v>
      </c>
      <c r="I520" s="80" t="str">
        <f t="shared" si="355"/>
        <v/>
      </c>
      <c r="J520" s="80" t="str">
        <f t="shared" si="356"/>
        <v/>
      </c>
      <c r="K520" s="81"/>
      <c r="L520" s="6">
        <f t="shared" si="342"/>
        <v>0</v>
      </c>
      <c r="M520" s="421" t="str">
        <f t="shared" si="357"/>
        <v/>
      </c>
      <c r="N520" s="4"/>
      <c r="O520" s="83">
        <f t="shared" si="343"/>
        <v>95</v>
      </c>
      <c r="P520" s="77" t="str">
        <f t="shared" si="344"/>
        <v/>
      </c>
      <c r="Q520" s="77" t="str">
        <f t="shared" si="345"/>
        <v/>
      </c>
      <c r="R520" s="78"/>
      <c r="S520" s="79" t="e">
        <f>IF(#REF!="","",ROUND(#REF!/#REF!*$AN$5,1))</f>
        <v>#REF!</v>
      </c>
      <c r="T520" s="79" t="str">
        <f t="shared" si="346"/>
        <v/>
      </c>
      <c r="U520" s="4"/>
      <c r="V520" s="69">
        <f t="shared" si="347"/>
        <v>95</v>
      </c>
      <c r="W520" s="70" t="str">
        <f t="shared" si="358"/>
        <v/>
      </c>
      <c r="X520" s="70" t="str">
        <f t="shared" si="359"/>
        <v/>
      </c>
      <c r="Y520" s="71"/>
      <c r="Z520" s="72">
        <f t="shared" si="348"/>
        <v>0</v>
      </c>
      <c r="AA520" s="422" t="str">
        <f t="shared" si="360"/>
        <v/>
      </c>
      <c r="AB520" s="4"/>
      <c r="AC520" s="84">
        <f t="shared" si="349"/>
        <v>95</v>
      </c>
      <c r="AD520" s="80" t="str">
        <f t="shared" si="361"/>
        <v/>
      </c>
      <c r="AE520" s="80" t="str">
        <f t="shared" si="362"/>
        <v/>
      </c>
      <c r="AF520" s="81"/>
      <c r="AG520" s="6">
        <f t="shared" si="350"/>
        <v>0</v>
      </c>
      <c r="AH520" s="421" t="str">
        <f t="shared" si="363"/>
        <v/>
      </c>
      <c r="AI520" s="4"/>
      <c r="AJ520" s="83">
        <f t="shared" si="351"/>
        <v>95</v>
      </c>
      <c r="AK520" s="77" t="str">
        <f t="shared" si="352"/>
        <v/>
      </c>
      <c r="AL520" s="77" t="str">
        <f t="shared" si="353"/>
        <v/>
      </c>
      <c r="AM520" s="78"/>
      <c r="AN520" s="79" t="e">
        <f>IF(#REF!="","",ROUND(#REF!/#REF!*$AN$5,1))</f>
        <v>#REF!</v>
      </c>
      <c r="AO520" s="79" t="str">
        <f t="shared" si="364"/>
        <v/>
      </c>
      <c r="AP520" s="5" t="str">
        <f t="shared" si="367"/>
        <v/>
      </c>
      <c r="AQ520" s="5" t="str">
        <f t="shared" si="368"/>
        <v/>
      </c>
      <c r="AR520" s="5" t="str">
        <f t="shared" si="369"/>
        <v/>
      </c>
      <c r="AS520" s="5" t="str">
        <f t="shared" si="370"/>
        <v/>
      </c>
      <c r="AT520" s="5" t="str">
        <f t="shared" si="365"/>
        <v/>
      </c>
      <c r="AU520" s="5" t="str">
        <f t="shared" si="371"/>
        <v/>
      </c>
      <c r="AV520" s="5" t="str">
        <f t="shared" si="366"/>
        <v/>
      </c>
    </row>
    <row r="521" spans="1:48" x14ac:dyDescent="0.35">
      <c r="A521" s="69">
        <f>IF('Student Profile'!A98="","",'Student Profile'!A98)</f>
        <v>96</v>
      </c>
      <c r="B521" s="70" t="str">
        <f>IF('Student Profile'!B98="","",'Student Profile'!B98)</f>
        <v/>
      </c>
      <c r="C521" s="69" t="str">
        <f>IF('Student Profile'!C98="","",'Student Profile'!C98)</f>
        <v/>
      </c>
      <c r="D521" s="71"/>
      <c r="E521" s="72">
        <f t="shared" si="340"/>
        <v>0</v>
      </c>
      <c r="F521" s="422" t="str">
        <f t="shared" si="354"/>
        <v/>
      </c>
      <c r="G521" s="4"/>
      <c r="H521" s="84">
        <f t="shared" si="341"/>
        <v>96</v>
      </c>
      <c r="I521" s="80" t="str">
        <f t="shared" si="355"/>
        <v/>
      </c>
      <c r="J521" s="80" t="str">
        <f t="shared" si="356"/>
        <v/>
      </c>
      <c r="K521" s="81"/>
      <c r="L521" s="6">
        <f t="shared" si="342"/>
        <v>0</v>
      </c>
      <c r="M521" s="421" t="str">
        <f t="shared" si="357"/>
        <v/>
      </c>
      <c r="N521" s="4"/>
      <c r="O521" s="83">
        <f t="shared" si="343"/>
        <v>96</v>
      </c>
      <c r="P521" s="77" t="str">
        <f t="shared" si="344"/>
        <v/>
      </c>
      <c r="Q521" s="77" t="str">
        <f t="shared" si="345"/>
        <v/>
      </c>
      <c r="R521" s="78"/>
      <c r="S521" s="79" t="e">
        <f>IF(#REF!="","",ROUND(#REF!/#REF!*$AN$5,1))</f>
        <v>#REF!</v>
      </c>
      <c r="T521" s="79" t="str">
        <f t="shared" si="346"/>
        <v/>
      </c>
      <c r="U521" s="4"/>
      <c r="V521" s="69">
        <f t="shared" si="347"/>
        <v>96</v>
      </c>
      <c r="W521" s="70" t="str">
        <f t="shared" si="358"/>
        <v/>
      </c>
      <c r="X521" s="70" t="str">
        <f t="shared" si="359"/>
        <v/>
      </c>
      <c r="Y521" s="71"/>
      <c r="Z521" s="72">
        <f t="shared" si="348"/>
        <v>0</v>
      </c>
      <c r="AA521" s="422" t="str">
        <f t="shared" si="360"/>
        <v/>
      </c>
      <c r="AB521" s="4"/>
      <c r="AC521" s="84">
        <f t="shared" si="349"/>
        <v>96</v>
      </c>
      <c r="AD521" s="80" t="str">
        <f t="shared" si="361"/>
        <v/>
      </c>
      <c r="AE521" s="80" t="str">
        <f t="shared" si="362"/>
        <v/>
      </c>
      <c r="AF521" s="81"/>
      <c r="AG521" s="6">
        <f t="shared" si="350"/>
        <v>0</v>
      </c>
      <c r="AH521" s="421" t="str">
        <f t="shared" si="363"/>
        <v/>
      </c>
      <c r="AI521" s="4"/>
      <c r="AJ521" s="83">
        <f t="shared" si="351"/>
        <v>96</v>
      </c>
      <c r="AK521" s="77" t="str">
        <f t="shared" si="352"/>
        <v/>
      </c>
      <c r="AL521" s="77" t="str">
        <f t="shared" si="353"/>
        <v/>
      </c>
      <c r="AM521" s="78"/>
      <c r="AN521" s="79" t="e">
        <f>IF(#REF!="","",ROUND(#REF!/#REF!*$AN$5,1))</f>
        <v>#REF!</v>
      </c>
      <c r="AO521" s="79" t="str">
        <f t="shared" si="364"/>
        <v/>
      </c>
      <c r="AP521" s="5" t="str">
        <f t="shared" si="367"/>
        <v/>
      </c>
      <c r="AQ521" s="5" t="str">
        <f t="shared" si="368"/>
        <v/>
      </c>
      <c r="AR521" s="5" t="str">
        <f t="shared" si="369"/>
        <v/>
      </c>
      <c r="AS521" s="5" t="str">
        <f t="shared" si="370"/>
        <v/>
      </c>
      <c r="AT521" s="5" t="str">
        <f t="shared" si="365"/>
        <v/>
      </c>
      <c r="AU521" s="5" t="str">
        <f t="shared" si="371"/>
        <v/>
      </c>
      <c r="AV521" s="5" t="str">
        <f t="shared" si="366"/>
        <v/>
      </c>
    </row>
    <row r="522" spans="1:48" x14ac:dyDescent="0.35">
      <c r="A522" s="69">
        <f>IF('Student Profile'!A99="","",'Student Profile'!A99)</f>
        <v>97</v>
      </c>
      <c r="B522" s="70" t="str">
        <f>IF('Student Profile'!B99="","",'Student Profile'!B99)</f>
        <v/>
      </c>
      <c r="C522" s="69" t="str">
        <f>IF('Student Profile'!C99="","",'Student Profile'!C99)</f>
        <v/>
      </c>
      <c r="D522" s="71"/>
      <c r="E522" s="72">
        <f t="shared" si="340"/>
        <v>0</v>
      </c>
      <c r="F522" s="422" t="str">
        <f t="shared" si="354"/>
        <v/>
      </c>
      <c r="G522" s="4"/>
      <c r="H522" s="84">
        <f t="shared" si="341"/>
        <v>97</v>
      </c>
      <c r="I522" s="80" t="str">
        <f t="shared" si="355"/>
        <v/>
      </c>
      <c r="J522" s="80" t="str">
        <f t="shared" si="356"/>
        <v/>
      </c>
      <c r="K522" s="81"/>
      <c r="L522" s="6">
        <f t="shared" si="342"/>
        <v>0</v>
      </c>
      <c r="M522" s="421" t="str">
        <f t="shared" si="357"/>
        <v/>
      </c>
      <c r="N522" s="4"/>
      <c r="O522" s="83">
        <f t="shared" si="343"/>
        <v>97</v>
      </c>
      <c r="P522" s="77" t="str">
        <f t="shared" si="344"/>
        <v/>
      </c>
      <c r="Q522" s="77" t="str">
        <f t="shared" si="345"/>
        <v/>
      </c>
      <c r="R522" s="78"/>
      <c r="S522" s="79" t="e">
        <f>IF(#REF!="","",ROUND(#REF!/#REF!*$AN$5,1))</f>
        <v>#REF!</v>
      </c>
      <c r="T522" s="79" t="str">
        <f t="shared" si="346"/>
        <v/>
      </c>
      <c r="U522" s="4"/>
      <c r="V522" s="69">
        <f t="shared" si="347"/>
        <v>97</v>
      </c>
      <c r="W522" s="70" t="str">
        <f t="shared" si="358"/>
        <v/>
      </c>
      <c r="X522" s="70" t="str">
        <f t="shared" si="359"/>
        <v/>
      </c>
      <c r="Y522" s="71"/>
      <c r="Z522" s="72">
        <f t="shared" si="348"/>
        <v>0</v>
      </c>
      <c r="AA522" s="422" t="str">
        <f t="shared" si="360"/>
        <v/>
      </c>
      <c r="AB522" s="4"/>
      <c r="AC522" s="84">
        <f t="shared" si="349"/>
        <v>97</v>
      </c>
      <c r="AD522" s="80" t="str">
        <f t="shared" si="361"/>
        <v/>
      </c>
      <c r="AE522" s="80" t="str">
        <f t="shared" si="362"/>
        <v/>
      </c>
      <c r="AF522" s="81"/>
      <c r="AG522" s="6">
        <f t="shared" si="350"/>
        <v>0</v>
      </c>
      <c r="AH522" s="421" t="str">
        <f t="shared" si="363"/>
        <v/>
      </c>
      <c r="AI522" s="4"/>
      <c r="AJ522" s="83">
        <f t="shared" si="351"/>
        <v>97</v>
      </c>
      <c r="AK522" s="77" t="str">
        <f t="shared" si="352"/>
        <v/>
      </c>
      <c r="AL522" s="77" t="str">
        <f t="shared" si="353"/>
        <v/>
      </c>
      <c r="AM522" s="78"/>
      <c r="AN522" s="79" t="e">
        <f>IF(#REF!="","",ROUND(#REF!/#REF!*$AN$5,1))</f>
        <v>#REF!</v>
      </c>
      <c r="AO522" s="79" t="str">
        <f t="shared" si="364"/>
        <v/>
      </c>
      <c r="AP522" s="5" t="str">
        <f t="shared" si="367"/>
        <v/>
      </c>
      <c r="AQ522" s="5" t="str">
        <f t="shared" si="368"/>
        <v/>
      </c>
      <c r="AR522" s="5" t="str">
        <f t="shared" si="369"/>
        <v/>
      </c>
      <c r="AS522" s="5" t="str">
        <f t="shared" si="370"/>
        <v/>
      </c>
      <c r="AT522" s="5" t="str">
        <f t="shared" si="365"/>
        <v/>
      </c>
      <c r="AU522" s="5" t="str">
        <f t="shared" si="371"/>
        <v/>
      </c>
      <c r="AV522" s="5" t="str">
        <f t="shared" si="366"/>
        <v/>
      </c>
    </row>
    <row r="523" spans="1:48" x14ac:dyDescent="0.35">
      <c r="A523" s="69">
        <f>IF('Student Profile'!A100="","",'Student Profile'!A100)</f>
        <v>98</v>
      </c>
      <c r="B523" s="70" t="str">
        <f>IF('Student Profile'!B100="","",'Student Profile'!B100)</f>
        <v/>
      </c>
      <c r="C523" s="69" t="str">
        <f>IF('Student Profile'!C100="","",'Student Profile'!C100)</f>
        <v/>
      </c>
      <c r="D523" s="71"/>
      <c r="E523" s="72">
        <f t="shared" si="340"/>
        <v>0</v>
      </c>
      <c r="F523" s="422" t="str">
        <f t="shared" si="354"/>
        <v/>
      </c>
      <c r="G523" s="4"/>
      <c r="H523" s="84">
        <f t="shared" si="341"/>
        <v>98</v>
      </c>
      <c r="I523" s="80" t="str">
        <f t="shared" si="355"/>
        <v/>
      </c>
      <c r="J523" s="80" t="str">
        <f t="shared" si="356"/>
        <v/>
      </c>
      <c r="K523" s="81"/>
      <c r="L523" s="6">
        <f t="shared" si="342"/>
        <v>0</v>
      </c>
      <c r="M523" s="421" t="str">
        <f t="shared" si="357"/>
        <v/>
      </c>
      <c r="N523" s="4"/>
      <c r="O523" s="83">
        <f t="shared" si="343"/>
        <v>98</v>
      </c>
      <c r="P523" s="77" t="str">
        <f t="shared" si="344"/>
        <v/>
      </c>
      <c r="Q523" s="77" t="str">
        <f t="shared" si="345"/>
        <v/>
      </c>
      <c r="R523" s="78"/>
      <c r="S523" s="79" t="e">
        <f>IF(#REF!="","",ROUND(#REF!/#REF!*$AN$5,1))</f>
        <v>#REF!</v>
      </c>
      <c r="T523" s="79" t="str">
        <f t="shared" si="346"/>
        <v/>
      </c>
      <c r="U523" s="4"/>
      <c r="V523" s="69">
        <f t="shared" si="347"/>
        <v>98</v>
      </c>
      <c r="W523" s="70" t="str">
        <f t="shared" si="358"/>
        <v/>
      </c>
      <c r="X523" s="70" t="str">
        <f t="shared" si="359"/>
        <v/>
      </c>
      <c r="Y523" s="71"/>
      <c r="Z523" s="72">
        <f t="shared" si="348"/>
        <v>0</v>
      </c>
      <c r="AA523" s="422" t="str">
        <f t="shared" si="360"/>
        <v/>
      </c>
      <c r="AB523" s="4"/>
      <c r="AC523" s="84">
        <f t="shared" si="349"/>
        <v>98</v>
      </c>
      <c r="AD523" s="80" t="str">
        <f t="shared" si="361"/>
        <v/>
      </c>
      <c r="AE523" s="80" t="str">
        <f t="shared" si="362"/>
        <v/>
      </c>
      <c r="AF523" s="81"/>
      <c r="AG523" s="6">
        <f t="shared" si="350"/>
        <v>0</v>
      </c>
      <c r="AH523" s="421" t="str">
        <f t="shared" si="363"/>
        <v/>
      </c>
      <c r="AI523" s="4"/>
      <c r="AJ523" s="83">
        <f t="shared" si="351"/>
        <v>98</v>
      </c>
      <c r="AK523" s="77" t="str">
        <f t="shared" si="352"/>
        <v/>
      </c>
      <c r="AL523" s="77" t="str">
        <f t="shared" si="353"/>
        <v/>
      </c>
      <c r="AM523" s="78"/>
      <c r="AN523" s="79" t="e">
        <f>IF(#REF!="","",ROUND(#REF!/#REF!*$AN$5,1))</f>
        <v>#REF!</v>
      </c>
      <c r="AO523" s="79" t="str">
        <f t="shared" si="364"/>
        <v/>
      </c>
      <c r="AP523" s="5" t="str">
        <f t="shared" si="367"/>
        <v/>
      </c>
      <c r="AQ523" s="5" t="str">
        <f t="shared" si="368"/>
        <v/>
      </c>
      <c r="AR523" s="5" t="str">
        <f t="shared" si="369"/>
        <v/>
      </c>
      <c r="AS523" s="5" t="str">
        <f t="shared" si="370"/>
        <v/>
      </c>
      <c r="AT523" s="5" t="str">
        <f t="shared" si="365"/>
        <v/>
      </c>
      <c r="AU523" s="5" t="str">
        <f t="shared" si="371"/>
        <v/>
      </c>
      <c r="AV523" s="5" t="str">
        <f t="shared" si="366"/>
        <v/>
      </c>
    </row>
    <row r="524" spans="1:48" x14ac:dyDescent="0.35">
      <c r="A524" s="69">
        <f>IF('Student Profile'!A101="","",'Student Profile'!A101)</f>
        <v>99</v>
      </c>
      <c r="B524" s="70" t="str">
        <f>IF('Student Profile'!B101="","",'Student Profile'!B101)</f>
        <v/>
      </c>
      <c r="C524" s="69" t="str">
        <f>IF('Student Profile'!C101="","",'Student Profile'!C101)</f>
        <v/>
      </c>
      <c r="D524" s="71"/>
      <c r="E524" s="72">
        <f t="shared" si="340"/>
        <v>0</v>
      </c>
      <c r="F524" s="422" t="str">
        <f t="shared" si="354"/>
        <v/>
      </c>
      <c r="G524" s="4"/>
      <c r="H524" s="84">
        <f t="shared" si="341"/>
        <v>99</v>
      </c>
      <c r="I524" s="80" t="str">
        <f t="shared" si="355"/>
        <v/>
      </c>
      <c r="J524" s="80" t="str">
        <f t="shared" si="356"/>
        <v/>
      </c>
      <c r="K524" s="81"/>
      <c r="L524" s="6">
        <f t="shared" si="342"/>
        <v>0</v>
      </c>
      <c r="M524" s="421" t="str">
        <f t="shared" si="357"/>
        <v/>
      </c>
      <c r="N524" s="4"/>
      <c r="O524" s="83">
        <f t="shared" si="343"/>
        <v>99</v>
      </c>
      <c r="P524" s="77" t="str">
        <f t="shared" si="344"/>
        <v/>
      </c>
      <c r="Q524" s="77" t="str">
        <f t="shared" si="345"/>
        <v/>
      </c>
      <c r="R524" s="78"/>
      <c r="S524" s="79" t="e">
        <f>IF(#REF!="","",ROUND(#REF!/#REF!*$AN$5,1))</f>
        <v>#REF!</v>
      </c>
      <c r="T524" s="79" t="str">
        <f t="shared" si="346"/>
        <v/>
      </c>
      <c r="U524" s="4"/>
      <c r="V524" s="69">
        <f t="shared" si="347"/>
        <v>99</v>
      </c>
      <c r="W524" s="70" t="str">
        <f t="shared" si="358"/>
        <v/>
      </c>
      <c r="X524" s="70" t="str">
        <f t="shared" si="359"/>
        <v/>
      </c>
      <c r="Y524" s="71"/>
      <c r="Z524" s="72">
        <f t="shared" si="348"/>
        <v>0</v>
      </c>
      <c r="AA524" s="422" t="str">
        <f t="shared" si="360"/>
        <v/>
      </c>
      <c r="AB524" s="4"/>
      <c r="AC524" s="84">
        <f t="shared" si="349"/>
        <v>99</v>
      </c>
      <c r="AD524" s="80" t="str">
        <f t="shared" si="361"/>
        <v/>
      </c>
      <c r="AE524" s="80" t="str">
        <f t="shared" si="362"/>
        <v/>
      </c>
      <c r="AF524" s="81"/>
      <c r="AG524" s="6">
        <f t="shared" si="350"/>
        <v>0</v>
      </c>
      <c r="AH524" s="421" t="str">
        <f t="shared" si="363"/>
        <v/>
      </c>
      <c r="AI524" s="4"/>
      <c r="AJ524" s="83">
        <f t="shared" si="351"/>
        <v>99</v>
      </c>
      <c r="AK524" s="77" t="str">
        <f t="shared" si="352"/>
        <v/>
      </c>
      <c r="AL524" s="77" t="str">
        <f t="shared" si="353"/>
        <v/>
      </c>
      <c r="AM524" s="78"/>
      <c r="AN524" s="79" t="e">
        <f>IF(#REF!="","",ROUND(#REF!/#REF!*$AN$5,1))</f>
        <v>#REF!</v>
      </c>
      <c r="AO524" s="79" t="str">
        <f t="shared" si="364"/>
        <v/>
      </c>
      <c r="AP524" s="5" t="str">
        <f t="shared" si="367"/>
        <v/>
      </c>
      <c r="AQ524" s="5" t="str">
        <f t="shared" si="368"/>
        <v/>
      </c>
      <c r="AR524" s="5" t="str">
        <f t="shared" si="369"/>
        <v/>
      </c>
      <c r="AS524" s="5" t="str">
        <f t="shared" si="370"/>
        <v/>
      </c>
      <c r="AT524" s="5" t="str">
        <f t="shared" si="365"/>
        <v/>
      </c>
      <c r="AU524" s="5" t="str">
        <f t="shared" si="371"/>
        <v/>
      </c>
      <c r="AV524" s="5" t="str">
        <f t="shared" si="366"/>
        <v/>
      </c>
    </row>
    <row r="525" spans="1:48" x14ac:dyDescent="0.35">
      <c r="A525" s="69">
        <f>IF('Student Profile'!A102="","",'Student Profile'!A102)</f>
        <v>100</v>
      </c>
      <c r="B525" s="70" t="str">
        <f>IF('Student Profile'!B102="","",'Student Profile'!B102)</f>
        <v/>
      </c>
      <c r="C525" s="69" t="str">
        <f>IF('Student Profile'!C102="","",'Student Profile'!C102)</f>
        <v/>
      </c>
      <c r="D525" s="71"/>
      <c r="E525" s="72">
        <f t="shared" si="340"/>
        <v>0</v>
      </c>
      <c r="F525" s="422" t="str">
        <f t="shared" si="354"/>
        <v/>
      </c>
      <c r="G525" s="4"/>
      <c r="H525" s="84">
        <f t="shared" si="341"/>
        <v>100</v>
      </c>
      <c r="I525" s="80" t="str">
        <f t="shared" si="355"/>
        <v/>
      </c>
      <c r="J525" s="80" t="str">
        <f t="shared" si="356"/>
        <v/>
      </c>
      <c r="K525" s="81"/>
      <c r="L525" s="6">
        <f t="shared" si="342"/>
        <v>0</v>
      </c>
      <c r="M525" s="421" t="str">
        <f>IF(K525="","",ROUNDUP(K525/$K$425*$M$425,0))</f>
        <v/>
      </c>
      <c r="N525" s="4"/>
      <c r="O525" s="83">
        <f t="shared" si="343"/>
        <v>100</v>
      </c>
      <c r="P525" s="77" t="str">
        <f t="shared" si="344"/>
        <v/>
      </c>
      <c r="Q525" s="77" t="str">
        <f t="shared" si="345"/>
        <v/>
      </c>
      <c r="R525" s="78"/>
      <c r="S525" s="79" t="e">
        <f>IF(#REF!="","",ROUND(#REF!/#REF!*$AN$5,1))</f>
        <v>#REF!</v>
      </c>
      <c r="T525" s="79" t="str">
        <f t="shared" si="346"/>
        <v/>
      </c>
      <c r="U525" s="4"/>
      <c r="V525" s="69">
        <f t="shared" si="347"/>
        <v>100</v>
      </c>
      <c r="W525" s="70" t="str">
        <f t="shared" si="358"/>
        <v/>
      </c>
      <c r="X525" s="70" t="str">
        <f t="shared" si="359"/>
        <v/>
      </c>
      <c r="Y525" s="71"/>
      <c r="Z525" s="72">
        <f t="shared" si="348"/>
        <v>0</v>
      </c>
      <c r="AA525" s="422" t="str">
        <f>IF(Y525="","",ROUNDUP(Y525/$Y$425*$AA$425,0))</f>
        <v/>
      </c>
      <c r="AB525" s="4"/>
      <c r="AC525" s="84">
        <f t="shared" si="349"/>
        <v>100</v>
      </c>
      <c r="AD525" s="80" t="str">
        <f t="shared" si="361"/>
        <v/>
      </c>
      <c r="AE525" s="80" t="str">
        <f t="shared" si="362"/>
        <v/>
      </c>
      <c r="AF525" s="81"/>
      <c r="AG525" s="6">
        <f t="shared" si="350"/>
        <v>0</v>
      </c>
      <c r="AH525" s="421" t="str">
        <f t="shared" si="363"/>
        <v/>
      </c>
      <c r="AI525" s="4"/>
      <c r="AJ525" s="83">
        <f t="shared" si="351"/>
        <v>100</v>
      </c>
      <c r="AK525" s="77" t="str">
        <f t="shared" si="352"/>
        <v/>
      </c>
      <c r="AL525" s="77" t="str">
        <f t="shared" si="353"/>
        <v/>
      </c>
      <c r="AM525" s="78"/>
      <c r="AN525" s="79" t="e">
        <f>IF(#REF!="","",ROUND(#REF!/#REF!*$AN$5,1))</f>
        <v>#REF!</v>
      </c>
      <c r="AO525" s="79" t="str">
        <f t="shared" si="364"/>
        <v/>
      </c>
      <c r="AP525" s="5" t="str">
        <f t="shared" si="367"/>
        <v/>
      </c>
      <c r="AQ525" s="5" t="str">
        <f t="shared" si="368"/>
        <v/>
      </c>
      <c r="AR525" s="5" t="str">
        <f t="shared" si="369"/>
        <v/>
      </c>
      <c r="AS525" s="5" t="str">
        <f t="shared" si="370"/>
        <v/>
      </c>
      <c r="AT525" s="5" t="str">
        <f t="shared" si="365"/>
        <v/>
      </c>
      <c r="AU525" s="5" t="str">
        <f t="shared" si="371"/>
        <v/>
      </c>
      <c r="AV525" s="5" t="str">
        <f t="shared" si="366"/>
        <v/>
      </c>
    </row>
    <row r="526" spans="1:48" ht="9" customHeight="1" x14ac:dyDescent="0.35">
      <c r="A526" s="9"/>
      <c r="B526" s="4"/>
      <c r="C526" s="9"/>
      <c r="D526" s="10"/>
      <c r="E526" s="10"/>
      <c r="F526" s="10"/>
      <c r="G526" s="4"/>
      <c r="H526" s="9"/>
      <c r="I526" s="4"/>
      <c r="J526" s="9"/>
      <c r="K526" s="10"/>
      <c r="L526" s="10"/>
      <c r="M526" s="10"/>
      <c r="N526" s="4"/>
      <c r="O526" s="9"/>
      <c r="P526" s="4"/>
      <c r="Q526" s="9"/>
      <c r="R526" s="10"/>
      <c r="S526" s="10"/>
      <c r="T526" s="10"/>
      <c r="U526" s="4"/>
      <c r="V526" s="9"/>
      <c r="W526" s="4"/>
      <c r="X526" s="9"/>
      <c r="Y526" s="10"/>
      <c r="Z526" s="10"/>
      <c r="AA526" s="10"/>
      <c r="AB526" s="4"/>
      <c r="AC526" s="9"/>
      <c r="AD526" s="4"/>
      <c r="AE526" s="9"/>
      <c r="AF526" s="10"/>
      <c r="AG526" s="10"/>
      <c r="AH526" s="10"/>
      <c r="AI526" s="4"/>
      <c r="AJ526" s="9"/>
      <c r="AK526" s="4"/>
      <c r="AL526" s="9"/>
      <c r="AM526" s="10"/>
      <c r="AN526" s="10"/>
      <c r="AO526" s="10"/>
      <c r="AP526" s="5" t="str">
        <f t="shared" ref="AP526:AP533" si="372">IF(D526="","",D526)</f>
        <v/>
      </c>
      <c r="AS526" s="5" t="str">
        <f t="shared" ref="AS526:AS533" si="373">IF(Y526="","",Y526)</f>
        <v/>
      </c>
      <c r="AU526" s="5" t="str">
        <f t="shared" ref="AU526:AU533" si="374">IF(AM526="","",AM526)</f>
        <v/>
      </c>
    </row>
    <row r="527" spans="1:48" s="63" customFormat="1" x14ac:dyDescent="0.35">
      <c r="A527" s="602" t="str">
        <f>IF(Home!E11="","",Home!E11)</f>
        <v>BIOLOGY</v>
      </c>
      <c r="B527" s="603"/>
      <c r="C527" s="603"/>
      <c r="D527" s="603"/>
      <c r="E527" s="603"/>
      <c r="F527" s="603"/>
      <c r="G527" s="62"/>
      <c r="H527" s="602" t="str">
        <f>IF(A527="","",A527)</f>
        <v>BIOLOGY</v>
      </c>
      <c r="I527" s="603"/>
      <c r="J527" s="603"/>
      <c r="K527" s="603"/>
      <c r="L527" s="603"/>
      <c r="M527" s="603"/>
      <c r="N527" s="62"/>
      <c r="O527" s="602" t="str">
        <f>IF(H527="","",H527)</f>
        <v>BIOLOGY</v>
      </c>
      <c r="P527" s="603"/>
      <c r="Q527" s="603"/>
      <c r="R527" s="603"/>
      <c r="S527" s="603"/>
      <c r="T527" s="603"/>
      <c r="U527" s="62"/>
      <c r="V527" s="602" t="str">
        <f>IF(A527="","",A527)</f>
        <v>BIOLOGY</v>
      </c>
      <c r="W527" s="603"/>
      <c r="X527" s="603"/>
      <c r="Y527" s="603"/>
      <c r="Z527" s="603"/>
      <c r="AA527" s="603"/>
      <c r="AB527" s="62"/>
      <c r="AC527" s="602" t="str">
        <f>IF(V527="","",V527)</f>
        <v>BIOLOGY</v>
      </c>
      <c r="AD527" s="603"/>
      <c r="AE527" s="603"/>
      <c r="AF527" s="603"/>
      <c r="AG527" s="603"/>
      <c r="AH527" s="603"/>
      <c r="AI527" s="62"/>
      <c r="AJ527" s="602" t="str">
        <f>IF(AC527="","",AC527)</f>
        <v>BIOLOGY</v>
      </c>
      <c r="AK527" s="603"/>
      <c r="AL527" s="603"/>
      <c r="AM527" s="603"/>
      <c r="AN527" s="603"/>
      <c r="AO527" s="603"/>
      <c r="AP527" s="5" t="str">
        <f t="shared" si="372"/>
        <v/>
      </c>
      <c r="AQ527" s="5"/>
      <c r="AR527" s="5"/>
      <c r="AS527" s="5" t="str">
        <f t="shared" si="373"/>
        <v/>
      </c>
      <c r="AT527" s="5"/>
      <c r="AU527" s="5" t="str">
        <f t="shared" si="374"/>
        <v/>
      </c>
    </row>
    <row r="528" spans="1:48" ht="15.75" customHeight="1" x14ac:dyDescent="0.35">
      <c r="A528" s="604" t="s">
        <v>192</v>
      </c>
      <c r="B528" s="605"/>
      <c r="C528" s="605"/>
      <c r="D528" s="605"/>
      <c r="E528" s="605"/>
      <c r="F528" s="606"/>
      <c r="G528" s="4"/>
      <c r="H528" s="598" t="s">
        <v>188</v>
      </c>
      <c r="I528" s="599"/>
      <c r="J528" s="599"/>
      <c r="K528" s="599"/>
      <c r="L528" s="599"/>
      <c r="M528" s="600"/>
      <c r="N528" s="4"/>
      <c r="O528" s="607"/>
      <c r="P528" s="608"/>
      <c r="Q528" s="608"/>
      <c r="R528" s="608"/>
      <c r="S528" s="608"/>
      <c r="T528" s="608"/>
      <c r="U528" s="4"/>
      <c r="V528" s="604" t="s">
        <v>193</v>
      </c>
      <c r="W528" s="605"/>
      <c r="X528" s="605"/>
      <c r="Y528" s="605"/>
      <c r="Z528" s="605"/>
      <c r="AA528" s="606"/>
      <c r="AB528" s="4"/>
      <c r="AC528" s="598" t="s">
        <v>179</v>
      </c>
      <c r="AD528" s="599"/>
      <c r="AE528" s="599"/>
      <c r="AF528" s="599"/>
      <c r="AG528" s="599"/>
      <c r="AH528" s="600"/>
      <c r="AI528" s="4"/>
      <c r="AJ528" s="607" t="s">
        <v>194</v>
      </c>
      <c r="AK528" s="608"/>
      <c r="AL528" s="608"/>
      <c r="AM528" s="608"/>
      <c r="AN528" s="608"/>
      <c r="AO528" s="608"/>
    </row>
    <row r="529" spans="1:48" s="66" customFormat="1" ht="38.25" customHeight="1" x14ac:dyDescent="0.35">
      <c r="A529" s="609" t="s">
        <v>110</v>
      </c>
      <c r="B529" s="609" t="s">
        <v>1</v>
      </c>
      <c r="C529" s="610" t="s">
        <v>2</v>
      </c>
      <c r="D529" s="68" t="s">
        <v>3</v>
      </c>
      <c r="E529" s="68"/>
      <c r="F529" s="68" t="s">
        <v>4</v>
      </c>
      <c r="G529" s="67"/>
      <c r="H529" s="601" t="s">
        <v>0</v>
      </c>
      <c r="I529" s="601" t="s">
        <v>1</v>
      </c>
      <c r="J529" s="596" t="s">
        <v>2</v>
      </c>
      <c r="K529" s="73" t="s">
        <v>3</v>
      </c>
      <c r="L529" s="73"/>
      <c r="M529" s="73" t="s">
        <v>4</v>
      </c>
      <c r="N529" s="67"/>
      <c r="O529" s="612" t="s">
        <v>0</v>
      </c>
      <c r="P529" s="612" t="s">
        <v>1</v>
      </c>
      <c r="Q529" s="613" t="s">
        <v>2</v>
      </c>
      <c r="R529" s="74" t="s">
        <v>111</v>
      </c>
      <c r="S529" s="75"/>
      <c r="T529" s="76" t="s">
        <v>112</v>
      </c>
      <c r="U529" s="67"/>
      <c r="V529" s="610" t="s">
        <v>0</v>
      </c>
      <c r="W529" s="609" t="s">
        <v>1</v>
      </c>
      <c r="X529" s="610" t="s">
        <v>2</v>
      </c>
      <c r="Y529" s="68" t="s">
        <v>3</v>
      </c>
      <c r="Z529" s="68"/>
      <c r="AA529" s="68" t="s">
        <v>4</v>
      </c>
      <c r="AB529" s="67"/>
      <c r="AC529" s="601" t="s">
        <v>0</v>
      </c>
      <c r="AD529" s="601" t="s">
        <v>1</v>
      </c>
      <c r="AE529" s="596" t="s">
        <v>2</v>
      </c>
      <c r="AF529" s="73" t="s">
        <v>3</v>
      </c>
      <c r="AG529" s="73"/>
      <c r="AH529" s="73" t="s">
        <v>4</v>
      </c>
      <c r="AI529" s="67"/>
      <c r="AJ529" s="612" t="s">
        <v>0</v>
      </c>
      <c r="AK529" s="612" t="s">
        <v>1</v>
      </c>
      <c r="AL529" s="613" t="s">
        <v>2</v>
      </c>
      <c r="AM529" s="394" t="s">
        <v>3</v>
      </c>
      <c r="AN529" s="395"/>
      <c r="AO529" s="396" t="s">
        <v>180</v>
      </c>
      <c r="AP529" s="66" t="s">
        <v>176</v>
      </c>
      <c r="AQ529" s="66" t="s">
        <v>195</v>
      </c>
      <c r="AS529" s="66" t="s">
        <v>189</v>
      </c>
      <c r="AT529" s="66" t="s">
        <v>177</v>
      </c>
      <c r="AU529" s="66" t="s">
        <v>178</v>
      </c>
      <c r="AV529" s="66" t="s">
        <v>196</v>
      </c>
    </row>
    <row r="530" spans="1:48" x14ac:dyDescent="0.35">
      <c r="A530" s="609"/>
      <c r="B530" s="609"/>
      <c r="C530" s="611"/>
      <c r="D530" s="401">
        <f>Home!J16</f>
        <v>35</v>
      </c>
      <c r="E530" s="3">
        <v>100</v>
      </c>
      <c r="F530" s="2">
        <v>10</v>
      </c>
      <c r="G530" s="4"/>
      <c r="H530" s="601"/>
      <c r="I530" s="601"/>
      <c r="J530" s="597"/>
      <c r="K530" s="401">
        <f>Home!K16</f>
        <v>70</v>
      </c>
      <c r="L530" s="3">
        <v>100</v>
      </c>
      <c r="M530" s="2">
        <v>30</v>
      </c>
      <c r="N530" s="4"/>
      <c r="O530" s="612"/>
      <c r="P530" s="612"/>
      <c r="Q530" s="614"/>
      <c r="R530" s="2"/>
      <c r="S530" s="3"/>
      <c r="T530" s="2"/>
      <c r="U530" s="4"/>
      <c r="V530" s="611"/>
      <c r="W530" s="609"/>
      <c r="X530" s="611"/>
      <c r="Y530" s="401">
        <f>Home!L16</f>
        <v>35</v>
      </c>
      <c r="Z530" s="3">
        <v>100</v>
      </c>
      <c r="AA530" s="2">
        <v>10</v>
      </c>
      <c r="AB530" s="4"/>
      <c r="AC530" s="601"/>
      <c r="AD530" s="601"/>
      <c r="AE530" s="597"/>
      <c r="AF530" s="401">
        <f>Home!M16</f>
        <v>70</v>
      </c>
      <c r="AG530" s="3">
        <v>100</v>
      </c>
      <c r="AH530" s="2">
        <v>50</v>
      </c>
      <c r="AI530" s="4"/>
      <c r="AJ530" s="612"/>
      <c r="AK530" s="612"/>
      <c r="AL530" s="614"/>
      <c r="AM530" s="401">
        <f>Home!N16</f>
        <v>30</v>
      </c>
      <c r="AN530" s="3">
        <v>100</v>
      </c>
      <c r="AO530" s="2">
        <f>AM530</f>
        <v>30</v>
      </c>
      <c r="AP530" s="5">
        <f>F530</f>
        <v>10</v>
      </c>
      <c r="AQ530" s="5">
        <f>M530</f>
        <v>30</v>
      </c>
      <c r="AS530" s="5">
        <f>AA530</f>
        <v>10</v>
      </c>
      <c r="AT530" s="5">
        <f>AH530</f>
        <v>50</v>
      </c>
      <c r="AU530" s="5">
        <f>AO530</f>
        <v>30</v>
      </c>
      <c r="AV530" s="5">
        <f>IF(AND(AP530="",AQ530="",AS530="",AT530=""),"",SUM(AP530,AQ530,AS530,AT530))</f>
        <v>100</v>
      </c>
    </row>
    <row r="531" spans="1:48" x14ac:dyDescent="0.35">
      <c r="A531" s="69">
        <f>IF('Student Profile'!A3="","",'Student Profile'!A3)</f>
        <v>1</v>
      </c>
      <c r="B531" s="70" t="str">
        <f>IF('Student Profile'!B3="","",'Student Profile'!B3)</f>
        <v>BHARAT SINGH CHHIMWAL</v>
      </c>
      <c r="C531" s="69">
        <f>IF('Student Profile'!C3="","",'Student Profile'!C3)</f>
        <v>4164</v>
      </c>
      <c r="D531" s="71">
        <v>14</v>
      </c>
      <c r="E531" s="72">
        <f>ROUND(D531/$D$5*$E$5,1)</f>
        <v>35</v>
      </c>
      <c r="F531" s="422">
        <f>IF(D531="","",ROUNDUP(D531/$D$530*$F$530,0))</f>
        <v>4</v>
      </c>
      <c r="G531" s="4"/>
      <c r="H531" s="84">
        <f t="shared" ref="H531" si="375">IF(A531="","",A531)</f>
        <v>1</v>
      </c>
      <c r="I531" s="80" t="str">
        <f t="shared" ref="I531" si="376">IF(B531="","",B531)</f>
        <v>BHARAT SINGH CHHIMWAL</v>
      </c>
      <c r="J531" s="80">
        <f t="shared" ref="J531" si="377">IF(C531="","",C531)</f>
        <v>4164</v>
      </c>
      <c r="K531" s="425">
        <v>22</v>
      </c>
      <c r="L531" s="82">
        <f>ROUND(K531/$AF$5*$AG$5,1)</f>
        <v>27.5</v>
      </c>
      <c r="M531" s="421">
        <f>IF(K531="","",ROUNDUP(K531/$K$530*$M$530,0))</f>
        <v>10</v>
      </c>
      <c r="N531" s="4"/>
      <c r="O531" s="83">
        <f>IF(A531="","",A531)</f>
        <v>1</v>
      </c>
      <c r="P531" s="77" t="str">
        <f>IF(B531="","",B531)</f>
        <v>BHARAT SINGH CHHIMWAL</v>
      </c>
      <c r="Q531" s="77">
        <f>IF(C531="","",C531)</f>
        <v>4164</v>
      </c>
      <c r="R531" s="78"/>
      <c r="S531" s="79" t="e">
        <f>IF(#REF!="","",ROUND(#REF!/#REF!*$AN$5,1))</f>
        <v>#REF!</v>
      </c>
      <c r="T531" s="79" t="str">
        <f>IF(R531="","",ROUNDUP(R531/$R$530*$T$530,1))</f>
        <v/>
      </c>
      <c r="U531" s="4"/>
      <c r="V531" s="69">
        <f>IF(A531="","",A531)</f>
        <v>1</v>
      </c>
      <c r="W531" s="70" t="str">
        <f>IF(B531="","",B531)</f>
        <v>BHARAT SINGH CHHIMWAL</v>
      </c>
      <c r="X531" s="70">
        <f t="shared" ref="X531:X590" si="378">IF(C531="","",C531)</f>
        <v>4164</v>
      </c>
      <c r="Y531" s="71">
        <v>20</v>
      </c>
      <c r="Z531" s="72">
        <f>ROUND(Y531/$Y$5*$Z$5,1)</f>
        <v>50</v>
      </c>
      <c r="AA531" s="422">
        <f>IF(Y531="","",ROUNDUP(Y531/$Y$530*$AA$530,0))</f>
        <v>6</v>
      </c>
      <c r="AB531" s="4"/>
      <c r="AC531" s="84">
        <f>IF(A531="","",A531)</f>
        <v>1</v>
      </c>
      <c r="AD531" s="80" t="str">
        <f t="shared" ref="AD531:AD590" si="379">IF(B531="","",B531)</f>
        <v>BHARAT SINGH CHHIMWAL</v>
      </c>
      <c r="AE531" s="80">
        <f t="shared" ref="AE531:AE590" si="380">IF(C531="","",C531)</f>
        <v>4164</v>
      </c>
      <c r="AF531" s="81">
        <v>26</v>
      </c>
      <c r="AG531" s="82">
        <f>ROUND(AF531/$AF$5*$AG$5,1)</f>
        <v>32.5</v>
      </c>
      <c r="AH531" s="82">
        <f>IF(AF531="","",ROUNDUP(AF531/$AF$530*$AH$530,0))</f>
        <v>19</v>
      </c>
      <c r="AI531" s="4"/>
      <c r="AJ531" s="83">
        <f>IF(A531="","",A531)</f>
        <v>1</v>
      </c>
      <c r="AK531" s="77" t="str">
        <f>IF(B531="","",B531)</f>
        <v>BHARAT SINGH CHHIMWAL</v>
      </c>
      <c r="AL531" s="77">
        <f t="shared" ref="AL531:AL590" si="381">IF(C531="","",C531)</f>
        <v>4164</v>
      </c>
      <c r="AM531" s="78">
        <v>20</v>
      </c>
      <c r="AN531" s="79" t="e">
        <f>IF(#REF!="","",ROUND(#REF!/#REF!*$AN$5,1))</f>
        <v>#REF!</v>
      </c>
      <c r="AO531" s="79">
        <f>IF(AM531="","",ROUNDUP(AM531/$AM$530*$AO$530,0))</f>
        <v>20</v>
      </c>
      <c r="AP531" s="5">
        <f t="shared" si="372"/>
        <v>14</v>
      </c>
      <c r="AQ531" s="5">
        <f>IF(K531="","",K531)</f>
        <v>22</v>
      </c>
      <c r="AR531" s="5" t="str">
        <f>IF(R531="","",R531)</f>
        <v/>
      </c>
      <c r="AS531" s="5">
        <f t="shared" si="373"/>
        <v>20</v>
      </c>
      <c r="AT531" s="5">
        <f>IF(AF531="","",AF531)</f>
        <v>26</v>
      </c>
      <c r="AU531" s="5">
        <f t="shared" si="374"/>
        <v>20</v>
      </c>
      <c r="AV531" s="5">
        <f>IF(AND(AP531="",AQ531="",AS531="",AT531=""),"",SUM(AP531,AQ531,AS531,AT531))</f>
        <v>82</v>
      </c>
    </row>
    <row r="532" spans="1:48" x14ac:dyDescent="0.35">
      <c r="A532" s="69">
        <f>IF('Student Profile'!A4="","",'Student Profile'!A4)</f>
        <v>2</v>
      </c>
      <c r="B532" s="70" t="str">
        <f>IF('Student Profile'!B4="","",'Student Profile'!B4)</f>
        <v>BHASKAR SINGH NEGI</v>
      </c>
      <c r="C532" s="69">
        <f>IF('Student Profile'!C4="","",'Student Profile'!C4)</f>
        <v>4398</v>
      </c>
      <c r="D532" s="71">
        <v>14</v>
      </c>
      <c r="E532" s="72">
        <f t="shared" ref="E532:E590" si="382">ROUND(D532/$D$5*$E$5,1)</f>
        <v>35</v>
      </c>
      <c r="F532" s="422">
        <f t="shared" ref="F532:F595" si="383">IF(D532="","",ROUNDUP(D532/$D$530*$F$530,0))</f>
        <v>4</v>
      </c>
      <c r="G532" s="4"/>
      <c r="H532" s="84">
        <f t="shared" ref="H532:H590" si="384">IF(A532="","",A532)</f>
        <v>2</v>
      </c>
      <c r="I532" s="80" t="str">
        <f t="shared" ref="I532:I590" si="385">IF(B532="","",B532)</f>
        <v>BHASKAR SINGH NEGI</v>
      </c>
      <c r="J532" s="80">
        <f t="shared" ref="J532:J590" si="386">IF(C532="","",C532)</f>
        <v>4398</v>
      </c>
      <c r="K532" s="425">
        <v>24</v>
      </c>
      <c r="L532" s="82">
        <f t="shared" ref="L532:L590" si="387">ROUND(K532/$AF$5*$AG$5,1)</f>
        <v>30</v>
      </c>
      <c r="M532" s="421">
        <f t="shared" ref="M532:M595" si="388">IF(K532="","",ROUNDUP(K532/$K$530*$M$530,0))</f>
        <v>11</v>
      </c>
      <c r="N532" s="4"/>
      <c r="O532" s="83">
        <f t="shared" ref="O532:O590" si="389">IF(A532="","",A532)</f>
        <v>2</v>
      </c>
      <c r="P532" s="77" t="str">
        <f t="shared" ref="P532:P590" si="390">IF(B532="","",B532)</f>
        <v>BHASKAR SINGH NEGI</v>
      </c>
      <c r="Q532" s="77">
        <f t="shared" ref="Q532:Q590" si="391">IF(C532="","",C532)</f>
        <v>4398</v>
      </c>
      <c r="R532" s="78"/>
      <c r="S532" s="79" t="e">
        <f>IF(#REF!="","",ROUND(#REF!/#REF!*$AN$5,1))</f>
        <v>#REF!</v>
      </c>
      <c r="T532" s="79" t="str">
        <f t="shared" ref="T532:T590" si="392">IF(R532="","",ROUNDUP(R532/$R$530*$T$530,1))</f>
        <v/>
      </c>
      <c r="U532" s="4"/>
      <c r="V532" s="69">
        <f t="shared" ref="V532:V590" si="393">IF(A532="","",A532)</f>
        <v>2</v>
      </c>
      <c r="W532" s="70" t="str">
        <f t="shared" ref="W532:W590" si="394">IF(B532="","",B532)</f>
        <v>BHASKAR SINGH NEGI</v>
      </c>
      <c r="X532" s="70">
        <f t="shared" si="378"/>
        <v>4398</v>
      </c>
      <c r="Y532" s="71">
        <v>21</v>
      </c>
      <c r="Z532" s="72">
        <f t="shared" ref="Z532:Z590" si="395">ROUND(Y532/$Y$5*$Z$5,1)</f>
        <v>52.5</v>
      </c>
      <c r="AA532" s="422">
        <f t="shared" ref="AA532:AA595" si="396">IF(Y532="","",ROUNDUP(Y532/$Y$530*$AA$530,0))</f>
        <v>6</v>
      </c>
      <c r="AB532" s="4"/>
      <c r="AC532" s="84">
        <f t="shared" ref="AC532:AC590" si="397">IF(A532="","",A532)</f>
        <v>2</v>
      </c>
      <c r="AD532" s="80" t="str">
        <f t="shared" si="379"/>
        <v>BHASKAR SINGH NEGI</v>
      </c>
      <c r="AE532" s="80">
        <f t="shared" si="380"/>
        <v>4398</v>
      </c>
      <c r="AF532" s="81">
        <v>33</v>
      </c>
      <c r="AG532" s="82">
        <f t="shared" ref="AG532:AG590" si="398">ROUND(AF532/$AF$5*$AG$5,1)</f>
        <v>41.3</v>
      </c>
      <c r="AH532" s="82">
        <f t="shared" ref="AH532:AH595" si="399">IF(AF532="","",ROUNDUP(AF532/$AF$530*$AH$530,0))</f>
        <v>24</v>
      </c>
      <c r="AI532" s="4"/>
      <c r="AJ532" s="83">
        <f t="shared" ref="AJ532:AJ590" si="400">IF(A532="","",A532)</f>
        <v>2</v>
      </c>
      <c r="AK532" s="77" t="str">
        <f t="shared" ref="AK532:AK590" si="401">IF(B532="","",B532)</f>
        <v>BHASKAR SINGH NEGI</v>
      </c>
      <c r="AL532" s="77">
        <f t="shared" si="381"/>
        <v>4398</v>
      </c>
      <c r="AM532" s="78">
        <v>21</v>
      </c>
      <c r="AN532" s="79" t="e">
        <f>IF(#REF!="","",ROUND(#REF!/#REF!*$AN$5,1))</f>
        <v>#REF!</v>
      </c>
      <c r="AO532" s="79">
        <f t="shared" ref="AO532:AO595" si="402">IF(AM532="","",ROUNDUP(AM532/$AM$530*$AO$530,0))</f>
        <v>21</v>
      </c>
      <c r="AP532" s="5">
        <f t="shared" si="372"/>
        <v>14</v>
      </c>
      <c r="AQ532" s="5">
        <f t="shared" ref="AQ532:AQ595" si="403">IF(K532="","",K532)</f>
        <v>24</v>
      </c>
      <c r="AR532" s="5" t="str">
        <f t="shared" ref="AR532:AR533" si="404">IF(R532="","",R532)</f>
        <v/>
      </c>
      <c r="AS532" s="5">
        <f t="shared" si="373"/>
        <v>21</v>
      </c>
      <c r="AT532" s="5">
        <f t="shared" ref="AT532:AT595" si="405">IF(AF532="","",AF532)</f>
        <v>33</v>
      </c>
      <c r="AU532" s="5">
        <f t="shared" si="374"/>
        <v>21</v>
      </c>
      <c r="AV532" s="5">
        <f t="shared" ref="AV532:AV595" si="406">IF(AND(AP532="",AQ532="",AS532="",AT532=""),"",SUM(AP532,AQ532,AS532,AT532))</f>
        <v>92</v>
      </c>
    </row>
    <row r="533" spans="1:48" x14ac:dyDescent="0.35">
      <c r="A533" s="69">
        <f>IF('Student Profile'!A5="","",'Student Profile'!A5)</f>
        <v>3</v>
      </c>
      <c r="B533" s="70" t="str">
        <f>IF('Student Profile'!B5="","",'Student Profile'!B5)</f>
        <v>BHUPENDRA SINGH JEENA</v>
      </c>
      <c r="C533" s="69">
        <f>IF('Student Profile'!C5="","",'Student Profile'!C5)</f>
        <v>4362</v>
      </c>
      <c r="D533" s="71">
        <v>11</v>
      </c>
      <c r="E533" s="72">
        <f t="shared" si="382"/>
        <v>27.5</v>
      </c>
      <c r="F533" s="422">
        <f t="shared" si="383"/>
        <v>4</v>
      </c>
      <c r="G533" s="4"/>
      <c r="H533" s="84">
        <f t="shared" si="384"/>
        <v>3</v>
      </c>
      <c r="I533" s="80" t="str">
        <f t="shared" si="385"/>
        <v>BHUPENDRA SINGH JEENA</v>
      </c>
      <c r="J533" s="80">
        <f t="shared" si="386"/>
        <v>4362</v>
      </c>
      <c r="K533" s="425">
        <v>25</v>
      </c>
      <c r="L533" s="82">
        <f t="shared" si="387"/>
        <v>31.3</v>
      </c>
      <c r="M533" s="421">
        <f t="shared" si="388"/>
        <v>11</v>
      </c>
      <c r="N533" s="4"/>
      <c r="O533" s="83">
        <f t="shared" si="389"/>
        <v>3</v>
      </c>
      <c r="P533" s="77" t="str">
        <f t="shared" si="390"/>
        <v>BHUPENDRA SINGH JEENA</v>
      </c>
      <c r="Q533" s="77">
        <f t="shared" si="391"/>
        <v>4362</v>
      </c>
      <c r="R533" s="78"/>
      <c r="S533" s="79" t="e">
        <f>IF(#REF!="","",ROUND(#REF!/#REF!*$AN$5,1))</f>
        <v>#REF!</v>
      </c>
      <c r="T533" s="79" t="str">
        <f t="shared" si="392"/>
        <v/>
      </c>
      <c r="U533" s="4"/>
      <c r="V533" s="69">
        <f t="shared" si="393"/>
        <v>3</v>
      </c>
      <c r="W533" s="70" t="str">
        <f t="shared" si="394"/>
        <v>BHUPENDRA SINGH JEENA</v>
      </c>
      <c r="X533" s="70">
        <f t="shared" si="378"/>
        <v>4362</v>
      </c>
      <c r="Y533" s="71">
        <v>20</v>
      </c>
      <c r="Z533" s="72">
        <f t="shared" si="395"/>
        <v>50</v>
      </c>
      <c r="AA533" s="422">
        <f t="shared" si="396"/>
        <v>6</v>
      </c>
      <c r="AB533" s="4"/>
      <c r="AC533" s="84">
        <f t="shared" si="397"/>
        <v>3</v>
      </c>
      <c r="AD533" s="80" t="str">
        <f t="shared" si="379"/>
        <v>BHUPENDRA SINGH JEENA</v>
      </c>
      <c r="AE533" s="80">
        <f t="shared" si="380"/>
        <v>4362</v>
      </c>
      <c r="AF533" s="81">
        <v>30</v>
      </c>
      <c r="AG533" s="82">
        <f t="shared" si="398"/>
        <v>37.5</v>
      </c>
      <c r="AH533" s="82">
        <f t="shared" si="399"/>
        <v>22</v>
      </c>
      <c r="AI533" s="4"/>
      <c r="AJ533" s="83">
        <f t="shared" si="400"/>
        <v>3</v>
      </c>
      <c r="AK533" s="77" t="str">
        <f t="shared" si="401"/>
        <v>BHUPENDRA SINGH JEENA</v>
      </c>
      <c r="AL533" s="77">
        <f t="shared" si="381"/>
        <v>4362</v>
      </c>
      <c r="AM533" s="78">
        <v>20</v>
      </c>
      <c r="AN533" s="79" t="e">
        <f>IF(#REF!="","",ROUND(#REF!/#REF!*$AN$5,1))</f>
        <v>#REF!</v>
      </c>
      <c r="AO533" s="79">
        <f t="shared" si="402"/>
        <v>20</v>
      </c>
      <c r="AP533" s="5">
        <f t="shared" si="372"/>
        <v>11</v>
      </c>
      <c r="AQ533" s="5">
        <f t="shared" si="403"/>
        <v>25</v>
      </c>
      <c r="AR533" s="5" t="str">
        <f t="shared" si="404"/>
        <v/>
      </c>
      <c r="AS533" s="5">
        <f t="shared" si="373"/>
        <v>20</v>
      </c>
      <c r="AT533" s="5">
        <f t="shared" si="405"/>
        <v>30</v>
      </c>
      <c r="AU533" s="5">
        <f t="shared" si="374"/>
        <v>20</v>
      </c>
      <c r="AV533" s="5">
        <f t="shared" si="406"/>
        <v>86</v>
      </c>
    </row>
    <row r="534" spans="1:48" x14ac:dyDescent="0.35">
      <c r="A534" s="69">
        <f>IF('Student Profile'!A6="","",'Student Profile'!A6)</f>
        <v>4</v>
      </c>
      <c r="B534" s="70" t="str">
        <f>IF('Student Profile'!B6="","",'Student Profile'!B6)</f>
        <v>GAURAV SUYAL</v>
      </c>
      <c r="C534" s="69">
        <f>IF('Student Profile'!C6="","",'Student Profile'!C6)</f>
        <v>4165</v>
      </c>
      <c r="D534" s="71"/>
      <c r="E534" s="72">
        <f t="shared" si="382"/>
        <v>0</v>
      </c>
      <c r="F534" s="422" t="str">
        <f t="shared" si="383"/>
        <v/>
      </c>
      <c r="G534" s="4"/>
      <c r="H534" s="84">
        <f t="shared" si="384"/>
        <v>4</v>
      </c>
      <c r="I534" s="80" t="str">
        <f t="shared" si="385"/>
        <v>GAURAV SUYAL</v>
      </c>
      <c r="J534" s="80">
        <f t="shared" si="386"/>
        <v>4165</v>
      </c>
      <c r="K534" s="425"/>
      <c r="L534" s="82">
        <f t="shared" si="387"/>
        <v>0</v>
      </c>
      <c r="M534" s="421" t="str">
        <f t="shared" si="388"/>
        <v/>
      </c>
      <c r="N534" s="4"/>
      <c r="O534" s="83">
        <f t="shared" si="389"/>
        <v>4</v>
      </c>
      <c r="P534" s="77" t="str">
        <f t="shared" si="390"/>
        <v>GAURAV SUYAL</v>
      </c>
      <c r="Q534" s="77">
        <f t="shared" si="391"/>
        <v>4165</v>
      </c>
      <c r="R534" s="78"/>
      <c r="S534" s="79" t="e">
        <f>IF(#REF!="","",ROUND(#REF!/#REF!*$AN$5,1))</f>
        <v>#REF!</v>
      </c>
      <c r="T534" s="79" t="str">
        <f t="shared" si="392"/>
        <v/>
      </c>
      <c r="U534" s="4"/>
      <c r="V534" s="69">
        <f t="shared" si="393"/>
        <v>4</v>
      </c>
      <c r="W534" s="70" t="str">
        <f t="shared" si="394"/>
        <v>GAURAV SUYAL</v>
      </c>
      <c r="X534" s="70">
        <f t="shared" si="378"/>
        <v>4165</v>
      </c>
      <c r="Y534" s="71"/>
      <c r="Z534" s="72">
        <f t="shared" si="395"/>
        <v>0</v>
      </c>
      <c r="AA534" s="422" t="str">
        <f t="shared" si="396"/>
        <v/>
      </c>
      <c r="AB534" s="4"/>
      <c r="AC534" s="84">
        <f t="shared" si="397"/>
        <v>4</v>
      </c>
      <c r="AD534" s="80" t="str">
        <f t="shared" si="379"/>
        <v>GAURAV SUYAL</v>
      </c>
      <c r="AE534" s="80">
        <f t="shared" si="380"/>
        <v>4165</v>
      </c>
      <c r="AF534" s="81"/>
      <c r="AG534" s="82">
        <f t="shared" si="398"/>
        <v>0</v>
      </c>
      <c r="AH534" s="82" t="str">
        <f t="shared" si="399"/>
        <v/>
      </c>
      <c r="AI534" s="4"/>
      <c r="AJ534" s="83">
        <f t="shared" si="400"/>
        <v>4</v>
      </c>
      <c r="AK534" s="77" t="str">
        <f t="shared" si="401"/>
        <v>GAURAV SUYAL</v>
      </c>
      <c r="AL534" s="77">
        <f t="shared" si="381"/>
        <v>4165</v>
      </c>
      <c r="AM534" s="78"/>
      <c r="AN534" s="79" t="e">
        <f>IF(#REF!="","",ROUND(#REF!/#REF!*$AN$5,1))</f>
        <v>#REF!</v>
      </c>
      <c r="AO534" s="79" t="str">
        <f t="shared" si="402"/>
        <v/>
      </c>
      <c r="AP534" s="5" t="str">
        <f t="shared" ref="AP534:AP597" si="407">IF(D534="","",D534)</f>
        <v/>
      </c>
      <c r="AQ534" s="5" t="str">
        <f t="shared" si="403"/>
        <v/>
      </c>
      <c r="AR534" s="5" t="str">
        <f t="shared" ref="AR534:AR597" si="408">IF(R534="","",R534)</f>
        <v/>
      </c>
      <c r="AS534" s="5" t="str">
        <f t="shared" ref="AS534:AS597" si="409">IF(Y534="","",Y534)</f>
        <v/>
      </c>
      <c r="AT534" s="5" t="str">
        <f t="shared" si="405"/>
        <v/>
      </c>
      <c r="AU534" s="5" t="str">
        <f t="shared" ref="AU534:AU597" si="410">IF(AM534="","",AM534)</f>
        <v/>
      </c>
      <c r="AV534" s="5" t="str">
        <f t="shared" si="406"/>
        <v/>
      </c>
    </row>
    <row r="535" spans="1:48" x14ac:dyDescent="0.35">
      <c r="A535" s="69">
        <f>IF('Student Profile'!A7="","",'Student Profile'!A7)</f>
        <v>5</v>
      </c>
      <c r="B535" s="70" t="str">
        <f>IF('Student Profile'!B7="","",'Student Profile'!B7)</f>
        <v>KAMAL KISHOR JOSHI</v>
      </c>
      <c r="C535" s="69">
        <f>IF('Student Profile'!C7="","",'Student Profile'!C7)</f>
        <v>4364</v>
      </c>
      <c r="D535" s="71"/>
      <c r="E535" s="72">
        <f t="shared" si="382"/>
        <v>0</v>
      </c>
      <c r="F535" s="422" t="str">
        <f t="shared" si="383"/>
        <v/>
      </c>
      <c r="G535" s="4"/>
      <c r="H535" s="84">
        <f t="shared" si="384"/>
        <v>5</v>
      </c>
      <c r="I535" s="80" t="str">
        <f t="shared" si="385"/>
        <v>KAMAL KISHOR JOSHI</v>
      </c>
      <c r="J535" s="80">
        <f t="shared" si="386"/>
        <v>4364</v>
      </c>
      <c r="K535" s="425"/>
      <c r="L535" s="82">
        <f t="shared" si="387"/>
        <v>0</v>
      </c>
      <c r="M535" s="421" t="str">
        <f t="shared" si="388"/>
        <v/>
      </c>
      <c r="N535" s="4"/>
      <c r="O535" s="83">
        <f t="shared" si="389"/>
        <v>5</v>
      </c>
      <c r="P535" s="77" t="str">
        <f t="shared" si="390"/>
        <v>KAMAL KISHOR JOSHI</v>
      </c>
      <c r="Q535" s="77">
        <f t="shared" si="391"/>
        <v>4364</v>
      </c>
      <c r="R535" s="78"/>
      <c r="S535" s="79" t="e">
        <f>IF(#REF!="","",ROUND(#REF!/#REF!*$AN$5,1))</f>
        <v>#REF!</v>
      </c>
      <c r="T535" s="79" t="str">
        <f t="shared" si="392"/>
        <v/>
      </c>
      <c r="U535" s="4"/>
      <c r="V535" s="69">
        <f t="shared" si="393"/>
        <v>5</v>
      </c>
      <c r="W535" s="70" t="str">
        <f t="shared" si="394"/>
        <v>KAMAL KISHOR JOSHI</v>
      </c>
      <c r="X535" s="70">
        <f t="shared" si="378"/>
        <v>4364</v>
      </c>
      <c r="Y535" s="71"/>
      <c r="Z535" s="72">
        <f t="shared" si="395"/>
        <v>0</v>
      </c>
      <c r="AA535" s="422" t="str">
        <f t="shared" si="396"/>
        <v/>
      </c>
      <c r="AB535" s="4"/>
      <c r="AC535" s="84">
        <f t="shared" si="397"/>
        <v>5</v>
      </c>
      <c r="AD535" s="80" t="str">
        <f t="shared" si="379"/>
        <v>KAMAL KISHOR JOSHI</v>
      </c>
      <c r="AE535" s="80">
        <f t="shared" si="380"/>
        <v>4364</v>
      </c>
      <c r="AF535" s="81"/>
      <c r="AG535" s="82">
        <f t="shared" si="398"/>
        <v>0</v>
      </c>
      <c r="AH535" s="82" t="str">
        <f t="shared" si="399"/>
        <v/>
      </c>
      <c r="AI535" s="4"/>
      <c r="AJ535" s="83">
        <f t="shared" si="400"/>
        <v>5</v>
      </c>
      <c r="AK535" s="77" t="str">
        <f t="shared" si="401"/>
        <v>KAMAL KISHOR JOSHI</v>
      </c>
      <c r="AL535" s="77">
        <f t="shared" si="381"/>
        <v>4364</v>
      </c>
      <c r="AM535" s="78"/>
      <c r="AN535" s="79" t="e">
        <f>IF(#REF!="","",ROUND(#REF!/#REF!*$AN$5,1))</f>
        <v>#REF!</v>
      </c>
      <c r="AO535" s="79" t="str">
        <f t="shared" si="402"/>
        <v/>
      </c>
      <c r="AP535" s="5" t="str">
        <f t="shared" si="407"/>
        <v/>
      </c>
      <c r="AQ535" s="5" t="str">
        <f t="shared" si="403"/>
        <v/>
      </c>
      <c r="AR535" s="5" t="str">
        <f t="shared" si="408"/>
        <v/>
      </c>
      <c r="AS535" s="5" t="str">
        <f t="shared" si="409"/>
        <v/>
      </c>
      <c r="AT535" s="5" t="str">
        <f t="shared" si="405"/>
        <v/>
      </c>
      <c r="AU535" s="5" t="str">
        <f t="shared" si="410"/>
        <v/>
      </c>
      <c r="AV535" s="5" t="str">
        <f t="shared" si="406"/>
        <v/>
      </c>
    </row>
    <row r="536" spans="1:48" x14ac:dyDescent="0.35">
      <c r="A536" s="69">
        <f>IF('Student Profile'!A8="","",'Student Profile'!A8)</f>
        <v>6</v>
      </c>
      <c r="B536" s="70" t="str">
        <f>IF('Student Profile'!B8="","",'Student Profile'!B8)</f>
        <v>KARAN SINGH RAWAT</v>
      </c>
      <c r="C536" s="69">
        <f>IF('Student Profile'!C8="","",'Student Profile'!C8)</f>
        <v>4367</v>
      </c>
      <c r="D536" s="71">
        <v>11</v>
      </c>
      <c r="E536" s="72">
        <f t="shared" si="382"/>
        <v>27.5</v>
      </c>
      <c r="F536" s="422">
        <f t="shared" si="383"/>
        <v>4</v>
      </c>
      <c r="G536" s="4"/>
      <c r="H536" s="84">
        <f t="shared" si="384"/>
        <v>6</v>
      </c>
      <c r="I536" s="80" t="str">
        <f t="shared" si="385"/>
        <v>KARAN SINGH RAWAT</v>
      </c>
      <c r="J536" s="80">
        <f t="shared" si="386"/>
        <v>4367</v>
      </c>
      <c r="K536" s="425">
        <v>30</v>
      </c>
      <c r="L536" s="82">
        <f t="shared" si="387"/>
        <v>37.5</v>
      </c>
      <c r="M536" s="421">
        <f t="shared" si="388"/>
        <v>13</v>
      </c>
      <c r="N536" s="4"/>
      <c r="O536" s="83">
        <f t="shared" si="389"/>
        <v>6</v>
      </c>
      <c r="P536" s="77" t="str">
        <f t="shared" si="390"/>
        <v>KARAN SINGH RAWAT</v>
      </c>
      <c r="Q536" s="77">
        <f t="shared" si="391"/>
        <v>4367</v>
      </c>
      <c r="R536" s="78"/>
      <c r="S536" s="79" t="e">
        <f>IF(#REF!="","",ROUND(#REF!/#REF!*$AN$5,1))</f>
        <v>#REF!</v>
      </c>
      <c r="T536" s="79" t="str">
        <f t="shared" si="392"/>
        <v/>
      </c>
      <c r="U536" s="4"/>
      <c r="V536" s="69">
        <f t="shared" si="393"/>
        <v>6</v>
      </c>
      <c r="W536" s="70" t="str">
        <f t="shared" si="394"/>
        <v>KARAN SINGH RAWAT</v>
      </c>
      <c r="X536" s="70">
        <f t="shared" si="378"/>
        <v>4367</v>
      </c>
      <c r="Y536" s="71">
        <v>21</v>
      </c>
      <c r="Z536" s="72">
        <f t="shared" si="395"/>
        <v>52.5</v>
      </c>
      <c r="AA536" s="422">
        <f t="shared" si="396"/>
        <v>6</v>
      </c>
      <c r="AB536" s="4"/>
      <c r="AC536" s="84">
        <f t="shared" si="397"/>
        <v>6</v>
      </c>
      <c r="AD536" s="80" t="str">
        <f t="shared" si="379"/>
        <v>KARAN SINGH RAWAT</v>
      </c>
      <c r="AE536" s="80">
        <f t="shared" si="380"/>
        <v>4367</v>
      </c>
      <c r="AF536" s="81">
        <v>33</v>
      </c>
      <c r="AG536" s="82">
        <f t="shared" si="398"/>
        <v>41.3</v>
      </c>
      <c r="AH536" s="82">
        <f t="shared" si="399"/>
        <v>24</v>
      </c>
      <c r="AI536" s="4"/>
      <c r="AJ536" s="83">
        <f t="shared" si="400"/>
        <v>6</v>
      </c>
      <c r="AK536" s="77" t="str">
        <f t="shared" si="401"/>
        <v>KARAN SINGH RAWAT</v>
      </c>
      <c r="AL536" s="77">
        <f t="shared" si="381"/>
        <v>4367</v>
      </c>
      <c r="AM536" s="78">
        <v>21</v>
      </c>
      <c r="AN536" s="79" t="e">
        <f>IF(#REF!="","",ROUND(#REF!/#REF!*$AN$5,1))</f>
        <v>#REF!</v>
      </c>
      <c r="AO536" s="79">
        <f t="shared" si="402"/>
        <v>21</v>
      </c>
      <c r="AP536" s="5">
        <f t="shared" si="407"/>
        <v>11</v>
      </c>
      <c r="AQ536" s="5">
        <f t="shared" si="403"/>
        <v>30</v>
      </c>
      <c r="AR536" s="5" t="str">
        <f t="shared" si="408"/>
        <v/>
      </c>
      <c r="AS536" s="5">
        <f t="shared" si="409"/>
        <v>21</v>
      </c>
      <c r="AT536" s="5">
        <f t="shared" si="405"/>
        <v>33</v>
      </c>
      <c r="AU536" s="5">
        <f t="shared" si="410"/>
        <v>21</v>
      </c>
      <c r="AV536" s="5">
        <f t="shared" si="406"/>
        <v>95</v>
      </c>
    </row>
    <row r="537" spans="1:48" x14ac:dyDescent="0.35">
      <c r="A537" s="69">
        <f>IF('Student Profile'!A9="","",'Student Profile'!A9)</f>
        <v>7</v>
      </c>
      <c r="B537" s="70" t="str">
        <f>IF('Student Profile'!B9="","",'Student Profile'!B9)</f>
        <v>KARAN SUYAL</v>
      </c>
      <c r="C537" s="69">
        <f>IF('Student Profile'!C9="","",'Student Profile'!C9)</f>
        <v>4346</v>
      </c>
      <c r="D537" s="71">
        <v>21</v>
      </c>
      <c r="E537" s="72">
        <f t="shared" si="382"/>
        <v>52.5</v>
      </c>
      <c r="F537" s="422">
        <f t="shared" si="383"/>
        <v>6</v>
      </c>
      <c r="G537" s="4"/>
      <c r="H537" s="84">
        <f t="shared" si="384"/>
        <v>7</v>
      </c>
      <c r="I537" s="80" t="str">
        <f t="shared" si="385"/>
        <v>KARAN SUYAL</v>
      </c>
      <c r="J537" s="80">
        <f t="shared" si="386"/>
        <v>4346</v>
      </c>
      <c r="K537" s="424">
        <v>36</v>
      </c>
      <c r="L537" s="82" t="e">
        <f>ROUND(#REF!/$AF$5*$AG$5,1)</f>
        <v>#REF!</v>
      </c>
      <c r="M537" s="421">
        <f t="shared" si="388"/>
        <v>16</v>
      </c>
      <c r="N537" s="4"/>
      <c r="O537" s="83">
        <f t="shared" si="389"/>
        <v>7</v>
      </c>
      <c r="P537" s="77" t="str">
        <f t="shared" si="390"/>
        <v>KARAN SUYAL</v>
      </c>
      <c r="Q537" s="77">
        <f t="shared" si="391"/>
        <v>4346</v>
      </c>
      <c r="R537" s="78"/>
      <c r="S537" s="79" t="e">
        <f>IF(#REF!="","",ROUND(#REF!/#REF!*$AN$5,1))</f>
        <v>#REF!</v>
      </c>
      <c r="T537" s="79" t="str">
        <f t="shared" si="392"/>
        <v/>
      </c>
      <c r="U537" s="4"/>
      <c r="V537" s="69">
        <f t="shared" si="393"/>
        <v>7</v>
      </c>
      <c r="W537" s="70" t="str">
        <f t="shared" si="394"/>
        <v>KARAN SUYAL</v>
      </c>
      <c r="X537" s="70">
        <f t="shared" si="378"/>
        <v>4346</v>
      </c>
      <c r="Y537" s="71">
        <v>29</v>
      </c>
      <c r="Z537" s="72">
        <f t="shared" si="395"/>
        <v>72.5</v>
      </c>
      <c r="AA537" s="422">
        <f t="shared" si="396"/>
        <v>9</v>
      </c>
      <c r="AB537" s="4"/>
      <c r="AC537" s="84">
        <f t="shared" si="397"/>
        <v>7</v>
      </c>
      <c r="AD537" s="80" t="str">
        <f t="shared" si="379"/>
        <v>KARAN SUYAL</v>
      </c>
      <c r="AE537" s="80">
        <f t="shared" si="380"/>
        <v>4346</v>
      </c>
      <c r="AF537" s="81">
        <v>54</v>
      </c>
      <c r="AG537" s="82">
        <f t="shared" si="398"/>
        <v>67.5</v>
      </c>
      <c r="AH537" s="82">
        <f t="shared" si="399"/>
        <v>39</v>
      </c>
      <c r="AI537" s="4"/>
      <c r="AJ537" s="83">
        <f t="shared" si="400"/>
        <v>7</v>
      </c>
      <c r="AK537" s="77" t="str">
        <f t="shared" si="401"/>
        <v>KARAN SUYAL</v>
      </c>
      <c r="AL537" s="77">
        <f t="shared" si="381"/>
        <v>4346</v>
      </c>
      <c r="AM537" s="78">
        <v>25</v>
      </c>
      <c r="AN537" s="79" t="e">
        <f>IF(#REF!="","",ROUND(#REF!/#REF!*$AN$5,1))</f>
        <v>#REF!</v>
      </c>
      <c r="AO537" s="79">
        <f t="shared" si="402"/>
        <v>25</v>
      </c>
      <c r="AP537" s="5">
        <f t="shared" si="407"/>
        <v>21</v>
      </c>
      <c r="AQ537" s="5">
        <f t="shared" si="403"/>
        <v>36</v>
      </c>
      <c r="AR537" s="5" t="str">
        <f t="shared" si="408"/>
        <v/>
      </c>
      <c r="AS537" s="5">
        <f t="shared" si="409"/>
        <v>29</v>
      </c>
      <c r="AT537" s="5">
        <f t="shared" si="405"/>
        <v>54</v>
      </c>
      <c r="AU537" s="5">
        <f t="shared" si="410"/>
        <v>25</v>
      </c>
      <c r="AV537" s="5">
        <f t="shared" si="406"/>
        <v>140</v>
      </c>
    </row>
    <row r="538" spans="1:48" x14ac:dyDescent="0.35">
      <c r="A538" s="69">
        <f>IF('Student Profile'!A10="","",'Student Profile'!A10)</f>
        <v>8</v>
      </c>
      <c r="B538" s="70" t="str">
        <f>IF('Student Profile'!B10="","",'Student Profile'!B10)</f>
        <v>KHEEM SINGH CHHIMWAL</v>
      </c>
      <c r="C538" s="69">
        <f>IF('Student Profile'!C10="","",'Student Profile'!C10)</f>
        <v>4162</v>
      </c>
      <c r="D538" s="71">
        <v>14</v>
      </c>
      <c r="E538" s="72">
        <f t="shared" si="382"/>
        <v>35</v>
      </c>
      <c r="F538" s="422">
        <f t="shared" si="383"/>
        <v>4</v>
      </c>
      <c r="G538" s="4"/>
      <c r="H538" s="84">
        <f t="shared" si="384"/>
        <v>8</v>
      </c>
      <c r="I538" s="80" t="str">
        <f t="shared" si="385"/>
        <v>KHEEM SINGH CHHIMWAL</v>
      </c>
      <c r="J538" s="80">
        <f t="shared" si="386"/>
        <v>4162</v>
      </c>
      <c r="K538" s="424">
        <v>36</v>
      </c>
      <c r="L538" s="82" t="e">
        <f>ROUND(#REF!/$AF$5*$AG$5,1)</f>
        <v>#REF!</v>
      </c>
      <c r="M538" s="421">
        <f t="shared" si="388"/>
        <v>16</v>
      </c>
      <c r="N538" s="4"/>
      <c r="O538" s="83">
        <f t="shared" si="389"/>
        <v>8</v>
      </c>
      <c r="P538" s="77" t="str">
        <f t="shared" si="390"/>
        <v>KHEEM SINGH CHHIMWAL</v>
      </c>
      <c r="Q538" s="77">
        <f t="shared" si="391"/>
        <v>4162</v>
      </c>
      <c r="R538" s="78"/>
      <c r="S538" s="79" t="e">
        <f>IF(#REF!="","",ROUND(#REF!/#REF!*$AN$5,1))</f>
        <v>#REF!</v>
      </c>
      <c r="T538" s="79" t="str">
        <f t="shared" si="392"/>
        <v/>
      </c>
      <c r="U538" s="4"/>
      <c r="V538" s="69">
        <f t="shared" si="393"/>
        <v>8</v>
      </c>
      <c r="W538" s="70" t="str">
        <f t="shared" si="394"/>
        <v>KHEEM SINGH CHHIMWAL</v>
      </c>
      <c r="X538" s="70">
        <f t="shared" si="378"/>
        <v>4162</v>
      </c>
      <c r="Y538" s="71">
        <v>28</v>
      </c>
      <c r="Z538" s="72">
        <f t="shared" si="395"/>
        <v>70</v>
      </c>
      <c r="AA538" s="422">
        <f t="shared" si="396"/>
        <v>8</v>
      </c>
      <c r="AB538" s="4"/>
      <c r="AC538" s="84">
        <f t="shared" si="397"/>
        <v>8</v>
      </c>
      <c r="AD538" s="80" t="str">
        <f t="shared" si="379"/>
        <v>KHEEM SINGH CHHIMWAL</v>
      </c>
      <c r="AE538" s="80">
        <f t="shared" si="380"/>
        <v>4162</v>
      </c>
      <c r="AF538" s="81">
        <v>53</v>
      </c>
      <c r="AG538" s="82">
        <f t="shared" si="398"/>
        <v>66.3</v>
      </c>
      <c r="AH538" s="82">
        <f t="shared" si="399"/>
        <v>38</v>
      </c>
      <c r="AI538" s="4"/>
      <c r="AJ538" s="83">
        <f t="shared" si="400"/>
        <v>8</v>
      </c>
      <c r="AK538" s="77" t="str">
        <f t="shared" si="401"/>
        <v>KHEEM SINGH CHHIMWAL</v>
      </c>
      <c r="AL538" s="77">
        <f t="shared" si="381"/>
        <v>4162</v>
      </c>
      <c r="AM538" s="78">
        <v>25</v>
      </c>
      <c r="AN538" s="79" t="e">
        <f>IF(#REF!="","",ROUND(#REF!/#REF!*$AN$5,1))</f>
        <v>#REF!</v>
      </c>
      <c r="AO538" s="79">
        <f t="shared" si="402"/>
        <v>25</v>
      </c>
      <c r="AP538" s="5">
        <f t="shared" si="407"/>
        <v>14</v>
      </c>
      <c r="AQ538" s="5">
        <f t="shared" si="403"/>
        <v>36</v>
      </c>
      <c r="AR538" s="5" t="str">
        <f t="shared" si="408"/>
        <v/>
      </c>
      <c r="AS538" s="5">
        <f t="shared" si="409"/>
        <v>28</v>
      </c>
      <c r="AT538" s="5">
        <f t="shared" si="405"/>
        <v>53</v>
      </c>
      <c r="AU538" s="5">
        <f t="shared" si="410"/>
        <v>25</v>
      </c>
      <c r="AV538" s="5">
        <f t="shared" si="406"/>
        <v>131</v>
      </c>
    </row>
    <row r="539" spans="1:48" x14ac:dyDescent="0.35">
      <c r="A539" s="69">
        <f>IF('Student Profile'!A11="","",'Student Profile'!A11)</f>
        <v>9</v>
      </c>
      <c r="B539" s="70" t="str">
        <f>IF('Student Profile'!B11="","",'Student Profile'!B11)</f>
        <v>MANISH NEGI</v>
      </c>
      <c r="C539" s="69">
        <f>IF('Student Profile'!C11="","",'Student Profile'!C11)</f>
        <v>4393</v>
      </c>
      <c r="D539" s="71">
        <v>11</v>
      </c>
      <c r="E539" s="72">
        <f t="shared" si="382"/>
        <v>27.5</v>
      </c>
      <c r="F539" s="422">
        <f t="shared" si="383"/>
        <v>4</v>
      </c>
      <c r="G539" s="4"/>
      <c r="H539" s="84">
        <f t="shared" si="384"/>
        <v>9</v>
      </c>
      <c r="I539" s="80" t="str">
        <f t="shared" si="385"/>
        <v>MANISH NEGI</v>
      </c>
      <c r="J539" s="80">
        <f t="shared" si="386"/>
        <v>4393</v>
      </c>
      <c r="K539" s="424">
        <v>21</v>
      </c>
      <c r="L539" s="82" t="e">
        <f>ROUND(#REF!/$AF$5*$AG$5,1)</f>
        <v>#REF!</v>
      </c>
      <c r="M539" s="421">
        <f t="shared" si="388"/>
        <v>9</v>
      </c>
      <c r="N539" s="4"/>
      <c r="O539" s="83">
        <f t="shared" si="389"/>
        <v>9</v>
      </c>
      <c r="P539" s="77" t="str">
        <f t="shared" si="390"/>
        <v>MANISH NEGI</v>
      </c>
      <c r="Q539" s="77">
        <f t="shared" si="391"/>
        <v>4393</v>
      </c>
      <c r="R539" s="78"/>
      <c r="S539" s="79" t="e">
        <f>IF(#REF!="","",ROUND(#REF!/#REF!*$AN$5,1))</f>
        <v>#REF!</v>
      </c>
      <c r="T539" s="79" t="str">
        <f t="shared" si="392"/>
        <v/>
      </c>
      <c r="U539" s="4"/>
      <c r="V539" s="69">
        <f t="shared" si="393"/>
        <v>9</v>
      </c>
      <c r="W539" s="70" t="str">
        <f t="shared" si="394"/>
        <v>MANISH NEGI</v>
      </c>
      <c r="X539" s="70">
        <f t="shared" si="378"/>
        <v>4393</v>
      </c>
      <c r="Y539" s="71">
        <v>21</v>
      </c>
      <c r="Z539" s="72">
        <f t="shared" si="395"/>
        <v>52.5</v>
      </c>
      <c r="AA539" s="422">
        <f t="shared" si="396"/>
        <v>6</v>
      </c>
      <c r="AB539" s="4"/>
      <c r="AC539" s="84">
        <f t="shared" si="397"/>
        <v>9</v>
      </c>
      <c r="AD539" s="80" t="str">
        <f t="shared" si="379"/>
        <v>MANISH NEGI</v>
      </c>
      <c r="AE539" s="80">
        <f t="shared" si="380"/>
        <v>4393</v>
      </c>
      <c r="AF539" s="81">
        <v>34</v>
      </c>
      <c r="AG539" s="82">
        <f t="shared" si="398"/>
        <v>42.5</v>
      </c>
      <c r="AH539" s="82">
        <f t="shared" si="399"/>
        <v>25</v>
      </c>
      <c r="AI539" s="4"/>
      <c r="AJ539" s="83">
        <f t="shared" si="400"/>
        <v>9</v>
      </c>
      <c r="AK539" s="77" t="str">
        <f t="shared" si="401"/>
        <v>MANISH NEGI</v>
      </c>
      <c r="AL539" s="77">
        <f t="shared" si="381"/>
        <v>4393</v>
      </c>
      <c r="AM539" s="78">
        <v>22</v>
      </c>
      <c r="AN539" s="79" t="e">
        <f>IF(#REF!="","",ROUND(#REF!/#REF!*$AN$5,1))</f>
        <v>#REF!</v>
      </c>
      <c r="AO539" s="79">
        <f t="shared" si="402"/>
        <v>22</v>
      </c>
      <c r="AP539" s="5">
        <f t="shared" si="407"/>
        <v>11</v>
      </c>
      <c r="AQ539" s="5">
        <f t="shared" si="403"/>
        <v>21</v>
      </c>
      <c r="AR539" s="5" t="str">
        <f t="shared" si="408"/>
        <v/>
      </c>
      <c r="AS539" s="5">
        <f t="shared" si="409"/>
        <v>21</v>
      </c>
      <c r="AT539" s="5">
        <f t="shared" si="405"/>
        <v>34</v>
      </c>
      <c r="AU539" s="5">
        <f t="shared" si="410"/>
        <v>22</v>
      </c>
      <c r="AV539" s="5">
        <f t="shared" si="406"/>
        <v>87</v>
      </c>
    </row>
    <row r="540" spans="1:48" x14ac:dyDescent="0.35">
      <c r="A540" s="69">
        <f>IF('Student Profile'!A12="","",'Student Profile'!A12)</f>
        <v>10</v>
      </c>
      <c r="B540" s="70" t="str">
        <f>IF('Student Profile'!B12="","",'Student Profile'!B12)</f>
        <v>MOHIT JOSHI</v>
      </c>
      <c r="C540" s="69">
        <f>IF('Student Profile'!C12="","",'Student Profile'!C12)</f>
        <v>4394</v>
      </c>
      <c r="D540" s="71">
        <v>14</v>
      </c>
      <c r="E540" s="72">
        <f t="shared" si="382"/>
        <v>35</v>
      </c>
      <c r="F540" s="422">
        <f t="shared" si="383"/>
        <v>4</v>
      </c>
      <c r="G540" s="4"/>
      <c r="H540" s="84">
        <f t="shared" si="384"/>
        <v>10</v>
      </c>
      <c r="I540" s="80" t="str">
        <f t="shared" si="385"/>
        <v>MOHIT JOSHI</v>
      </c>
      <c r="J540" s="80">
        <f t="shared" si="386"/>
        <v>4394</v>
      </c>
      <c r="K540" s="424">
        <v>22</v>
      </c>
      <c r="L540" s="82" t="e">
        <f>ROUND(#REF!/$AF$5*$AG$5,1)</f>
        <v>#REF!</v>
      </c>
      <c r="M540" s="421">
        <f t="shared" si="388"/>
        <v>10</v>
      </c>
      <c r="N540" s="4"/>
      <c r="O540" s="83">
        <f t="shared" si="389"/>
        <v>10</v>
      </c>
      <c r="P540" s="77" t="str">
        <f t="shared" si="390"/>
        <v>MOHIT JOSHI</v>
      </c>
      <c r="Q540" s="77">
        <f t="shared" si="391"/>
        <v>4394</v>
      </c>
      <c r="R540" s="78"/>
      <c r="S540" s="79" t="e">
        <f>IF(#REF!="","",ROUND(#REF!/#REF!*$AN$5,1))</f>
        <v>#REF!</v>
      </c>
      <c r="T540" s="79" t="str">
        <f t="shared" si="392"/>
        <v/>
      </c>
      <c r="U540" s="4"/>
      <c r="V540" s="69">
        <f t="shared" si="393"/>
        <v>10</v>
      </c>
      <c r="W540" s="70" t="str">
        <f t="shared" si="394"/>
        <v>MOHIT JOSHI</v>
      </c>
      <c r="X540" s="70">
        <f t="shared" si="378"/>
        <v>4394</v>
      </c>
      <c r="Y540" s="71">
        <v>25</v>
      </c>
      <c r="Z540" s="72">
        <f t="shared" si="395"/>
        <v>62.5</v>
      </c>
      <c r="AA540" s="422">
        <f t="shared" si="396"/>
        <v>8</v>
      </c>
      <c r="AB540" s="4"/>
      <c r="AC540" s="84">
        <f t="shared" si="397"/>
        <v>10</v>
      </c>
      <c r="AD540" s="80" t="str">
        <f t="shared" si="379"/>
        <v>MOHIT JOSHI</v>
      </c>
      <c r="AE540" s="80">
        <f t="shared" si="380"/>
        <v>4394</v>
      </c>
      <c r="AF540" s="81">
        <v>37</v>
      </c>
      <c r="AG540" s="82">
        <f t="shared" si="398"/>
        <v>46.3</v>
      </c>
      <c r="AH540" s="82">
        <f t="shared" si="399"/>
        <v>27</v>
      </c>
      <c r="AI540" s="4"/>
      <c r="AJ540" s="83">
        <f t="shared" si="400"/>
        <v>10</v>
      </c>
      <c r="AK540" s="77" t="str">
        <f t="shared" si="401"/>
        <v>MOHIT JOSHI</v>
      </c>
      <c r="AL540" s="77">
        <f t="shared" si="381"/>
        <v>4394</v>
      </c>
      <c r="AM540" s="78">
        <v>21</v>
      </c>
      <c r="AN540" s="79" t="e">
        <f>IF(#REF!="","",ROUND(#REF!/#REF!*$AN$5,1))</f>
        <v>#REF!</v>
      </c>
      <c r="AO540" s="79">
        <f t="shared" si="402"/>
        <v>21</v>
      </c>
      <c r="AP540" s="5">
        <f t="shared" si="407"/>
        <v>14</v>
      </c>
      <c r="AQ540" s="5">
        <f t="shared" si="403"/>
        <v>22</v>
      </c>
      <c r="AR540" s="5" t="str">
        <f t="shared" si="408"/>
        <v/>
      </c>
      <c r="AS540" s="5">
        <f t="shared" si="409"/>
        <v>25</v>
      </c>
      <c r="AT540" s="5">
        <f t="shared" si="405"/>
        <v>37</v>
      </c>
      <c r="AU540" s="5">
        <f t="shared" si="410"/>
        <v>21</v>
      </c>
      <c r="AV540" s="5">
        <f t="shared" si="406"/>
        <v>98</v>
      </c>
    </row>
    <row r="541" spans="1:48" x14ac:dyDescent="0.35">
      <c r="A541" s="69">
        <f>IF('Student Profile'!A13="","",'Student Profile'!A13)</f>
        <v>11</v>
      </c>
      <c r="B541" s="70" t="str">
        <f>IF('Student Profile'!B13="","",'Student Profile'!B13)</f>
        <v>RITESH JOSHI</v>
      </c>
      <c r="C541" s="69">
        <f>IF('Student Profile'!C13="","",'Student Profile'!C13)</f>
        <v>4163</v>
      </c>
      <c r="D541" s="71">
        <v>11</v>
      </c>
      <c r="E541" s="72">
        <f t="shared" si="382"/>
        <v>27.5</v>
      </c>
      <c r="F541" s="422">
        <f t="shared" si="383"/>
        <v>4</v>
      </c>
      <c r="G541" s="4"/>
      <c r="H541" s="84">
        <f t="shared" si="384"/>
        <v>11</v>
      </c>
      <c r="I541" s="80" t="str">
        <f t="shared" si="385"/>
        <v>RITESH JOSHI</v>
      </c>
      <c r="J541" s="80">
        <f t="shared" si="386"/>
        <v>4163</v>
      </c>
      <c r="K541" s="424">
        <v>23</v>
      </c>
      <c r="L541" s="82" t="e">
        <f>ROUND(#REF!/$AF$5*$AG$5,1)</f>
        <v>#REF!</v>
      </c>
      <c r="M541" s="421">
        <f t="shared" si="388"/>
        <v>10</v>
      </c>
      <c r="N541" s="4"/>
      <c r="O541" s="83">
        <f t="shared" si="389"/>
        <v>11</v>
      </c>
      <c r="P541" s="77" t="str">
        <f t="shared" si="390"/>
        <v>RITESH JOSHI</v>
      </c>
      <c r="Q541" s="77">
        <f t="shared" si="391"/>
        <v>4163</v>
      </c>
      <c r="R541" s="78"/>
      <c r="S541" s="79" t="e">
        <f>IF(#REF!="","",ROUND(#REF!/#REF!*$AN$5,1))</f>
        <v>#REF!</v>
      </c>
      <c r="T541" s="79" t="str">
        <f t="shared" si="392"/>
        <v/>
      </c>
      <c r="U541" s="4"/>
      <c r="V541" s="69">
        <f t="shared" si="393"/>
        <v>11</v>
      </c>
      <c r="W541" s="70" t="str">
        <f t="shared" si="394"/>
        <v>RITESH JOSHI</v>
      </c>
      <c r="X541" s="70">
        <f t="shared" si="378"/>
        <v>4163</v>
      </c>
      <c r="Y541" s="71">
        <v>26</v>
      </c>
      <c r="Z541" s="72">
        <f t="shared" si="395"/>
        <v>65</v>
      </c>
      <c r="AA541" s="422">
        <f t="shared" si="396"/>
        <v>8</v>
      </c>
      <c r="AB541" s="4"/>
      <c r="AC541" s="84">
        <f t="shared" si="397"/>
        <v>11</v>
      </c>
      <c r="AD541" s="80" t="str">
        <f t="shared" si="379"/>
        <v>RITESH JOSHI</v>
      </c>
      <c r="AE541" s="80">
        <f t="shared" si="380"/>
        <v>4163</v>
      </c>
      <c r="AF541" s="81">
        <v>31</v>
      </c>
      <c r="AG541" s="82">
        <f t="shared" si="398"/>
        <v>38.799999999999997</v>
      </c>
      <c r="AH541" s="82">
        <f t="shared" si="399"/>
        <v>23</v>
      </c>
      <c r="AI541" s="4"/>
      <c r="AJ541" s="83">
        <f t="shared" si="400"/>
        <v>11</v>
      </c>
      <c r="AK541" s="77" t="str">
        <f t="shared" si="401"/>
        <v>RITESH JOSHI</v>
      </c>
      <c r="AL541" s="77">
        <f t="shared" si="381"/>
        <v>4163</v>
      </c>
      <c r="AM541" s="78">
        <v>22</v>
      </c>
      <c r="AN541" s="79" t="e">
        <f>IF(#REF!="","",ROUND(#REF!/#REF!*$AN$5,1))</f>
        <v>#REF!</v>
      </c>
      <c r="AO541" s="79">
        <f t="shared" si="402"/>
        <v>22</v>
      </c>
      <c r="AP541" s="5">
        <f t="shared" si="407"/>
        <v>11</v>
      </c>
      <c r="AQ541" s="5">
        <f t="shared" si="403"/>
        <v>23</v>
      </c>
      <c r="AR541" s="5" t="str">
        <f t="shared" si="408"/>
        <v/>
      </c>
      <c r="AS541" s="5">
        <f t="shared" si="409"/>
        <v>26</v>
      </c>
      <c r="AT541" s="5">
        <f t="shared" si="405"/>
        <v>31</v>
      </c>
      <c r="AU541" s="5">
        <f t="shared" si="410"/>
        <v>22</v>
      </c>
      <c r="AV541" s="5">
        <f t="shared" si="406"/>
        <v>91</v>
      </c>
    </row>
    <row r="542" spans="1:48" x14ac:dyDescent="0.35">
      <c r="A542" s="69">
        <f>IF('Student Profile'!A14="","",'Student Profile'!A14)</f>
        <v>12</v>
      </c>
      <c r="B542" s="70" t="str">
        <f>IF('Student Profile'!B14="","",'Student Profile'!B14)</f>
        <v>SAGAR SINGH PARGAI</v>
      </c>
      <c r="C542" s="69">
        <f>IF('Student Profile'!C14="","",'Student Profile'!C14)</f>
        <v>4416</v>
      </c>
      <c r="D542" s="71">
        <v>21</v>
      </c>
      <c r="E542" s="72">
        <f t="shared" si="382"/>
        <v>52.5</v>
      </c>
      <c r="F542" s="422">
        <f t="shared" si="383"/>
        <v>6</v>
      </c>
      <c r="G542" s="4"/>
      <c r="H542" s="84">
        <f t="shared" si="384"/>
        <v>12</v>
      </c>
      <c r="I542" s="80" t="str">
        <f t="shared" si="385"/>
        <v>SAGAR SINGH PARGAI</v>
      </c>
      <c r="J542" s="80">
        <f t="shared" si="386"/>
        <v>4416</v>
      </c>
      <c r="K542" s="424">
        <v>36</v>
      </c>
      <c r="L542" s="82">
        <f t="shared" si="387"/>
        <v>45</v>
      </c>
      <c r="M542" s="421">
        <f t="shared" si="388"/>
        <v>16</v>
      </c>
      <c r="N542" s="4"/>
      <c r="O542" s="83">
        <f t="shared" si="389"/>
        <v>12</v>
      </c>
      <c r="P542" s="77" t="str">
        <f t="shared" si="390"/>
        <v>SAGAR SINGH PARGAI</v>
      </c>
      <c r="Q542" s="77">
        <f t="shared" si="391"/>
        <v>4416</v>
      </c>
      <c r="R542" s="78"/>
      <c r="S542" s="79" t="e">
        <f>IF(#REF!="","",ROUND(#REF!/#REF!*$AN$5,1))</f>
        <v>#REF!</v>
      </c>
      <c r="T542" s="79" t="str">
        <f t="shared" si="392"/>
        <v/>
      </c>
      <c r="U542" s="4"/>
      <c r="V542" s="69">
        <f t="shared" si="393"/>
        <v>12</v>
      </c>
      <c r="W542" s="70" t="str">
        <f t="shared" si="394"/>
        <v>SAGAR SINGH PARGAI</v>
      </c>
      <c r="X542" s="70">
        <f t="shared" si="378"/>
        <v>4416</v>
      </c>
      <c r="Y542" s="71">
        <v>30</v>
      </c>
      <c r="Z542" s="72">
        <f t="shared" si="395"/>
        <v>75</v>
      </c>
      <c r="AA542" s="422">
        <f t="shared" si="396"/>
        <v>9</v>
      </c>
      <c r="AB542" s="4"/>
      <c r="AC542" s="84">
        <f t="shared" si="397"/>
        <v>12</v>
      </c>
      <c r="AD542" s="80" t="str">
        <f t="shared" si="379"/>
        <v>SAGAR SINGH PARGAI</v>
      </c>
      <c r="AE542" s="80">
        <f t="shared" si="380"/>
        <v>4416</v>
      </c>
      <c r="AF542" s="81">
        <v>52</v>
      </c>
      <c r="AG542" s="82">
        <f t="shared" si="398"/>
        <v>65</v>
      </c>
      <c r="AH542" s="82">
        <f t="shared" si="399"/>
        <v>38</v>
      </c>
      <c r="AI542" s="4"/>
      <c r="AJ542" s="83">
        <f t="shared" si="400"/>
        <v>12</v>
      </c>
      <c r="AK542" s="77" t="str">
        <f t="shared" si="401"/>
        <v>SAGAR SINGH PARGAI</v>
      </c>
      <c r="AL542" s="77">
        <f t="shared" si="381"/>
        <v>4416</v>
      </c>
      <c r="AM542" s="78">
        <v>25</v>
      </c>
      <c r="AN542" s="79" t="e">
        <f>IF(#REF!="","",ROUND(#REF!/#REF!*$AN$5,1))</f>
        <v>#REF!</v>
      </c>
      <c r="AO542" s="79">
        <f t="shared" si="402"/>
        <v>25</v>
      </c>
      <c r="AP542" s="5">
        <f t="shared" si="407"/>
        <v>21</v>
      </c>
      <c r="AQ542" s="5">
        <f t="shared" si="403"/>
        <v>36</v>
      </c>
      <c r="AR542" s="5" t="str">
        <f t="shared" si="408"/>
        <v/>
      </c>
      <c r="AS542" s="5">
        <f t="shared" si="409"/>
        <v>30</v>
      </c>
      <c r="AT542" s="5">
        <f t="shared" si="405"/>
        <v>52</v>
      </c>
      <c r="AU542" s="5">
        <f t="shared" si="410"/>
        <v>25</v>
      </c>
      <c r="AV542" s="5">
        <f t="shared" si="406"/>
        <v>139</v>
      </c>
    </row>
    <row r="543" spans="1:48" x14ac:dyDescent="0.35">
      <c r="A543" s="69">
        <f>IF('Student Profile'!A15="","",'Student Profile'!A15)</f>
        <v>13</v>
      </c>
      <c r="B543" s="70" t="str">
        <f>IF('Student Profile'!B15="","",'Student Profile'!B15)</f>
        <v>SUMIT DANI</v>
      </c>
      <c r="C543" s="69">
        <f>IF('Student Profile'!C15="","",'Student Profile'!C15)</f>
        <v>4257</v>
      </c>
      <c r="D543" s="71"/>
      <c r="E543" s="72">
        <f t="shared" si="382"/>
        <v>0</v>
      </c>
      <c r="F543" s="422" t="str">
        <f t="shared" si="383"/>
        <v/>
      </c>
      <c r="G543" s="4"/>
      <c r="H543" s="84">
        <f t="shared" si="384"/>
        <v>13</v>
      </c>
      <c r="I543" s="80" t="str">
        <f t="shared" si="385"/>
        <v>SUMIT DANI</v>
      </c>
      <c r="J543" s="80">
        <f t="shared" si="386"/>
        <v>4257</v>
      </c>
      <c r="K543" s="424"/>
      <c r="L543" s="82">
        <f t="shared" si="387"/>
        <v>0</v>
      </c>
      <c r="M543" s="421" t="str">
        <f t="shared" si="388"/>
        <v/>
      </c>
      <c r="N543" s="4"/>
      <c r="O543" s="83">
        <f t="shared" si="389"/>
        <v>13</v>
      </c>
      <c r="P543" s="77" t="str">
        <f t="shared" si="390"/>
        <v>SUMIT DANI</v>
      </c>
      <c r="Q543" s="77">
        <f t="shared" si="391"/>
        <v>4257</v>
      </c>
      <c r="R543" s="78"/>
      <c r="S543" s="79" t="e">
        <f>IF(#REF!="","",ROUND(#REF!/#REF!*$AN$5,1))</f>
        <v>#REF!</v>
      </c>
      <c r="T543" s="79" t="str">
        <f t="shared" si="392"/>
        <v/>
      </c>
      <c r="U543" s="4"/>
      <c r="V543" s="69">
        <f t="shared" si="393"/>
        <v>13</v>
      </c>
      <c r="W543" s="70" t="str">
        <f t="shared" si="394"/>
        <v>SUMIT DANI</v>
      </c>
      <c r="X543" s="70">
        <f t="shared" si="378"/>
        <v>4257</v>
      </c>
      <c r="Y543" s="71"/>
      <c r="Z543" s="72">
        <f t="shared" si="395"/>
        <v>0</v>
      </c>
      <c r="AA543" s="422" t="str">
        <f t="shared" si="396"/>
        <v/>
      </c>
      <c r="AB543" s="4"/>
      <c r="AC543" s="84">
        <f t="shared" si="397"/>
        <v>13</v>
      </c>
      <c r="AD543" s="80" t="str">
        <f t="shared" si="379"/>
        <v>SUMIT DANI</v>
      </c>
      <c r="AE543" s="80">
        <f t="shared" si="380"/>
        <v>4257</v>
      </c>
      <c r="AF543" s="81"/>
      <c r="AG543" s="82">
        <f t="shared" si="398"/>
        <v>0</v>
      </c>
      <c r="AH543" s="82" t="str">
        <f t="shared" si="399"/>
        <v/>
      </c>
      <c r="AI543" s="4"/>
      <c r="AJ543" s="83">
        <f t="shared" si="400"/>
        <v>13</v>
      </c>
      <c r="AK543" s="77" t="str">
        <f t="shared" si="401"/>
        <v>SUMIT DANI</v>
      </c>
      <c r="AL543" s="77">
        <f t="shared" si="381"/>
        <v>4257</v>
      </c>
      <c r="AM543" s="78"/>
      <c r="AN543" s="79" t="e">
        <f>IF(#REF!="","",ROUND(#REF!/#REF!*$AN$5,1))</f>
        <v>#REF!</v>
      </c>
      <c r="AO543" s="79" t="str">
        <f t="shared" si="402"/>
        <v/>
      </c>
      <c r="AP543" s="5" t="str">
        <f t="shared" si="407"/>
        <v/>
      </c>
      <c r="AQ543" s="5" t="str">
        <f t="shared" si="403"/>
        <v/>
      </c>
      <c r="AR543" s="5" t="str">
        <f t="shared" si="408"/>
        <v/>
      </c>
      <c r="AS543" s="5" t="str">
        <f t="shared" si="409"/>
        <v/>
      </c>
      <c r="AT543" s="5" t="str">
        <f t="shared" si="405"/>
        <v/>
      </c>
      <c r="AU543" s="5" t="str">
        <f t="shared" si="410"/>
        <v/>
      </c>
      <c r="AV543" s="5" t="str">
        <f t="shared" si="406"/>
        <v/>
      </c>
    </row>
    <row r="544" spans="1:48" x14ac:dyDescent="0.35">
      <c r="A544" s="69">
        <f>IF('Student Profile'!A16="","",'Student Profile'!A16)</f>
        <v>14</v>
      </c>
      <c r="B544" s="70" t="str">
        <f>IF('Student Profile'!B16="","",'Student Profile'!B16)</f>
        <v>VIVEK DANI</v>
      </c>
      <c r="C544" s="69">
        <f>IF('Student Profile'!C16="","",'Student Profile'!C16)</f>
        <v>4363</v>
      </c>
      <c r="D544" s="71">
        <v>7</v>
      </c>
      <c r="E544" s="72">
        <f t="shared" si="382"/>
        <v>17.5</v>
      </c>
      <c r="F544" s="422">
        <f t="shared" si="383"/>
        <v>2</v>
      </c>
      <c r="G544" s="4"/>
      <c r="H544" s="84">
        <f t="shared" si="384"/>
        <v>14</v>
      </c>
      <c r="I544" s="80" t="str">
        <f t="shared" si="385"/>
        <v>VIVEK DANI</v>
      </c>
      <c r="J544" s="80">
        <f t="shared" si="386"/>
        <v>4363</v>
      </c>
      <c r="K544" s="424">
        <v>20</v>
      </c>
      <c r="L544" s="82">
        <f t="shared" si="387"/>
        <v>25</v>
      </c>
      <c r="M544" s="421">
        <f t="shared" si="388"/>
        <v>9</v>
      </c>
      <c r="N544" s="4"/>
      <c r="O544" s="83">
        <f t="shared" si="389"/>
        <v>14</v>
      </c>
      <c r="P544" s="77" t="str">
        <f t="shared" si="390"/>
        <v>VIVEK DANI</v>
      </c>
      <c r="Q544" s="77">
        <f t="shared" si="391"/>
        <v>4363</v>
      </c>
      <c r="R544" s="78"/>
      <c r="S544" s="79" t="e">
        <f>IF(#REF!="","",ROUND(#REF!/#REF!*$AN$5,1))</f>
        <v>#REF!</v>
      </c>
      <c r="T544" s="79" t="str">
        <f t="shared" si="392"/>
        <v/>
      </c>
      <c r="U544" s="4"/>
      <c r="V544" s="69">
        <f t="shared" si="393"/>
        <v>14</v>
      </c>
      <c r="W544" s="70" t="str">
        <f t="shared" si="394"/>
        <v>VIVEK DANI</v>
      </c>
      <c r="X544" s="70">
        <f t="shared" si="378"/>
        <v>4363</v>
      </c>
      <c r="Y544" s="71">
        <v>22</v>
      </c>
      <c r="Z544" s="72">
        <f t="shared" si="395"/>
        <v>55</v>
      </c>
      <c r="AA544" s="422">
        <f t="shared" si="396"/>
        <v>7</v>
      </c>
      <c r="AB544" s="4"/>
      <c r="AC544" s="84">
        <f t="shared" si="397"/>
        <v>14</v>
      </c>
      <c r="AD544" s="80" t="str">
        <f t="shared" si="379"/>
        <v>VIVEK DANI</v>
      </c>
      <c r="AE544" s="80">
        <f t="shared" si="380"/>
        <v>4363</v>
      </c>
      <c r="AF544" s="81">
        <v>32</v>
      </c>
      <c r="AG544" s="82">
        <f t="shared" si="398"/>
        <v>40</v>
      </c>
      <c r="AH544" s="82">
        <f t="shared" si="399"/>
        <v>23</v>
      </c>
      <c r="AI544" s="4"/>
      <c r="AJ544" s="83">
        <f t="shared" si="400"/>
        <v>14</v>
      </c>
      <c r="AK544" s="77" t="str">
        <f t="shared" si="401"/>
        <v>VIVEK DANI</v>
      </c>
      <c r="AL544" s="77">
        <f t="shared" si="381"/>
        <v>4363</v>
      </c>
      <c r="AM544" s="78">
        <v>21</v>
      </c>
      <c r="AN544" s="79" t="e">
        <f>IF(#REF!="","",ROUND(#REF!/#REF!*$AN$5,1))</f>
        <v>#REF!</v>
      </c>
      <c r="AO544" s="79">
        <f t="shared" si="402"/>
        <v>21</v>
      </c>
      <c r="AP544" s="5">
        <f t="shared" si="407"/>
        <v>7</v>
      </c>
      <c r="AQ544" s="5">
        <f t="shared" si="403"/>
        <v>20</v>
      </c>
      <c r="AR544" s="5" t="str">
        <f t="shared" si="408"/>
        <v/>
      </c>
      <c r="AS544" s="5">
        <f t="shared" si="409"/>
        <v>22</v>
      </c>
      <c r="AT544" s="5">
        <f t="shared" si="405"/>
        <v>32</v>
      </c>
      <c r="AU544" s="5">
        <f t="shared" si="410"/>
        <v>21</v>
      </c>
      <c r="AV544" s="5">
        <f t="shared" si="406"/>
        <v>81</v>
      </c>
    </row>
    <row r="545" spans="1:48" x14ac:dyDescent="0.35">
      <c r="A545" s="69">
        <f>IF('Student Profile'!A17="","",'Student Profile'!A17)</f>
        <v>15</v>
      </c>
      <c r="B545" s="70" t="str">
        <f>IF('Student Profile'!B17="","",'Student Profile'!B17)</f>
        <v>BABITA JEENA</v>
      </c>
      <c r="C545" s="69">
        <f>IF('Student Profile'!C17="","",'Student Profile'!C17)</f>
        <v>4591</v>
      </c>
      <c r="D545" s="71">
        <v>11</v>
      </c>
      <c r="E545" s="72">
        <f t="shared" si="382"/>
        <v>27.5</v>
      </c>
      <c r="F545" s="422">
        <f t="shared" si="383"/>
        <v>4</v>
      </c>
      <c r="G545" s="4"/>
      <c r="H545" s="84">
        <f t="shared" si="384"/>
        <v>15</v>
      </c>
      <c r="I545" s="80" t="str">
        <f t="shared" si="385"/>
        <v>BABITA JEENA</v>
      </c>
      <c r="J545" s="80">
        <f t="shared" si="386"/>
        <v>4591</v>
      </c>
      <c r="K545" s="425">
        <v>20</v>
      </c>
      <c r="L545" s="82">
        <f t="shared" si="387"/>
        <v>25</v>
      </c>
      <c r="M545" s="421">
        <f t="shared" si="388"/>
        <v>9</v>
      </c>
      <c r="N545" s="4"/>
      <c r="O545" s="83">
        <f t="shared" si="389"/>
        <v>15</v>
      </c>
      <c r="P545" s="77" t="str">
        <f t="shared" si="390"/>
        <v>BABITA JEENA</v>
      </c>
      <c r="Q545" s="77">
        <f t="shared" si="391"/>
        <v>4591</v>
      </c>
      <c r="R545" s="78"/>
      <c r="S545" s="79" t="e">
        <f>IF(#REF!="","",ROUND(#REF!/#REF!*$AN$5,1))</f>
        <v>#REF!</v>
      </c>
      <c r="T545" s="79" t="str">
        <f t="shared" si="392"/>
        <v/>
      </c>
      <c r="U545" s="4"/>
      <c r="V545" s="69">
        <f t="shared" si="393"/>
        <v>15</v>
      </c>
      <c r="W545" s="70" t="str">
        <f t="shared" si="394"/>
        <v>BABITA JEENA</v>
      </c>
      <c r="X545" s="70">
        <f t="shared" si="378"/>
        <v>4591</v>
      </c>
      <c r="Y545" s="71">
        <v>23</v>
      </c>
      <c r="Z545" s="72">
        <f t="shared" si="395"/>
        <v>57.5</v>
      </c>
      <c r="AA545" s="422">
        <f t="shared" si="396"/>
        <v>7</v>
      </c>
      <c r="AB545" s="4"/>
      <c r="AC545" s="84">
        <f t="shared" si="397"/>
        <v>15</v>
      </c>
      <c r="AD545" s="80" t="str">
        <f t="shared" si="379"/>
        <v>BABITA JEENA</v>
      </c>
      <c r="AE545" s="80">
        <f t="shared" si="380"/>
        <v>4591</v>
      </c>
      <c r="AF545" s="81">
        <v>33</v>
      </c>
      <c r="AG545" s="82">
        <f t="shared" si="398"/>
        <v>41.3</v>
      </c>
      <c r="AH545" s="82">
        <f t="shared" si="399"/>
        <v>24</v>
      </c>
      <c r="AI545" s="4"/>
      <c r="AJ545" s="83">
        <f t="shared" si="400"/>
        <v>15</v>
      </c>
      <c r="AK545" s="77" t="str">
        <f t="shared" si="401"/>
        <v>BABITA JEENA</v>
      </c>
      <c r="AL545" s="77">
        <f t="shared" si="381"/>
        <v>4591</v>
      </c>
      <c r="AM545" s="78">
        <v>22</v>
      </c>
      <c r="AN545" s="79" t="e">
        <f>IF(#REF!="","",ROUND(#REF!/#REF!*$AN$5,1))</f>
        <v>#REF!</v>
      </c>
      <c r="AO545" s="79">
        <f t="shared" si="402"/>
        <v>22</v>
      </c>
      <c r="AP545" s="5">
        <f t="shared" si="407"/>
        <v>11</v>
      </c>
      <c r="AQ545" s="5">
        <f t="shared" si="403"/>
        <v>20</v>
      </c>
      <c r="AR545" s="5" t="str">
        <f t="shared" si="408"/>
        <v/>
      </c>
      <c r="AS545" s="5">
        <f t="shared" si="409"/>
        <v>23</v>
      </c>
      <c r="AT545" s="5">
        <f t="shared" si="405"/>
        <v>33</v>
      </c>
      <c r="AU545" s="5">
        <f t="shared" si="410"/>
        <v>22</v>
      </c>
      <c r="AV545" s="5">
        <f t="shared" si="406"/>
        <v>87</v>
      </c>
    </row>
    <row r="546" spans="1:48" x14ac:dyDescent="0.35">
      <c r="A546" s="69">
        <f>IF('Student Profile'!A18="","",'Student Profile'!A18)</f>
        <v>16</v>
      </c>
      <c r="B546" s="70" t="str">
        <f>IF('Student Profile'!B18="","",'Student Profile'!B18)</f>
        <v>BABITA RAUTELA</v>
      </c>
      <c r="C546" s="69">
        <f>IF('Student Profile'!C18="","",'Student Profile'!C18)</f>
        <v>4373</v>
      </c>
      <c r="D546" s="71">
        <v>14</v>
      </c>
      <c r="E546" s="72">
        <f t="shared" si="382"/>
        <v>35</v>
      </c>
      <c r="F546" s="422">
        <f t="shared" si="383"/>
        <v>4</v>
      </c>
      <c r="G546" s="4"/>
      <c r="H546" s="84">
        <f t="shared" si="384"/>
        <v>16</v>
      </c>
      <c r="I546" s="80" t="str">
        <f t="shared" si="385"/>
        <v>BABITA RAUTELA</v>
      </c>
      <c r="J546" s="80">
        <f t="shared" si="386"/>
        <v>4373</v>
      </c>
      <c r="K546" s="424">
        <v>21</v>
      </c>
      <c r="L546" s="82">
        <f t="shared" si="387"/>
        <v>26.3</v>
      </c>
      <c r="M546" s="421">
        <f t="shared" si="388"/>
        <v>9</v>
      </c>
      <c r="N546" s="4"/>
      <c r="O546" s="83">
        <f t="shared" si="389"/>
        <v>16</v>
      </c>
      <c r="P546" s="77" t="str">
        <f t="shared" si="390"/>
        <v>BABITA RAUTELA</v>
      </c>
      <c r="Q546" s="77">
        <f t="shared" si="391"/>
        <v>4373</v>
      </c>
      <c r="R546" s="78"/>
      <c r="S546" s="79" t="e">
        <f>IF(#REF!="","",ROUND(#REF!/#REF!*$AN$5,1))</f>
        <v>#REF!</v>
      </c>
      <c r="T546" s="79" t="str">
        <f t="shared" si="392"/>
        <v/>
      </c>
      <c r="U546" s="4"/>
      <c r="V546" s="69">
        <f t="shared" si="393"/>
        <v>16</v>
      </c>
      <c r="W546" s="70" t="str">
        <f t="shared" si="394"/>
        <v>BABITA RAUTELA</v>
      </c>
      <c r="X546" s="70">
        <f t="shared" si="378"/>
        <v>4373</v>
      </c>
      <c r="Y546" s="71">
        <v>27</v>
      </c>
      <c r="Z546" s="72">
        <f t="shared" si="395"/>
        <v>67.5</v>
      </c>
      <c r="AA546" s="422">
        <f t="shared" si="396"/>
        <v>8</v>
      </c>
      <c r="AB546" s="4"/>
      <c r="AC546" s="84">
        <f t="shared" si="397"/>
        <v>16</v>
      </c>
      <c r="AD546" s="80" t="str">
        <f t="shared" si="379"/>
        <v>BABITA RAUTELA</v>
      </c>
      <c r="AE546" s="80">
        <f t="shared" si="380"/>
        <v>4373</v>
      </c>
      <c r="AF546" s="81">
        <v>33</v>
      </c>
      <c r="AG546" s="82">
        <f t="shared" si="398"/>
        <v>41.3</v>
      </c>
      <c r="AH546" s="82">
        <f t="shared" si="399"/>
        <v>24</v>
      </c>
      <c r="AI546" s="4"/>
      <c r="AJ546" s="83">
        <f t="shared" si="400"/>
        <v>16</v>
      </c>
      <c r="AK546" s="77" t="str">
        <f t="shared" si="401"/>
        <v>BABITA RAUTELA</v>
      </c>
      <c r="AL546" s="77">
        <f t="shared" si="381"/>
        <v>4373</v>
      </c>
      <c r="AM546" s="78">
        <v>22</v>
      </c>
      <c r="AN546" s="79" t="e">
        <f>IF(#REF!="","",ROUND(#REF!/#REF!*$AN$5,1))</f>
        <v>#REF!</v>
      </c>
      <c r="AO546" s="79">
        <f t="shared" si="402"/>
        <v>22</v>
      </c>
      <c r="AP546" s="5">
        <f t="shared" si="407"/>
        <v>14</v>
      </c>
      <c r="AQ546" s="5">
        <f t="shared" si="403"/>
        <v>21</v>
      </c>
      <c r="AR546" s="5" t="str">
        <f t="shared" si="408"/>
        <v/>
      </c>
      <c r="AS546" s="5">
        <f t="shared" si="409"/>
        <v>27</v>
      </c>
      <c r="AT546" s="5">
        <f t="shared" si="405"/>
        <v>33</v>
      </c>
      <c r="AU546" s="5">
        <f t="shared" si="410"/>
        <v>22</v>
      </c>
      <c r="AV546" s="5">
        <f t="shared" si="406"/>
        <v>95</v>
      </c>
    </row>
    <row r="547" spans="1:48" x14ac:dyDescent="0.35">
      <c r="A547" s="69">
        <f>IF('Student Profile'!A19="","",'Student Profile'!A19)</f>
        <v>17</v>
      </c>
      <c r="B547" s="70" t="str">
        <f>IF('Student Profile'!B19="","",'Student Profile'!B19)</f>
        <v>BEENA SUYAL</v>
      </c>
      <c r="C547" s="69">
        <f>IF('Student Profile'!C19="","",'Student Profile'!C19)</f>
        <v>4166</v>
      </c>
      <c r="D547" s="71">
        <v>11</v>
      </c>
      <c r="E547" s="72">
        <f t="shared" si="382"/>
        <v>27.5</v>
      </c>
      <c r="F547" s="422">
        <f t="shared" si="383"/>
        <v>4</v>
      </c>
      <c r="G547" s="4"/>
      <c r="H547" s="84">
        <f t="shared" si="384"/>
        <v>17</v>
      </c>
      <c r="I547" s="80" t="str">
        <f t="shared" si="385"/>
        <v>BEENA SUYAL</v>
      </c>
      <c r="J547" s="80">
        <f t="shared" si="386"/>
        <v>4166</v>
      </c>
      <c r="K547" s="425">
        <v>11</v>
      </c>
      <c r="L547" s="82">
        <f t="shared" si="387"/>
        <v>13.8</v>
      </c>
      <c r="M547" s="421">
        <f t="shared" si="388"/>
        <v>5</v>
      </c>
      <c r="N547" s="4"/>
      <c r="O547" s="83">
        <f t="shared" si="389"/>
        <v>17</v>
      </c>
      <c r="P547" s="77" t="str">
        <f t="shared" si="390"/>
        <v>BEENA SUYAL</v>
      </c>
      <c r="Q547" s="77">
        <f t="shared" si="391"/>
        <v>4166</v>
      </c>
      <c r="R547" s="78"/>
      <c r="S547" s="79" t="e">
        <f>IF(#REF!="","",ROUND(#REF!/#REF!*$AN$5,1))</f>
        <v>#REF!</v>
      </c>
      <c r="T547" s="79" t="str">
        <f t="shared" si="392"/>
        <v/>
      </c>
      <c r="U547" s="4"/>
      <c r="V547" s="69">
        <f t="shared" si="393"/>
        <v>17</v>
      </c>
      <c r="W547" s="70" t="str">
        <f t="shared" si="394"/>
        <v>BEENA SUYAL</v>
      </c>
      <c r="X547" s="70">
        <f t="shared" si="378"/>
        <v>4166</v>
      </c>
      <c r="Y547" s="71">
        <v>22</v>
      </c>
      <c r="Z547" s="72">
        <f t="shared" si="395"/>
        <v>55</v>
      </c>
      <c r="AA547" s="422">
        <f t="shared" si="396"/>
        <v>7</v>
      </c>
      <c r="AB547" s="4"/>
      <c r="AC547" s="84">
        <f t="shared" si="397"/>
        <v>17</v>
      </c>
      <c r="AD547" s="80" t="str">
        <f t="shared" si="379"/>
        <v>BEENA SUYAL</v>
      </c>
      <c r="AE547" s="80">
        <f t="shared" si="380"/>
        <v>4166</v>
      </c>
      <c r="AF547" s="81">
        <v>32</v>
      </c>
      <c r="AG547" s="82">
        <f t="shared" si="398"/>
        <v>40</v>
      </c>
      <c r="AH547" s="82">
        <f t="shared" si="399"/>
        <v>23</v>
      </c>
      <c r="AI547" s="4"/>
      <c r="AJ547" s="83">
        <f t="shared" si="400"/>
        <v>17</v>
      </c>
      <c r="AK547" s="77" t="str">
        <f t="shared" si="401"/>
        <v>BEENA SUYAL</v>
      </c>
      <c r="AL547" s="77">
        <f t="shared" si="381"/>
        <v>4166</v>
      </c>
      <c r="AM547" s="78">
        <v>21</v>
      </c>
      <c r="AN547" s="79" t="e">
        <f>IF(#REF!="","",ROUND(#REF!/#REF!*$AN$5,1))</f>
        <v>#REF!</v>
      </c>
      <c r="AO547" s="79">
        <f t="shared" si="402"/>
        <v>21</v>
      </c>
      <c r="AP547" s="5">
        <f t="shared" si="407"/>
        <v>11</v>
      </c>
      <c r="AQ547" s="5">
        <f t="shared" si="403"/>
        <v>11</v>
      </c>
      <c r="AR547" s="5" t="str">
        <f t="shared" si="408"/>
        <v/>
      </c>
      <c r="AS547" s="5">
        <f t="shared" si="409"/>
        <v>22</v>
      </c>
      <c r="AT547" s="5">
        <f t="shared" si="405"/>
        <v>32</v>
      </c>
      <c r="AU547" s="5">
        <f t="shared" si="410"/>
        <v>21</v>
      </c>
      <c r="AV547" s="5">
        <f t="shared" si="406"/>
        <v>76</v>
      </c>
    </row>
    <row r="548" spans="1:48" x14ac:dyDescent="0.35">
      <c r="A548" s="69">
        <f>IF('Student Profile'!A20="","",'Student Profile'!A20)</f>
        <v>18</v>
      </c>
      <c r="B548" s="70" t="str">
        <f>IF('Student Profile'!B20="","",'Student Profile'!B20)</f>
        <v>HARSHITA NEGI</v>
      </c>
      <c r="C548" s="69">
        <f>IF('Student Profile'!C20="","",'Student Profile'!C20)</f>
        <v>4372</v>
      </c>
      <c r="D548" s="71">
        <v>14</v>
      </c>
      <c r="E548" s="72">
        <f t="shared" si="382"/>
        <v>35</v>
      </c>
      <c r="F548" s="422">
        <f t="shared" si="383"/>
        <v>4</v>
      </c>
      <c r="G548" s="4"/>
      <c r="H548" s="84">
        <f t="shared" si="384"/>
        <v>18</v>
      </c>
      <c r="I548" s="80" t="str">
        <f t="shared" si="385"/>
        <v>HARSHITA NEGI</v>
      </c>
      <c r="J548" s="80">
        <f t="shared" si="386"/>
        <v>4372</v>
      </c>
      <c r="K548" s="425">
        <v>24</v>
      </c>
      <c r="L548" s="82">
        <f t="shared" si="387"/>
        <v>30</v>
      </c>
      <c r="M548" s="421">
        <f t="shared" si="388"/>
        <v>11</v>
      </c>
      <c r="N548" s="4"/>
      <c r="O548" s="83">
        <f t="shared" si="389"/>
        <v>18</v>
      </c>
      <c r="P548" s="77" t="str">
        <f t="shared" si="390"/>
        <v>HARSHITA NEGI</v>
      </c>
      <c r="Q548" s="77">
        <f t="shared" si="391"/>
        <v>4372</v>
      </c>
      <c r="R548" s="78"/>
      <c r="S548" s="79" t="e">
        <f>IF(#REF!="","",ROUND(#REF!/#REF!*$AN$5,1))</f>
        <v>#REF!</v>
      </c>
      <c r="T548" s="79" t="str">
        <f t="shared" si="392"/>
        <v/>
      </c>
      <c r="U548" s="4"/>
      <c r="V548" s="69">
        <f t="shared" si="393"/>
        <v>18</v>
      </c>
      <c r="W548" s="70" t="str">
        <f t="shared" si="394"/>
        <v>HARSHITA NEGI</v>
      </c>
      <c r="X548" s="70">
        <f t="shared" si="378"/>
        <v>4372</v>
      </c>
      <c r="Y548" s="71">
        <v>28</v>
      </c>
      <c r="Z548" s="72">
        <f t="shared" si="395"/>
        <v>70</v>
      </c>
      <c r="AA548" s="422">
        <f t="shared" si="396"/>
        <v>8</v>
      </c>
      <c r="AB548" s="4"/>
      <c r="AC548" s="84">
        <f t="shared" si="397"/>
        <v>18</v>
      </c>
      <c r="AD548" s="80" t="str">
        <f t="shared" si="379"/>
        <v>HARSHITA NEGI</v>
      </c>
      <c r="AE548" s="80">
        <f t="shared" si="380"/>
        <v>4372</v>
      </c>
      <c r="AF548" s="81">
        <v>40</v>
      </c>
      <c r="AG548" s="82">
        <f t="shared" si="398"/>
        <v>50</v>
      </c>
      <c r="AH548" s="82">
        <f t="shared" si="399"/>
        <v>29</v>
      </c>
      <c r="AI548" s="4"/>
      <c r="AJ548" s="83">
        <f t="shared" si="400"/>
        <v>18</v>
      </c>
      <c r="AK548" s="77" t="str">
        <f t="shared" si="401"/>
        <v>HARSHITA NEGI</v>
      </c>
      <c r="AL548" s="77">
        <f t="shared" si="381"/>
        <v>4372</v>
      </c>
      <c r="AM548" s="78">
        <v>25</v>
      </c>
      <c r="AN548" s="79" t="e">
        <f>IF(#REF!="","",ROUND(#REF!/#REF!*$AN$5,1))</f>
        <v>#REF!</v>
      </c>
      <c r="AO548" s="79">
        <f t="shared" si="402"/>
        <v>25</v>
      </c>
      <c r="AP548" s="5">
        <f t="shared" si="407"/>
        <v>14</v>
      </c>
      <c r="AQ548" s="5">
        <f t="shared" si="403"/>
        <v>24</v>
      </c>
      <c r="AR548" s="5" t="str">
        <f t="shared" si="408"/>
        <v/>
      </c>
      <c r="AS548" s="5">
        <f t="shared" si="409"/>
        <v>28</v>
      </c>
      <c r="AT548" s="5">
        <f t="shared" si="405"/>
        <v>40</v>
      </c>
      <c r="AU548" s="5">
        <f t="shared" si="410"/>
        <v>25</v>
      </c>
      <c r="AV548" s="5">
        <f t="shared" si="406"/>
        <v>106</v>
      </c>
    </row>
    <row r="549" spans="1:48" x14ac:dyDescent="0.35">
      <c r="A549" s="69">
        <f>IF('Student Profile'!A21="","",'Student Profile'!A21)</f>
        <v>19</v>
      </c>
      <c r="B549" s="70" t="str">
        <f>IF('Student Profile'!B21="","",'Student Profile'!B21)</f>
        <v>MEENA BISHT</v>
      </c>
      <c r="C549" s="69">
        <f>IF('Student Profile'!C21="","",'Student Profile'!C21)</f>
        <v>4203</v>
      </c>
      <c r="D549" s="71"/>
      <c r="E549" s="72">
        <f t="shared" si="382"/>
        <v>0</v>
      </c>
      <c r="F549" s="422" t="str">
        <f t="shared" si="383"/>
        <v/>
      </c>
      <c r="G549" s="4"/>
      <c r="H549" s="84">
        <f t="shared" si="384"/>
        <v>19</v>
      </c>
      <c r="I549" s="80" t="str">
        <f t="shared" si="385"/>
        <v>MEENA BISHT</v>
      </c>
      <c r="J549" s="80">
        <f t="shared" si="386"/>
        <v>4203</v>
      </c>
      <c r="K549" s="424"/>
      <c r="L549" s="82">
        <f t="shared" si="387"/>
        <v>0</v>
      </c>
      <c r="M549" s="421" t="str">
        <f t="shared" si="388"/>
        <v/>
      </c>
      <c r="N549" s="4"/>
      <c r="O549" s="83">
        <f t="shared" si="389"/>
        <v>19</v>
      </c>
      <c r="P549" s="77" t="str">
        <f t="shared" si="390"/>
        <v>MEENA BISHT</v>
      </c>
      <c r="Q549" s="77">
        <f t="shared" si="391"/>
        <v>4203</v>
      </c>
      <c r="R549" s="78"/>
      <c r="S549" s="79" t="e">
        <f>IF(#REF!="","",ROUND(#REF!/#REF!*$AN$5,1))</f>
        <v>#REF!</v>
      </c>
      <c r="T549" s="79" t="str">
        <f t="shared" si="392"/>
        <v/>
      </c>
      <c r="U549" s="4"/>
      <c r="V549" s="69">
        <f t="shared" si="393"/>
        <v>19</v>
      </c>
      <c r="W549" s="70" t="str">
        <f t="shared" si="394"/>
        <v>MEENA BISHT</v>
      </c>
      <c r="X549" s="70">
        <f t="shared" si="378"/>
        <v>4203</v>
      </c>
      <c r="Y549" s="71"/>
      <c r="Z549" s="72">
        <f t="shared" si="395"/>
        <v>0</v>
      </c>
      <c r="AA549" s="422" t="str">
        <f t="shared" si="396"/>
        <v/>
      </c>
      <c r="AB549" s="4"/>
      <c r="AC549" s="84">
        <f t="shared" si="397"/>
        <v>19</v>
      </c>
      <c r="AD549" s="80" t="str">
        <f t="shared" si="379"/>
        <v>MEENA BISHT</v>
      </c>
      <c r="AE549" s="80">
        <f t="shared" si="380"/>
        <v>4203</v>
      </c>
      <c r="AF549" s="81"/>
      <c r="AG549" s="82">
        <f t="shared" si="398"/>
        <v>0</v>
      </c>
      <c r="AH549" s="82" t="str">
        <f t="shared" si="399"/>
        <v/>
      </c>
      <c r="AI549" s="4"/>
      <c r="AJ549" s="83">
        <f t="shared" si="400"/>
        <v>19</v>
      </c>
      <c r="AK549" s="77" t="str">
        <f t="shared" si="401"/>
        <v>MEENA BISHT</v>
      </c>
      <c r="AL549" s="77">
        <f t="shared" si="381"/>
        <v>4203</v>
      </c>
      <c r="AM549" s="78"/>
      <c r="AN549" s="79" t="e">
        <f>IF(#REF!="","",ROUND(#REF!/#REF!*$AN$5,1))</f>
        <v>#REF!</v>
      </c>
      <c r="AO549" s="79" t="str">
        <f t="shared" si="402"/>
        <v/>
      </c>
      <c r="AP549" s="5" t="str">
        <f t="shared" si="407"/>
        <v/>
      </c>
      <c r="AQ549" s="5" t="str">
        <f t="shared" si="403"/>
        <v/>
      </c>
      <c r="AR549" s="5" t="str">
        <f t="shared" si="408"/>
        <v/>
      </c>
      <c r="AS549" s="5" t="str">
        <f t="shared" si="409"/>
        <v/>
      </c>
      <c r="AT549" s="5" t="str">
        <f t="shared" si="405"/>
        <v/>
      </c>
      <c r="AU549" s="5" t="str">
        <f t="shared" si="410"/>
        <v/>
      </c>
      <c r="AV549" s="5" t="str">
        <f t="shared" si="406"/>
        <v/>
      </c>
    </row>
    <row r="550" spans="1:48" x14ac:dyDescent="0.35">
      <c r="A550" s="69">
        <f>IF('Student Profile'!A22="","",'Student Profile'!A22)</f>
        <v>20</v>
      </c>
      <c r="B550" s="70" t="str">
        <f>IF('Student Profile'!B22="","",'Student Profile'!B22)</f>
        <v>NIYATI SUYAL</v>
      </c>
      <c r="C550" s="69">
        <f>IF('Student Profile'!C22="","",'Student Profile'!C22)</f>
        <v>4389</v>
      </c>
      <c r="D550" s="71"/>
      <c r="E550" s="72">
        <f t="shared" si="382"/>
        <v>0</v>
      </c>
      <c r="F550" s="422" t="str">
        <f t="shared" si="383"/>
        <v/>
      </c>
      <c r="G550" s="4"/>
      <c r="H550" s="84">
        <f t="shared" si="384"/>
        <v>20</v>
      </c>
      <c r="I550" s="80" t="str">
        <f t="shared" si="385"/>
        <v>NIYATI SUYAL</v>
      </c>
      <c r="J550" s="80">
        <f t="shared" si="386"/>
        <v>4389</v>
      </c>
      <c r="K550" s="424"/>
      <c r="L550" s="82">
        <f t="shared" si="387"/>
        <v>0</v>
      </c>
      <c r="M550" s="421" t="str">
        <f t="shared" si="388"/>
        <v/>
      </c>
      <c r="N550" s="4"/>
      <c r="O550" s="83">
        <f t="shared" si="389"/>
        <v>20</v>
      </c>
      <c r="P550" s="77" t="str">
        <f t="shared" si="390"/>
        <v>NIYATI SUYAL</v>
      </c>
      <c r="Q550" s="77">
        <f t="shared" si="391"/>
        <v>4389</v>
      </c>
      <c r="R550" s="78"/>
      <c r="S550" s="79" t="e">
        <f>IF(#REF!="","",ROUND(#REF!/#REF!*$AN$5,1))</f>
        <v>#REF!</v>
      </c>
      <c r="T550" s="79" t="str">
        <f t="shared" si="392"/>
        <v/>
      </c>
      <c r="U550" s="4"/>
      <c r="V550" s="69">
        <f t="shared" si="393"/>
        <v>20</v>
      </c>
      <c r="W550" s="70" t="str">
        <f t="shared" si="394"/>
        <v>NIYATI SUYAL</v>
      </c>
      <c r="X550" s="70">
        <f t="shared" si="378"/>
        <v>4389</v>
      </c>
      <c r="Y550" s="71"/>
      <c r="Z550" s="72">
        <f t="shared" si="395"/>
        <v>0</v>
      </c>
      <c r="AA550" s="422" t="str">
        <f t="shared" si="396"/>
        <v/>
      </c>
      <c r="AB550" s="4"/>
      <c r="AC550" s="84">
        <f t="shared" si="397"/>
        <v>20</v>
      </c>
      <c r="AD550" s="80" t="str">
        <f t="shared" si="379"/>
        <v>NIYATI SUYAL</v>
      </c>
      <c r="AE550" s="80">
        <f t="shared" si="380"/>
        <v>4389</v>
      </c>
      <c r="AF550" s="81"/>
      <c r="AG550" s="82">
        <f t="shared" si="398"/>
        <v>0</v>
      </c>
      <c r="AH550" s="82" t="str">
        <f t="shared" si="399"/>
        <v/>
      </c>
      <c r="AI550" s="4"/>
      <c r="AJ550" s="83">
        <f t="shared" si="400"/>
        <v>20</v>
      </c>
      <c r="AK550" s="77" t="str">
        <f t="shared" si="401"/>
        <v>NIYATI SUYAL</v>
      </c>
      <c r="AL550" s="77">
        <f t="shared" si="381"/>
        <v>4389</v>
      </c>
      <c r="AM550" s="78"/>
      <c r="AN550" s="79" t="e">
        <f>IF(#REF!="","",ROUND(#REF!/#REF!*$AN$5,1))</f>
        <v>#REF!</v>
      </c>
      <c r="AO550" s="79" t="str">
        <f t="shared" si="402"/>
        <v/>
      </c>
      <c r="AP550" s="5" t="str">
        <f t="shared" si="407"/>
        <v/>
      </c>
      <c r="AQ550" s="5" t="str">
        <f t="shared" si="403"/>
        <v/>
      </c>
      <c r="AR550" s="5" t="str">
        <f t="shared" si="408"/>
        <v/>
      </c>
      <c r="AS550" s="5" t="str">
        <f t="shared" si="409"/>
        <v/>
      </c>
      <c r="AT550" s="5" t="str">
        <f t="shared" si="405"/>
        <v/>
      </c>
      <c r="AU550" s="5" t="str">
        <f t="shared" si="410"/>
        <v/>
      </c>
      <c r="AV550" s="5" t="str">
        <f t="shared" si="406"/>
        <v/>
      </c>
    </row>
    <row r="551" spans="1:48" x14ac:dyDescent="0.35">
      <c r="A551" s="69">
        <f>IF('Student Profile'!A23="","",'Student Profile'!A23)</f>
        <v>21</v>
      </c>
      <c r="B551" s="70" t="str">
        <f>IF('Student Profile'!B23="","",'Student Profile'!B23)</f>
        <v>TANU PRIYA</v>
      </c>
      <c r="C551" s="69">
        <f>IF('Student Profile'!C23="","",'Student Profile'!C23)</f>
        <v>4323</v>
      </c>
      <c r="D551" s="71"/>
      <c r="E551" s="72">
        <f t="shared" si="382"/>
        <v>0</v>
      </c>
      <c r="F551" s="422" t="str">
        <f t="shared" si="383"/>
        <v/>
      </c>
      <c r="G551" s="4"/>
      <c r="H551" s="84">
        <f t="shared" si="384"/>
        <v>21</v>
      </c>
      <c r="I551" s="80" t="str">
        <f t="shared" si="385"/>
        <v>TANU PRIYA</v>
      </c>
      <c r="J551" s="80">
        <f t="shared" si="386"/>
        <v>4323</v>
      </c>
      <c r="K551" s="424"/>
      <c r="L551" s="82">
        <f t="shared" si="387"/>
        <v>0</v>
      </c>
      <c r="M551" s="421" t="str">
        <f t="shared" si="388"/>
        <v/>
      </c>
      <c r="N551" s="4"/>
      <c r="O551" s="83">
        <f t="shared" si="389"/>
        <v>21</v>
      </c>
      <c r="P551" s="77" t="str">
        <f t="shared" si="390"/>
        <v>TANU PRIYA</v>
      </c>
      <c r="Q551" s="77">
        <f t="shared" si="391"/>
        <v>4323</v>
      </c>
      <c r="R551" s="78"/>
      <c r="S551" s="79" t="e">
        <f>IF(#REF!="","",ROUND(#REF!/#REF!*$AN$5,1))</f>
        <v>#REF!</v>
      </c>
      <c r="T551" s="79" t="str">
        <f t="shared" si="392"/>
        <v/>
      </c>
      <c r="U551" s="4"/>
      <c r="V551" s="69">
        <f t="shared" si="393"/>
        <v>21</v>
      </c>
      <c r="W551" s="70" t="str">
        <f t="shared" si="394"/>
        <v>TANU PRIYA</v>
      </c>
      <c r="X551" s="70">
        <f t="shared" si="378"/>
        <v>4323</v>
      </c>
      <c r="Y551" s="71"/>
      <c r="Z551" s="72">
        <f t="shared" si="395"/>
        <v>0</v>
      </c>
      <c r="AA551" s="422" t="str">
        <f t="shared" si="396"/>
        <v/>
      </c>
      <c r="AB551" s="4"/>
      <c r="AC551" s="84">
        <f t="shared" si="397"/>
        <v>21</v>
      </c>
      <c r="AD551" s="80" t="str">
        <f t="shared" si="379"/>
        <v>TANU PRIYA</v>
      </c>
      <c r="AE551" s="80">
        <f t="shared" si="380"/>
        <v>4323</v>
      </c>
      <c r="AF551" s="81"/>
      <c r="AG551" s="82">
        <f t="shared" si="398"/>
        <v>0</v>
      </c>
      <c r="AH551" s="82" t="str">
        <f t="shared" si="399"/>
        <v/>
      </c>
      <c r="AI551" s="4"/>
      <c r="AJ551" s="83">
        <f t="shared" si="400"/>
        <v>21</v>
      </c>
      <c r="AK551" s="77" t="str">
        <f t="shared" si="401"/>
        <v>TANU PRIYA</v>
      </c>
      <c r="AL551" s="77">
        <f t="shared" si="381"/>
        <v>4323</v>
      </c>
      <c r="AM551" s="78"/>
      <c r="AN551" s="79" t="e">
        <f>IF(#REF!="","",ROUND(#REF!/#REF!*$AN$5,1))</f>
        <v>#REF!</v>
      </c>
      <c r="AO551" s="79" t="str">
        <f t="shared" si="402"/>
        <v/>
      </c>
      <c r="AP551" s="5" t="str">
        <f t="shared" si="407"/>
        <v/>
      </c>
      <c r="AQ551" s="5" t="str">
        <f t="shared" si="403"/>
        <v/>
      </c>
      <c r="AR551" s="5" t="str">
        <f t="shared" si="408"/>
        <v/>
      </c>
      <c r="AS551" s="5" t="str">
        <f t="shared" si="409"/>
        <v/>
      </c>
      <c r="AT551" s="5" t="str">
        <f t="shared" si="405"/>
        <v/>
      </c>
      <c r="AU551" s="5" t="str">
        <f t="shared" si="410"/>
        <v/>
      </c>
      <c r="AV551" s="5" t="str">
        <f t="shared" si="406"/>
        <v/>
      </c>
    </row>
    <row r="552" spans="1:48" x14ac:dyDescent="0.35">
      <c r="A552" s="69">
        <f>IF('Student Profile'!A24="","",'Student Profile'!A24)</f>
        <v>22</v>
      </c>
      <c r="B552" s="70" t="str">
        <f>IF('Student Profile'!B24="","",'Student Profile'!B24)</f>
        <v>TANUJA NEGI</v>
      </c>
      <c r="C552" s="69">
        <f>IF('Student Profile'!C24="","",'Student Profile'!C24)</f>
        <v>4585</v>
      </c>
      <c r="D552" s="71"/>
      <c r="E552" s="72">
        <f t="shared" si="382"/>
        <v>0</v>
      </c>
      <c r="F552" s="422" t="str">
        <f t="shared" si="383"/>
        <v/>
      </c>
      <c r="G552" s="4"/>
      <c r="H552" s="84">
        <f t="shared" si="384"/>
        <v>22</v>
      </c>
      <c r="I552" s="80" t="str">
        <f t="shared" si="385"/>
        <v>TANUJA NEGI</v>
      </c>
      <c r="J552" s="80">
        <f t="shared" si="386"/>
        <v>4585</v>
      </c>
      <c r="K552" s="424"/>
      <c r="L552" s="82">
        <f t="shared" si="387"/>
        <v>0</v>
      </c>
      <c r="M552" s="421" t="str">
        <f t="shared" si="388"/>
        <v/>
      </c>
      <c r="N552" s="4"/>
      <c r="O552" s="83">
        <f t="shared" si="389"/>
        <v>22</v>
      </c>
      <c r="P552" s="77" t="str">
        <f t="shared" si="390"/>
        <v>TANUJA NEGI</v>
      </c>
      <c r="Q552" s="77">
        <f t="shared" si="391"/>
        <v>4585</v>
      </c>
      <c r="R552" s="78"/>
      <c r="S552" s="79" t="e">
        <f>IF(#REF!="","",ROUND(#REF!/#REF!*$AN$5,1))</f>
        <v>#REF!</v>
      </c>
      <c r="T552" s="79" t="str">
        <f t="shared" si="392"/>
        <v/>
      </c>
      <c r="U552" s="4"/>
      <c r="V552" s="69">
        <f t="shared" si="393"/>
        <v>22</v>
      </c>
      <c r="W552" s="70" t="str">
        <f t="shared" si="394"/>
        <v>TANUJA NEGI</v>
      </c>
      <c r="X552" s="70">
        <f t="shared" si="378"/>
        <v>4585</v>
      </c>
      <c r="Y552" s="71"/>
      <c r="Z552" s="72">
        <f t="shared" si="395"/>
        <v>0</v>
      </c>
      <c r="AA552" s="422" t="str">
        <f t="shared" si="396"/>
        <v/>
      </c>
      <c r="AB552" s="4"/>
      <c r="AC552" s="84">
        <f t="shared" si="397"/>
        <v>22</v>
      </c>
      <c r="AD552" s="80" t="str">
        <f t="shared" si="379"/>
        <v>TANUJA NEGI</v>
      </c>
      <c r="AE552" s="80">
        <f t="shared" si="380"/>
        <v>4585</v>
      </c>
      <c r="AF552" s="81"/>
      <c r="AG552" s="82">
        <f t="shared" si="398"/>
        <v>0</v>
      </c>
      <c r="AH552" s="82" t="str">
        <f t="shared" si="399"/>
        <v/>
      </c>
      <c r="AI552" s="4"/>
      <c r="AJ552" s="83">
        <f t="shared" si="400"/>
        <v>22</v>
      </c>
      <c r="AK552" s="77" t="str">
        <f t="shared" si="401"/>
        <v>TANUJA NEGI</v>
      </c>
      <c r="AL552" s="77">
        <f t="shared" si="381"/>
        <v>4585</v>
      </c>
      <c r="AM552" s="78"/>
      <c r="AN552" s="79" t="e">
        <f>IF(#REF!="","",ROUND(#REF!/#REF!*$AN$5,1))</f>
        <v>#REF!</v>
      </c>
      <c r="AO552" s="79" t="str">
        <f t="shared" si="402"/>
        <v/>
      </c>
      <c r="AP552" s="5" t="str">
        <f t="shared" si="407"/>
        <v/>
      </c>
      <c r="AQ552" s="5" t="str">
        <f t="shared" si="403"/>
        <v/>
      </c>
      <c r="AR552" s="5" t="str">
        <f t="shared" si="408"/>
        <v/>
      </c>
      <c r="AS552" s="5" t="str">
        <f t="shared" si="409"/>
        <v/>
      </c>
      <c r="AT552" s="5" t="str">
        <f t="shared" si="405"/>
        <v/>
      </c>
      <c r="AU552" s="5" t="str">
        <f t="shared" si="410"/>
        <v/>
      </c>
      <c r="AV552" s="5" t="str">
        <f t="shared" si="406"/>
        <v/>
      </c>
    </row>
    <row r="553" spans="1:48" x14ac:dyDescent="0.35">
      <c r="A553" s="69">
        <f>IF('Student Profile'!A25="","",'Student Profile'!A25)</f>
        <v>23</v>
      </c>
      <c r="B553" s="70" t="str">
        <f>IF('Student Profile'!B25="","",'Student Profile'!B25)</f>
        <v>TANUJA NEGI</v>
      </c>
      <c r="C553" s="69">
        <f>IF('Student Profile'!C25="","",'Student Profile'!C25)</f>
        <v>4378</v>
      </c>
      <c r="D553" s="71">
        <v>11</v>
      </c>
      <c r="E553" s="72">
        <f t="shared" si="382"/>
        <v>27.5</v>
      </c>
      <c r="F553" s="422">
        <f t="shared" si="383"/>
        <v>4</v>
      </c>
      <c r="G553" s="4"/>
      <c r="H553" s="84">
        <f t="shared" si="384"/>
        <v>23</v>
      </c>
      <c r="I553" s="80" t="str">
        <f t="shared" si="385"/>
        <v>TANUJA NEGI</v>
      </c>
      <c r="J553" s="80">
        <f t="shared" si="386"/>
        <v>4378</v>
      </c>
      <c r="K553" s="424">
        <v>20</v>
      </c>
      <c r="L553" s="82">
        <f t="shared" si="387"/>
        <v>25</v>
      </c>
      <c r="M553" s="421">
        <f t="shared" si="388"/>
        <v>9</v>
      </c>
      <c r="N553" s="4"/>
      <c r="O553" s="83">
        <f t="shared" si="389"/>
        <v>23</v>
      </c>
      <c r="P553" s="77" t="str">
        <f t="shared" si="390"/>
        <v>TANUJA NEGI</v>
      </c>
      <c r="Q553" s="77">
        <f t="shared" si="391"/>
        <v>4378</v>
      </c>
      <c r="R553" s="78"/>
      <c r="S553" s="79" t="e">
        <f>IF(#REF!="","",ROUND(#REF!/#REF!*$AN$5,1))</f>
        <v>#REF!</v>
      </c>
      <c r="T553" s="79" t="str">
        <f t="shared" si="392"/>
        <v/>
      </c>
      <c r="U553" s="4"/>
      <c r="V553" s="69">
        <f t="shared" si="393"/>
        <v>23</v>
      </c>
      <c r="W553" s="70" t="str">
        <f t="shared" si="394"/>
        <v>TANUJA NEGI</v>
      </c>
      <c r="X553" s="70">
        <f t="shared" si="378"/>
        <v>4378</v>
      </c>
      <c r="Y553" s="71">
        <v>25</v>
      </c>
      <c r="Z553" s="72">
        <f t="shared" si="395"/>
        <v>62.5</v>
      </c>
      <c r="AA553" s="422">
        <f t="shared" si="396"/>
        <v>8</v>
      </c>
      <c r="AB553" s="4"/>
      <c r="AC553" s="84">
        <f t="shared" si="397"/>
        <v>23</v>
      </c>
      <c r="AD553" s="80" t="str">
        <f t="shared" si="379"/>
        <v>TANUJA NEGI</v>
      </c>
      <c r="AE553" s="80">
        <f t="shared" si="380"/>
        <v>4378</v>
      </c>
      <c r="AF553" s="81">
        <v>30</v>
      </c>
      <c r="AG553" s="82">
        <f t="shared" si="398"/>
        <v>37.5</v>
      </c>
      <c r="AH553" s="82">
        <f t="shared" si="399"/>
        <v>22</v>
      </c>
      <c r="AI553" s="4"/>
      <c r="AJ553" s="83">
        <f t="shared" si="400"/>
        <v>23</v>
      </c>
      <c r="AK553" s="77" t="str">
        <f t="shared" si="401"/>
        <v>TANUJA NEGI</v>
      </c>
      <c r="AL553" s="77">
        <f t="shared" si="381"/>
        <v>4378</v>
      </c>
      <c r="AM553" s="78">
        <v>21</v>
      </c>
      <c r="AN553" s="79" t="e">
        <f>IF(#REF!="","",ROUND(#REF!/#REF!*$AN$5,1))</f>
        <v>#REF!</v>
      </c>
      <c r="AO553" s="79">
        <f t="shared" si="402"/>
        <v>21</v>
      </c>
      <c r="AP553" s="5">
        <f t="shared" si="407"/>
        <v>11</v>
      </c>
      <c r="AQ553" s="5">
        <f t="shared" si="403"/>
        <v>20</v>
      </c>
      <c r="AR553" s="5" t="str">
        <f t="shared" si="408"/>
        <v/>
      </c>
      <c r="AS553" s="5">
        <f t="shared" si="409"/>
        <v>25</v>
      </c>
      <c r="AT553" s="5">
        <f t="shared" si="405"/>
        <v>30</v>
      </c>
      <c r="AU553" s="5">
        <f t="shared" si="410"/>
        <v>21</v>
      </c>
      <c r="AV553" s="5">
        <f t="shared" si="406"/>
        <v>86</v>
      </c>
    </row>
    <row r="554" spans="1:48" x14ac:dyDescent="0.35">
      <c r="A554" s="69">
        <f>IF('Student Profile'!A26="","",'Student Profile'!A26)</f>
        <v>24</v>
      </c>
      <c r="B554" s="70" t="str">
        <f>IF('Student Profile'!B26="","",'Student Profile'!B26)</f>
        <v/>
      </c>
      <c r="C554" s="69" t="str">
        <f>IF('Student Profile'!C26="","",'Student Profile'!C26)</f>
        <v/>
      </c>
      <c r="D554" s="71"/>
      <c r="E554" s="72">
        <f t="shared" si="382"/>
        <v>0</v>
      </c>
      <c r="F554" s="422" t="str">
        <f t="shared" si="383"/>
        <v/>
      </c>
      <c r="G554" s="4"/>
      <c r="H554" s="84">
        <f t="shared" si="384"/>
        <v>24</v>
      </c>
      <c r="I554" s="80" t="str">
        <f t="shared" si="385"/>
        <v/>
      </c>
      <c r="J554" s="80" t="str">
        <f t="shared" si="386"/>
        <v/>
      </c>
      <c r="K554" s="424"/>
      <c r="L554" s="82">
        <f t="shared" si="387"/>
        <v>0</v>
      </c>
      <c r="M554" s="421" t="str">
        <f t="shared" si="388"/>
        <v/>
      </c>
      <c r="N554" s="4"/>
      <c r="O554" s="83">
        <f t="shared" si="389"/>
        <v>24</v>
      </c>
      <c r="P554" s="77" t="str">
        <f t="shared" si="390"/>
        <v/>
      </c>
      <c r="Q554" s="77" t="str">
        <f t="shared" si="391"/>
        <v/>
      </c>
      <c r="R554" s="78"/>
      <c r="S554" s="79" t="e">
        <f>IF(#REF!="","",ROUND(#REF!/#REF!*$AN$5,1))</f>
        <v>#REF!</v>
      </c>
      <c r="T554" s="79" t="str">
        <f t="shared" si="392"/>
        <v/>
      </c>
      <c r="U554" s="4"/>
      <c r="V554" s="69">
        <f t="shared" si="393"/>
        <v>24</v>
      </c>
      <c r="W554" s="70" t="str">
        <f t="shared" si="394"/>
        <v/>
      </c>
      <c r="X554" s="70" t="str">
        <f t="shared" si="378"/>
        <v/>
      </c>
      <c r="Y554" s="71"/>
      <c r="Z554" s="72">
        <f t="shared" si="395"/>
        <v>0</v>
      </c>
      <c r="AA554" s="422" t="str">
        <f t="shared" si="396"/>
        <v/>
      </c>
      <c r="AB554" s="4"/>
      <c r="AC554" s="84">
        <f t="shared" si="397"/>
        <v>24</v>
      </c>
      <c r="AD554" s="80" t="str">
        <f t="shared" si="379"/>
        <v/>
      </c>
      <c r="AE554" s="80" t="str">
        <f t="shared" si="380"/>
        <v/>
      </c>
      <c r="AF554" s="81"/>
      <c r="AG554" s="82">
        <f t="shared" si="398"/>
        <v>0</v>
      </c>
      <c r="AH554" s="82" t="str">
        <f t="shared" si="399"/>
        <v/>
      </c>
      <c r="AI554" s="4"/>
      <c r="AJ554" s="83">
        <f t="shared" si="400"/>
        <v>24</v>
      </c>
      <c r="AK554" s="77" t="str">
        <f t="shared" si="401"/>
        <v/>
      </c>
      <c r="AL554" s="77" t="str">
        <f t="shared" si="381"/>
        <v/>
      </c>
      <c r="AM554" s="78"/>
      <c r="AN554" s="79" t="e">
        <f>IF(#REF!="","",ROUND(#REF!/#REF!*$AN$5,1))</f>
        <v>#REF!</v>
      </c>
      <c r="AO554" s="79" t="str">
        <f t="shared" si="402"/>
        <v/>
      </c>
      <c r="AP554" s="5" t="str">
        <f t="shared" si="407"/>
        <v/>
      </c>
      <c r="AQ554" s="5" t="str">
        <f t="shared" si="403"/>
        <v/>
      </c>
      <c r="AR554" s="5" t="str">
        <f t="shared" si="408"/>
        <v/>
      </c>
      <c r="AS554" s="5" t="str">
        <f t="shared" si="409"/>
        <v/>
      </c>
      <c r="AT554" s="5" t="str">
        <f t="shared" si="405"/>
        <v/>
      </c>
      <c r="AU554" s="5" t="str">
        <f t="shared" si="410"/>
        <v/>
      </c>
      <c r="AV554" s="5" t="str">
        <f t="shared" si="406"/>
        <v/>
      </c>
    </row>
    <row r="555" spans="1:48" x14ac:dyDescent="0.35">
      <c r="A555" s="69">
        <f>IF('Student Profile'!A27="","",'Student Profile'!A27)</f>
        <v>25</v>
      </c>
      <c r="B555" s="70" t="str">
        <f>IF('Student Profile'!B27="","",'Student Profile'!B27)</f>
        <v/>
      </c>
      <c r="C555" s="69" t="str">
        <f>IF('Student Profile'!C27="","",'Student Profile'!C27)</f>
        <v/>
      </c>
      <c r="D555" s="71"/>
      <c r="E555" s="72">
        <f t="shared" si="382"/>
        <v>0</v>
      </c>
      <c r="F555" s="422" t="str">
        <f t="shared" si="383"/>
        <v/>
      </c>
      <c r="G555" s="4"/>
      <c r="H555" s="84">
        <f t="shared" si="384"/>
        <v>25</v>
      </c>
      <c r="I555" s="80" t="str">
        <f t="shared" si="385"/>
        <v/>
      </c>
      <c r="J555" s="80" t="str">
        <f t="shared" si="386"/>
        <v/>
      </c>
      <c r="K555" s="424"/>
      <c r="L555" s="82">
        <f t="shared" si="387"/>
        <v>0</v>
      </c>
      <c r="M555" s="421" t="str">
        <f t="shared" si="388"/>
        <v/>
      </c>
      <c r="N555" s="4"/>
      <c r="O555" s="83">
        <f t="shared" si="389"/>
        <v>25</v>
      </c>
      <c r="P555" s="77" t="str">
        <f t="shared" si="390"/>
        <v/>
      </c>
      <c r="Q555" s="77" t="str">
        <f t="shared" si="391"/>
        <v/>
      </c>
      <c r="R555" s="78"/>
      <c r="S555" s="79" t="e">
        <f>IF(#REF!="","",ROUND(#REF!/#REF!*$AN$5,1))</f>
        <v>#REF!</v>
      </c>
      <c r="T555" s="79" t="str">
        <f t="shared" si="392"/>
        <v/>
      </c>
      <c r="U555" s="4"/>
      <c r="V555" s="69">
        <f t="shared" si="393"/>
        <v>25</v>
      </c>
      <c r="W555" s="70" t="str">
        <f t="shared" si="394"/>
        <v/>
      </c>
      <c r="X555" s="70" t="str">
        <f t="shared" si="378"/>
        <v/>
      </c>
      <c r="Y555" s="71"/>
      <c r="Z555" s="72">
        <f t="shared" si="395"/>
        <v>0</v>
      </c>
      <c r="AA555" s="422" t="str">
        <f t="shared" si="396"/>
        <v/>
      </c>
      <c r="AB555" s="4"/>
      <c r="AC555" s="84">
        <f t="shared" si="397"/>
        <v>25</v>
      </c>
      <c r="AD555" s="80" t="str">
        <f t="shared" si="379"/>
        <v/>
      </c>
      <c r="AE555" s="80" t="str">
        <f t="shared" si="380"/>
        <v/>
      </c>
      <c r="AF555" s="81"/>
      <c r="AG555" s="82">
        <f t="shared" si="398"/>
        <v>0</v>
      </c>
      <c r="AH555" s="82" t="str">
        <f t="shared" si="399"/>
        <v/>
      </c>
      <c r="AI555" s="4"/>
      <c r="AJ555" s="83">
        <f t="shared" si="400"/>
        <v>25</v>
      </c>
      <c r="AK555" s="77" t="str">
        <f t="shared" si="401"/>
        <v/>
      </c>
      <c r="AL555" s="77" t="str">
        <f t="shared" si="381"/>
        <v/>
      </c>
      <c r="AM555" s="78"/>
      <c r="AN555" s="79" t="e">
        <f>IF(#REF!="","",ROUND(#REF!/#REF!*$AN$5,1))</f>
        <v>#REF!</v>
      </c>
      <c r="AO555" s="79" t="str">
        <f t="shared" si="402"/>
        <v/>
      </c>
      <c r="AP555" s="5" t="str">
        <f t="shared" si="407"/>
        <v/>
      </c>
      <c r="AQ555" s="5" t="str">
        <f t="shared" si="403"/>
        <v/>
      </c>
      <c r="AR555" s="5" t="str">
        <f t="shared" si="408"/>
        <v/>
      </c>
      <c r="AS555" s="5" t="str">
        <f t="shared" si="409"/>
        <v/>
      </c>
      <c r="AT555" s="5" t="str">
        <f t="shared" si="405"/>
        <v/>
      </c>
      <c r="AU555" s="5" t="str">
        <f t="shared" si="410"/>
        <v/>
      </c>
      <c r="AV555" s="5" t="str">
        <f t="shared" si="406"/>
        <v/>
      </c>
    </row>
    <row r="556" spans="1:48" x14ac:dyDescent="0.35">
      <c r="A556" s="69">
        <f>IF('Student Profile'!A28="","",'Student Profile'!A28)</f>
        <v>26</v>
      </c>
      <c r="B556" s="70" t="str">
        <f>IF('Student Profile'!B28="","",'Student Profile'!B28)</f>
        <v/>
      </c>
      <c r="C556" s="69" t="str">
        <f>IF('Student Profile'!C28="","",'Student Profile'!C28)</f>
        <v/>
      </c>
      <c r="D556" s="71"/>
      <c r="E556" s="72">
        <f t="shared" si="382"/>
        <v>0</v>
      </c>
      <c r="F556" s="422" t="str">
        <f t="shared" si="383"/>
        <v/>
      </c>
      <c r="G556" s="4"/>
      <c r="H556" s="84">
        <f t="shared" si="384"/>
        <v>26</v>
      </c>
      <c r="I556" s="80" t="str">
        <f t="shared" si="385"/>
        <v/>
      </c>
      <c r="J556" s="80" t="str">
        <f t="shared" si="386"/>
        <v/>
      </c>
      <c r="K556" s="425"/>
      <c r="L556" s="82">
        <f t="shared" si="387"/>
        <v>0</v>
      </c>
      <c r="M556" s="421" t="str">
        <f t="shared" si="388"/>
        <v/>
      </c>
      <c r="N556" s="4"/>
      <c r="O556" s="83">
        <f t="shared" si="389"/>
        <v>26</v>
      </c>
      <c r="P556" s="77" t="str">
        <f t="shared" si="390"/>
        <v/>
      </c>
      <c r="Q556" s="77" t="str">
        <f t="shared" si="391"/>
        <v/>
      </c>
      <c r="R556" s="78"/>
      <c r="S556" s="79" t="e">
        <f>IF(#REF!="","",ROUND(#REF!/#REF!*$AN$5,1))</f>
        <v>#REF!</v>
      </c>
      <c r="T556" s="79" t="str">
        <f t="shared" si="392"/>
        <v/>
      </c>
      <c r="U556" s="4"/>
      <c r="V556" s="69">
        <f t="shared" si="393"/>
        <v>26</v>
      </c>
      <c r="W556" s="70" t="str">
        <f t="shared" si="394"/>
        <v/>
      </c>
      <c r="X556" s="70" t="str">
        <f t="shared" si="378"/>
        <v/>
      </c>
      <c r="Y556" s="71"/>
      <c r="Z556" s="72">
        <f t="shared" si="395"/>
        <v>0</v>
      </c>
      <c r="AA556" s="422" t="str">
        <f t="shared" si="396"/>
        <v/>
      </c>
      <c r="AB556" s="4"/>
      <c r="AC556" s="84">
        <f t="shared" si="397"/>
        <v>26</v>
      </c>
      <c r="AD556" s="80" t="str">
        <f t="shared" si="379"/>
        <v/>
      </c>
      <c r="AE556" s="80" t="str">
        <f t="shared" si="380"/>
        <v/>
      </c>
      <c r="AF556" s="81"/>
      <c r="AG556" s="82">
        <f t="shared" si="398"/>
        <v>0</v>
      </c>
      <c r="AH556" s="82" t="str">
        <f t="shared" si="399"/>
        <v/>
      </c>
      <c r="AI556" s="4"/>
      <c r="AJ556" s="83">
        <f t="shared" si="400"/>
        <v>26</v>
      </c>
      <c r="AK556" s="77" t="str">
        <f t="shared" si="401"/>
        <v/>
      </c>
      <c r="AL556" s="77" t="str">
        <f t="shared" si="381"/>
        <v/>
      </c>
      <c r="AM556" s="78"/>
      <c r="AN556" s="79" t="e">
        <f>IF(#REF!="","",ROUND(#REF!/#REF!*$AN$5,1))</f>
        <v>#REF!</v>
      </c>
      <c r="AO556" s="79" t="str">
        <f t="shared" si="402"/>
        <v/>
      </c>
      <c r="AP556" s="5" t="str">
        <f t="shared" si="407"/>
        <v/>
      </c>
      <c r="AQ556" s="5" t="str">
        <f t="shared" si="403"/>
        <v/>
      </c>
      <c r="AR556" s="5" t="str">
        <f t="shared" si="408"/>
        <v/>
      </c>
      <c r="AS556" s="5" t="str">
        <f t="shared" si="409"/>
        <v/>
      </c>
      <c r="AT556" s="5" t="str">
        <f t="shared" si="405"/>
        <v/>
      </c>
      <c r="AU556" s="5" t="str">
        <f t="shared" si="410"/>
        <v/>
      </c>
      <c r="AV556" s="5" t="str">
        <f t="shared" si="406"/>
        <v/>
      </c>
    </row>
    <row r="557" spans="1:48" x14ac:dyDescent="0.35">
      <c r="A557" s="69">
        <f>IF('Student Profile'!A29="","",'Student Profile'!A29)</f>
        <v>27</v>
      </c>
      <c r="B557" s="70" t="str">
        <f>IF('Student Profile'!B29="","",'Student Profile'!B29)</f>
        <v/>
      </c>
      <c r="C557" s="69" t="str">
        <f>IF('Student Profile'!C29="","",'Student Profile'!C29)</f>
        <v/>
      </c>
      <c r="D557" s="71"/>
      <c r="E557" s="72">
        <f t="shared" si="382"/>
        <v>0</v>
      </c>
      <c r="F557" s="422" t="str">
        <f t="shared" si="383"/>
        <v/>
      </c>
      <c r="G557" s="4"/>
      <c r="H557" s="84">
        <f t="shared" si="384"/>
        <v>27</v>
      </c>
      <c r="I557" s="80" t="str">
        <f t="shared" si="385"/>
        <v/>
      </c>
      <c r="J557" s="80" t="str">
        <f t="shared" si="386"/>
        <v/>
      </c>
      <c r="K557" s="424"/>
      <c r="L557" s="82">
        <f t="shared" si="387"/>
        <v>0</v>
      </c>
      <c r="M557" s="421" t="str">
        <f t="shared" si="388"/>
        <v/>
      </c>
      <c r="N557" s="4"/>
      <c r="O557" s="83">
        <f t="shared" si="389"/>
        <v>27</v>
      </c>
      <c r="P557" s="77" t="str">
        <f t="shared" si="390"/>
        <v/>
      </c>
      <c r="Q557" s="77" t="str">
        <f t="shared" si="391"/>
        <v/>
      </c>
      <c r="R557" s="78"/>
      <c r="S557" s="79" t="e">
        <f>IF(#REF!="","",ROUND(#REF!/#REF!*$AN$5,1))</f>
        <v>#REF!</v>
      </c>
      <c r="T557" s="79" t="str">
        <f t="shared" si="392"/>
        <v/>
      </c>
      <c r="U557" s="4"/>
      <c r="V557" s="69">
        <f t="shared" si="393"/>
        <v>27</v>
      </c>
      <c r="W557" s="70" t="str">
        <f t="shared" si="394"/>
        <v/>
      </c>
      <c r="X557" s="70" t="str">
        <f t="shared" si="378"/>
        <v/>
      </c>
      <c r="Y557" s="71"/>
      <c r="Z557" s="72">
        <f t="shared" si="395"/>
        <v>0</v>
      </c>
      <c r="AA557" s="422" t="str">
        <f t="shared" si="396"/>
        <v/>
      </c>
      <c r="AB557" s="4"/>
      <c r="AC557" s="84">
        <f t="shared" si="397"/>
        <v>27</v>
      </c>
      <c r="AD557" s="80" t="str">
        <f t="shared" si="379"/>
        <v/>
      </c>
      <c r="AE557" s="80" t="str">
        <f t="shared" si="380"/>
        <v/>
      </c>
      <c r="AF557" s="81"/>
      <c r="AG557" s="82">
        <f t="shared" si="398"/>
        <v>0</v>
      </c>
      <c r="AH557" s="82" t="str">
        <f t="shared" si="399"/>
        <v/>
      </c>
      <c r="AI557" s="4"/>
      <c r="AJ557" s="83">
        <f t="shared" si="400"/>
        <v>27</v>
      </c>
      <c r="AK557" s="77" t="str">
        <f t="shared" si="401"/>
        <v/>
      </c>
      <c r="AL557" s="77" t="str">
        <f t="shared" si="381"/>
        <v/>
      </c>
      <c r="AM557" s="78"/>
      <c r="AN557" s="79" t="e">
        <f>IF(#REF!="","",ROUND(#REF!/#REF!*$AN$5,1))</f>
        <v>#REF!</v>
      </c>
      <c r="AO557" s="79" t="str">
        <f t="shared" si="402"/>
        <v/>
      </c>
      <c r="AP557" s="5" t="str">
        <f t="shared" si="407"/>
        <v/>
      </c>
      <c r="AQ557" s="5" t="str">
        <f t="shared" si="403"/>
        <v/>
      </c>
      <c r="AR557" s="5" t="str">
        <f t="shared" si="408"/>
        <v/>
      </c>
      <c r="AS557" s="5" t="str">
        <f t="shared" si="409"/>
        <v/>
      </c>
      <c r="AT557" s="5" t="str">
        <f t="shared" si="405"/>
        <v/>
      </c>
      <c r="AU557" s="5" t="str">
        <f t="shared" si="410"/>
        <v/>
      </c>
      <c r="AV557" s="5" t="str">
        <f t="shared" si="406"/>
        <v/>
      </c>
    </row>
    <row r="558" spans="1:48" x14ac:dyDescent="0.35">
      <c r="A558" s="69">
        <f>IF('Student Profile'!A30="","",'Student Profile'!A30)</f>
        <v>28</v>
      </c>
      <c r="B558" s="70" t="str">
        <f>IF('Student Profile'!B30="","",'Student Profile'!B30)</f>
        <v/>
      </c>
      <c r="C558" s="69" t="str">
        <f>IF('Student Profile'!C30="","",'Student Profile'!C30)</f>
        <v/>
      </c>
      <c r="D558" s="71"/>
      <c r="E558" s="72">
        <f t="shared" si="382"/>
        <v>0</v>
      </c>
      <c r="F558" s="422" t="str">
        <f t="shared" si="383"/>
        <v/>
      </c>
      <c r="G558" s="4"/>
      <c r="H558" s="84">
        <f t="shared" si="384"/>
        <v>28</v>
      </c>
      <c r="I558" s="80" t="str">
        <f t="shared" si="385"/>
        <v/>
      </c>
      <c r="J558" s="80" t="str">
        <f t="shared" si="386"/>
        <v/>
      </c>
      <c r="K558" s="424"/>
      <c r="L558" s="82">
        <f t="shared" si="387"/>
        <v>0</v>
      </c>
      <c r="M558" s="421" t="str">
        <f t="shared" si="388"/>
        <v/>
      </c>
      <c r="N558" s="4"/>
      <c r="O558" s="83">
        <f t="shared" si="389"/>
        <v>28</v>
      </c>
      <c r="P558" s="77" t="str">
        <f t="shared" si="390"/>
        <v/>
      </c>
      <c r="Q558" s="77" t="str">
        <f t="shared" si="391"/>
        <v/>
      </c>
      <c r="R558" s="78"/>
      <c r="S558" s="79" t="e">
        <f>IF(#REF!="","",ROUND(#REF!/#REF!*$AN$5,1))</f>
        <v>#REF!</v>
      </c>
      <c r="T558" s="79" t="str">
        <f t="shared" si="392"/>
        <v/>
      </c>
      <c r="U558" s="4"/>
      <c r="V558" s="69">
        <f t="shared" si="393"/>
        <v>28</v>
      </c>
      <c r="W558" s="70" t="str">
        <f t="shared" si="394"/>
        <v/>
      </c>
      <c r="X558" s="70" t="str">
        <f t="shared" si="378"/>
        <v/>
      </c>
      <c r="Y558" s="71"/>
      <c r="Z558" s="72">
        <f t="shared" si="395"/>
        <v>0</v>
      </c>
      <c r="AA558" s="422" t="str">
        <f t="shared" si="396"/>
        <v/>
      </c>
      <c r="AB558" s="4"/>
      <c r="AC558" s="84">
        <f t="shared" si="397"/>
        <v>28</v>
      </c>
      <c r="AD558" s="80" t="str">
        <f t="shared" si="379"/>
        <v/>
      </c>
      <c r="AE558" s="80" t="str">
        <f t="shared" si="380"/>
        <v/>
      </c>
      <c r="AF558" s="81"/>
      <c r="AG558" s="82">
        <f t="shared" si="398"/>
        <v>0</v>
      </c>
      <c r="AH558" s="82" t="str">
        <f t="shared" si="399"/>
        <v/>
      </c>
      <c r="AI558" s="4"/>
      <c r="AJ558" s="83">
        <f t="shared" si="400"/>
        <v>28</v>
      </c>
      <c r="AK558" s="77" t="str">
        <f t="shared" si="401"/>
        <v/>
      </c>
      <c r="AL558" s="77" t="str">
        <f t="shared" si="381"/>
        <v/>
      </c>
      <c r="AM558" s="78"/>
      <c r="AN558" s="79" t="e">
        <f>IF(#REF!="","",ROUND(#REF!/#REF!*$AN$5,1))</f>
        <v>#REF!</v>
      </c>
      <c r="AO558" s="79" t="str">
        <f t="shared" si="402"/>
        <v/>
      </c>
      <c r="AP558" s="5" t="str">
        <f t="shared" si="407"/>
        <v/>
      </c>
      <c r="AQ558" s="5" t="str">
        <f t="shared" si="403"/>
        <v/>
      </c>
      <c r="AR558" s="5" t="str">
        <f t="shared" si="408"/>
        <v/>
      </c>
      <c r="AS558" s="5" t="str">
        <f t="shared" si="409"/>
        <v/>
      </c>
      <c r="AT558" s="5" t="str">
        <f t="shared" si="405"/>
        <v/>
      </c>
      <c r="AU558" s="5" t="str">
        <f t="shared" si="410"/>
        <v/>
      </c>
      <c r="AV558" s="5" t="str">
        <f t="shared" si="406"/>
        <v/>
      </c>
    </row>
    <row r="559" spans="1:48" x14ac:dyDescent="0.35">
      <c r="A559" s="69">
        <f>IF('Student Profile'!A31="","",'Student Profile'!A31)</f>
        <v>29</v>
      </c>
      <c r="B559" s="70" t="str">
        <f>IF('Student Profile'!B31="","",'Student Profile'!B31)</f>
        <v/>
      </c>
      <c r="C559" s="69" t="str">
        <f>IF('Student Profile'!C31="","",'Student Profile'!C31)</f>
        <v/>
      </c>
      <c r="D559" s="71"/>
      <c r="E559" s="72">
        <f t="shared" si="382"/>
        <v>0</v>
      </c>
      <c r="F559" s="422" t="str">
        <f t="shared" si="383"/>
        <v/>
      </c>
      <c r="G559" s="4"/>
      <c r="H559" s="84">
        <f t="shared" si="384"/>
        <v>29</v>
      </c>
      <c r="I559" s="80" t="str">
        <f t="shared" si="385"/>
        <v/>
      </c>
      <c r="J559" s="80" t="str">
        <f t="shared" si="386"/>
        <v/>
      </c>
      <c r="K559" s="424"/>
      <c r="L559" s="82">
        <f t="shared" si="387"/>
        <v>0</v>
      </c>
      <c r="M559" s="421" t="str">
        <f t="shared" si="388"/>
        <v/>
      </c>
      <c r="N559" s="4"/>
      <c r="O559" s="83">
        <f t="shared" si="389"/>
        <v>29</v>
      </c>
      <c r="P559" s="77" t="str">
        <f t="shared" si="390"/>
        <v/>
      </c>
      <c r="Q559" s="77" t="str">
        <f t="shared" si="391"/>
        <v/>
      </c>
      <c r="R559" s="78"/>
      <c r="S559" s="79" t="e">
        <f>IF(#REF!="","",ROUND(#REF!/#REF!*$AN$5,1))</f>
        <v>#REF!</v>
      </c>
      <c r="T559" s="79" t="str">
        <f t="shared" si="392"/>
        <v/>
      </c>
      <c r="U559" s="4"/>
      <c r="V559" s="69">
        <f t="shared" si="393"/>
        <v>29</v>
      </c>
      <c r="W559" s="70" t="str">
        <f t="shared" si="394"/>
        <v/>
      </c>
      <c r="X559" s="70" t="str">
        <f t="shared" si="378"/>
        <v/>
      </c>
      <c r="Y559" s="71"/>
      <c r="Z559" s="72">
        <f t="shared" si="395"/>
        <v>0</v>
      </c>
      <c r="AA559" s="422" t="str">
        <f t="shared" si="396"/>
        <v/>
      </c>
      <c r="AB559" s="4"/>
      <c r="AC559" s="84">
        <f t="shared" si="397"/>
        <v>29</v>
      </c>
      <c r="AD559" s="80" t="str">
        <f t="shared" si="379"/>
        <v/>
      </c>
      <c r="AE559" s="80" t="str">
        <f t="shared" si="380"/>
        <v/>
      </c>
      <c r="AF559" s="81"/>
      <c r="AG559" s="82">
        <f t="shared" si="398"/>
        <v>0</v>
      </c>
      <c r="AH559" s="82" t="str">
        <f t="shared" si="399"/>
        <v/>
      </c>
      <c r="AI559" s="4"/>
      <c r="AJ559" s="83">
        <f t="shared" si="400"/>
        <v>29</v>
      </c>
      <c r="AK559" s="77" t="str">
        <f t="shared" si="401"/>
        <v/>
      </c>
      <c r="AL559" s="77" t="str">
        <f t="shared" si="381"/>
        <v/>
      </c>
      <c r="AM559" s="78"/>
      <c r="AN559" s="79" t="e">
        <f>IF(#REF!="","",ROUND(#REF!/#REF!*$AN$5,1))</f>
        <v>#REF!</v>
      </c>
      <c r="AO559" s="79" t="str">
        <f t="shared" si="402"/>
        <v/>
      </c>
      <c r="AP559" s="5" t="str">
        <f t="shared" si="407"/>
        <v/>
      </c>
      <c r="AQ559" s="5" t="str">
        <f t="shared" si="403"/>
        <v/>
      </c>
      <c r="AR559" s="5" t="str">
        <f t="shared" si="408"/>
        <v/>
      </c>
      <c r="AS559" s="5" t="str">
        <f t="shared" si="409"/>
        <v/>
      </c>
      <c r="AT559" s="5" t="str">
        <f t="shared" si="405"/>
        <v/>
      </c>
      <c r="AU559" s="5" t="str">
        <f t="shared" si="410"/>
        <v/>
      </c>
      <c r="AV559" s="5" t="str">
        <f t="shared" si="406"/>
        <v/>
      </c>
    </row>
    <row r="560" spans="1:48" x14ac:dyDescent="0.35">
      <c r="A560" s="69">
        <f>IF('Student Profile'!A32="","",'Student Profile'!A32)</f>
        <v>30</v>
      </c>
      <c r="B560" s="70" t="str">
        <f>IF('Student Profile'!B32="","",'Student Profile'!B32)</f>
        <v/>
      </c>
      <c r="C560" s="69" t="str">
        <f>IF('Student Profile'!C32="","",'Student Profile'!C32)</f>
        <v/>
      </c>
      <c r="D560" s="71"/>
      <c r="E560" s="72">
        <f t="shared" si="382"/>
        <v>0</v>
      </c>
      <c r="F560" s="422" t="str">
        <f t="shared" si="383"/>
        <v/>
      </c>
      <c r="G560" s="4"/>
      <c r="H560" s="84">
        <f t="shared" si="384"/>
        <v>30</v>
      </c>
      <c r="I560" s="80" t="str">
        <f t="shared" si="385"/>
        <v/>
      </c>
      <c r="J560" s="80" t="str">
        <f t="shared" si="386"/>
        <v/>
      </c>
      <c r="K560" s="424"/>
      <c r="L560" s="82">
        <f t="shared" si="387"/>
        <v>0</v>
      </c>
      <c r="M560" s="421" t="str">
        <f t="shared" si="388"/>
        <v/>
      </c>
      <c r="N560" s="4"/>
      <c r="O560" s="83">
        <f t="shared" si="389"/>
        <v>30</v>
      </c>
      <c r="P560" s="77" t="str">
        <f t="shared" si="390"/>
        <v/>
      </c>
      <c r="Q560" s="77" t="str">
        <f t="shared" si="391"/>
        <v/>
      </c>
      <c r="R560" s="78"/>
      <c r="S560" s="79" t="e">
        <f>IF(#REF!="","",ROUND(#REF!/#REF!*$AN$5,1))</f>
        <v>#REF!</v>
      </c>
      <c r="T560" s="79" t="str">
        <f t="shared" si="392"/>
        <v/>
      </c>
      <c r="U560" s="4"/>
      <c r="V560" s="69">
        <f t="shared" si="393"/>
        <v>30</v>
      </c>
      <c r="W560" s="70" t="str">
        <f t="shared" si="394"/>
        <v/>
      </c>
      <c r="X560" s="70" t="str">
        <f t="shared" si="378"/>
        <v/>
      </c>
      <c r="Y560" s="71"/>
      <c r="Z560" s="72">
        <f t="shared" si="395"/>
        <v>0</v>
      </c>
      <c r="AA560" s="422" t="str">
        <f t="shared" si="396"/>
        <v/>
      </c>
      <c r="AB560" s="4"/>
      <c r="AC560" s="84">
        <f t="shared" si="397"/>
        <v>30</v>
      </c>
      <c r="AD560" s="80" t="str">
        <f t="shared" si="379"/>
        <v/>
      </c>
      <c r="AE560" s="80" t="str">
        <f t="shared" si="380"/>
        <v/>
      </c>
      <c r="AF560" s="81"/>
      <c r="AG560" s="82">
        <f t="shared" si="398"/>
        <v>0</v>
      </c>
      <c r="AH560" s="82" t="str">
        <f t="shared" si="399"/>
        <v/>
      </c>
      <c r="AI560" s="4"/>
      <c r="AJ560" s="83">
        <f t="shared" si="400"/>
        <v>30</v>
      </c>
      <c r="AK560" s="77" t="str">
        <f t="shared" si="401"/>
        <v/>
      </c>
      <c r="AL560" s="77" t="str">
        <f t="shared" si="381"/>
        <v/>
      </c>
      <c r="AM560" s="78"/>
      <c r="AN560" s="79" t="e">
        <f>IF(#REF!="","",ROUND(#REF!/#REF!*$AN$5,1))</f>
        <v>#REF!</v>
      </c>
      <c r="AO560" s="79" t="str">
        <f t="shared" si="402"/>
        <v/>
      </c>
      <c r="AP560" s="5" t="str">
        <f t="shared" si="407"/>
        <v/>
      </c>
      <c r="AQ560" s="5" t="str">
        <f t="shared" si="403"/>
        <v/>
      </c>
      <c r="AR560" s="5" t="str">
        <f t="shared" si="408"/>
        <v/>
      </c>
      <c r="AS560" s="5" t="str">
        <f t="shared" si="409"/>
        <v/>
      </c>
      <c r="AT560" s="5" t="str">
        <f t="shared" si="405"/>
        <v/>
      </c>
      <c r="AU560" s="5" t="str">
        <f t="shared" si="410"/>
        <v/>
      </c>
      <c r="AV560" s="5" t="str">
        <f t="shared" si="406"/>
        <v/>
      </c>
    </row>
    <row r="561" spans="1:48" x14ac:dyDescent="0.35">
      <c r="A561" s="69">
        <f>IF('Student Profile'!A33="","",'Student Profile'!A33)</f>
        <v>31</v>
      </c>
      <c r="B561" s="70" t="str">
        <f>IF('Student Profile'!B33="","",'Student Profile'!B33)</f>
        <v/>
      </c>
      <c r="C561" s="69" t="str">
        <f>IF('Student Profile'!C33="","",'Student Profile'!C33)</f>
        <v/>
      </c>
      <c r="D561" s="71"/>
      <c r="E561" s="72">
        <f t="shared" si="382"/>
        <v>0</v>
      </c>
      <c r="F561" s="422" t="str">
        <f t="shared" si="383"/>
        <v/>
      </c>
      <c r="G561" s="4"/>
      <c r="H561" s="84">
        <f t="shared" si="384"/>
        <v>31</v>
      </c>
      <c r="I561" s="80" t="str">
        <f t="shared" si="385"/>
        <v/>
      </c>
      <c r="J561" s="80" t="str">
        <f t="shared" si="386"/>
        <v/>
      </c>
      <c r="K561" s="425"/>
      <c r="L561" s="82">
        <f t="shared" si="387"/>
        <v>0</v>
      </c>
      <c r="M561" s="421" t="str">
        <f t="shared" si="388"/>
        <v/>
      </c>
      <c r="N561" s="4"/>
      <c r="O561" s="83">
        <f t="shared" si="389"/>
        <v>31</v>
      </c>
      <c r="P561" s="77" t="str">
        <f t="shared" si="390"/>
        <v/>
      </c>
      <c r="Q561" s="77" t="str">
        <f t="shared" si="391"/>
        <v/>
      </c>
      <c r="R561" s="78"/>
      <c r="S561" s="79" t="e">
        <f>IF(#REF!="","",ROUND(#REF!/#REF!*$AN$5,1))</f>
        <v>#REF!</v>
      </c>
      <c r="T561" s="79" t="str">
        <f t="shared" si="392"/>
        <v/>
      </c>
      <c r="U561" s="4"/>
      <c r="V561" s="69">
        <f t="shared" si="393"/>
        <v>31</v>
      </c>
      <c r="W561" s="70" t="str">
        <f t="shared" si="394"/>
        <v/>
      </c>
      <c r="X561" s="70" t="str">
        <f t="shared" si="378"/>
        <v/>
      </c>
      <c r="Y561" s="71"/>
      <c r="Z561" s="72">
        <f t="shared" si="395"/>
        <v>0</v>
      </c>
      <c r="AA561" s="422" t="str">
        <f t="shared" si="396"/>
        <v/>
      </c>
      <c r="AB561" s="4"/>
      <c r="AC561" s="84">
        <f t="shared" si="397"/>
        <v>31</v>
      </c>
      <c r="AD561" s="80" t="str">
        <f t="shared" si="379"/>
        <v/>
      </c>
      <c r="AE561" s="80" t="str">
        <f t="shared" si="380"/>
        <v/>
      </c>
      <c r="AF561" s="81"/>
      <c r="AG561" s="82">
        <f t="shared" si="398"/>
        <v>0</v>
      </c>
      <c r="AH561" s="82" t="str">
        <f t="shared" si="399"/>
        <v/>
      </c>
      <c r="AI561" s="4"/>
      <c r="AJ561" s="83">
        <f t="shared" si="400"/>
        <v>31</v>
      </c>
      <c r="AK561" s="77" t="str">
        <f t="shared" si="401"/>
        <v/>
      </c>
      <c r="AL561" s="77" t="str">
        <f t="shared" si="381"/>
        <v/>
      </c>
      <c r="AM561" s="78"/>
      <c r="AN561" s="79" t="e">
        <f>IF(#REF!="","",ROUND(#REF!/#REF!*$AN$5,1))</f>
        <v>#REF!</v>
      </c>
      <c r="AO561" s="79" t="str">
        <f t="shared" si="402"/>
        <v/>
      </c>
      <c r="AP561" s="5" t="str">
        <f t="shared" si="407"/>
        <v/>
      </c>
      <c r="AQ561" s="5" t="str">
        <f t="shared" si="403"/>
        <v/>
      </c>
      <c r="AR561" s="5" t="str">
        <f t="shared" si="408"/>
        <v/>
      </c>
      <c r="AS561" s="5" t="str">
        <f t="shared" si="409"/>
        <v/>
      </c>
      <c r="AT561" s="5" t="str">
        <f t="shared" si="405"/>
        <v/>
      </c>
      <c r="AU561" s="5" t="str">
        <f t="shared" si="410"/>
        <v/>
      </c>
      <c r="AV561" s="5" t="str">
        <f t="shared" si="406"/>
        <v/>
      </c>
    </row>
    <row r="562" spans="1:48" x14ac:dyDescent="0.35">
      <c r="A562" s="69">
        <f>IF('Student Profile'!A34="","",'Student Profile'!A34)</f>
        <v>32</v>
      </c>
      <c r="B562" s="70" t="str">
        <f>IF('Student Profile'!B34="","",'Student Profile'!B34)</f>
        <v/>
      </c>
      <c r="C562" s="69" t="str">
        <f>IF('Student Profile'!C34="","",'Student Profile'!C34)</f>
        <v/>
      </c>
      <c r="D562" s="71"/>
      <c r="E562" s="72">
        <f t="shared" si="382"/>
        <v>0</v>
      </c>
      <c r="F562" s="422" t="str">
        <f t="shared" si="383"/>
        <v/>
      </c>
      <c r="G562" s="4"/>
      <c r="H562" s="84">
        <f t="shared" si="384"/>
        <v>32</v>
      </c>
      <c r="I562" s="80" t="str">
        <f t="shared" si="385"/>
        <v/>
      </c>
      <c r="J562" s="80" t="str">
        <f t="shared" si="386"/>
        <v/>
      </c>
      <c r="K562" s="81"/>
      <c r="L562" s="82">
        <f t="shared" si="387"/>
        <v>0</v>
      </c>
      <c r="M562" s="421" t="str">
        <f t="shared" si="388"/>
        <v/>
      </c>
      <c r="N562" s="4"/>
      <c r="O562" s="83">
        <f t="shared" si="389"/>
        <v>32</v>
      </c>
      <c r="P562" s="77" t="str">
        <f t="shared" si="390"/>
        <v/>
      </c>
      <c r="Q562" s="77" t="str">
        <f t="shared" si="391"/>
        <v/>
      </c>
      <c r="R562" s="78"/>
      <c r="S562" s="79" t="e">
        <f>IF(#REF!="","",ROUND(#REF!/#REF!*$AN$5,1))</f>
        <v>#REF!</v>
      </c>
      <c r="T562" s="79" t="str">
        <f t="shared" si="392"/>
        <v/>
      </c>
      <c r="U562" s="4"/>
      <c r="V562" s="69">
        <f t="shared" si="393"/>
        <v>32</v>
      </c>
      <c r="W562" s="70" t="str">
        <f t="shared" si="394"/>
        <v/>
      </c>
      <c r="X562" s="70" t="str">
        <f t="shared" si="378"/>
        <v/>
      </c>
      <c r="Y562" s="71"/>
      <c r="Z562" s="72">
        <f t="shared" si="395"/>
        <v>0</v>
      </c>
      <c r="AA562" s="422" t="str">
        <f t="shared" si="396"/>
        <v/>
      </c>
      <c r="AB562" s="4"/>
      <c r="AC562" s="84">
        <f t="shared" si="397"/>
        <v>32</v>
      </c>
      <c r="AD562" s="80" t="str">
        <f t="shared" si="379"/>
        <v/>
      </c>
      <c r="AE562" s="80" t="str">
        <f t="shared" si="380"/>
        <v/>
      </c>
      <c r="AF562" s="81"/>
      <c r="AG562" s="82">
        <f t="shared" si="398"/>
        <v>0</v>
      </c>
      <c r="AH562" s="82" t="str">
        <f t="shared" si="399"/>
        <v/>
      </c>
      <c r="AI562" s="4"/>
      <c r="AJ562" s="83">
        <f t="shared" si="400"/>
        <v>32</v>
      </c>
      <c r="AK562" s="77" t="str">
        <f t="shared" si="401"/>
        <v/>
      </c>
      <c r="AL562" s="77" t="str">
        <f t="shared" si="381"/>
        <v/>
      </c>
      <c r="AM562" s="78"/>
      <c r="AN562" s="79" t="e">
        <f>IF(#REF!="","",ROUND(#REF!/#REF!*$AN$5,1))</f>
        <v>#REF!</v>
      </c>
      <c r="AO562" s="79" t="str">
        <f t="shared" si="402"/>
        <v/>
      </c>
      <c r="AP562" s="5" t="str">
        <f t="shared" si="407"/>
        <v/>
      </c>
      <c r="AQ562" s="5" t="str">
        <f t="shared" si="403"/>
        <v/>
      </c>
      <c r="AR562" s="5" t="str">
        <f t="shared" si="408"/>
        <v/>
      </c>
      <c r="AS562" s="5" t="str">
        <f t="shared" si="409"/>
        <v/>
      </c>
      <c r="AT562" s="5" t="str">
        <f t="shared" si="405"/>
        <v/>
      </c>
      <c r="AU562" s="5" t="str">
        <f t="shared" si="410"/>
        <v/>
      </c>
      <c r="AV562" s="5" t="str">
        <f t="shared" si="406"/>
        <v/>
      </c>
    </row>
    <row r="563" spans="1:48" x14ac:dyDescent="0.35">
      <c r="A563" s="69">
        <f>IF('Student Profile'!A35="","",'Student Profile'!A35)</f>
        <v>33</v>
      </c>
      <c r="B563" s="70" t="str">
        <f>IF('Student Profile'!B35="","",'Student Profile'!B35)</f>
        <v/>
      </c>
      <c r="C563" s="69" t="str">
        <f>IF('Student Profile'!C35="","",'Student Profile'!C35)</f>
        <v/>
      </c>
      <c r="D563" s="71"/>
      <c r="E563" s="72">
        <f t="shared" si="382"/>
        <v>0</v>
      </c>
      <c r="F563" s="422" t="str">
        <f t="shared" si="383"/>
        <v/>
      </c>
      <c r="G563" s="4"/>
      <c r="H563" s="84">
        <f t="shared" si="384"/>
        <v>33</v>
      </c>
      <c r="I563" s="80" t="str">
        <f t="shared" si="385"/>
        <v/>
      </c>
      <c r="J563" s="80" t="str">
        <f t="shared" si="386"/>
        <v/>
      </c>
      <c r="K563" s="81"/>
      <c r="L563" s="82">
        <f t="shared" si="387"/>
        <v>0</v>
      </c>
      <c r="M563" s="421" t="str">
        <f t="shared" si="388"/>
        <v/>
      </c>
      <c r="N563" s="4"/>
      <c r="O563" s="83">
        <f t="shared" si="389"/>
        <v>33</v>
      </c>
      <c r="P563" s="77" t="str">
        <f t="shared" si="390"/>
        <v/>
      </c>
      <c r="Q563" s="77" t="str">
        <f t="shared" si="391"/>
        <v/>
      </c>
      <c r="R563" s="78"/>
      <c r="S563" s="79" t="e">
        <f>IF(#REF!="","",ROUND(#REF!/#REF!*$AN$5,1))</f>
        <v>#REF!</v>
      </c>
      <c r="T563" s="79" t="str">
        <f t="shared" si="392"/>
        <v/>
      </c>
      <c r="U563" s="4"/>
      <c r="V563" s="69">
        <f t="shared" si="393"/>
        <v>33</v>
      </c>
      <c r="W563" s="70" t="str">
        <f t="shared" si="394"/>
        <v/>
      </c>
      <c r="X563" s="70" t="str">
        <f t="shared" si="378"/>
        <v/>
      </c>
      <c r="Y563" s="71"/>
      <c r="Z563" s="72">
        <f t="shared" si="395"/>
        <v>0</v>
      </c>
      <c r="AA563" s="422" t="str">
        <f t="shared" si="396"/>
        <v/>
      </c>
      <c r="AB563" s="4"/>
      <c r="AC563" s="84">
        <f t="shared" si="397"/>
        <v>33</v>
      </c>
      <c r="AD563" s="80" t="str">
        <f t="shared" si="379"/>
        <v/>
      </c>
      <c r="AE563" s="80" t="str">
        <f t="shared" si="380"/>
        <v/>
      </c>
      <c r="AF563" s="81"/>
      <c r="AG563" s="82">
        <f t="shared" si="398"/>
        <v>0</v>
      </c>
      <c r="AH563" s="82" t="str">
        <f t="shared" si="399"/>
        <v/>
      </c>
      <c r="AI563" s="4"/>
      <c r="AJ563" s="83">
        <f t="shared" si="400"/>
        <v>33</v>
      </c>
      <c r="AK563" s="77" t="str">
        <f t="shared" si="401"/>
        <v/>
      </c>
      <c r="AL563" s="77" t="str">
        <f t="shared" si="381"/>
        <v/>
      </c>
      <c r="AM563" s="78"/>
      <c r="AN563" s="79" t="e">
        <f>IF(#REF!="","",ROUND(#REF!/#REF!*$AN$5,1))</f>
        <v>#REF!</v>
      </c>
      <c r="AO563" s="79" t="str">
        <f t="shared" si="402"/>
        <v/>
      </c>
      <c r="AP563" s="5" t="str">
        <f t="shared" si="407"/>
        <v/>
      </c>
      <c r="AQ563" s="5" t="str">
        <f t="shared" si="403"/>
        <v/>
      </c>
      <c r="AR563" s="5" t="str">
        <f t="shared" si="408"/>
        <v/>
      </c>
      <c r="AS563" s="5" t="str">
        <f t="shared" si="409"/>
        <v/>
      </c>
      <c r="AT563" s="5" t="str">
        <f t="shared" si="405"/>
        <v/>
      </c>
      <c r="AU563" s="5" t="str">
        <f t="shared" si="410"/>
        <v/>
      </c>
      <c r="AV563" s="5" t="str">
        <f t="shared" si="406"/>
        <v/>
      </c>
    </row>
    <row r="564" spans="1:48" x14ac:dyDescent="0.35">
      <c r="A564" s="69">
        <f>IF('Student Profile'!A36="","",'Student Profile'!A36)</f>
        <v>34</v>
      </c>
      <c r="B564" s="70" t="str">
        <f>IF('Student Profile'!B36="","",'Student Profile'!B36)</f>
        <v/>
      </c>
      <c r="C564" s="69" t="str">
        <f>IF('Student Profile'!C36="","",'Student Profile'!C36)</f>
        <v/>
      </c>
      <c r="D564" s="71"/>
      <c r="E564" s="72">
        <f t="shared" si="382"/>
        <v>0</v>
      </c>
      <c r="F564" s="422" t="str">
        <f t="shared" si="383"/>
        <v/>
      </c>
      <c r="G564" s="4"/>
      <c r="H564" s="84">
        <f t="shared" si="384"/>
        <v>34</v>
      </c>
      <c r="I564" s="80" t="str">
        <f t="shared" si="385"/>
        <v/>
      </c>
      <c r="J564" s="80" t="str">
        <f t="shared" si="386"/>
        <v/>
      </c>
      <c r="K564" s="81"/>
      <c r="L564" s="82">
        <f t="shared" si="387"/>
        <v>0</v>
      </c>
      <c r="M564" s="421" t="str">
        <f t="shared" si="388"/>
        <v/>
      </c>
      <c r="N564" s="4"/>
      <c r="O564" s="83">
        <f t="shared" si="389"/>
        <v>34</v>
      </c>
      <c r="P564" s="77" t="str">
        <f t="shared" si="390"/>
        <v/>
      </c>
      <c r="Q564" s="77" t="str">
        <f t="shared" si="391"/>
        <v/>
      </c>
      <c r="R564" s="78"/>
      <c r="S564" s="79" t="e">
        <f>IF(#REF!="","",ROUND(#REF!/#REF!*$AN$5,1))</f>
        <v>#REF!</v>
      </c>
      <c r="T564" s="79" t="str">
        <f t="shared" si="392"/>
        <v/>
      </c>
      <c r="U564" s="4"/>
      <c r="V564" s="69">
        <f t="shared" si="393"/>
        <v>34</v>
      </c>
      <c r="W564" s="70" t="str">
        <f t="shared" si="394"/>
        <v/>
      </c>
      <c r="X564" s="70" t="str">
        <f t="shared" si="378"/>
        <v/>
      </c>
      <c r="Y564" s="71"/>
      <c r="Z564" s="72">
        <f t="shared" si="395"/>
        <v>0</v>
      </c>
      <c r="AA564" s="422" t="str">
        <f t="shared" si="396"/>
        <v/>
      </c>
      <c r="AB564" s="4"/>
      <c r="AC564" s="84">
        <f t="shared" si="397"/>
        <v>34</v>
      </c>
      <c r="AD564" s="80" t="str">
        <f t="shared" si="379"/>
        <v/>
      </c>
      <c r="AE564" s="80" t="str">
        <f t="shared" si="380"/>
        <v/>
      </c>
      <c r="AF564" s="81"/>
      <c r="AG564" s="82">
        <f t="shared" si="398"/>
        <v>0</v>
      </c>
      <c r="AH564" s="82" t="str">
        <f t="shared" si="399"/>
        <v/>
      </c>
      <c r="AI564" s="4"/>
      <c r="AJ564" s="83">
        <f t="shared" si="400"/>
        <v>34</v>
      </c>
      <c r="AK564" s="77" t="str">
        <f t="shared" si="401"/>
        <v/>
      </c>
      <c r="AL564" s="77" t="str">
        <f t="shared" si="381"/>
        <v/>
      </c>
      <c r="AM564" s="78"/>
      <c r="AN564" s="79" t="e">
        <f>IF(#REF!="","",ROUND(#REF!/#REF!*$AN$5,1))</f>
        <v>#REF!</v>
      </c>
      <c r="AO564" s="79" t="str">
        <f t="shared" si="402"/>
        <v/>
      </c>
      <c r="AP564" s="5" t="str">
        <f t="shared" si="407"/>
        <v/>
      </c>
      <c r="AQ564" s="5" t="str">
        <f t="shared" si="403"/>
        <v/>
      </c>
      <c r="AR564" s="5" t="str">
        <f t="shared" si="408"/>
        <v/>
      </c>
      <c r="AS564" s="5" t="str">
        <f t="shared" si="409"/>
        <v/>
      </c>
      <c r="AT564" s="5" t="str">
        <f t="shared" si="405"/>
        <v/>
      </c>
      <c r="AU564" s="5" t="str">
        <f t="shared" si="410"/>
        <v/>
      </c>
      <c r="AV564" s="5" t="str">
        <f t="shared" si="406"/>
        <v/>
      </c>
    </row>
    <row r="565" spans="1:48" x14ac:dyDescent="0.35">
      <c r="A565" s="69">
        <f>IF('Student Profile'!A37="","",'Student Profile'!A37)</f>
        <v>35</v>
      </c>
      <c r="B565" s="70" t="str">
        <f>IF('Student Profile'!B37="","",'Student Profile'!B37)</f>
        <v/>
      </c>
      <c r="C565" s="69" t="str">
        <f>IF('Student Profile'!C37="","",'Student Profile'!C37)</f>
        <v/>
      </c>
      <c r="D565" s="71"/>
      <c r="E565" s="72">
        <f t="shared" si="382"/>
        <v>0</v>
      </c>
      <c r="F565" s="422" t="str">
        <f t="shared" si="383"/>
        <v/>
      </c>
      <c r="G565" s="4"/>
      <c r="H565" s="84">
        <f t="shared" si="384"/>
        <v>35</v>
      </c>
      <c r="I565" s="80" t="str">
        <f t="shared" si="385"/>
        <v/>
      </c>
      <c r="J565" s="80" t="str">
        <f t="shared" si="386"/>
        <v/>
      </c>
      <c r="K565" s="81"/>
      <c r="L565" s="82">
        <f t="shared" si="387"/>
        <v>0</v>
      </c>
      <c r="M565" s="421" t="str">
        <f t="shared" si="388"/>
        <v/>
      </c>
      <c r="N565" s="4"/>
      <c r="O565" s="83">
        <f t="shared" si="389"/>
        <v>35</v>
      </c>
      <c r="P565" s="77" t="str">
        <f t="shared" si="390"/>
        <v/>
      </c>
      <c r="Q565" s="77" t="str">
        <f t="shared" si="391"/>
        <v/>
      </c>
      <c r="R565" s="78"/>
      <c r="S565" s="79" t="e">
        <f>IF(#REF!="","",ROUND(#REF!/#REF!*$AN$5,1))</f>
        <v>#REF!</v>
      </c>
      <c r="T565" s="79" t="str">
        <f t="shared" si="392"/>
        <v/>
      </c>
      <c r="U565" s="4"/>
      <c r="V565" s="69">
        <f t="shared" si="393"/>
        <v>35</v>
      </c>
      <c r="W565" s="70" t="str">
        <f t="shared" si="394"/>
        <v/>
      </c>
      <c r="X565" s="70" t="str">
        <f t="shared" si="378"/>
        <v/>
      </c>
      <c r="Y565" s="71"/>
      <c r="Z565" s="72">
        <f t="shared" si="395"/>
        <v>0</v>
      </c>
      <c r="AA565" s="422" t="str">
        <f t="shared" si="396"/>
        <v/>
      </c>
      <c r="AB565" s="4"/>
      <c r="AC565" s="84">
        <f t="shared" si="397"/>
        <v>35</v>
      </c>
      <c r="AD565" s="80" t="str">
        <f t="shared" si="379"/>
        <v/>
      </c>
      <c r="AE565" s="80" t="str">
        <f t="shared" si="380"/>
        <v/>
      </c>
      <c r="AF565" s="81"/>
      <c r="AG565" s="82">
        <f t="shared" si="398"/>
        <v>0</v>
      </c>
      <c r="AH565" s="82" t="str">
        <f t="shared" si="399"/>
        <v/>
      </c>
      <c r="AI565" s="4"/>
      <c r="AJ565" s="83">
        <f t="shared" si="400"/>
        <v>35</v>
      </c>
      <c r="AK565" s="77" t="str">
        <f t="shared" si="401"/>
        <v/>
      </c>
      <c r="AL565" s="77" t="str">
        <f t="shared" si="381"/>
        <v/>
      </c>
      <c r="AM565" s="78"/>
      <c r="AN565" s="79" t="e">
        <f>IF(#REF!="","",ROUND(#REF!/#REF!*$AN$5,1))</f>
        <v>#REF!</v>
      </c>
      <c r="AO565" s="79" t="str">
        <f t="shared" si="402"/>
        <v/>
      </c>
      <c r="AP565" s="5" t="str">
        <f t="shared" si="407"/>
        <v/>
      </c>
      <c r="AQ565" s="5" t="str">
        <f t="shared" si="403"/>
        <v/>
      </c>
      <c r="AR565" s="5" t="str">
        <f t="shared" si="408"/>
        <v/>
      </c>
      <c r="AS565" s="5" t="str">
        <f t="shared" si="409"/>
        <v/>
      </c>
      <c r="AT565" s="5" t="str">
        <f t="shared" si="405"/>
        <v/>
      </c>
      <c r="AU565" s="5" t="str">
        <f t="shared" si="410"/>
        <v/>
      </c>
      <c r="AV565" s="5" t="str">
        <f t="shared" si="406"/>
        <v/>
      </c>
    </row>
    <row r="566" spans="1:48" x14ac:dyDescent="0.35">
      <c r="A566" s="69">
        <f>IF('Student Profile'!A38="","",'Student Profile'!A38)</f>
        <v>36</v>
      </c>
      <c r="B566" s="70" t="str">
        <f>IF('Student Profile'!B38="","",'Student Profile'!B38)</f>
        <v/>
      </c>
      <c r="C566" s="69" t="str">
        <f>IF('Student Profile'!C38="","",'Student Profile'!C38)</f>
        <v/>
      </c>
      <c r="D566" s="71"/>
      <c r="E566" s="72">
        <f t="shared" si="382"/>
        <v>0</v>
      </c>
      <c r="F566" s="422" t="str">
        <f t="shared" si="383"/>
        <v/>
      </c>
      <c r="G566" s="4"/>
      <c r="H566" s="84">
        <f t="shared" si="384"/>
        <v>36</v>
      </c>
      <c r="I566" s="80" t="str">
        <f t="shared" si="385"/>
        <v/>
      </c>
      <c r="J566" s="80" t="str">
        <f t="shared" si="386"/>
        <v/>
      </c>
      <c r="K566" s="81"/>
      <c r="L566" s="82">
        <f t="shared" si="387"/>
        <v>0</v>
      </c>
      <c r="M566" s="421" t="str">
        <f t="shared" si="388"/>
        <v/>
      </c>
      <c r="N566" s="4"/>
      <c r="O566" s="83">
        <f t="shared" si="389"/>
        <v>36</v>
      </c>
      <c r="P566" s="77" t="str">
        <f t="shared" si="390"/>
        <v/>
      </c>
      <c r="Q566" s="77" t="str">
        <f t="shared" si="391"/>
        <v/>
      </c>
      <c r="R566" s="78"/>
      <c r="S566" s="79" t="e">
        <f>IF(#REF!="","",ROUND(#REF!/#REF!*$AN$5,1))</f>
        <v>#REF!</v>
      </c>
      <c r="T566" s="79" t="str">
        <f t="shared" si="392"/>
        <v/>
      </c>
      <c r="U566" s="4"/>
      <c r="V566" s="69">
        <f t="shared" si="393"/>
        <v>36</v>
      </c>
      <c r="W566" s="70" t="str">
        <f t="shared" si="394"/>
        <v/>
      </c>
      <c r="X566" s="70" t="str">
        <f t="shared" si="378"/>
        <v/>
      </c>
      <c r="Y566" s="71"/>
      <c r="Z566" s="72">
        <f t="shared" si="395"/>
        <v>0</v>
      </c>
      <c r="AA566" s="422" t="str">
        <f t="shared" si="396"/>
        <v/>
      </c>
      <c r="AB566" s="4"/>
      <c r="AC566" s="84">
        <f t="shared" si="397"/>
        <v>36</v>
      </c>
      <c r="AD566" s="80" t="str">
        <f t="shared" si="379"/>
        <v/>
      </c>
      <c r="AE566" s="80" t="str">
        <f t="shared" si="380"/>
        <v/>
      </c>
      <c r="AF566" s="81"/>
      <c r="AG566" s="82">
        <f t="shared" si="398"/>
        <v>0</v>
      </c>
      <c r="AH566" s="82" t="str">
        <f t="shared" si="399"/>
        <v/>
      </c>
      <c r="AI566" s="4"/>
      <c r="AJ566" s="83">
        <f t="shared" si="400"/>
        <v>36</v>
      </c>
      <c r="AK566" s="77" t="str">
        <f t="shared" si="401"/>
        <v/>
      </c>
      <c r="AL566" s="77" t="str">
        <f t="shared" si="381"/>
        <v/>
      </c>
      <c r="AM566" s="78"/>
      <c r="AN566" s="79" t="e">
        <f>IF(#REF!="","",ROUND(#REF!/#REF!*$AN$5,1))</f>
        <v>#REF!</v>
      </c>
      <c r="AO566" s="79" t="str">
        <f t="shared" si="402"/>
        <v/>
      </c>
      <c r="AP566" s="5" t="str">
        <f t="shared" si="407"/>
        <v/>
      </c>
      <c r="AQ566" s="5" t="str">
        <f t="shared" si="403"/>
        <v/>
      </c>
      <c r="AR566" s="5" t="str">
        <f t="shared" si="408"/>
        <v/>
      </c>
      <c r="AS566" s="5" t="str">
        <f t="shared" si="409"/>
        <v/>
      </c>
      <c r="AT566" s="5" t="str">
        <f t="shared" si="405"/>
        <v/>
      </c>
      <c r="AU566" s="5" t="str">
        <f t="shared" si="410"/>
        <v/>
      </c>
      <c r="AV566" s="5" t="str">
        <f t="shared" si="406"/>
        <v/>
      </c>
    </row>
    <row r="567" spans="1:48" x14ac:dyDescent="0.35">
      <c r="A567" s="69">
        <f>IF('Student Profile'!A39="","",'Student Profile'!A39)</f>
        <v>37</v>
      </c>
      <c r="B567" s="70" t="str">
        <f>IF('Student Profile'!B39="","",'Student Profile'!B39)</f>
        <v/>
      </c>
      <c r="C567" s="69" t="str">
        <f>IF('Student Profile'!C39="","",'Student Profile'!C39)</f>
        <v/>
      </c>
      <c r="D567" s="71"/>
      <c r="E567" s="72">
        <f t="shared" si="382"/>
        <v>0</v>
      </c>
      <c r="F567" s="422" t="str">
        <f t="shared" si="383"/>
        <v/>
      </c>
      <c r="G567" s="4"/>
      <c r="H567" s="84">
        <f t="shared" si="384"/>
        <v>37</v>
      </c>
      <c r="I567" s="80" t="str">
        <f t="shared" si="385"/>
        <v/>
      </c>
      <c r="J567" s="80" t="str">
        <f t="shared" si="386"/>
        <v/>
      </c>
      <c r="K567" s="81"/>
      <c r="L567" s="82">
        <f t="shared" si="387"/>
        <v>0</v>
      </c>
      <c r="M567" s="421" t="str">
        <f t="shared" si="388"/>
        <v/>
      </c>
      <c r="N567" s="4"/>
      <c r="O567" s="83">
        <f t="shared" si="389"/>
        <v>37</v>
      </c>
      <c r="P567" s="77" t="str">
        <f t="shared" si="390"/>
        <v/>
      </c>
      <c r="Q567" s="77" t="str">
        <f t="shared" si="391"/>
        <v/>
      </c>
      <c r="R567" s="78"/>
      <c r="S567" s="79" t="e">
        <f>IF(#REF!="","",ROUND(#REF!/#REF!*$AN$5,1))</f>
        <v>#REF!</v>
      </c>
      <c r="T567" s="79" t="str">
        <f t="shared" si="392"/>
        <v/>
      </c>
      <c r="U567" s="4"/>
      <c r="V567" s="69">
        <f t="shared" si="393"/>
        <v>37</v>
      </c>
      <c r="W567" s="70" t="str">
        <f t="shared" si="394"/>
        <v/>
      </c>
      <c r="X567" s="70" t="str">
        <f t="shared" si="378"/>
        <v/>
      </c>
      <c r="Y567" s="71"/>
      <c r="Z567" s="72">
        <f t="shared" si="395"/>
        <v>0</v>
      </c>
      <c r="AA567" s="422" t="str">
        <f t="shared" si="396"/>
        <v/>
      </c>
      <c r="AB567" s="4"/>
      <c r="AC567" s="84">
        <f t="shared" si="397"/>
        <v>37</v>
      </c>
      <c r="AD567" s="80" t="str">
        <f t="shared" si="379"/>
        <v/>
      </c>
      <c r="AE567" s="80" t="str">
        <f t="shared" si="380"/>
        <v/>
      </c>
      <c r="AF567" s="81"/>
      <c r="AG567" s="82">
        <f t="shared" si="398"/>
        <v>0</v>
      </c>
      <c r="AH567" s="82" t="str">
        <f t="shared" si="399"/>
        <v/>
      </c>
      <c r="AI567" s="4"/>
      <c r="AJ567" s="83">
        <f t="shared" si="400"/>
        <v>37</v>
      </c>
      <c r="AK567" s="77" t="str">
        <f t="shared" si="401"/>
        <v/>
      </c>
      <c r="AL567" s="77" t="str">
        <f t="shared" si="381"/>
        <v/>
      </c>
      <c r="AM567" s="78"/>
      <c r="AN567" s="79" t="e">
        <f>IF(#REF!="","",ROUND(#REF!/#REF!*$AN$5,1))</f>
        <v>#REF!</v>
      </c>
      <c r="AO567" s="79" t="str">
        <f t="shared" si="402"/>
        <v/>
      </c>
      <c r="AP567" s="5" t="str">
        <f t="shared" si="407"/>
        <v/>
      </c>
      <c r="AQ567" s="5" t="str">
        <f t="shared" si="403"/>
        <v/>
      </c>
      <c r="AR567" s="5" t="str">
        <f t="shared" si="408"/>
        <v/>
      </c>
      <c r="AS567" s="5" t="str">
        <f t="shared" si="409"/>
        <v/>
      </c>
      <c r="AT567" s="5" t="str">
        <f t="shared" si="405"/>
        <v/>
      </c>
      <c r="AU567" s="5" t="str">
        <f t="shared" si="410"/>
        <v/>
      </c>
      <c r="AV567" s="5" t="str">
        <f t="shared" si="406"/>
        <v/>
      </c>
    </row>
    <row r="568" spans="1:48" x14ac:dyDescent="0.35">
      <c r="A568" s="69">
        <f>IF('Student Profile'!A40="","",'Student Profile'!A40)</f>
        <v>38</v>
      </c>
      <c r="B568" s="70" t="str">
        <f>IF('Student Profile'!B40="","",'Student Profile'!B40)</f>
        <v/>
      </c>
      <c r="C568" s="69" t="str">
        <f>IF('Student Profile'!C40="","",'Student Profile'!C40)</f>
        <v/>
      </c>
      <c r="D568" s="71"/>
      <c r="E568" s="72">
        <f t="shared" si="382"/>
        <v>0</v>
      </c>
      <c r="F568" s="422" t="str">
        <f t="shared" si="383"/>
        <v/>
      </c>
      <c r="G568" s="4"/>
      <c r="H568" s="84">
        <f t="shared" si="384"/>
        <v>38</v>
      </c>
      <c r="I568" s="80" t="str">
        <f t="shared" si="385"/>
        <v/>
      </c>
      <c r="J568" s="80" t="str">
        <f t="shared" si="386"/>
        <v/>
      </c>
      <c r="K568" s="81"/>
      <c r="L568" s="82">
        <f t="shared" si="387"/>
        <v>0</v>
      </c>
      <c r="M568" s="421" t="str">
        <f t="shared" si="388"/>
        <v/>
      </c>
      <c r="N568" s="4"/>
      <c r="O568" s="83">
        <f t="shared" si="389"/>
        <v>38</v>
      </c>
      <c r="P568" s="77" t="str">
        <f t="shared" si="390"/>
        <v/>
      </c>
      <c r="Q568" s="77" t="str">
        <f t="shared" si="391"/>
        <v/>
      </c>
      <c r="R568" s="78"/>
      <c r="S568" s="79" t="e">
        <f>IF(#REF!="","",ROUND(#REF!/#REF!*$AN$5,1))</f>
        <v>#REF!</v>
      </c>
      <c r="T568" s="79" t="str">
        <f t="shared" si="392"/>
        <v/>
      </c>
      <c r="U568" s="4"/>
      <c r="V568" s="69">
        <f t="shared" si="393"/>
        <v>38</v>
      </c>
      <c r="W568" s="70" t="str">
        <f t="shared" si="394"/>
        <v/>
      </c>
      <c r="X568" s="70" t="str">
        <f t="shared" si="378"/>
        <v/>
      </c>
      <c r="Y568" s="71"/>
      <c r="Z568" s="72">
        <f t="shared" si="395"/>
        <v>0</v>
      </c>
      <c r="AA568" s="422" t="str">
        <f t="shared" si="396"/>
        <v/>
      </c>
      <c r="AB568" s="4"/>
      <c r="AC568" s="84">
        <f t="shared" si="397"/>
        <v>38</v>
      </c>
      <c r="AD568" s="80" t="str">
        <f t="shared" si="379"/>
        <v/>
      </c>
      <c r="AE568" s="80" t="str">
        <f t="shared" si="380"/>
        <v/>
      </c>
      <c r="AF568" s="81"/>
      <c r="AG568" s="82">
        <f t="shared" si="398"/>
        <v>0</v>
      </c>
      <c r="AH568" s="82" t="str">
        <f t="shared" si="399"/>
        <v/>
      </c>
      <c r="AI568" s="4"/>
      <c r="AJ568" s="83">
        <f t="shared" si="400"/>
        <v>38</v>
      </c>
      <c r="AK568" s="77" t="str">
        <f t="shared" si="401"/>
        <v/>
      </c>
      <c r="AL568" s="77" t="str">
        <f t="shared" si="381"/>
        <v/>
      </c>
      <c r="AM568" s="78"/>
      <c r="AN568" s="79" t="e">
        <f>IF(#REF!="","",ROUND(#REF!/#REF!*$AN$5,1))</f>
        <v>#REF!</v>
      </c>
      <c r="AO568" s="79" t="str">
        <f t="shared" si="402"/>
        <v/>
      </c>
      <c r="AP568" s="5" t="str">
        <f t="shared" si="407"/>
        <v/>
      </c>
      <c r="AQ568" s="5" t="str">
        <f t="shared" si="403"/>
        <v/>
      </c>
      <c r="AR568" s="5" t="str">
        <f t="shared" si="408"/>
        <v/>
      </c>
      <c r="AS568" s="5" t="str">
        <f t="shared" si="409"/>
        <v/>
      </c>
      <c r="AT568" s="5" t="str">
        <f t="shared" si="405"/>
        <v/>
      </c>
      <c r="AU568" s="5" t="str">
        <f t="shared" si="410"/>
        <v/>
      </c>
      <c r="AV568" s="5" t="str">
        <f t="shared" si="406"/>
        <v/>
      </c>
    </row>
    <row r="569" spans="1:48" x14ac:dyDescent="0.35">
      <c r="A569" s="69">
        <f>IF('Student Profile'!A41="","",'Student Profile'!A41)</f>
        <v>39</v>
      </c>
      <c r="B569" s="70" t="str">
        <f>IF('Student Profile'!B41="","",'Student Profile'!B41)</f>
        <v/>
      </c>
      <c r="C569" s="69" t="str">
        <f>IF('Student Profile'!C41="","",'Student Profile'!C41)</f>
        <v/>
      </c>
      <c r="D569" s="71"/>
      <c r="E569" s="72">
        <f t="shared" si="382"/>
        <v>0</v>
      </c>
      <c r="F569" s="422" t="str">
        <f t="shared" si="383"/>
        <v/>
      </c>
      <c r="G569" s="4"/>
      <c r="H569" s="84">
        <f t="shared" si="384"/>
        <v>39</v>
      </c>
      <c r="I569" s="80" t="str">
        <f t="shared" si="385"/>
        <v/>
      </c>
      <c r="J569" s="80" t="str">
        <f t="shared" si="386"/>
        <v/>
      </c>
      <c r="K569" s="81"/>
      <c r="L569" s="82">
        <f t="shared" si="387"/>
        <v>0</v>
      </c>
      <c r="M569" s="421" t="str">
        <f t="shared" si="388"/>
        <v/>
      </c>
      <c r="N569" s="4"/>
      <c r="O569" s="83">
        <f t="shared" si="389"/>
        <v>39</v>
      </c>
      <c r="P569" s="77" t="str">
        <f t="shared" si="390"/>
        <v/>
      </c>
      <c r="Q569" s="77" t="str">
        <f t="shared" si="391"/>
        <v/>
      </c>
      <c r="R569" s="78"/>
      <c r="S569" s="79" t="e">
        <f>IF(#REF!="","",ROUND(#REF!/#REF!*$AN$5,1))</f>
        <v>#REF!</v>
      </c>
      <c r="T569" s="79" t="str">
        <f t="shared" si="392"/>
        <v/>
      </c>
      <c r="U569" s="4"/>
      <c r="V569" s="69">
        <f t="shared" si="393"/>
        <v>39</v>
      </c>
      <c r="W569" s="70" t="str">
        <f t="shared" si="394"/>
        <v/>
      </c>
      <c r="X569" s="70" t="str">
        <f t="shared" si="378"/>
        <v/>
      </c>
      <c r="Y569" s="71"/>
      <c r="Z569" s="72">
        <f t="shared" si="395"/>
        <v>0</v>
      </c>
      <c r="AA569" s="422" t="str">
        <f t="shared" si="396"/>
        <v/>
      </c>
      <c r="AB569" s="4"/>
      <c r="AC569" s="84">
        <f t="shared" si="397"/>
        <v>39</v>
      </c>
      <c r="AD569" s="80" t="str">
        <f t="shared" si="379"/>
        <v/>
      </c>
      <c r="AE569" s="80" t="str">
        <f t="shared" si="380"/>
        <v/>
      </c>
      <c r="AF569" s="81"/>
      <c r="AG569" s="82">
        <f t="shared" si="398"/>
        <v>0</v>
      </c>
      <c r="AH569" s="82" t="str">
        <f t="shared" si="399"/>
        <v/>
      </c>
      <c r="AI569" s="4"/>
      <c r="AJ569" s="83">
        <f t="shared" si="400"/>
        <v>39</v>
      </c>
      <c r="AK569" s="77" t="str">
        <f t="shared" si="401"/>
        <v/>
      </c>
      <c r="AL569" s="77" t="str">
        <f t="shared" si="381"/>
        <v/>
      </c>
      <c r="AM569" s="78"/>
      <c r="AN569" s="79" t="e">
        <f>IF(#REF!="","",ROUND(#REF!/#REF!*$AN$5,1))</f>
        <v>#REF!</v>
      </c>
      <c r="AO569" s="79" t="str">
        <f t="shared" si="402"/>
        <v/>
      </c>
      <c r="AP569" s="5" t="str">
        <f t="shared" si="407"/>
        <v/>
      </c>
      <c r="AQ569" s="5" t="str">
        <f t="shared" si="403"/>
        <v/>
      </c>
      <c r="AR569" s="5" t="str">
        <f t="shared" si="408"/>
        <v/>
      </c>
      <c r="AS569" s="5" t="str">
        <f t="shared" si="409"/>
        <v/>
      </c>
      <c r="AT569" s="5" t="str">
        <f t="shared" si="405"/>
        <v/>
      </c>
      <c r="AU569" s="5" t="str">
        <f t="shared" si="410"/>
        <v/>
      </c>
      <c r="AV569" s="5" t="str">
        <f t="shared" si="406"/>
        <v/>
      </c>
    </row>
    <row r="570" spans="1:48" x14ac:dyDescent="0.35">
      <c r="A570" s="69">
        <f>IF('Student Profile'!A42="","",'Student Profile'!A42)</f>
        <v>40</v>
      </c>
      <c r="B570" s="70" t="str">
        <f>IF('Student Profile'!B42="","",'Student Profile'!B42)</f>
        <v/>
      </c>
      <c r="C570" s="69" t="str">
        <f>IF('Student Profile'!C42="","",'Student Profile'!C42)</f>
        <v/>
      </c>
      <c r="D570" s="71"/>
      <c r="E570" s="72">
        <f t="shared" si="382"/>
        <v>0</v>
      </c>
      <c r="F570" s="422" t="str">
        <f t="shared" si="383"/>
        <v/>
      </c>
      <c r="G570" s="4"/>
      <c r="H570" s="84">
        <f t="shared" si="384"/>
        <v>40</v>
      </c>
      <c r="I570" s="80" t="str">
        <f t="shared" si="385"/>
        <v/>
      </c>
      <c r="J570" s="80" t="str">
        <f t="shared" si="386"/>
        <v/>
      </c>
      <c r="K570" s="81"/>
      <c r="L570" s="82">
        <f t="shared" si="387"/>
        <v>0</v>
      </c>
      <c r="M570" s="421" t="str">
        <f t="shared" si="388"/>
        <v/>
      </c>
      <c r="N570" s="4"/>
      <c r="O570" s="83">
        <f t="shared" si="389"/>
        <v>40</v>
      </c>
      <c r="P570" s="77" t="str">
        <f t="shared" si="390"/>
        <v/>
      </c>
      <c r="Q570" s="77" t="str">
        <f t="shared" si="391"/>
        <v/>
      </c>
      <c r="R570" s="78"/>
      <c r="S570" s="79" t="e">
        <f>IF(#REF!="","",ROUND(#REF!/#REF!*$AN$5,1))</f>
        <v>#REF!</v>
      </c>
      <c r="T570" s="79" t="str">
        <f t="shared" si="392"/>
        <v/>
      </c>
      <c r="U570" s="4"/>
      <c r="V570" s="69">
        <f t="shared" si="393"/>
        <v>40</v>
      </c>
      <c r="W570" s="70" t="str">
        <f t="shared" si="394"/>
        <v/>
      </c>
      <c r="X570" s="70" t="str">
        <f t="shared" si="378"/>
        <v/>
      </c>
      <c r="Y570" s="71"/>
      <c r="Z570" s="72">
        <f t="shared" si="395"/>
        <v>0</v>
      </c>
      <c r="AA570" s="422" t="str">
        <f t="shared" si="396"/>
        <v/>
      </c>
      <c r="AB570" s="4"/>
      <c r="AC570" s="84">
        <f t="shared" si="397"/>
        <v>40</v>
      </c>
      <c r="AD570" s="80" t="str">
        <f t="shared" si="379"/>
        <v/>
      </c>
      <c r="AE570" s="80" t="str">
        <f t="shared" si="380"/>
        <v/>
      </c>
      <c r="AF570" s="81"/>
      <c r="AG570" s="82">
        <f t="shared" si="398"/>
        <v>0</v>
      </c>
      <c r="AH570" s="82" t="str">
        <f t="shared" si="399"/>
        <v/>
      </c>
      <c r="AI570" s="4"/>
      <c r="AJ570" s="83">
        <f t="shared" si="400"/>
        <v>40</v>
      </c>
      <c r="AK570" s="77" t="str">
        <f t="shared" si="401"/>
        <v/>
      </c>
      <c r="AL570" s="77" t="str">
        <f t="shared" si="381"/>
        <v/>
      </c>
      <c r="AM570" s="78"/>
      <c r="AN570" s="79" t="e">
        <f>IF(#REF!="","",ROUND(#REF!/#REF!*$AN$5,1))</f>
        <v>#REF!</v>
      </c>
      <c r="AO570" s="79" t="str">
        <f t="shared" si="402"/>
        <v/>
      </c>
      <c r="AP570" s="5" t="str">
        <f t="shared" si="407"/>
        <v/>
      </c>
      <c r="AQ570" s="5" t="str">
        <f t="shared" si="403"/>
        <v/>
      </c>
      <c r="AR570" s="5" t="str">
        <f t="shared" si="408"/>
        <v/>
      </c>
      <c r="AS570" s="5" t="str">
        <f t="shared" si="409"/>
        <v/>
      </c>
      <c r="AT570" s="5" t="str">
        <f t="shared" si="405"/>
        <v/>
      </c>
      <c r="AU570" s="5" t="str">
        <f t="shared" si="410"/>
        <v/>
      </c>
      <c r="AV570" s="5" t="str">
        <f t="shared" si="406"/>
        <v/>
      </c>
    </row>
    <row r="571" spans="1:48" x14ac:dyDescent="0.35">
      <c r="A571" s="69">
        <f>IF('Student Profile'!A43="","",'Student Profile'!A43)</f>
        <v>41</v>
      </c>
      <c r="B571" s="70" t="str">
        <f>IF('Student Profile'!B43="","",'Student Profile'!B43)</f>
        <v/>
      </c>
      <c r="C571" s="69" t="str">
        <f>IF('Student Profile'!C43="","",'Student Profile'!C43)</f>
        <v/>
      </c>
      <c r="D571" s="71"/>
      <c r="E571" s="72">
        <f t="shared" si="382"/>
        <v>0</v>
      </c>
      <c r="F571" s="422" t="str">
        <f t="shared" si="383"/>
        <v/>
      </c>
      <c r="G571" s="4"/>
      <c r="H571" s="84">
        <f t="shared" si="384"/>
        <v>41</v>
      </c>
      <c r="I571" s="80" t="str">
        <f t="shared" si="385"/>
        <v/>
      </c>
      <c r="J571" s="80" t="str">
        <f t="shared" si="386"/>
        <v/>
      </c>
      <c r="K571" s="81"/>
      <c r="L571" s="82">
        <f t="shared" si="387"/>
        <v>0</v>
      </c>
      <c r="M571" s="421" t="str">
        <f t="shared" si="388"/>
        <v/>
      </c>
      <c r="N571" s="4"/>
      <c r="O571" s="83">
        <f t="shared" si="389"/>
        <v>41</v>
      </c>
      <c r="P571" s="77" t="str">
        <f t="shared" si="390"/>
        <v/>
      </c>
      <c r="Q571" s="77" t="str">
        <f t="shared" si="391"/>
        <v/>
      </c>
      <c r="R571" s="78"/>
      <c r="S571" s="79" t="e">
        <f>IF(#REF!="","",ROUND(#REF!/#REF!*$AN$5,1))</f>
        <v>#REF!</v>
      </c>
      <c r="T571" s="79" t="str">
        <f t="shared" si="392"/>
        <v/>
      </c>
      <c r="U571" s="4"/>
      <c r="V571" s="69">
        <f t="shared" si="393"/>
        <v>41</v>
      </c>
      <c r="W571" s="70" t="str">
        <f t="shared" si="394"/>
        <v/>
      </c>
      <c r="X571" s="70" t="str">
        <f t="shared" si="378"/>
        <v/>
      </c>
      <c r="Y571" s="71"/>
      <c r="Z571" s="72">
        <f t="shared" si="395"/>
        <v>0</v>
      </c>
      <c r="AA571" s="422" t="str">
        <f t="shared" si="396"/>
        <v/>
      </c>
      <c r="AB571" s="4"/>
      <c r="AC571" s="84">
        <f t="shared" si="397"/>
        <v>41</v>
      </c>
      <c r="AD571" s="80" t="str">
        <f t="shared" si="379"/>
        <v/>
      </c>
      <c r="AE571" s="80" t="str">
        <f t="shared" si="380"/>
        <v/>
      </c>
      <c r="AF571" s="81"/>
      <c r="AG571" s="82">
        <f t="shared" si="398"/>
        <v>0</v>
      </c>
      <c r="AH571" s="82" t="str">
        <f t="shared" si="399"/>
        <v/>
      </c>
      <c r="AI571" s="4"/>
      <c r="AJ571" s="83">
        <f t="shared" si="400"/>
        <v>41</v>
      </c>
      <c r="AK571" s="77" t="str">
        <f t="shared" si="401"/>
        <v/>
      </c>
      <c r="AL571" s="77" t="str">
        <f t="shared" si="381"/>
        <v/>
      </c>
      <c r="AM571" s="78"/>
      <c r="AN571" s="79" t="e">
        <f>IF(#REF!="","",ROUND(#REF!/#REF!*$AN$5,1))</f>
        <v>#REF!</v>
      </c>
      <c r="AO571" s="79" t="str">
        <f t="shared" si="402"/>
        <v/>
      </c>
      <c r="AP571" s="5" t="str">
        <f t="shared" si="407"/>
        <v/>
      </c>
      <c r="AQ571" s="5" t="str">
        <f t="shared" si="403"/>
        <v/>
      </c>
      <c r="AR571" s="5" t="str">
        <f t="shared" si="408"/>
        <v/>
      </c>
      <c r="AS571" s="5" t="str">
        <f t="shared" si="409"/>
        <v/>
      </c>
      <c r="AT571" s="5" t="str">
        <f t="shared" si="405"/>
        <v/>
      </c>
      <c r="AU571" s="5" t="str">
        <f t="shared" si="410"/>
        <v/>
      </c>
      <c r="AV571" s="5" t="str">
        <f t="shared" si="406"/>
        <v/>
      </c>
    </row>
    <row r="572" spans="1:48" x14ac:dyDescent="0.35">
      <c r="A572" s="69">
        <f>IF('Student Profile'!A44="","",'Student Profile'!A44)</f>
        <v>42</v>
      </c>
      <c r="B572" s="70" t="str">
        <f>IF('Student Profile'!B44="","",'Student Profile'!B44)</f>
        <v/>
      </c>
      <c r="C572" s="69" t="str">
        <f>IF('Student Profile'!C44="","",'Student Profile'!C44)</f>
        <v/>
      </c>
      <c r="D572" s="71"/>
      <c r="E572" s="72">
        <f t="shared" si="382"/>
        <v>0</v>
      </c>
      <c r="F572" s="422" t="str">
        <f t="shared" si="383"/>
        <v/>
      </c>
      <c r="G572" s="4"/>
      <c r="H572" s="84">
        <f t="shared" si="384"/>
        <v>42</v>
      </c>
      <c r="I572" s="80" t="str">
        <f t="shared" si="385"/>
        <v/>
      </c>
      <c r="J572" s="80" t="str">
        <f t="shared" si="386"/>
        <v/>
      </c>
      <c r="K572" s="81"/>
      <c r="L572" s="6">
        <f t="shared" si="387"/>
        <v>0</v>
      </c>
      <c r="M572" s="421" t="str">
        <f t="shared" si="388"/>
        <v/>
      </c>
      <c r="N572" s="4"/>
      <c r="O572" s="83">
        <f t="shared" si="389"/>
        <v>42</v>
      </c>
      <c r="P572" s="77" t="str">
        <f t="shared" si="390"/>
        <v/>
      </c>
      <c r="Q572" s="77" t="str">
        <f t="shared" si="391"/>
        <v/>
      </c>
      <c r="R572" s="78"/>
      <c r="S572" s="79" t="e">
        <f>IF(#REF!="","",ROUND(#REF!/#REF!*$AN$5,1))</f>
        <v>#REF!</v>
      </c>
      <c r="T572" s="79" t="str">
        <f t="shared" si="392"/>
        <v/>
      </c>
      <c r="U572" s="4"/>
      <c r="V572" s="69">
        <f t="shared" si="393"/>
        <v>42</v>
      </c>
      <c r="W572" s="70" t="str">
        <f t="shared" si="394"/>
        <v/>
      </c>
      <c r="X572" s="70" t="str">
        <f t="shared" si="378"/>
        <v/>
      </c>
      <c r="Y572" s="71"/>
      <c r="Z572" s="72">
        <f t="shared" si="395"/>
        <v>0</v>
      </c>
      <c r="AA572" s="422" t="str">
        <f t="shared" si="396"/>
        <v/>
      </c>
      <c r="AB572" s="4"/>
      <c r="AC572" s="84">
        <f t="shared" si="397"/>
        <v>42</v>
      </c>
      <c r="AD572" s="80" t="str">
        <f t="shared" si="379"/>
        <v/>
      </c>
      <c r="AE572" s="80" t="str">
        <f t="shared" si="380"/>
        <v/>
      </c>
      <c r="AF572" s="81"/>
      <c r="AG572" s="6">
        <f t="shared" si="398"/>
        <v>0</v>
      </c>
      <c r="AH572" s="82" t="str">
        <f t="shared" si="399"/>
        <v/>
      </c>
      <c r="AI572" s="4"/>
      <c r="AJ572" s="83">
        <f t="shared" si="400"/>
        <v>42</v>
      </c>
      <c r="AK572" s="77" t="str">
        <f t="shared" si="401"/>
        <v/>
      </c>
      <c r="AL572" s="77" t="str">
        <f t="shared" si="381"/>
        <v/>
      </c>
      <c r="AM572" s="78"/>
      <c r="AN572" s="79" t="e">
        <f>IF(#REF!="","",ROUND(#REF!/#REF!*$AN$5,1))</f>
        <v>#REF!</v>
      </c>
      <c r="AO572" s="79" t="str">
        <f t="shared" si="402"/>
        <v/>
      </c>
      <c r="AP572" s="5" t="str">
        <f t="shared" si="407"/>
        <v/>
      </c>
      <c r="AQ572" s="5" t="str">
        <f t="shared" si="403"/>
        <v/>
      </c>
      <c r="AR572" s="5" t="str">
        <f t="shared" si="408"/>
        <v/>
      </c>
      <c r="AS572" s="5" t="str">
        <f t="shared" si="409"/>
        <v/>
      </c>
      <c r="AT572" s="5" t="str">
        <f t="shared" si="405"/>
        <v/>
      </c>
      <c r="AU572" s="5" t="str">
        <f t="shared" si="410"/>
        <v/>
      </c>
      <c r="AV572" s="5" t="str">
        <f t="shared" si="406"/>
        <v/>
      </c>
    </row>
    <row r="573" spans="1:48" x14ac:dyDescent="0.35">
      <c r="A573" s="69">
        <f>IF('Student Profile'!A45="","",'Student Profile'!A45)</f>
        <v>43</v>
      </c>
      <c r="B573" s="70" t="str">
        <f>IF('Student Profile'!B45="","",'Student Profile'!B45)</f>
        <v/>
      </c>
      <c r="C573" s="69" t="str">
        <f>IF('Student Profile'!C45="","",'Student Profile'!C45)</f>
        <v/>
      </c>
      <c r="D573" s="71"/>
      <c r="E573" s="72">
        <f t="shared" si="382"/>
        <v>0</v>
      </c>
      <c r="F573" s="422" t="str">
        <f t="shared" si="383"/>
        <v/>
      </c>
      <c r="G573" s="4"/>
      <c r="H573" s="84">
        <f t="shared" si="384"/>
        <v>43</v>
      </c>
      <c r="I573" s="80" t="str">
        <f t="shared" si="385"/>
        <v/>
      </c>
      <c r="J573" s="80" t="str">
        <f t="shared" si="386"/>
        <v/>
      </c>
      <c r="K573" s="81"/>
      <c r="L573" s="6">
        <f t="shared" si="387"/>
        <v>0</v>
      </c>
      <c r="M573" s="421" t="str">
        <f t="shared" si="388"/>
        <v/>
      </c>
      <c r="N573" s="4"/>
      <c r="O573" s="83">
        <f t="shared" si="389"/>
        <v>43</v>
      </c>
      <c r="P573" s="77" t="str">
        <f t="shared" si="390"/>
        <v/>
      </c>
      <c r="Q573" s="77" t="str">
        <f t="shared" si="391"/>
        <v/>
      </c>
      <c r="R573" s="78"/>
      <c r="S573" s="79" t="e">
        <f>IF(#REF!="","",ROUND(#REF!/#REF!*$AN$5,1))</f>
        <v>#REF!</v>
      </c>
      <c r="T573" s="79" t="str">
        <f t="shared" si="392"/>
        <v/>
      </c>
      <c r="U573" s="4"/>
      <c r="V573" s="69">
        <f t="shared" si="393"/>
        <v>43</v>
      </c>
      <c r="W573" s="70" t="str">
        <f t="shared" si="394"/>
        <v/>
      </c>
      <c r="X573" s="70" t="str">
        <f t="shared" si="378"/>
        <v/>
      </c>
      <c r="Y573" s="71"/>
      <c r="Z573" s="72">
        <f t="shared" si="395"/>
        <v>0</v>
      </c>
      <c r="AA573" s="422" t="str">
        <f t="shared" si="396"/>
        <v/>
      </c>
      <c r="AB573" s="4"/>
      <c r="AC573" s="84">
        <f t="shared" si="397"/>
        <v>43</v>
      </c>
      <c r="AD573" s="80" t="str">
        <f t="shared" si="379"/>
        <v/>
      </c>
      <c r="AE573" s="80" t="str">
        <f t="shared" si="380"/>
        <v/>
      </c>
      <c r="AF573" s="81"/>
      <c r="AG573" s="6">
        <f t="shared" si="398"/>
        <v>0</v>
      </c>
      <c r="AH573" s="82" t="str">
        <f t="shared" si="399"/>
        <v/>
      </c>
      <c r="AI573" s="4"/>
      <c r="AJ573" s="83">
        <f t="shared" si="400"/>
        <v>43</v>
      </c>
      <c r="AK573" s="77" t="str">
        <f t="shared" si="401"/>
        <v/>
      </c>
      <c r="AL573" s="77" t="str">
        <f t="shared" si="381"/>
        <v/>
      </c>
      <c r="AM573" s="78"/>
      <c r="AN573" s="79" t="e">
        <f>IF(#REF!="","",ROUND(#REF!/#REF!*$AN$5,1))</f>
        <v>#REF!</v>
      </c>
      <c r="AO573" s="79" t="str">
        <f t="shared" si="402"/>
        <v/>
      </c>
      <c r="AP573" s="5" t="str">
        <f t="shared" si="407"/>
        <v/>
      </c>
      <c r="AQ573" s="5" t="str">
        <f t="shared" si="403"/>
        <v/>
      </c>
      <c r="AR573" s="5" t="str">
        <f t="shared" si="408"/>
        <v/>
      </c>
      <c r="AS573" s="5" t="str">
        <f t="shared" si="409"/>
        <v/>
      </c>
      <c r="AT573" s="5" t="str">
        <f t="shared" si="405"/>
        <v/>
      </c>
      <c r="AU573" s="5" t="str">
        <f t="shared" si="410"/>
        <v/>
      </c>
      <c r="AV573" s="5" t="str">
        <f t="shared" si="406"/>
        <v/>
      </c>
    </row>
    <row r="574" spans="1:48" x14ac:dyDescent="0.35">
      <c r="A574" s="69">
        <f>IF('Student Profile'!A46="","",'Student Profile'!A46)</f>
        <v>44</v>
      </c>
      <c r="B574" s="70" t="str">
        <f>IF('Student Profile'!B46="","",'Student Profile'!B46)</f>
        <v/>
      </c>
      <c r="C574" s="69" t="str">
        <f>IF('Student Profile'!C46="","",'Student Profile'!C46)</f>
        <v/>
      </c>
      <c r="D574" s="71"/>
      <c r="E574" s="72">
        <f t="shared" si="382"/>
        <v>0</v>
      </c>
      <c r="F574" s="422" t="str">
        <f t="shared" si="383"/>
        <v/>
      </c>
      <c r="G574" s="4"/>
      <c r="H574" s="84">
        <f t="shared" si="384"/>
        <v>44</v>
      </c>
      <c r="I574" s="80" t="str">
        <f t="shared" si="385"/>
        <v/>
      </c>
      <c r="J574" s="80" t="str">
        <f t="shared" si="386"/>
        <v/>
      </c>
      <c r="K574" s="81"/>
      <c r="L574" s="6">
        <f t="shared" si="387"/>
        <v>0</v>
      </c>
      <c r="M574" s="421" t="str">
        <f t="shared" si="388"/>
        <v/>
      </c>
      <c r="N574" s="4"/>
      <c r="O574" s="83">
        <f t="shared" si="389"/>
        <v>44</v>
      </c>
      <c r="P574" s="77" t="str">
        <f t="shared" si="390"/>
        <v/>
      </c>
      <c r="Q574" s="77" t="str">
        <f t="shared" si="391"/>
        <v/>
      </c>
      <c r="R574" s="78"/>
      <c r="S574" s="79" t="e">
        <f>IF(#REF!="","",ROUND(#REF!/#REF!*$AN$5,1))</f>
        <v>#REF!</v>
      </c>
      <c r="T574" s="79" t="str">
        <f t="shared" si="392"/>
        <v/>
      </c>
      <c r="U574" s="4"/>
      <c r="V574" s="69">
        <f t="shared" si="393"/>
        <v>44</v>
      </c>
      <c r="W574" s="70" t="str">
        <f t="shared" si="394"/>
        <v/>
      </c>
      <c r="X574" s="70" t="str">
        <f t="shared" si="378"/>
        <v/>
      </c>
      <c r="Y574" s="71"/>
      <c r="Z574" s="72">
        <f t="shared" si="395"/>
        <v>0</v>
      </c>
      <c r="AA574" s="422" t="str">
        <f t="shared" si="396"/>
        <v/>
      </c>
      <c r="AB574" s="4"/>
      <c r="AC574" s="84">
        <f t="shared" si="397"/>
        <v>44</v>
      </c>
      <c r="AD574" s="80" t="str">
        <f t="shared" si="379"/>
        <v/>
      </c>
      <c r="AE574" s="80" t="str">
        <f t="shared" si="380"/>
        <v/>
      </c>
      <c r="AF574" s="81"/>
      <c r="AG574" s="6">
        <f t="shared" si="398"/>
        <v>0</v>
      </c>
      <c r="AH574" s="82" t="str">
        <f t="shared" si="399"/>
        <v/>
      </c>
      <c r="AI574" s="4"/>
      <c r="AJ574" s="83">
        <f t="shared" si="400"/>
        <v>44</v>
      </c>
      <c r="AK574" s="77" t="str">
        <f t="shared" si="401"/>
        <v/>
      </c>
      <c r="AL574" s="77" t="str">
        <f t="shared" si="381"/>
        <v/>
      </c>
      <c r="AM574" s="78"/>
      <c r="AN574" s="79" t="e">
        <f>IF(#REF!="","",ROUND(#REF!/#REF!*$AN$5,1))</f>
        <v>#REF!</v>
      </c>
      <c r="AO574" s="79" t="str">
        <f t="shared" si="402"/>
        <v/>
      </c>
      <c r="AP574" s="5" t="str">
        <f t="shared" si="407"/>
        <v/>
      </c>
      <c r="AQ574" s="5" t="str">
        <f t="shared" si="403"/>
        <v/>
      </c>
      <c r="AR574" s="5" t="str">
        <f t="shared" si="408"/>
        <v/>
      </c>
      <c r="AS574" s="5" t="str">
        <f t="shared" si="409"/>
        <v/>
      </c>
      <c r="AT574" s="5" t="str">
        <f t="shared" si="405"/>
        <v/>
      </c>
      <c r="AU574" s="5" t="str">
        <f t="shared" si="410"/>
        <v/>
      </c>
      <c r="AV574" s="5" t="str">
        <f t="shared" si="406"/>
        <v/>
      </c>
    </row>
    <row r="575" spans="1:48" x14ac:dyDescent="0.35">
      <c r="A575" s="69">
        <f>IF('Student Profile'!A47="","",'Student Profile'!A47)</f>
        <v>45</v>
      </c>
      <c r="B575" s="70" t="str">
        <f>IF('Student Profile'!B47="","",'Student Profile'!B47)</f>
        <v/>
      </c>
      <c r="C575" s="69" t="str">
        <f>IF('Student Profile'!C47="","",'Student Profile'!C47)</f>
        <v/>
      </c>
      <c r="D575" s="71"/>
      <c r="E575" s="72">
        <f t="shared" si="382"/>
        <v>0</v>
      </c>
      <c r="F575" s="422" t="str">
        <f t="shared" si="383"/>
        <v/>
      </c>
      <c r="G575" s="4"/>
      <c r="H575" s="84">
        <f t="shared" si="384"/>
        <v>45</v>
      </c>
      <c r="I575" s="80" t="str">
        <f t="shared" si="385"/>
        <v/>
      </c>
      <c r="J575" s="80" t="str">
        <f t="shared" si="386"/>
        <v/>
      </c>
      <c r="K575" s="81"/>
      <c r="L575" s="6">
        <f t="shared" si="387"/>
        <v>0</v>
      </c>
      <c r="M575" s="421" t="str">
        <f t="shared" si="388"/>
        <v/>
      </c>
      <c r="N575" s="4"/>
      <c r="O575" s="83">
        <f t="shared" si="389"/>
        <v>45</v>
      </c>
      <c r="P575" s="77" t="str">
        <f t="shared" si="390"/>
        <v/>
      </c>
      <c r="Q575" s="77" t="str">
        <f t="shared" si="391"/>
        <v/>
      </c>
      <c r="R575" s="78"/>
      <c r="S575" s="79" t="e">
        <f>IF(#REF!="","",ROUND(#REF!/#REF!*$AN$5,1))</f>
        <v>#REF!</v>
      </c>
      <c r="T575" s="79" t="str">
        <f t="shared" si="392"/>
        <v/>
      </c>
      <c r="U575" s="4"/>
      <c r="V575" s="69">
        <f t="shared" si="393"/>
        <v>45</v>
      </c>
      <c r="W575" s="70" t="str">
        <f t="shared" si="394"/>
        <v/>
      </c>
      <c r="X575" s="70" t="str">
        <f t="shared" si="378"/>
        <v/>
      </c>
      <c r="Y575" s="71"/>
      <c r="Z575" s="72">
        <f t="shared" si="395"/>
        <v>0</v>
      </c>
      <c r="AA575" s="422" t="str">
        <f t="shared" si="396"/>
        <v/>
      </c>
      <c r="AB575" s="4"/>
      <c r="AC575" s="84">
        <f t="shared" si="397"/>
        <v>45</v>
      </c>
      <c r="AD575" s="80" t="str">
        <f t="shared" si="379"/>
        <v/>
      </c>
      <c r="AE575" s="80" t="str">
        <f t="shared" si="380"/>
        <v/>
      </c>
      <c r="AF575" s="81"/>
      <c r="AG575" s="6">
        <f t="shared" si="398"/>
        <v>0</v>
      </c>
      <c r="AH575" s="82" t="str">
        <f t="shared" si="399"/>
        <v/>
      </c>
      <c r="AI575" s="4"/>
      <c r="AJ575" s="83">
        <f t="shared" si="400"/>
        <v>45</v>
      </c>
      <c r="AK575" s="77" t="str">
        <f t="shared" si="401"/>
        <v/>
      </c>
      <c r="AL575" s="77" t="str">
        <f t="shared" si="381"/>
        <v/>
      </c>
      <c r="AM575" s="78"/>
      <c r="AN575" s="79" t="e">
        <f>IF(#REF!="","",ROUND(#REF!/#REF!*$AN$5,1))</f>
        <v>#REF!</v>
      </c>
      <c r="AO575" s="79" t="str">
        <f t="shared" si="402"/>
        <v/>
      </c>
      <c r="AP575" s="5" t="str">
        <f t="shared" si="407"/>
        <v/>
      </c>
      <c r="AQ575" s="5" t="str">
        <f t="shared" si="403"/>
        <v/>
      </c>
      <c r="AR575" s="5" t="str">
        <f t="shared" si="408"/>
        <v/>
      </c>
      <c r="AS575" s="5" t="str">
        <f t="shared" si="409"/>
        <v/>
      </c>
      <c r="AT575" s="5" t="str">
        <f t="shared" si="405"/>
        <v/>
      </c>
      <c r="AU575" s="5" t="str">
        <f t="shared" si="410"/>
        <v/>
      </c>
      <c r="AV575" s="5" t="str">
        <f t="shared" si="406"/>
        <v/>
      </c>
    </row>
    <row r="576" spans="1:48" x14ac:dyDescent="0.35">
      <c r="A576" s="69">
        <f>IF('Student Profile'!A48="","",'Student Profile'!A48)</f>
        <v>46</v>
      </c>
      <c r="B576" s="70" t="str">
        <f>IF('Student Profile'!B48="","",'Student Profile'!B48)</f>
        <v/>
      </c>
      <c r="C576" s="69" t="str">
        <f>IF('Student Profile'!C48="","",'Student Profile'!C48)</f>
        <v/>
      </c>
      <c r="D576" s="71"/>
      <c r="E576" s="72">
        <f t="shared" si="382"/>
        <v>0</v>
      </c>
      <c r="F576" s="422" t="str">
        <f t="shared" si="383"/>
        <v/>
      </c>
      <c r="G576" s="4"/>
      <c r="H576" s="84">
        <f t="shared" si="384"/>
        <v>46</v>
      </c>
      <c r="I576" s="80" t="str">
        <f t="shared" si="385"/>
        <v/>
      </c>
      <c r="J576" s="80" t="str">
        <f t="shared" si="386"/>
        <v/>
      </c>
      <c r="K576" s="81"/>
      <c r="L576" s="6">
        <f t="shared" si="387"/>
        <v>0</v>
      </c>
      <c r="M576" s="421" t="str">
        <f t="shared" si="388"/>
        <v/>
      </c>
      <c r="N576" s="4"/>
      <c r="O576" s="83">
        <f t="shared" si="389"/>
        <v>46</v>
      </c>
      <c r="P576" s="77" t="str">
        <f t="shared" si="390"/>
        <v/>
      </c>
      <c r="Q576" s="77" t="str">
        <f t="shared" si="391"/>
        <v/>
      </c>
      <c r="R576" s="78"/>
      <c r="S576" s="79" t="e">
        <f>IF(#REF!="","",ROUND(#REF!/#REF!*$AN$5,1))</f>
        <v>#REF!</v>
      </c>
      <c r="T576" s="79" t="str">
        <f t="shared" si="392"/>
        <v/>
      </c>
      <c r="U576" s="4"/>
      <c r="V576" s="69">
        <f t="shared" si="393"/>
        <v>46</v>
      </c>
      <c r="W576" s="70" t="str">
        <f t="shared" si="394"/>
        <v/>
      </c>
      <c r="X576" s="70" t="str">
        <f t="shared" si="378"/>
        <v/>
      </c>
      <c r="Y576" s="71"/>
      <c r="Z576" s="72">
        <f t="shared" si="395"/>
        <v>0</v>
      </c>
      <c r="AA576" s="422" t="str">
        <f t="shared" si="396"/>
        <v/>
      </c>
      <c r="AB576" s="4"/>
      <c r="AC576" s="84">
        <f t="shared" si="397"/>
        <v>46</v>
      </c>
      <c r="AD576" s="80" t="str">
        <f t="shared" si="379"/>
        <v/>
      </c>
      <c r="AE576" s="80" t="str">
        <f t="shared" si="380"/>
        <v/>
      </c>
      <c r="AF576" s="81"/>
      <c r="AG576" s="6">
        <f t="shared" si="398"/>
        <v>0</v>
      </c>
      <c r="AH576" s="82" t="str">
        <f t="shared" si="399"/>
        <v/>
      </c>
      <c r="AI576" s="4"/>
      <c r="AJ576" s="83">
        <f t="shared" si="400"/>
        <v>46</v>
      </c>
      <c r="AK576" s="77" t="str">
        <f t="shared" si="401"/>
        <v/>
      </c>
      <c r="AL576" s="77" t="str">
        <f t="shared" si="381"/>
        <v/>
      </c>
      <c r="AM576" s="78"/>
      <c r="AN576" s="79" t="e">
        <f>IF(#REF!="","",ROUND(#REF!/#REF!*$AN$5,1))</f>
        <v>#REF!</v>
      </c>
      <c r="AO576" s="79" t="str">
        <f t="shared" si="402"/>
        <v/>
      </c>
      <c r="AP576" s="5" t="str">
        <f t="shared" si="407"/>
        <v/>
      </c>
      <c r="AQ576" s="5" t="str">
        <f t="shared" si="403"/>
        <v/>
      </c>
      <c r="AR576" s="5" t="str">
        <f t="shared" si="408"/>
        <v/>
      </c>
      <c r="AS576" s="5" t="str">
        <f t="shared" si="409"/>
        <v/>
      </c>
      <c r="AT576" s="5" t="str">
        <f t="shared" si="405"/>
        <v/>
      </c>
      <c r="AU576" s="5" t="str">
        <f t="shared" si="410"/>
        <v/>
      </c>
      <c r="AV576" s="5" t="str">
        <f t="shared" si="406"/>
        <v/>
      </c>
    </row>
    <row r="577" spans="1:48" x14ac:dyDescent="0.35">
      <c r="A577" s="69">
        <f>IF('Student Profile'!A49="","",'Student Profile'!A49)</f>
        <v>47</v>
      </c>
      <c r="B577" s="70" t="str">
        <f>IF('Student Profile'!B49="","",'Student Profile'!B49)</f>
        <v/>
      </c>
      <c r="C577" s="69" t="str">
        <f>IF('Student Profile'!C49="","",'Student Profile'!C49)</f>
        <v/>
      </c>
      <c r="D577" s="71"/>
      <c r="E577" s="72">
        <f t="shared" si="382"/>
        <v>0</v>
      </c>
      <c r="F577" s="422" t="str">
        <f t="shared" si="383"/>
        <v/>
      </c>
      <c r="G577" s="4"/>
      <c r="H577" s="84">
        <f t="shared" si="384"/>
        <v>47</v>
      </c>
      <c r="I577" s="80" t="str">
        <f t="shared" si="385"/>
        <v/>
      </c>
      <c r="J577" s="80" t="str">
        <f t="shared" si="386"/>
        <v/>
      </c>
      <c r="K577" s="81"/>
      <c r="L577" s="6">
        <f t="shared" si="387"/>
        <v>0</v>
      </c>
      <c r="M577" s="421" t="str">
        <f t="shared" si="388"/>
        <v/>
      </c>
      <c r="N577" s="4"/>
      <c r="O577" s="83">
        <f t="shared" si="389"/>
        <v>47</v>
      </c>
      <c r="P577" s="77" t="str">
        <f t="shared" si="390"/>
        <v/>
      </c>
      <c r="Q577" s="77" t="str">
        <f t="shared" si="391"/>
        <v/>
      </c>
      <c r="R577" s="78"/>
      <c r="S577" s="79" t="e">
        <f>IF(#REF!="","",ROUND(#REF!/#REF!*$AN$5,1))</f>
        <v>#REF!</v>
      </c>
      <c r="T577" s="79" t="str">
        <f t="shared" si="392"/>
        <v/>
      </c>
      <c r="U577" s="4"/>
      <c r="V577" s="69">
        <f t="shared" si="393"/>
        <v>47</v>
      </c>
      <c r="W577" s="70" t="str">
        <f t="shared" si="394"/>
        <v/>
      </c>
      <c r="X577" s="70" t="str">
        <f t="shared" si="378"/>
        <v/>
      </c>
      <c r="Y577" s="71"/>
      <c r="Z577" s="72">
        <f t="shared" si="395"/>
        <v>0</v>
      </c>
      <c r="AA577" s="422" t="str">
        <f t="shared" si="396"/>
        <v/>
      </c>
      <c r="AB577" s="4"/>
      <c r="AC577" s="84">
        <f t="shared" si="397"/>
        <v>47</v>
      </c>
      <c r="AD577" s="80" t="str">
        <f t="shared" si="379"/>
        <v/>
      </c>
      <c r="AE577" s="80" t="str">
        <f t="shared" si="380"/>
        <v/>
      </c>
      <c r="AF577" s="81"/>
      <c r="AG577" s="6">
        <f t="shared" si="398"/>
        <v>0</v>
      </c>
      <c r="AH577" s="82" t="str">
        <f t="shared" si="399"/>
        <v/>
      </c>
      <c r="AI577" s="4"/>
      <c r="AJ577" s="83">
        <f t="shared" si="400"/>
        <v>47</v>
      </c>
      <c r="AK577" s="77" t="str">
        <f t="shared" si="401"/>
        <v/>
      </c>
      <c r="AL577" s="77" t="str">
        <f t="shared" si="381"/>
        <v/>
      </c>
      <c r="AM577" s="78"/>
      <c r="AN577" s="79" t="e">
        <f>IF(#REF!="","",ROUND(#REF!/#REF!*$AN$5,1))</f>
        <v>#REF!</v>
      </c>
      <c r="AO577" s="79" t="str">
        <f t="shared" si="402"/>
        <v/>
      </c>
      <c r="AP577" s="5" t="str">
        <f t="shared" si="407"/>
        <v/>
      </c>
      <c r="AQ577" s="5" t="str">
        <f t="shared" si="403"/>
        <v/>
      </c>
      <c r="AR577" s="5" t="str">
        <f t="shared" si="408"/>
        <v/>
      </c>
      <c r="AS577" s="5" t="str">
        <f t="shared" si="409"/>
        <v/>
      </c>
      <c r="AT577" s="5" t="str">
        <f t="shared" si="405"/>
        <v/>
      </c>
      <c r="AU577" s="5" t="str">
        <f t="shared" si="410"/>
        <v/>
      </c>
      <c r="AV577" s="5" t="str">
        <f t="shared" si="406"/>
        <v/>
      </c>
    </row>
    <row r="578" spans="1:48" x14ac:dyDescent="0.35">
      <c r="A578" s="69">
        <f>IF('Student Profile'!A50="","",'Student Profile'!A50)</f>
        <v>48</v>
      </c>
      <c r="B578" s="70" t="str">
        <f>IF('Student Profile'!B50="","",'Student Profile'!B50)</f>
        <v/>
      </c>
      <c r="C578" s="69" t="str">
        <f>IF('Student Profile'!C50="","",'Student Profile'!C50)</f>
        <v/>
      </c>
      <c r="D578" s="71"/>
      <c r="E578" s="72">
        <f t="shared" si="382"/>
        <v>0</v>
      </c>
      <c r="F578" s="422" t="str">
        <f t="shared" si="383"/>
        <v/>
      </c>
      <c r="G578" s="4"/>
      <c r="H578" s="84">
        <f t="shared" si="384"/>
        <v>48</v>
      </c>
      <c r="I578" s="80" t="str">
        <f t="shared" si="385"/>
        <v/>
      </c>
      <c r="J578" s="80" t="str">
        <f t="shared" si="386"/>
        <v/>
      </c>
      <c r="K578" s="81"/>
      <c r="L578" s="6">
        <f t="shared" si="387"/>
        <v>0</v>
      </c>
      <c r="M578" s="421" t="str">
        <f t="shared" si="388"/>
        <v/>
      </c>
      <c r="N578" s="4"/>
      <c r="O578" s="83">
        <f t="shared" si="389"/>
        <v>48</v>
      </c>
      <c r="P578" s="77" t="str">
        <f t="shared" si="390"/>
        <v/>
      </c>
      <c r="Q578" s="77" t="str">
        <f t="shared" si="391"/>
        <v/>
      </c>
      <c r="R578" s="78"/>
      <c r="S578" s="79" t="e">
        <f>IF(#REF!="","",ROUND(#REF!/#REF!*$AN$5,1))</f>
        <v>#REF!</v>
      </c>
      <c r="T578" s="79" t="str">
        <f t="shared" si="392"/>
        <v/>
      </c>
      <c r="U578" s="4"/>
      <c r="V578" s="69">
        <f t="shared" si="393"/>
        <v>48</v>
      </c>
      <c r="W578" s="70" t="str">
        <f t="shared" si="394"/>
        <v/>
      </c>
      <c r="X578" s="70" t="str">
        <f t="shared" si="378"/>
        <v/>
      </c>
      <c r="Y578" s="71"/>
      <c r="Z578" s="72">
        <f t="shared" si="395"/>
        <v>0</v>
      </c>
      <c r="AA578" s="422" t="str">
        <f t="shared" si="396"/>
        <v/>
      </c>
      <c r="AB578" s="4"/>
      <c r="AC578" s="84">
        <f t="shared" si="397"/>
        <v>48</v>
      </c>
      <c r="AD578" s="80" t="str">
        <f t="shared" si="379"/>
        <v/>
      </c>
      <c r="AE578" s="80" t="str">
        <f t="shared" si="380"/>
        <v/>
      </c>
      <c r="AF578" s="81"/>
      <c r="AG578" s="6">
        <f t="shared" si="398"/>
        <v>0</v>
      </c>
      <c r="AH578" s="82" t="str">
        <f t="shared" si="399"/>
        <v/>
      </c>
      <c r="AI578" s="4"/>
      <c r="AJ578" s="83">
        <f t="shared" si="400"/>
        <v>48</v>
      </c>
      <c r="AK578" s="77" t="str">
        <f t="shared" si="401"/>
        <v/>
      </c>
      <c r="AL578" s="77" t="str">
        <f t="shared" si="381"/>
        <v/>
      </c>
      <c r="AM578" s="78"/>
      <c r="AN578" s="79" t="e">
        <f>IF(#REF!="","",ROUND(#REF!/#REF!*$AN$5,1))</f>
        <v>#REF!</v>
      </c>
      <c r="AO578" s="79" t="str">
        <f t="shared" si="402"/>
        <v/>
      </c>
      <c r="AP578" s="5" t="str">
        <f t="shared" si="407"/>
        <v/>
      </c>
      <c r="AQ578" s="5" t="str">
        <f t="shared" si="403"/>
        <v/>
      </c>
      <c r="AR578" s="5" t="str">
        <f t="shared" si="408"/>
        <v/>
      </c>
      <c r="AS578" s="5" t="str">
        <f t="shared" si="409"/>
        <v/>
      </c>
      <c r="AT578" s="5" t="str">
        <f t="shared" si="405"/>
        <v/>
      </c>
      <c r="AU578" s="5" t="str">
        <f t="shared" si="410"/>
        <v/>
      </c>
      <c r="AV578" s="5" t="str">
        <f t="shared" si="406"/>
        <v/>
      </c>
    </row>
    <row r="579" spans="1:48" x14ac:dyDescent="0.35">
      <c r="A579" s="69">
        <f>IF('Student Profile'!A51="","",'Student Profile'!A51)</f>
        <v>49</v>
      </c>
      <c r="B579" s="70" t="str">
        <f>IF('Student Profile'!B51="","",'Student Profile'!B51)</f>
        <v/>
      </c>
      <c r="C579" s="69" t="str">
        <f>IF('Student Profile'!C51="","",'Student Profile'!C51)</f>
        <v/>
      </c>
      <c r="D579" s="71"/>
      <c r="E579" s="72">
        <f t="shared" si="382"/>
        <v>0</v>
      </c>
      <c r="F579" s="422" t="str">
        <f t="shared" si="383"/>
        <v/>
      </c>
      <c r="G579" s="4"/>
      <c r="H579" s="84">
        <f t="shared" si="384"/>
        <v>49</v>
      </c>
      <c r="I579" s="80" t="str">
        <f t="shared" si="385"/>
        <v/>
      </c>
      <c r="J579" s="80" t="str">
        <f t="shared" si="386"/>
        <v/>
      </c>
      <c r="K579" s="81"/>
      <c r="L579" s="6">
        <f t="shared" si="387"/>
        <v>0</v>
      </c>
      <c r="M579" s="421" t="str">
        <f t="shared" si="388"/>
        <v/>
      </c>
      <c r="N579" s="4"/>
      <c r="O579" s="83">
        <f t="shared" si="389"/>
        <v>49</v>
      </c>
      <c r="P579" s="77" t="str">
        <f t="shared" si="390"/>
        <v/>
      </c>
      <c r="Q579" s="77" t="str">
        <f t="shared" si="391"/>
        <v/>
      </c>
      <c r="R579" s="78"/>
      <c r="S579" s="79" t="e">
        <f>IF(#REF!="","",ROUND(#REF!/#REF!*$AN$5,1))</f>
        <v>#REF!</v>
      </c>
      <c r="T579" s="79" t="str">
        <f t="shared" si="392"/>
        <v/>
      </c>
      <c r="U579" s="4"/>
      <c r="V579" s="69">
        <f t="shared" si="393"/>
        <v>49</v>
      </c>
      <c r="W579" s="70" t="str">
        <f t="shared" si="394"/>
        <v/>
      </c>
      <c r="X579" s="70" t="str">
        <f t="shared" si="378"/>
        <v/>
      </c>
      <c r="Y579" s="71"/>
      <c r="Z579" s="72">
        <f t="shared" si="395"/>
        <v>0</v>
      </c>
      <c r="AA579" s="422" t="str">
        <f t="shared" si="396"/>
        <v/>
      </c>
      <c r="AB579" s="4"/>
      <c r="AC579" s="84">
        <f t="shared" si="397"/>
        <v>49</v>
      </c>
      <c r="AD579" s="80" t="str">
        <f t="shared" si="379"/>
        <v/>
      </c>
      <c r="AE579" s="80" t="str">
        <f t="shared" si="380"/>
        <v/>
      </c>
      <c r="AF579" s="81"/>
      <c r="AG579" s="6">
        <f t="shared" si="398"/>
        <v>0</v>
      </c>
      <c r="AH579" s="82" t="str">
        <f t="shared" si="399"/>
        <v/>
      </c>
      <c r="AI579" s="4"/>
      <c r="AJ579" s="83">
        <f t="shared" si="400"/>
        <v>49</v>
      </c>
      <c r="AK579" s="77" t="str">
        <f t="shared" si="401"/>
        <v/>
      </c>
      <c r="AL579" s="77" t="str">
        <f t="shared" si="381"/>
        <v/>
      </c>
      <c r="AM579" s="78"/>
      <c r="AN579" s="79" t="e">
        <f>IF(#REF!="","",ROUND(#REF!/#REF!*$AN$5,1))</f>
        <v>#REF!</v>
      </c>
      <c r="AO579" s="79" t="str">
        <f t="shared" si="402"/>
        <v/>
      </c>
      <c r="AP579" s="5" t="str">
        <f t="shared" si="407"/>
        <v/>
      </c>
      <c r="AQ579" s="5" t="str">
        <f t="shared" si="403"/>
        <v/>
      </c>
      <c r="AR579" s="5" t="str">
        <f t="shared" si="408"/>
        <v/>
      </c>
      <c r="AS579" s="5" t="str">
        <f t="shared" si="409"/>
        <v/>
      </c>
      <c r="AT579" s="5" t="str">
        <f t="shared" si="405"/>
        <v/>
      </c>
      <c r="AU579" s="5" t="str">
        <f t="shared" si="410"/>
        <v/>
      </c>
      <c r="AV579" s="5" t="str">
        <f t="shared" si="406"/>
        <v/>
      </c>
    </row>
    <row r="580" spans="1:48" x14ac:dyDescent="0.35">
      <c r="A580" s="69">
        <f>IF('Student Profile'!A52="","",'Student Profile'!A52)</f>
        <v>50</v>
      </c>
      <c r="B580" s="70" t="str">
        <f>IF('Student Profile'!B52="","",'Student Profile'!B52)</f>
        <v/>
      </c>
      <c r="C580" s="69" t="str">
        <f>IF('Student Profile'!C52="","",'Student Profile'!C52)</f>
        <v/>
      </c>
      <c r="D580" s="71"/>
      <c r="E580" s="72">
        <f t="shared" si="382"/>
        <v>0</v>
      </c>
      <c r="F580" s="422" t="str">
        <f t="shared" si="383"/>
        <v/>
      </c>
      <c r="G580" s="4"/>
      <c r="H580" s="84">
        <f t="shared" si="384"/>
        <v>50</v>
      </c>
      <c r="I580" s="80" t="str">
        <f t="shared" si="385"/>
        <v/>
      </c>
      <c r="J580" s="80" t="str">
        <f t="shared" si="386"/>
        <v/>
      </c>
      <c r="K580" s="81"/>
      <c r="L580" s="6">
        <f t="shared" si="387"/>
        <v>0</v>
      </c>
      <c r="M580" s="421" t="str">
        <f t="shared" si="388"/>
        <v/>
      </c>
      <c r="N580" s="4"/>
      <c r="O580" s="83">
        <f t="shared" si="389"/>
        <v>50</v>
      </c>
      <c r="P580" s="77" t="str">
        <f t="shared" si="390"/>
        <v/>
      </c>
      <c r="Q580" s="77" t="str">
        <f t="shared" si="391"/>
        <v/>
      </c>
      <c r="R580" s="78"/>
      <c r="S580" s="79" t="e">
        <f>IF(#REF!="","",ROUND(#REF!/#REF!*$AN$5,1))</f>
        <v>#REF!</v>
      </c>
      <c r="T580" s="79" t="str">
        <f t="shared" si="392"/>
        <v/>
      </c>
      <c r="U580" s="4"/>
      <c r="V580" s="69">
        <f t="shared" si="393"/>
        <v>50</v>
      </c>
      <c r="W580" s="70" t="str">
        <f t="shared" si="394"/>
        <v/>
      </c>
      <c r="X580" s="70" t="str">
        <f t="shared" si="378"/>
        <v/>
      </c>
      <c r="Y580" s="71"/>
      <c r="Z580" s="72">
        <f t="shared" si="395"/>
        <v>0</v>
      </c>
      <c r="AA580" s="422" t="str">
        <f t="shared" si="396"/>
        <v/>
      </c>
      <c r="AB580" s="4"/>
      <c r="AC580" s="84">
        <f t="shared" si="397"/>
        <v>50</v>
      </c>
      <c r="AD580" s="80" t="str">
        <f t="shared" si="379"/>
        <v/>
      </c>
      <c r="AE580" s="80" t="str">
        <f t="shared" si="380"/>
        <v/>
      </c>
      <c r="AF580" s="81"/>
      <c r="AG580" s="6">
        <f t="shared" si="398"/>
        <v>0</v>
      </c>
      <c r="AH580" s="82" t="str">
        <f t="shared" si="399"/>
        <v/>
      </c>
      <c r="AI580" s="4"/>
      <c r="AJ580" s="83">
        <f t="shared" si="400"/>
        <v>50</v>
      </c>
      <c r="AK580" s="77" t="str">
        <f t="shared" si="401"/>
        <v/>
      </c>
      <c r="AL580" s="77" t="str">
        <f t="shared" si="381"/>
        <v/>
      </c>
      <c r="AM580" s="78"/>
      <c r="AN580" s="79" t="e">
        <f>IF(#REF!="","",ROUND(#REF!/#REF!*$AN$5,1))</f>
        <v>#REF!</v>
      </c>
      <c r="AO580" s="79" t="str">
        <f t="shared" si="402"/>
        <v/>
      </c>
      <c r="AP580" s="5" t="str">
        <f t="shared" si="407"/>
        <v/>
      </c>
      <c r="AQ580" s="5" t="str">
        <f t="shared" si="403"/>
        <v/>
      </c>
      <c r="AR580" s="5" t="str">
        <f t="shared" si="408"/>
        <v/>
      </c>
      <c r="AS580" s="5" t="str">
        <f t="shared" si="409"/>
        <v/>
      </c>
      <c r="AT580" s="5" t="str">
        <f t="shared" si="405"/>
        <v/>
      </c>
      <c r="AU580" s="5" t="str">
        <f t="shared" si="410"/>
        <v/>
      </c>
      <c r="AV580" s="5" t="str">
        <f t="shared" si="406"/>
        <v/>
      </c>
    </row>
    <row r="581" spans="1:48" x14ac:dyDescent="0.35">
      <c r="A581" s="69">
        <f>IF('Student Profile'!A53="","",'Student Profile'!A53)</f>
        <v>51</v>
      </c>
      <c r="B581" s="70" t="str">
        <f>IF('Student Profile'!B53="","",'Student Profile'!B53)</f>
        <v/>
      </c>
      <c r="C581" s="69" t="str">
        <f>IF('Student Profile'!C53="","",'Student Profile'!C53)</f>
        <v/>
      </c>
      <c r="D581" s="71"/>
      <c r="E581" s="72">
        <f t="shared" si="382"/>
        <v>0</v>
      </c>
      <c r="F581" s="422" t="str">
        <f t="shared" si="383"/>
        <v/>
      </c>
      <c r="G581" s="4"/>
      <c r="H581" s="84">
        <f t="shared" si="384"/>
        <v>51</v>
      </c>
      <c r="I581" s="80" t="str">
        <f t="shared" si="385"/>
        <v/>
      </c>
      <c r="J581" s="80" t="str">
        <f t="shared" si="386"/>
        <v/>
      </c>
      <c r="K581" s="81"/>
      <c r="L581" s="6">
        <f t="shared" si="387"/>
        <v>0</v>
      </c>
      <c r="M581" s="421" t="str">
        <f t="shared" si="388"/>
        <v/>
      </c>
      <c r="N581" s="4"/>
      <c r="O581" s="83">
        <f t="shared" si="389"/>
        <v>51</v>
      </c>
      <c r="P581" s="77" t="str">
        <f t="shared" si="390"/>
        <v/>
      </c>
      <c r="Q581" s="77" t="str">
        <f t="shared" si="391"/>
        <v/>
      </c>
      <c r="R581" s="78"/>
      <c r="S581" s="79" t="e">
        <f>IF(#REF!="","",ROUND(#REF!/#REF!*$AN$5,1))</f>
        <v>#REF!</v>
      </c>
      <c r="T581" s="79" t="str">
        <f t="shared" si="392"/>
        <v/>
      </c>
      <c r="U581" s="4"/>
      <c r="V581" s="69">
        <f t="shared" si="393"/>
        <v>51</v>
      </c>
      <c r="W581" s="70" t="str">
        <f t="shared" si="394"/>
        <v/>
      </c>
      <c r="X581" s="70" t="str">
        <f t="shared" si="378"/>
        <v/>
      </c>
      <c r="Y581" s="71"/>
      <c r="Z581" s="72">
        <f t="shared" si="395"/>
        <v>0</v>
      </c>
      <c r="AA581" s="422" t="str">
        <f t="shared" si="396"/>
        <v/>
      </c>
      <c r="AB581" s="4"/>
      <c r="AC581" s="84">
        <f t="shared" si="397"/>
        <v>51</v>
      </c>
      <c r="AD581" s="80" t="str">
        <f t="shared" si="379"/>
        <v/>
      </c>
      <c r="AE581" s="80" t="str">
        <f t="shared" si="380"/>
        <v/>
      </c>
      <c r="AF581" s="81"/>
      <c r="AG581" s="6">
        <f t="shared" si="398"/>
        <v>0</v>
      </c>
      <c r="AH581" s="82" t="str">
        <f t="shared" si="399"/>
        <v/>
      </c>
      <c r="AI581" s="4"/>
      <c r="AJ581" s="83">
        <f t="shared" si="400"/>
        <v>51</v>
      </c>
      <c r="AK581" s="77" t="str">
        <f t="shared" si="401"/>
        <v/>
      </c>
      <c r="AL581" s="77" t="str">
        <f t="shared" si="381"/>
        <v/>
      </c>
      <c r="AM581" s="78"/>
      <c r="AN581" s="79" t="e">
        <f>IF(#REF!="","",ROUND(#REF!/#REF!*$AN$5,1))</f>
        <v>#REF!</v>
      </c>
      <c r="AO581" s="79" t="str">
        <f t="shared" si="402"/>
        <v/>
      </c>
      <c r="AP581" s="5" t="str">
        <f t="shared" si="407"/>
        <v/>
      </c>
      <c r="AQ581" s="5" t="str">
        <f t="shared" si="403"/>
        <v/>
      </c>
      <c r="AR581" s="5" t="str">
        <f t="shared" si="408"/>
        <v/>
      </c>
      <c r="AS581" s="5" t="str">
        <f t="shared" si="409"/>
        <v/>
      </c>
      <c r="AT581" s="5" t="str">
        <f t="shared" si="405"/>
        <v/>
      </c>
      <c r="AU581" s="5" t="str">
        <f t="shared" si="410"/>
        <v/>
      </c>
      <c r="AV581" s="5" t="str">
        <f t="shared" si="406"/>
        <v/>
      </c>
    </row>
    <row r="582" spans="1:48" x14ac:dyDescent="0.35">
      <c r="A582" s="69">
        <f>IF('Student Profile'!A54="","",'Student Profile'!A54)</f>
        <v>52</v>
      </c>
      <c r="B582" s="70" t="str">
        <f>IF('Student Profile'!B54="","",'Student Profile'!B54)</f>
        <v/>
      </c>
      <c r="C582" s="69" t="str">
        <f>IF('Student Profile'!C54="","",'Student Profile'!C54)</f>
        <v/>
      </c>
      <c r="D582" s="71"/>
      <c r="E582" s="72">
        <f t="shared" si="382"/>
        <v>0</v>
      </c>
      <c r="F582" s="422" t="str">
        <f t="shared" si="383"/>
        <v/>
      </c>
      <c r="G582" s="4"/>
      <c r="H582" s="84">
        <f t="shared" si="384"/>
        <v>52</v>
      </c>
      <c r="I582" s="80" t="str">
        <f t="shared" si="385"/>
        <v/>
      </c>
      <c r="J582" s="80" t="str">
        <f t="shared" si="386"/>
        <v/>
      </c>
      <c r="K582" s="81"/>
      <c r="L582" s="6">
        <f t="shared" si="387"/>
        <v>0</v>
      </c>
      <c r="M582" s="421" t="str">
        <f t="shared" si="388"/>
        <v/>
      </c>
      <c r="N582" s="4"/>
      <c r="O582" s="83">
        <f t="shared" si="389"/>
        <v>52</v>
      </c>
      <c r="P582" s="77" t="str">
        <f t="shared" si="390"/>
        <v/>
      </c>
      <c r="Q582" s="77" t="str">
        <f t="shared" si="391"/>
        <v/>
      </c>
      <c r="R582" s="78"/>
      <c r="S582" s="79" t="e">
        <f>IF(#REF!="","",ROUND(#REF!/#REF!*$AN$5,1))</f>
        <v>#REF!</v>
      </c>
      <c r="T582" s="79" t="str">
        <f t="shared" si="392"/>
        <v/>
      </c>
      <c r="U582" s="4"/>
      <c r="V582" s="69">
        <f t="shared" si="393"/>
        <v>52</v>
      </c>
      <c r="W582" s="70" t="str">
        <f t="shared" si="394"/>
        <v/>
      </c>
      <c r="X582" s="70" t="str">
        <f t="shared" si="378"/>
        <v/>
      </c>
      <c r="Y582" s="71"/>
      <c r="Z582" s="72">
        <f t="shared" si="395"/>
        <v>0</v>
      </c>
      <c r="AA582" s="422" t="str">
        <f t="shared" si="396"/>
        <v/>
      </c>
      <c r="AB582" s="4"/>
      <c r="AC582" s="84">
        <f t="shared" si="397"/>
        <v>52</v>
      </c>
      <c r="AD582" s="80" t="str">
        <f t="shared" si="379"/>
        <v/>
      </c>
      <c r="AE582" s="80" t="str">
        <f t="shared" si="380"/>
        <v/>
      </c>
      <c r="AF582" s="81"/>
      <c r="AG582" s="6">
        <f t="shared" si="398"/>
        <v>0</v>
      </c>
      <c r="AH582" s="82" t="str">
        <f t="shared" si="399"/>
        <v/>
      </c>
      <c r="AI582" s="4"/>
      <c r="AJ582" s="83">
        <f t="shared" si="400"/>
        <v>52</v>
      </c>
      <c r="AK582" s="77" t="str">
        <f t="shared" si="401"/>
        <v/>
      </c>
      <c r="AL582" s="77" t="str">
        <f t="shared" si="381"/>
        <v/>
      </c>
      <c r="AM582" s="78"/>
      <c r="AN582" s="79" t="e">
        <f>IF(#REF!="","",ROUND(#REF!/#REF!*$AN$5,1))</f>
        <v>#REF!</v>
      </c>
      <c r="AO582" s="79" t="str">
        <f t="shared" si="402"/>
        <v/>
      </c>
      <c r="AP582" s="5" t="str">
        <f t="shared" si="407"/>
        <v/>
      </c>
      <c r="AQ582" s="5" t="str">
        <f t="shared" si="403"/>
        <v/>
      </c>
      <c r="AR582" s="5" t="str">
        <f t="shared" si="408"/>
        <v/>
      </c>
      <c r="AS582" s="5" t="str">
        <f t="shared" si="409"/>
        <v/>
      </c>
      <c r="AT582" s="5" t="str">
        <f t="shared" si="405"/>
        <v/>
      </c>
      <c r="AU582" s="5" t="str">
        <f t="shared" si="410"/>
        <v/>
      </c>
      <c r="AV582" s="5" t="str">
        <f t="shared" si="406"/>
        <v/>
      </c>
    </row>
    <row r="583" spans="1:48" x14ac:dyDescent="0.35">
      <c r="A583" s="69">
        <f>IF('Student Profile'!A55="","",'Student Profile'!A55)</f>
        <v>53</v>
      </c>
      <c r="B583" s="70" t="str">
        <f>IF('Student Profile'!B55="","",'Student Profile'!B55)</f>
        <v/>
      </c>
      <c r="C583" s="69" t="str">
        <f>IF('Student Profile'!C55="","",'Student Profile'!C55)</f>
        <v/>
      </c>
      <c r="D583" s="71"/>
      <c r="E583" s="72">
        <f t="shared" si="382"/>
        <v>0</v>
      </c>
      <c r="F583" s="422" t="str">
        <f t="shared" si="383"/>
        <v/>
      </c>
      <c r="G583" s="4"/>
      <c r="H583" s="84">
        <f t="shared" si="384"/>
        <v>53</v>
      </c>
      <c r="I583" s="80" t="str">
        <f t="shared" si="385"/>
        <v/>
      </c>
      <c r="J583" s="80" t="str">
        <f t="shared" si="386"/>
        <v/>
      </c>
      <c r="K583" s="81"/>
      <c r="L583" s="6">
        <f t="shared" si="387"/>
        <v>0</v>
      </c>
      <c r="M583" s="421" t="str">
        <f t="shared" si="388"/>
        <v/>
      </c>
      <c r="N583" s="4"/>
      <c r="O583" s="83">
        <f t="shared" si="389"/>
        <v>53</v>
      </c>
      <c r="P583" s="77" t="str">
        <f t="shared" si="390"/>
        <v/>
      </c>
      <c r="Q583" s="77" t="str">
        <f t="shared" si="391"/>
        <v/>
      </c>
      <c r="R583" s="78"/>
      <c r="S583" s="79" t="e">
        <f>IF(#REF!="","",ROUND(#REF!/#REF!*$AN$5,1))</f>
        <v>#REF!</v>
      </c>
      <c r="T583" s="79" t="str">
        <f t="shared" si="392"/>
        <v/>
      </c>
      <c r="U583" s="4"/>
      <c r="V583" s="69">
        <f t="shared" si="393"/>
        <v>53</v>
      </c>
      <c r="W583" s="70" t="str">
        <f t="shared" si="394"/>
        <v/>
      </c>
      <c r="X583" s="70" t="str">
        <f t="shared" si="378"/>
        <v/>
      </c>
      <c r="Y583" s="71"/>
      <c r="Z583" s="72">
        <f t="shared" si="395"/>
        <v>0</v>
      </c>
      <c r="AA583" s="422" t="str">
        <f t="shared" si="396"/>
        <v/>
      </c>
      <c r="AB583" s="4"/>
      <c r="AC583" s="84">
        <f t="shared" si="397"/>
        <v>53</v>
      </c>
      <c r="AD583" s="80" t="str">
        <f t="shared" si="379"/>
        <v/>
      </c>
      <c r="AE583" s="80" t="str">
        <f t="shared" si="380"/>
        <v/>
      </c>
      <c r="AF583" s="81"/>
      <c r="AG583" s="6">
        <f t="shared" si="398"/>
        <v>0</v>
      </c>
      <c r="AH583" s="82" t="str">
        <f t="shared" si="399"/>
        <v/>
      </c>
      <c r="AI583" s="4"/>
      <c r="AJ583" s="83">
        <f t="shared" si="400"/>
        <v>53</v>
      </c>
      <c r="AK583" s="77" t="str">
        <f t="shared" si="401"/>
        <v/>
      </c>
      <c r="AL583" s="77" t="str">
        <f t="shared" si="381"/>
        <v/>
      </c>
      <c r="AM583" s="78"/>
      <c r="AN583" s="79" t="e">
        <f>IF(#REF!="","",ROUND(#REF!/#REF!*$AN$5,1))</f>
        <v>#REF!</v>
      </c>
      <c r="AO583" s="79" t="str">
        <f t="shared" si="402"/>
        <v/>
      </c>
      <c r="AP583" s="5" t="str">
        <f t="shared" si="407"/>
        <v/>
      </c>
      <c r="AQ583" s="5" t="str">
        <f t="shared" si="403"/>
        <v/>
      </c>
      <c r="AR583" s="5" t="str">
        <f t="shared" si="408"/>
        <v/>
      </c>
      <c r="AS583" s="5" t="str">
        <f t="shared" si="409"/>
        <v/>
      </c>
      <c r="AT583" s="5" t="str">
        <f t="shared" si="405"/>
        <v/>
      </c>
      <c r="AU583" s="5" t="str">
        <f t="shared" si="410"/>
        <v/>
      </c>
      <c r="AV583" s="5" t="str">
        <f t="shared" si="406"/>
        <v/>
      </c>
    </row>
    <row r="584" spans="1:48" x14ac:dyDescent="0.35">
      <c r="A584" s="69">
        <f>IF('Student Profile'!A56="","",'Student Profile'!A56)</f>
        <v>54</v>
      </c>
      <c r="B584" s="70" t="str">
        <f>IF('Student Profile'!B56="","",'Student Profile'!B56)</f>
        <v/>
      </c>
      <c r="C584" s="69" t="str">
        <f>IF('Student Profile'!C56="","",'Student Profile'!C56)</f>
        <v/>
      </c>
      <c r="D584" s="71"/>
      <c r="E584" s="72">
        <f t="shared" si="382"/>
        <v>0</v>
      </c>
      <c r="F584" s="422" t="str">
        <f t="shared" si="383"/>
        <v/>
      </c>
      <c r="G584" s="4"/>
      <c r="H584" s="84">
        <f t="shared" si="384"/>
        <v>54</v>
      </c>
      <c r="I584" s="80" t="str">
        <f t="shared" si="385"/>
        <v/>
      </c>
      <c r="J584" s="80" t="str">
        <f t="shared" si="386"/>
        <v/>
      </c>
      <c r="K584" s="81"/>
      <c r="L584" s="6">
        <f t="shared" si="387"/>
        <v>0</v>
      </c>
      <c r="M584" s="421" t="str">
        <f t="shared" si="388"/>
        <v/>
      </c>
      <c r="N584" s="4"/>
      <c r="O584" s="83">
        <f t="shared" si="389"/>
        <v>54</v>
      </c>
      <c r="P584" s="77" t="str">
        <f t="shared" si="390"/>
        <v/>
      </c>
      <c r="Q584" s="77" t="str">
        <f t="shared" si="391"/>
        <v/>
      </c>
      <c r="R584" s="78"/>
      <c r="S584" s="79" t="e">
        <f>IF(#REF!="","",ROUND(#REF!/#REF!*$AN$5,1))</f>
        <v>#REF!</v>
      </c>
      <c r="T584" s="79" t="str">
        <f t="shared" si="392"/>
        <v/>
      </c>
      <c r="U584" s="4"/>
      <c r="V584" s="69">
        <f t="shared" si="393"/>
        <v>54</v>
      </c>
      <c r="W584" s="70" t="str">
        <f t="shared" si="394"/>
        <v/>
      </c>
      <c r="X584" s="70" t="str">
        <f t="shared" si="378"/>
        <v/>
      </c>
      <c r="Y584" s="71"/>
      <c r="Z584" s="72">
        <f t="shared" si="395"/>
        <v>0</v>
      </c>
      <c r="AA584" s="422" t="str">
        <f t="shared" si="396"/>
        <v/>
      </c>
      <c r="AB584" s="4"/>
      <c r="AC584" s="84">
        <f t="shared" si="397"/>
        <v>54</v>
      </c>
      <c r="AD584" s="80" t="str">
        <f t="shared" si="379"/>
        <v/>
      </c>
      <c r="AE584" s="80" t="str">
        <f t="shared" si="380"/>
        <v/>
      </c>
      <c r="AF584" s="81"/>
      <c r="AG584" s="6">
        <f t="shared" si="398"/>
        <v>0</v>
      </c>
      <c r="AH584" s="82" t="str">
        <f t="shared" si="399"/>
        <v/>
      </c>
      <c r="AI584" s="4"/>
      <c r="AJ584" s="83">
        <f t="shared" si="400"/>
        <v>54</v>
      </c>
      <c r="AK584" s="77" t="str">
        <f t="shared" si="401"/>
        <v/>
      </c>
      <c r="AL584" s="77" t="str">
        <f t="shared" si="381"/>
        <v/>
      </c>
      <c r="AM584" s="78"/>
      <c r="AN584" s="79" t="e">
        <f>IF(#REF!="","",ROUND(#REF!/#REF!*$AN$5,1))</f>
        <v>#REF!</v>
      </c>
      <c r="AO584" s="79" t="str">
        <f t="shared" si="402"/>
        <v/>
      </c>
      <c r="AP584" s="5" t="str">
        <f t="shared" si="407"/>
        <v/>
      </c>
      <c r="AQ584" s="5" t="str">
        <f t="shared" si="403"/>
        <v/>
      </c>
      <c r="AR584" s="5" t="str">
        <f t="shared" si="408"/>
        <v/>
      </c>
      <c r="AS584" s="5" t="str">
        <f t="shared" si="409"/>
        <v/>
      </c>
      <c r="AT584" s="5" t="str">
        <f t="shared" si="405"/>
        <v/>
      </c>
      <c r="AU584" s="5" t="str">
        <f t="shared" si="410"/>
        <v/>
      </c>
      <c r="AV584" s="5" t="str">
        <f t="shared" si="406"/>
        <v/>
      </c>
    </row>
    <row r="585" spans="1:48" x14ac:dyDescent="0.35">
      <c r="A585" s="69">
        <f>IF('Student Profile'!A57="","",'Student Profile'!A57)</f>
        <v>55</v>
      </c>
      <c r="B585" s="70" t="str">
        <f>IF('Student Profile'!B57="","",'Student Profile'!B57)</f>
        <v/>
      </c>
      <c r="C585" s="69" t="str">
        <f>IF('Student Profile'!C57="","",'Student Profile'!C57)</f>
        <v/>
      </c>
      <c r="D585" s="71"/>
      <c r="E585" s="72">
        <f t="shared" si="382"/>
        <v>0</v>
      </c>
      <c r="F585" s="422" t="str">
        <f t="shared" si="383"/>
        <v/>
      </c>
      <c r="G585" s="4"/>
      <c r="H585" s="84">
        <f t="shared" si="384"/>
        <v>55</v>
      </c>
      <c r="I585" s="80" t="str">
        <f t="shared" si="385"/>
        <v/>
      </c>
      <c r="J585" s="80" t="str">
        <f t="shared" si="386"/>
        <v/>
      </c>
      <c r="K585" s="81"/>
      <c r="L585" s="6">
        <f t="shared" si="387"/>
        <v>0</v>
      </c>
      <c r="M585" s="421" t="str">
        <f t="shared" si="388"/>
        <v/>
      </c>
      <c r="N585" s="4"/>
      <c r="O585" s="83">
        <f t="shared" si="389"/>
        <v>55</v>
      </c>
      <c r="P585" s="77" t="str">
        <f t="shared" si="390"/>
        <v/>
      </c>
      <c r="Q585" s="77" t="str">
        <f t="shared" si="391"/>
        <v/>
      </c>
      <c r="R585" s="78"/>
      <c r="S585" s="79" t="e">
        <f>IF(#REF!="","",ROUND(#REF!/#REF!*$AN$5,1))</f>
        <v>#REF!</v>
      </c>
      <c r="T585" s="79" t="str">
        <f t="shared" si="392"/>
        <v/>
      </c>
      <c r="U585" s="4"/>
      <c r="V585" s="69">
        <f t="shared" si="393"/>
        <v>55</v>
      </c>
      <c r="W585" s="70" t="str">
        <f t="shared" si="394"/>
        <v/>
      </c>
      <c r="X585" s="70" t="str">
        <f t="shared" si="378"/>
        <v/>
      </c>
      <c r="Y585" s="71"/>
      <c r="Z585" s="72">
        <f t="shared" si="395"/>
        <v>0</v>
      </c>
      <c r="AA585" s="422" t="str">
        <f t="shared" si="396"/>
        <v/>
      </c>
      <c r="AB585" s="4"/>
      <c r="AC585" s="84">
        <f t="shared" si="397"/>
        <v>55</v>
      </c>
      <c r="AD585" s="80" t="str">
        <f t="shared" si="379"/>
        <v/>
      </c>
      <c r="AE585" s="80" t="str">
        <f t="shared" si="380"/>
        <v/>
      </c>
      <c r="AF585" s="81"/>
      <c r="AG585" s="6">
        <f t="shared" si="398"/>
        <v>0</v>
      </c>
      <c r="AH585" s="82" t="str">
        <f t="shared" si="399"/>
        <v/>
      </c>
      <c r="AI585" s="4"/>
      <c r="AJ585" s="83">
        <f t="shared" si="400"/>
        <v>55</v>
      </c>
      <c r="AK585" s="77" t="str">
        <f t="shared" si="401"/>
        <v/>
      </c>
      <c r="AL585" s="77" t="str">
        <f t="shared" si="381"/>
        <v/>
      </c>
      <c r="AM585" s="78"/>
      <c r="AN585" s="79" t="e">
        <f>IF(#REF!="","",ROUND(#REF!/#REF!*$AN$5,1))</f>
        <v>#REF!</v>
      </c>
      <c r="AO585" s="79" t="str">
        <f t="shared" si="402"/>
        <v/>
      </c>
      <c r="AP585" s="5" t="str">
        <f t="shared" si="407"/>
        <v/>
      </c>
      <c r="AQ585" s="5" t="str">
        <f t="shared" si="403"/>
        <v/>
      </c>
      <c r="AR585" s="5" t="str">
        <f t="shared" si="408"/>
        <v/>
      </c>
      <c r="AS585" s="5" t="str">
        <f t="shared" si="409"/>
        <v/>
      </c>
      <c r="AT585" s="5" t="str">
        <f t="shared" si="405"/>
        <v/>
      </c>
      <c r="AU585" s="5" t="str">
        <f t="shared" si="410"/>
        <v/>
      </c>
      <c r="AV585" s="5" t="str">
        <f t="shared" si="406"/>
        <v/>
      </c>
    </row>
    <row r="586" spans="1:48" x14ac:dyDescent="0.35">
      <c r="A586" s="69">
        <f>IF('Student Profile'!A58="","",'Student Profile'!A58)</f>
        <v>56</v>
      </c>
      <c r="B586" s="70" t="str">
        <f>IF('Student Profile'!B58="","",'Student Profile'!B58)</f>
        <v/>
      </c>
      <c r="C586" s="69" t="str">
        <f>IF('Student Profile'!C58="","",'Student Profile'!C58)</f>
        <v/>
      </c>
      <c r="D586" s="71"/>
      <c r="E586" s="72">
        <f t="shared" si="382"/>
        <v>0</v>
      </c>
      <c r="F586" s="422" t="str">
        <f t="shared" si="383"/>
        <v/>
      </c>
      <c r="G586" s="4"/>
      <c r="H586" s="84">
        <f t="shared" si="384"/>
        <v>56</v>
      </c>
      <c r="I586" s="80" t="str">
        <f t="shared" si="385"/>
        <v/>
      </c>
      <c r="J586" s="80" t="str">
        <f t="shared" si="386"/>
        <v/>
      </c>
      <c r="K586" s="81"/>
      <c r="L586" s="6">
        <f t="shared" si="387"/>
        <v>0</v>
      </c>
      <c r="M586" s="421" t="str">
        <f t="shared" si="388"/>
        <v/>
      </c>
      <c r="N586" s="4"/>
      <c r="O586" s="83">
        <f t="shared" si="389"/>
        <v>56</v>
      </c>
      <c r="P586" s="77" t="str">
        <f t="shared" si="390"/>
        <v/>
      </c>
      <c r="Q586" s="77" t="str">
        <f t="shared" si="391"/>
        <v/>
      </c>
      <c r="R586" s="78"/>
      <c r="S586" s="79" t="e">
        <f>IF(#REF!="","",ROUND(#REF!/#REF!*$AN$5,1))</f>
        <v>#REF!</v>
      </c>
      <c r="T586" s="79" t="str">
        <f t="shared" si="392"/>
        <v/>
      </c>
      <c r="U586" s="4"/>
      <c r="V586" s="69">
        <f t="shared" si="393"/>
        <v>56</v>
      </c>
      <c r="W586" s="70" t="str">
        <f t="shared" si="394"/>
        <v/>
      </c>
      <c r="X586" s="70" t="str">
        <f t="shared" si="378"/>
        <v/>
      </c>
      <c r="Y586" s="71"/>
      <c r="Z586" s="72">
        <f t="shared" si="395"/>
        <v>0</v>
      </c>
      <c r="AA586" s="422" t="str">
        <f t="shared" si="396"/>
        <v/>
      </c>
      <c r="AB586" s="4"/>
      <c r="AC586" s="84">
        <f t="shared" si="397"/>
        <v>56</v>
      </c>
      <c r="AD586" s="80" t="str">
        <f t="shared" si="379"/>
        <v/>
      </c>
      <c r="AE586" s="80" t="str">
        <f t="shared" si="380"/>
        <v/>
      </c>
      <c r="AF586" s="81"/>
      <c r="AG586" s="6">
        <f t="shared" si="398"/>
        <v>0</v>
      </c>
      <c r="AH586" s="82" t="str">
        <f t="shared" si="399"/>
        <v/>
      </c>
      <c r="AI586" s="4"/>
      <c r="AJ586" s="83">
        <f t="shared" si="400"/>
        <v>56</v>
      </c>
      <c r="AK586" s="77" t="str">
        <f t="shared" si="401"/>
        <v/>
      </c>
      <c r="AL586" s="77" t="str">
        <f t="shared" si="381"/>
        <v/>
      </c>
      <c r="AM586" s="78"/>
      <c r="AN586" s="79" t="e">
        <f>IF(#REF!="","",ROUND(#REF!/#REF!*$AN$5,1))</f>
        <v>#REF!</v>
      </c>
      <c r="AO586" s="79" t="str">
        <f t="shared" si="402"/>
        <v/>
      </c>
      <c r="AP586" s="5" t="str">
        <f t="shared" si="407"/>
        <v/>
      </c>
      <c r="AQ586" s="5" t="str">
        <f t="shared" si="403"/>
        <v/>
      </c>
      <c r="AR586" s="5" t="str">
        <f t="shared" si="408"/>
        <v/>
      </c>
      <c r="AS586" s="5" t="str">
        <f t="shared" si="409"/>
        <v/>
      </c>
      <c r="AT586" s="5" t="str">
        <f t="shared" si="405"/>
        <v/>
      </c>
      <c r="AU586" s="5" t="str">
        <f t="shared" si="410"/>
        <v/>
      </c>
      <c r="AV586" s="5" t="str">
        <f t="shared" si="406"/>
        <v/>
      </c>
    </row>
    <row r="587" spans="1:48" x14ac:dyDescent="0.35">
      <c r="A587" s="69">
        <f>IF('Student Profile'!A59="","",'Student Profile'!A59)</f>
        <v>57</v>
      </c>
      <c r="B587" s="70" t="str">
        <f>IF('Student Profile'!B59="","",'Student Profile'!B59)</f>
        <v/>
      </c>
      <c r="C587" s="69" t="str">
        <f>IF('Student Profile'!C59="","",'Student Profile'!C59)</f>
        <v/>
      </c>
      <c r="D587" s="71"/>
      <c r="E587" s="72">
        <f t="shared" si="382"/>
        <v>0</v>
      </c>
      <c r="F587" s="422" t="str">
        <f t="shared" si="383"/>
        <v/>
      </c>
      <c r="G587" s="4"/>
      <c r="H587" s="84">
        <f t="shared" si="384"/>
        <v>57</v>
      </c>
      <c r="I587" s="80" t="str">
        <f t="shared" si="385"/>
        <v/>
      </c>
      <c r="J587" s="80" t="str">
        <f t="shared" si="386"/>
        <v/>
      </c>
      <c r="K587" s="81"/>
      <c r="L587" s="6">
        <f t="shared" si="387"/>
        <v>0</v>
      </c>
      <c r="M587" s="421" t="str">
        <f t="shared" si="388"/>
        <v/>
      </c>
      <c r="N587" s="4"/>
      <c r="O587" s="83">
        <f t="shared" si="389"/>
        <v>57</v>
      </c>
      <c r="P587" s="77" t="str">
        <f t="shared" si="390"/>
        <v/>
      </c>
      <c r="Q587" s="77" t="str">
        <f t="shared" si="391"/>
        <v/>
      </c>
      <c r="R587" s="78"/>
      <c r="S587" s="79" t="e">
        <f>IF(#REF!="","",ROUND(#REF!/#REF!*$AN$5,1))</f>
        <v>#REF!</v>
      </c>
      <c r="T587" s="79" t="str">
        <f t="shared" si="392"/>
        <v/>
      </c>
      <c r="U587" s="4"/>
      <c r="V587" s="69">
        <f t="shared" si="393"/>
        <v>57</v>
      </c>
      <c r="W587" s="70" t="str">
        <f t="shared" si="394"/>
        <v/>
      </c>
      <c r="X587" s="70" t="str">
        <f t="shared" si="378"/>
        <v/>
      </c>
      <c r="Y587" s="71"/>
      <c r="Z587" s="72">
        <f t="shared" si="395"/>
        <v>0</v>
      </c>
      <c r="AA587" s="422" t="str">
        <f t="shared" si="396"/>
        <v/>
      </c>
      <c r="AB587" s="4"/>
      <c r="AC587" s="84">
        <f t="shared" si="397"/>
        <v>57</v>
      </c>
      <c r="AD587" s="80" t="str">
        <f t="shared" si="379"/>
        <v/>
      </c>
      <c r="AE587" s="80" t="str">
        <f t="shared" si="380"/>
        <v/>
      </c>
      <c r="AF587" s="81"/>
      <c r="AG587" s="6">
        <f t="shared" si="398"/>
        <v>0</v>
      </c>
      <c r="AH587" s="82" t="str">
        <f t="shared" si="399"/>
        <v/>
      </c>
      <c r="AI587" s="4"/>
      <c r="AJ587" s="83">
        <f t="shared" si="400"/>
        <v>57</v>
      </c>
      <c r="AK587" s="77" t="str">
        <f t="shared" si="401"/>
        <v/>
      </c>
      <c r="AL587" s="77" t="str">
        <f t="shared" si="381"/>
        <v/>
      </c>
      <c r="AM587" s="78"/>
      <c r="AN587" s="79" t="e">
        <f>IF(#REF!="","",ROUND(#REF!/#REF!*$AN$5,1))</f>
        <v>#REF!</v>
      </c>
      <c r="AO587" s="79" t="str">
        <f t="shared" si="402"/>
        <v/>
      </c>
      <c r="AP587" s="5" t="str">
        <f t="shared" si="407"/>
        <v/>
      </c>
      <c r="AQ587" s="5" t="str">
        <f t="shared" si="403"/>
        <v/>
      </c>
      <c r="AR587" s="5" t="str">
        <f t="shared" si="408"/>
        <v/>
      </c>
      <c r="AS587" s="5" t="str">
        <f t="shared" si="409"/>
        <v/>
      </c>
      <c r="AT587" s="5" t="str">
        <f t="shared" si="405"/>
        <v/>
      </c>
      <c r="AU587" s="5" t="str">
        <f t="shared" si="410"/>
        <v/>
      </c>
      <c r="AV587" s="5" t="str">
        <f t="shared" si="406"/>
        <v/>
      </c>
    </row>
    <row r="588" spans="1:48" x14ac:dyDescent="0.35">
      <c r="A588" s="69">
        <f>IF('Student Profile'!A60="","",'Student Profile'!A60)</f>
        <v>58</v>
      </c>
      <c r="B588" s="70" t="str">
        <f>IF('Student Profile'!B60="","",'Student Profile'!B60)</f>
        <v/>
      </c>
      <c r="C588" s="69" t="str">
        <f>IF('Student Profile'!C60="","",'Student Profile'!C60)</f>
        <v/>
      </c>
      <c r="D588" s="71"/>
      <c r="E588" s="72">
        <f t="shared" si="382"/>
        <v>0</v>
      </c>
      <c r="F588" s="422" t="str">
        <f t="shared" si="383"/>
        <v/>
      </c>
      <c r="G588" s="4"/>
      <c r="H588" s="84">
        <f t="shared" si="384"/>
        <v>58</v>
      </c>
      <c r="I588" s="80" t="str">
        <f t="shared" si="385"/>
        <v/>
      </c>
      <c r="J588" s="80" t="str">
        <f t="shared" si="386"/>
        <v/>
      </c>
      <c r="K588" s="81"/>
      <c r="L588" s="6">
        <f t="shared" si="387"/>
        <v>0</v>
      </c>
      <c r="M588" s="421" t="str">
        <f t="shared" si="388"/>
        <v/>
      </c>
      <c r="N588" s="4"/>
      <c r="O588" s="83">
        <f t="shared" si="389"/>
        <v>58</v>
      </c>
      <c r="P588" s="77" t="str">
        <f t="shared" si="390"/>
        <v/>
      </c>
      <c r="Q588" s="77" t="str">
        <f t="shared" si="391"/>
        <v/>
      </c>
      <c r="R588" s="78"/>
      <c r="S588" s="79" t="e">
        <f>IF(#REF!="","",ROUND(#REF!/#REF!*$AN$5,1))</f>
        <v>#REF!</v>
      </c>
      <c r="T588" s="79" t="str">
        <f t="shared" si="392"/>
        <v/>
      </c>
      <c r="U588" s="4"/>
      <c r="V588" s="69">
        <f t="shared" si="393"/>
        <v>58</v>
      </c>
      <c r="W588" s="70" t="str">
        <f t="shared" si="394"/>
        <v/>
      </c>
      <c r="X588" s="70" t="str">
        <f t="shared" si="378"/>
        <v/>
      </c>
      <c r="Y588" s="71"/>
      <c r="Z588" s="72">
        <f t="shared" si="395"/>
        <v>0</v>
      </c>
      <c r="AA588" s="422" t="str">
        <f t="shared" si="396"/>
        <v/>
      </c>
      <c r="AB588" s="4"/>
      <c r="AC588" s="84">
        <f t="shared" si="397"/>
        <v>58</v>
      </c>
      <c r="AD588" s="80" t="str">
        <f t="shared" si="379"/>
        <v/>
      </c>
      <c r="AE588" s="80" t="str">
        <f t="shared" si="380"/>
        <v/>
      </c>
      <c r="AF588" s="81"/>
      <c r="AG588" s="6">
        <f t="shared" si="398"/>
        <v>0</v>
      </c>
      <c r="AH588" s="82" t="str">
        <f t="shared" si="399"/>
        <v/>
      </c>
      <c r="AI588" s="4"/>
      <c r="AJ588" s="83">
        <f t="shared" si="400"/>
        <v>58</v>
      </c>
      <c r="AK588" s="77" t="str">
        <f t="shared" si="401"/>
        <v/>
      </c>
      <c r="AL588" s="77" t="str">
        <f t="shared" si="381"/>
        <v/>
      </c>
      <c r="AM588" s="78"/>
      <c r="AN588" s="79" t="e">
        <f>IF(#REF!="","",ROUND(#REF!/#REF!*$AN$5,1))</f>
        <v>#REF!</v>
      </c>
      <c r="AO588" s="79" t="str">
        <f t="shared" si="402"/>
        <v/>
      </c>
      <c r="AP588" s="5" t="str">
        <f t="shared" si="407"/>
        <v/>
      </c>
      <c r="AQ588" s="5" t="str">
        <f t="shared" si="403"/>
        <v/>
      </c>
      <c r="AR588" s="5" t="str">
        <f t="shared" si="408"/>
        <v/>
      </c>
      <c r="AS588" s="5" t="str">
        <f t="shared" si="409"/>
        <v/>
      </c>
      <c r="AT588" s="5" t="str">
        <f t="shared" si="405"/>
        <v/>
      </c>
      <c r="AU588" s="5" t="str">
        <f t="shared" si="410"/>
        <v/>
      </c>
      <c r="AV588" s="5" t="str">
        <f t="shared" si="406"/>
        <v/>
      </c>
    </row>
    <row r="589" spans="1:48" x14ac:dyDescent="0.35">
      <c r="A589" s="69">
        <f>IF('Student Profile'!A61="","",'Student Profile'!A61)</f>
        <v>59</v>
      </c>
      <c r="B589" s="70" t="str">
        <f>IF('Student Profile'!B61="","",'Student Profile'!B61)</f>
        <v/>
      </c>
      <c r="C589" s="69" t="str">
        <f>IF('Student Profile'!C61="","",'Student Profile'!C61)</f>
        <v/>
      </c>
      <c r="D589" s="71"/>
      <c r="E589" s="72">
        <f t="shared" si="382"/>
        <v>0</v>
      </c>
      <c r="F589" s="422" t="str">
        <f t="shared" si="383"/>
        <v/>
      </c>
      <c r="G589" s="4"/>
      <c r="H589" s="84">
        <f t="shared" si="384"/>
        <v>59</v>
      </c>
      <c r="I589" s="80" t="str">
        <f t="shared" si="385"/>
        <v/>
      </c>
      <c r="J589" s="80" t="str">
        <f t="shared" si="386"/>
        <v/>
      </c>
      <c r="K589" s="81"/>
      <c r="L589" s="6">
        <f t="shared" si="387"/>
        <v>0</v>
      </c>
      <c r="M589" s="421" t="str">
        <f t="shared" si="388"/>
        <v/>
      </c>
      <c r="N589" s="4"/>
      <c r="O589" s="83">
        <f t="shared" si="389"/>
        <v>59</v>
      </c>
      <c r="P589" s="77" t="str">
        <f t="shared" si="390"/>
        <v/>
      </c>
      <c r="Q589" s="77" t="str">
        <f t="shared" si="391"/>
        <v/>
      </c>
      <c r="R589" s="78"/>
      <c r="S589" s="79" t="e">
        <f>IF(#REF!="","",ROUND(#REF!/#REF!*$AN$5,1))</f>
        <v>#REF!</v>
      </c>
      <c r="T589" s="79" t="str">
        <f t="shared" si="392"/>
        <v/>
      </c>
      <c r="U589" s="4"/>
      <c r="V589" s="69">
        <f t="shared" si="393"/>
        <v>59</v>
      </c>
      <c r="W589" s="70" t="str">
        <f t="shared" si="394"/>
        <v/>
      </c>
      <c r="X589" s="70" t="str">
        <f t="shared" si="378"/>
        <v/>
      </c>
      <c r="Y589" s="71"/>
      <c r="Z589" s="72">
        <f t="shared" si="395"/>
        <v>0</v>
      </c>
      <c r="AA589" s="422" t="str">
        <f t="shared" si="396"/>
        <v/>
      </c>
      <c r="AB589" s="4"/>
      <c r="AC589" s="84">
        <f t="shared" si="397"/>
        <v>59</v>
      </c>
      <c r="AD589" s="80" t="str">
        <f t="shared" si="379"/>
        <v/>
      </c>
      <c r="AE589" s="80" t="str">
        <f t="shared" si="380"/>
        <v/>
      </c>
      <c r="AF589" s="81"/>
      <c r="AG589" s="6">
        <f t="shared" si="398"/>
        <v>0</v>
      </c>
      <c r="AH589" s="82" t="str">
        <f t="shared" si="399"/>
        <v/>
      </c>
      <c r="AI589" s="4"/>
      <c r="AJ589" s="83">
        <f t="shared" si="400"/>
        <v>59</v>
      </c>
      <c r="AK589" s="77" t="str">
        <f t="shared" si="401"/>
        <v/>
      </c>
      <c r="AL589" s="77" t="str">
        <f t="shared" si="381"/>
        <v/>
      </c>
      <c r="AM589" s="78"/>
      <c r="AN589" s="79" t="e">
        <f>IF(#REF!="","",ROUND(#REF!/#REF!*$AN$5,1))</f>
        <v>#REF!</v>
      </c>
      <c r="AO589" s="79" t="str">
        <f t="shared" si="402"/>
        <v/>
      </c>
      <c r="AP589" s="5" t="str">
        <f t="shared" si="407"/>
        <v/>
      </c>
      <c r="AQ589" s="5" t="str">
        <f t="shared" si="403"/>
        <v/>
      </c>
      <c r="AR589" s="5" t="str">
        <f t="shared" si="408"/>
        <v/>
      </c>
      <c r="AS589" s="5" t="str">
        <f t="shared" si="409"/>
        <v/>
      </c>
      <c r="AT589" s="5" t="str">
        <f t="shared" si="405"/>
        <v/>
      </c>
      <c r="AU589" s="5" t="str">
        <f t="shared" si="410"/>
        <v/>
      </c>
      <c r="AV589" s="5" t="str">
        <f t="shared" si="406"/>
        <v/>
      </c>
    </row>
    <row r="590" spans="1:48" x14ac:dyDescent="0.35">
      <c r="A590" s="69">
        <f>IF('Student Profile'!A62="","",'Student Profile'!A62)</f>
        <v>60</v>
      </c>
      <c r="B590" s="70" t="str">
        <f>IF('Student Profile'!B62="","",'Student Profile'!B62)</f>
        <v/>
      </c>
      <c r="C590" s="69" t="str">
        <f>IF('Student Profile'!C62="","",'Student Profile'!C62)</f>
        <v/>
      </c>
      <c r="D590" s="71"/>
      <c r="E590" s="72">
        <f t="shared" si="382"/>
        <v>0</v>
      </c>
      <c r="F590" s="422" t="str">
        <f t="shared" si="383"/>
        <v/>
      </c>
      <c r="G590" s="4"/>
      <c r="H590" s="84">
        <f t="shared" si="384"/>
        <v>60</v>
      </c>
      <c r="I590" s="80" t="str">
        <f t="shared" si="385"/>
        <v/>
      </c>
      <c r="J590" s="80" t="str">
        <f t="shared" si="386"/>
        <v/>
      </c>
      <c r="K590" s="81"/>
      <c r="L590" s="6">
        <f t="shared" si="387"/>
        <v>0</v>
      </c>
      <c r="M590" s="421" t="str">
        <f t="shared" si="388"/>
        <v/>
      </c>
      <c r="N590" s="4"/>
      <c r="O590" s="83">
        <f t="shared" si="389"/>
        <v>60</v>
      </c>
      <c r="P590" s="77" t="str">
        <f t="shared" si="390"/>
        <v/>
      </c>
      <c r="Q590" s="77" t="str">
        <f t="shared" si="391"/>
        <v/>
      </c>
      <c r="R590" s="78"/>
      <c r="S590" s="79" t="e">
        <f>IF(#REF!="","",ROUND(#REF!/#REF!*$AN$5,1))</f>
        <v>#REF!</v>
      </c>
      <c r="T590" s="79" t="str">
        <f t="shared" si="392"/>
        <v/>
      </c>
      <c r="U590" s="4"/>
      <c r="V590" s="69">
        <f t="shared" si="393"/>
        <v>60</v>
      </c>
      <c r="W590" s="70" t="str">
        <f t="shared" si="394"/>
        <v/>
      </c>
      <c r="X590" s="70" t="str">
        <f t="shared" si="378"/>
        <v/>
      </c>
      <c r="Y590" s="71"/>
      <c r="Z590" s="72">
        <f t="shared" si="395"/>
        <v>0</v>
      </c>
      <c r="AA590" s="422" t="str">
        <f t="shared" si="396"/>
        <v/>
      </c>
      <c r="AB590" s="4"/>
      <c r="AC590" s="84">
        <f t="shared" si="397"/>
        <v>60</v>
      </c>
      <c r="AD590" s="80" t="str">
        <f t="shared" si="379"/>
        <v/>
      </c>
      <c r="AE590" s="80" t="str">
        <f t="shared" si="380"/>
        <v/>
      </c>
      <c r="AF590" s="81"/>
      <c r="AG590" s="6">
        <f t="shared" si="398"/>
        <v>0</v>
      </c>
      <c r="AH590" s="82" t="str">
        <f t="shared" si="399"/>
        <v/>
      </c>
      <c r="AI590" s="4"/>
      <c r="AJ590" s="83">
        <f t="shared" si="400"/>
        <v>60</v>
      </c>
      <c r="AK590" s="77" t="str">
        <f t="shared" si="401"/>
        <v/>
      </c>
      <c r="AL590" s="77" t="str">
        <f t="shared" si="381"/>
        <v/>
      </c>
      <c r="AM590" s="78"/>
      <c r="AN590" s="79" t="e">
        <f>IF(#REF!="","",ROUND(#REF!/#REF!*$AN$5,1))</f>
        <v>#REF!</v>
      </c>
      <c r="AO590" s="79" t="str">
        <f t="shared" si="402"/>
        <v/>
      </c>
      <c r="AP590" s="5" t="str">
        <f t="shared" si="407"/>
        <v/>
      </c>
      <c r="AQ590" s="5" t="str">
        <f t="shared" si="403"/>
        <v/>
      </c>
      <c r="AR590" s="5" t="str">
        <f t="shared" si="408"/>
        <v/>
      </c>
      <c r="AS590" s="5" t="str">
        <f t="shared" si="409"/>
        <v/>
      </c>
      <c r="AT590" s="5" t="str">
        <f t="shared" si="405"/>
        <v/>
      </c>
      <c r="AU590" s="5" t="str">
        <f t="shared" si="410"/>
        <v/>
      </c>
      <c r="AV590" s="5" t="str">
        <f t="shared" si="406"/>
        <v/>
      </c>
    </row>
    <row r="591" spans="1:48" x14ac:dyDescent="0.35">
      <c r="A591" s="69">
        <f>IF('Student Profile'!A63="","",'Student Profile'!A63)</f>
        <v>61</v>
      </c>
      <c r="B591" s="70" t="str">
        <f>IF('Student Profile'!B63="","",'Student Profile'!B63)</f>
        <v/>
      </c>
      <c r="C591" s="69" t="str">
        <f>IF('Student Profile'!C63="","",'Student Profile'!C63)</f>
        <v/>
      </c>
      <c r="D591" s="71"/>
      <c r="E591" s="72">
        <f t="shared" ref="E591:E630" si="411">ROUND(D591/$D$5*$E$5,1)</f>
        <v>0</v>
      </c>
      <c r="F591" s="422" t="str">
        <f t="shared" si="383"/>
        <v/>
      </c>
      <c r="G591" s="4"/>
      <c r="H591" s="84">
        <f t="shared" ref="H591:H630" si="412">IF(A591="","",A591)</f>
        <v>61</v>
      </c>
      <c r="I591" s="80" t="str">
        <f t="shared" ref="I591:I630" si="413">IF(B591="","",B591)</f>
        <v/>
      </c>
      <c r="J591" s="80" t="str">
        <f t="shared" ref="J591:J630" si="414">IF(C591="","",C591)</f>
        <v/>
      </c>
      <c r="K591" s="81"/>
      <c r="L591" s="6">
        <f t="shared" ref="L591:L630" si="415">ROUND(K591/$AF$5*$AG$5,1)</f>
        <v>0</v>
      </c>
      <c r="M591" s="421" t="str">
        <f t="shared" si="388"/>
        <v/>
      </c>
      <c r="N591" s="4"/>
      <c r="O591" s="83">
        <f t="shared" ref="O591:O630" si="416">IF(A591="","",A591)</f>
        <v>61</v>
      </c>
      <c r="P591" s="77" t="str">
        <f t="shared" ref="P591:P630" si="417">IF(B591="","",B591)</f>
        <v/>
      </c>
      <c r="Q591" s="77" t="str">
        <f t="shared" ref="Q591:Q630" si="418">IF(C591="","",C591)</f>
        <v/>
      </c>
      <c r="R591" s="78"/>
      <c r="S591" s="79" t="e">
        <f>IF(#REF!="","",ROUND(#REF!/#REF!*$AN$5,1))</f>
        <v>#REF!</v>
      </c>
      <c r="T591" s="79" t="str">
        <f t="shared" ref="T591:T630" si="419">IF(R591="","",ROUNDUP(R591/$R$530*$T$530,1))</f>
        <v/>
      </c>
      <c r="U591" s="4"/>
      <c r="V591" s="69">
        <f t="shared" ref="V591:V630" si="420">IF(A591="","",A591)</f>
        <v>61</v>
      </c>
      <c r="W591" s="70" t="str">
        <f t="shared" ref="W591:W630" si="421">IF(B591="","",B591)</f>
        <v/>
      </c>
      <c r="X591" s="70" t="str">
        <f t="shared" ref="X591:X630" si="422">IF(C591="","",C591)</f>
        <v/>
      </c>
      <c r="Y591" s="71"/>
      <c r="Z591" s="72">
        <f t="shared" ref="Z591:Z630" si="423">ROUND(Y591/$Y$5*$Z$5,1)</f>
        <v>0</v>
      </c>
      <c r="AA591" s="422" t="str">
        <f t="shared" si="396"/>
        <v/>
      </c>
      <c r="AB591" s="4"/>
      <c r="AC591" s="84">
        <f t="shared" ref="AC591:AC630" si="424">IF(A591="","",A591)</f>
        <v>61</v>
      </c>
      <c r="AD591" s="80" t="str">
        <f t="shared" ref="AD591:AD630" si="425">IF(B591="","",B591)</f>
        <v/>
      </c>
      <c r="AE591" s="80" t="str">
        <f t="shared" ref="AE591:AE630" si="426">IF(C591="","",C591)</f>
        <v/>
      </c>
      <c r="AF591" s="81"/>
      <c r="AG591" s="6">
        <f t="shared" ref="AG591:AG630" si="427">ROUND(AF591/$AF$5*$AG$5,1)</f>
        <v>0</v>
      </c>
      <c r="AH591" s="82" t="str">
        <f t="shared" si="399"/>
        <v/>
      </c>
      <c r="AI591" s="4"/>
      <c r="AJ591" s="83">
        <f t="shared" ref="AJ591:AJ630" si="428">IF(A591="","",A591)</f>
        <v>61</v>
      </c>
      <c r="AK591" s="77" t="str">
        <f t="shared" ref="AK591:AK630" si="429">IF(B591="","",B591)</f>
        <v/>
      </c>
      <c r="AL591" s="77" t="str">
        <f t="shared" ref="AL591:AL630" si="430">IF(C591="","",C591)</f>
        <v/>
      </c>
      <c r="AM591" s="78"/>
      <c r="AN591" s="79" t="e">
        <f>IF(#REF!="","",ROUND(#REF!/#REF!*$AN$5,1))</f>
        <v>#REF!</v>
      </c>
      <c r="AO591" s="79" t="str">
        <f t="shared" si="402"/>
        <v/>
      </c>
      <c r="AP591" s="5" t="str">
        <f t="shared" si="407"/>
        <v/>
      </c>
      <c r="AQ591" s="5" t="str">
        <f t="shared" si="403"/>
        <v/>
      </c>
      <c r="AR591" s="5" t="str">
        <f t="shared" si="408"/>
        <v/>
      </c>
      <c r="AS591" s="5" t="str">
        <f t="shared" si="409"/>
        <v/>
      </c>
      <c r="AT591" s="5" t="str">
        <f t="shared" si="405"/>
        <v/>
      </c>
      <c r="AU591" s="5" t="str">
        <f t="shared" si="410"/>
        <v/>
      </c>
      <c r="AV591" s="5" t="str">
        <f t="shared" si="406"/>
        <v/>
      </c>
    </row>
    <row r="592" spans="1:48" x14ac:dyDescent="0.35">
      <c r="A592" s="69">
        <f>IF('Student Profile'!A64="","",'Student Profile'!A64)</f>
        <v>62</v>
      </c>
      <c r="B592" s="70" t="str">
        <f>IF('Student Profile'!B64="","",'Student Profile'!B64)</f>
        <v/>
      </c>
      <c r="C592" s="69" t="str">
        <f>IF('Student Profile'!C64="","",'Student Profile'!C64)</f>
        <v/>
      </c>
      <c r="D592" s="71"/>
      <c r="E592" s="72">
        <f t="shared" si="411"/>
        <v>0</v>
      </c>
      <c r="F592" s="422" t="str">
        <f t="shared" si="383"/>
        <v/>
      </c>
      <c r="G592" s="4"/>
      <c r="H592" s="84">
        <f t="shared" si="412"/>
        <v>62</v>
      </c>
      <c r="I592" s="80" t="str">
        <f t="shared" si="413"/>
        <v/>
      </c>
      <c r="J592" s="80" t="str">
        <f t="shared" si="414"/>
        <v/>
      </c>
      <c r="K592" s="81"/>
      <c r="L592" s="6">
        <f t="shared" si="415"/>
        <v>0</v>
      </c>
      <c r="M592" s="421" t="str">
        <f t="shared" si="388"/>
        <v/>
      </c>
      <c r="N592" s="4"/>
      <c r="O592" s="83">
        <f t="shared" si="416"/>
        <v>62</v>
      </c>
      <c r="P592" s="77" t="str">
        <f t="shared" si="417"/>
        <v/>
      </c>
      <c r="Q592" s="77" t="str">
        <f t="shared" si="418"/>
        <v/>
      </c>
      <c r="R592" s="78"/>
      <c r="S592" s="79" t="e">
        <f>IF(#REF!="","",ROUND(#REF!/#REF!*$AN$5,1))</f>
        <v>#REF!</v>
      </c>
      <c r="T592" s="79" t="str">
        <f t="shared" si="419"/>
        <v/>
      </c>
      <c r="U592" s="4"/>
      <c r="V592" s="69">
        <f t="shared" si="420"/>
        <v>62</v>
      </c>
      <c r="W592" s="70" t="str">
        <f t="shared" si="421"/>
        <v/>
      </c>
      <c r="X592" s="70" t="str">
        <f t="shared" si="422"/>
        <v/>
      </c>
      <c r="Y592" s="71"/>
      <c r="Z592" s="72">
        <f t="shared" si="423"/>
        <v>0</v>
      </c>
      <c r="AA592" s="422" t="str">
        <f t="shared" si="396"/>
        <v/>
      </c>
      <c r="AB592" s="4"/>
      <c r="AC592" s="84">
        <f t="shared" si="424"/>
        <v>62</v>
      </c>
      <c r="AD592" s="80" t="str">
        <f t="shared" si="425"/>
        <v/>
      </c>
      <c r="AE592" s="80" t="str">
        <f t="shared" si="426"/>
        <v/>
      </c>
      <c r="AF592" s="81"/>
      <c r="AG592" s="6">
        <f t="shared" si="427"/>
        <v>0</v>
      </c>
      <c r="AH592" s="82" t="str">
        <f t="shared" si="399"/>
        <v/>
      </c>
      <c r="AI592" s="4"/>
      <c r="AJ592" s="83">
        <f t="shared" si="428"/>
        <v>62</v>
      </c>
      <c r="AK592" s="77" t="str">
        <f t="shared" si="429"/>
        <v/>
      </c>
      <c r="AL592" s="77" t="str">
        <f t="shared" si="430"/>
        <v/>
      </c>
      <c r="AM592" s="78"/>
      <c r="AN592" s="79" t="e">
        <f>IF(#REF!="","",ROUND(#REF!/#REF!*$AN$5,1))</f>
        <v>#REF!</v>
      </c>
      <c r="AO592" s="79" t="str">
        <f t="shared" si="402"/>
        <v/>
      </c>
      <c r="AP592" s="5" t="str">
        <f t="shared" si="407"/>
        <v/>
      </c>
      <c r="AQ592" s="5" t="str">
        <f t="shared" si="403"/>
        <v/>
      </c>
      <c r="AR592" s="5" t="str">
        <f t="shared" si="408"/>
        <v/>
      </c>
      <c r="AS592" s="5" t="str">
        <f t="shared" si="409"/>
        <v/>
      </c>
      <c r="AT592" s="5" t="str">
        <f t="shared" si="405"/>
        <v/>
      </c>
      <c r="AU592" s="5" t="str">
        <f t="shared" si="410"/>
        <v/>
      </c>
      <c r="AV592" s="5" t="str">
        <f t="shared" si="406"/>
        <v/>
      </c>
    </row>
    <row r="593" spans="1:48" x14ac:dyDescent="0.35">
      <c r="A593" s="69">
        <f>IF('Student Profile'!A65="","",'Student Profile'!A65)</f>
        <v>63</v>
      </c>
      <c r="B593" s="70" t="str">
        <f>IF('Student Profile'!B65="","",'Student Profile'!B65)</f>
        <v/>
      </c>
      <c r="C593" s="69" t="str">
        <f>IF('Student Profile'!C65="","",'Student Profile'!C65)</f>
        <v/>
      </c>
      <c r="D593" s="71"/>
      <c r="E593" s="72">
        <f t="shared" si="411"/>
        <v>0</v>
      </c>
      <c r="F593" s="422" t="str">
        <f t="shared" si="383"/>
        <v/>
      </c>
      <c r="G593" s="4"/>
      <c r="H593" s="84">
        <f t="shared" si="412"/>
        <v>63</v>
      </c>
      <c r="I593" s="80" t="str">
        <f t="shared" si="413"/>
        <v/>
      </c>
      <c r="J593" s="80" t="str">
        <f t="shared" si="414"/>
        <v/>
      </c>
      <c r="K593" s="81"/>
      <c r="L593" s="6">
        <f t="shared" si="415"/>
        <v>0</v>
      </c>
      <c r="M593" s="421" t="str">
        <f t="shared" si="388"/>
        <v/>
      </c>
      <c r="N593" s="4"/>
      <c r="O593" s="83">
        <f t="shared" si="416"/>
        <v>63</v>
      </c>
      <c r="P593" s="77" t="str">
        <f t="shared" si="417"/>
        <v/>
      </c>
      <c r="Q593" s="77" t="str">
        <f t="shared" si="418"/>
        <v/>
      </c>
      <c r="R593" s="78"/>
      <c r="S593" s="79" t="e">
        <f>IF(#REF!="","",ROUND(#REF!/#REF!*$AN$5,1))</f>
        <v>#REF!</v>
      </c>
      <c r="T593" s="79" t="str">
        <f t="shared" si="419"/>
        <v/>
      </c>
      <c r="U593" s="4"/>
      <c r="V593" s="69">
        <f t="shared" si="420"/>
        <v>63</v>
      </c>
      <c r="W593" s="70" t="str">
        <f t="shared" si="421"/>
        <v/>
      </c>
      <c r="X593" s="70" t="str">
        <f t="shared" si="422"/>
        <v/>
      </c>
      <c r="Y593" s="71"/>
      <c r="Z593" s="72">
        <f t="shared" si="423"/>
        <v>0</v>
      </c>
      <c r="AA593" s="422" t="str">
        <f t="shared" si="396"/>
        <v/>
      </c>
      <c r="AB593" s="4"/>
      <c r="AC593" s="84">
        <f t="shared" si="424"/>
        <v>63</v>
      </c>
      <c r="AD593" s="80" t="str">
        <f t="shared" si="425"/>
        <v/>
      </c>
      <c r="AE593" s="80" t="str">
        <f t="shared" si="426"/>
        <v/>
      </c>
      <c r="AF593" s="81"/>
      <c r="AG593" s="6">
        <f t="shared" si="427"/>
        <v>0</v>
      </c>
      <c r="AH593" s="82" t="str">
        <f t="shared" si="399"/>
        <v/>
      </c>
      <c r="AI593" s="4"/>
      <c r="AJ593" s="83">
        <f t="shared" si="428"/>
        <v>63</v>
      </c>
      <c r="AK593" s="77" t="str">
        <f t="shared" si="429"/>
        <v/>
      </c>
      <c r="AL593" s="77" t="str">
        <f t="shared" si="430"/>
        <v/>
      </c>
      <c r="AM593" s="78"/>
      <c r="AN593" s="79" t="e">
        <f>IF(#REF!="","",ROUND(#REF!/#REF!*$AN$5,1))</f>
        <v>#REF!</v>
      </c>
      <c r="AO593" s="79" t="str">
        <f t="shared" si="402"/>
        <v/>
      </c>
      <c r="AP593" s="5" t="str">
        <f t="shared" si="407"/>
        <v/>
      </c>
      <c r="AQ593" s="5" t="str">
        <f t="shared" si="403"/>
        <v/>
      </c>
      <c r="AR593" s="5" t="str">
        <f t="shared" si="408"/>
        <v/>
      </c>
      <c r="AS593" s="5" t="str">
        <f t="shared" si="409"/>
        <v/>
      </c>
      <c r="AT593" s="5" t="str">
        <f t="shared" si="405"/>
        <v/>
      </c>
      <c r="AU593" s="5" t="str">
        <f t="shared" si="410"/>
        <v/>
      </c>
      <c r="AV593" s="5" t="str">
        <f t="shared" si="406"/>
        <v/>
      </c>
    </row>
    <row r="594" spans="1:48" x14ac:dyDescent="0.35">
      <c r="A594" s="69">
        <f>IF('Student Profile'!A66="","",'Student Profile'!A66)</f>
        <v>64</v>
      </c>
      <c r="B594" s="70" t="str">
        <f>IF('Student Profile'!B66="","",'Student Profile'!B66)</f>
        <v/>
      </c>
      <c r="C594" s="69" t="str">
        <f>IF('Student Profile'!C66="","",'Student Profile'!C66)</f>
        <v/>
      </c>
      <c r="D594" s="71"/>
      <c r="E594" s="72">
        <f t="shared" si="411"/>
        <v>0</v>
      </c>
      <c r="F594" s="422" t="str">
        <f t="shared" si="383"/>
        <v/>
      </c>
      <c r="G594" s="4"/>
      <c r="H594" s="84">
        <f t="shared" si="412"/>
        <v>64</v>
      </c>
      <c r="I594" s="80" t="str">
        <f t="shared" si="413"/>
        <v/>
      </c>
      <c r="J594" s="80" t="str">
        <f t="shared" si="414"/>
        <v/>
      </c>
      <c r="K594" s="81"/>
      <c r="L594" s="6">
        <f t="shared" si="415"/>
        <v>0</v>
      </c>
      <c r="M594" s="421" t="str">
        <f t="shared" si="388"/>
        <v/>
      </c>
      <c r="N594" s="4"/>
      <c r="O594" s="83">
        <f t="shared" si="416"/>
        <v>64</v>
      </c>
      <c r="P594" s="77" t="str">
        <f t="shared" si="417"/>
        <v/>
      </c>
      <c r="Q594" s="77" t="str">
        <f t="shared" si="418"/>
        <v/>
      </c>
      <c r="R594" s="78"/>
      <c r="S594" s="79" t="e">
        <f>IF(#REF!="","",ROUND(#REF!/#REF!*$AN$5,1))</f>
        <v>#REF!</v>
      </c>
      <c r="T594" s="79" t="str">
        <f t="shared" si="419"/>
        <v/>
      </c>
      <c r="U594" s="4"/>
      <c r="V594" s="69">
        <f t="shared" si="420"/>
        <v>64</v>
      </c>
      <c r="W594" s="70" t="str">
        <f t="shared" si="421"/>
        <v/>
      </c>
      <c r="X594" s="70" t="str">
        <f t="shared" si="422"/>
        <v/>
      </c>
      <c r="Y594" s="71"/>
      <c r="Z594" s="72">
        <f t="shared" si="423"/>
        <v>0</v>
      </c>
      <c r="AA594" s="422" t="str">
        <f t="shared" si="396"/>
        <v/>
      </c>
      <c r="AB594" s="4"/>
      <c r="AC594" s="84">
        <f t="shared" si="424"/>
        <v>64</v>
      </c>
      <c r="AD594" s="80" t="str">
        <f t="shared" si="425"/>
        <v/>
      </c>
      <c r="AE594" s="80" t="str">
        <f t="shared" si="426"/>
        <v/>
      </c>
      <c r="AF594" s="81"/>
      <c r="AG594" s="6">
        <f t="shared" si="427"/>
        <v>0</v>
      </c>
      <c r="AH594" s="82" t="str">
        <f t="shared" si="399"/>
        <v/>
      </c>
      <c r="AI594" s="4"/>
      <c r="AJ594" s="83">
        <f t="shared" si="428"/>
        <v>64</v>
      </c>
      <c r="AK594" s="77" t="str">
        <f t="shared" si="429"/>
        <v/>
      </c>
      <c r="AL594" s="77" t="str">
        <f t="shared" si="430"/>
        <v/>
      </c>
      <c r="AM594" s="78"/>
      <c r="AN594" s="79" t="e">
        <f>IF(#REF!="","",ROUND(#REF!/#REF!*$AN$5,1))</f>
        <v>#REF!</v>
      </c>
      <c r="AO594" s="79" t="str">
        <f t="shared" si="402"/>
        <v/>
      </c>
      <c r="AP594" s="5" t="str">
        <f t="shared" si="407"/>
        <v/>
      </c>
      <c r="AQ594" s="5" t="str">
        <f t="shared" si="403"/>
        <v/>
      </c>
      <c r="AR594" s="5" t="str">
        <f t="shared" si="408"/>
        <v/>
      </c>
      <c r="AS594" s="5" t="str">
        <f t="shared" si="409"/>
        <v/>
      </c>
      <c r="AT594" s="5" t="str">
        <f t="shared" si="405"/>
        <v/>
      </c>
      <c r="AU594" s="5" t="str">
        <f t="shared" si="410"/>
        <v/>
      </c>
      <c r="AV594" s="5" t="str">
        <f t="shared" si="406"/>
        <v/>
      </c>
    </row>
    <row r="595" spans="1:48" x14ac:dyDescent="0.35">
      <c r="A595" s="69">
        <f>IF('Student Profile'!A67="","",'Student Profile'!A67)</f>
        <v>65</v>
      </c>
      <c r="B595" s="70" t="str">
        <f>IF('Student Profile'!B67="","",'Student Profile'!B67)</f>
        <v/>
      </c>
      <c r="C595" s="69" t="str">
        <f>IF('Student Profile'!C67="","",'Student Profile'!C67)</f>
        <v/>
      </c>
      <c r="D595" s="71"/>
      <c r="E595" s="72">
        <f t="shared" si="411"/>
        <v>0</v>
      </c>
      <c r="F595" s="422" t="str">
        <f t="shared" si="383"/>
        <v/>
      </c>
      <c r="G595" s="4"/>
      <c r="H595" s="84">
        <f t="shared" si="412"/>
        <v>65</v>
      </c>
      <c r="I595" s="80" t="str">
        <f t="shared" si="413"/>
        <v/>
      </c>
      <c r="J595" s="80" t="str">
        <f t="shared" si="414"/>
        <v/>
      </c>
      <c r="K595" s="81"/>
      <c r="L595" s="6">
        <f t="shared" si="415"/>
        <v>0</v>
      </c>
      <c r="M595" s="421" t="str">
        <f t="shared" si="388"/>
        <v/>
      </c>
      <c r="N595" s="4"/>
      <c r="O595" s="83">
        <f t="shared" si="416"/>
        <v>65</v>
      </c>
      <c r="P595" s="77" t="str">
        <f t="shared" si="417"/>
        <v/>
      </c>
      <c r="Q595" s="77" t="str">
        <f t="shared" si="418"/>
        <v/>
      </c>
      <c r="R595" s="78"/>
      <c r="S595" s="79" t="e">
        <f>IF(#REF!="","",ROUND(#REF!/#REF!*$AN$5,1))</f>
        <v>#REF!</v>
      </c>
      <c r="T595" s="79" t="str">
        <f t="shared" si="419"/>
        <v/>
      </c>
      <c r="U595" s="4"/>
      <c r="V595" s="69">
        <f t="shared" si="420"/>
        <v>65</v>
      </c>
      <c r="W595" s="70" t="str">
        <f t="shared" si="421"/>
        <v/>
      </c>
      <c r="X595" s="70" t="str">
        <f t="shared" si="422"/>
        <v/>
      </c>
      <c r="Y595" s="71"/>
      <c r="Z595" s="72">
        <f t="shared" si="423"/>
        <v>0</v>
      </c>
      <c r="AA595" s="422" t="str">
        <f t="shared" si="396"/>
        <v/>
      </c>
      <c r="AB595" s="4"/>
      <c r="AC595" s="84">
        <f t="shared" si="424"/>
        <v>65</v>
      </c>
      <c r="AD595" s="80" t="str">
        <f t="shared" si="425"/>
        <v/>
      </c>
      <c r="AE595" s="80" t="str">
        <f t="shared" si="426"/>
        <v/>
      </c>
      <c r="AF595" s="81"/>
      <c r="AG595" s="6">
        <f t="shared" si="427"/>
        <v>0</v>
      </c>
      <c r="AH595" s="82" t="str">
        <f t="shared" si="399"/>
        <v/>
      </c>
      <c r="AI595" s="4"/>
      <c r="AJ595" s="83">
        <f t="shared" si="428"/>
        <v>65</v>
      </c>
      <c r="AK595" s="77" t="str">
        <f t="shared" si="429"/>
        <v/>
      </c>
      <c r="AL595" s="77" t="str">
        <f t="shared" si="430"/>
        <v/>
      </c>
      <c r="AM595" s="78"/>
      <c r="AN595" s="79" t="e">
        <f>IF(#REF!="","",ROUND(#REF!/#REF!*$AN$5,1))</f>
        <v>#REF!</v>
      </c>
      <c r="AO595" s="79" t="str">
        <f t="shared" si="402"/>
        <v/>
      </c>
      <c r="AP595" s="5" t="str">
        <f t="shared" si="407"/>
        <v/>
      </c>
      <c r="AQ595" s="5" t="str">
        <f t="shared" si="403"/>
        <v/>
      </c>
      <c r="AR595" s="5" t="str">
        <f t="shared" si="408"/>
        <v/>
      </c>
      <c r="AS595" s="5" t="str">
        <f t="shared" si="409"/>
        <v/>
      </c>
      <c r="AT595" s="5" t="str">
        <f t="shared" si="405"/>
        <v/>
      </c>
      <c r="AU595" s="5" t="str">
        <f t="shared" si="410"/>
        <v/>
      </c>
      <c r="AV595" s="5" t="str">
        <f t="shared" si="406"/>
        <v/>
      </c>
    </row>
    <row r="596" spans="1:48" x14ac:dyDescent="0.35">
      <c r="A596" s="69">
        <f>IF('Student Profile'!A68="","",'Student Profile'!A68)</f>
        <v>66</v>
      </c>
      <c r="B596" s="70" t="str">
        <f>IF('Student Profile'!B68="","",'Student Profile'!B68)</f>
        <v/>
      </c>
      <c r="C596" s="69" t="str">
        <f>IF('Student Profile'!C68="","",'Student Profile'!C68)</f>
        <v/>
      </c>
      <c r="D596" s="71"/>
      <c r="E596" s="72">
        <f t="shared" si="411"/>
        <v>0</v>
      </c>
      <c r="F596" s="422" t="str">
        <f t="shared" ref="F596:F629" si="431">IF(D596="","",ROUNDUP(D596/$D$530*$F$530,0))</f>
        <v/>
      </c>
      <c r="G596" s="4"/>
      <c r="H596" s="84">
        <f t="shared" si="412"/>
        <v>66</v>
      </c>
      <c r="I596" s="80" t="str">
        <f t="shared" si="413"/>
        <v/>
      </c>
      <c r="J596" s="80" t="str">
        <f t="shared" si="414"/>
        <v/>
      </c>
      <c r="K596" s="81"/>
      <c r="L596" s="6">
        <f t="shared" si="415"/>
        <v>0</v>
      </c>
      <c r="M596" s="421" t="str">
        <f t="shared" ref="M596:M630" si="432">IF(K596="","",ROUNDUP(K596/$K$530*$M$530,0))</f>
        <v/>
      </c>
      <c r="N596" s="4"/>
      <c r="O596" s="83">
        <f t="shared" si="416"/>
        <v>66</v>
      </c>
      <c r="P596" s="77" t="str">
        <f t="shared" si="417"/>
        <v/>
      </c>
      <c r="Q596" s="77" t="str">
        <f t="shared" si="418"/>
        <v/>
      </c>
      <c r="R596" s="78"/>
      <c r="S596" s="79" t="e">
        <f>IF(#REF!="","",ROUND(#REF!/#REF!*$AN$5,1))</f>
        <v>#REF!</v>
      </c>
      <c r="T596" s="79" t="str">
        <f t="shared" si="419"/>
        <v/>
      </c>
      <c r="U596" s="4"/>
      <c r="V596" s="69">
        <f t="shared" si="420"/>
        <v>66</v>
      </c>
      <c r="W596" s="70" t="str">
        <f t="shared" si="421"/>
        <v/>
      </c>
      <c r="X596" s="70" t="str">
        <f t="shared" si="422"/>
        <v/>
      </c>
      <c r="Y596" s="71"/>
      <c r="Z596" s="72">
        <f t="shared" si="423"/>
        <v>0</v>
      </c>
      <c r="AA596" s="422" t="str">
        <f t="shared" ref="AA596:AA630" si="433">IF(Y596="","",ROUNDUP(Y596/$Y$530*$AA$530,0))</f>
        <v/>
      </c>
      <c r="AB596" s="4"/>
      <c r="AC596" s="84">
        <f t="shared" si="424"/>
        <v>66</v>
      </c>
      <c r="AD596" s="80" t="str">
        <f t="shared" si="425"/>
        <v/>
      </c>
      <c r="AE596" s="80" t="str">
        <f t="shared" si="426"/>
        <v/>
      </c>
      <c r="AF596" s="81"/>
      <c r="AG596" s="6">
        <f t="shared" si="427"/>
        <v>0</v>
      </c>
      <c r="AH596" s="82" t="str">
        <f t="shared" ref="AH596:AH630" si="434">IF(AF596="","",ROUNDUP(AF596/$AF$530*$AH$530,0))</f>
        <v/>
      </c>
      <c r="AI596" s="4"/>
      <c r="AJ596" s="83">
        <f t="shared" si="428"/>
        <v>66</v>
      </c>
      <c r="AK596" s="77" t="str">
        <f t="shared" si="429"/>
        <v/>
      </c>
      <c r="AL596" s="77" t="str">
        <f t="shared" si="430"/>
        <v/>
      </c>
      <c r="AM596" s="78"/>
      <c r="AN596" s="79" t="e">
        <f>IF(#REF!="","",ROUND(#REF!/#REF!*$AN$5,1))</f>
        <v>#REF!</v>
      </c>
      <c r="AO596" s="79" t="str">
        <f t="shared" ref="AO596:AO630" si="435">IF(AM596="","",ROUNDUP(AM596/$AM$530*$AO$530,0))</f>
        <v/>
      </c>
      <c r="AP596" s="5" t="str">
        <f t="shared" si="407"/>
        <v/>
      </c>
      <c r="AQ596" s="5" t="str">
        <f t="shared" ref="AQ596:AQ630" si="436">IF(K596="","",K596)</f>
        <v/>
      </c>
      <c r="AR596" s="5" t="str">
        <f t="shared" si="408"/>
        <v/>
      </c>
      <c r="AS596" s="5" t="str">
        <f t="shared" si="409"/>
        <v/>
      </c>
      <c r="AT596" s="5" t="str">
        <f t="shared" ref="AT596:AT630" si="437">IF(AF596="","",AF596)</f>
        <v/>
      </c>
      <c r="AU596" s="5" t="str">
        <f t="shared" si="410"/>
        <v/>
      </c>
      <c r="AV596" s="5" t="str">
        <f t="shared" ref="AV596:AV630" si="438">IF(AND(AP596="",AQ596="",AS596="",AT596=""),"",SUM(AP596,AQ596,AS596,AT596))</f>
        <v/>
      </c>
    </row>
    <row r="597" spans="1:48" x14ac:dyDescent="0.35">
      <c r="A597" s="69">
        <f>IF('Student Profile'!A69="","",'Student Profile'!A69)</f>
        <v>67</v>
      </c>
      <c r="B597" s="70" t="str">
        <f>IF('Student Profile'!B69="","",'Student Profile'!B69)</f>
        <v/>
      </c>
      <c r="C597" s="69" t="str">
        <f>IF('Student Profile'!C69="","",'Student Profile'!C69)</f>
        <v/>
      </c>
      <c r="D597" s="71"/>
      <c r="E597" s="72">
        <f t="shared" si="411"/>
        <v>0</v>
      </c>
      <c r="F597" s="422" t="str">
        <f t="shared" si="431"/>
        <v/>
      </c>
      <c r="G597" s="4"/>
      <c r="H597" s="84">
        <f t="shared" si="412"/>
        <v>67</v>
      </c>
      <c r="I597" s="80" t="str">
        <f t="shared" si="413"/>
        <v/>
      </c>
      <c r="J597" s="80" t="str">
        <f t="shared" si="414"/>
        <v/>
      </c>
      <c r="K597" s="81"/>
      <c r="L597" s="6">
        <f t="shared" si="415"/>
        <v>0</v>
      </c>
      <c r="M597" s="421" t="str">
        <f t="shared" si="432"/>
        <v/>
      </c>
      <c r="N597" s="4"/>
      <c r="O597" s="83">
        <f t="shared" si="416"/>
        <v>67</v>
      </c>
      <c r="P597" s="77" t="str">
        <f t="shared" si="417"/>
        <v/>
      </c>
      <c r="Q597" s="77" t="str">
        <f t="shared" si="418"/>
        <v/>
      </c>
      <c r="R597" s="78"/>
      <c r="S597" s="79" t="e">
        <f>IF(#REF!="","",ROUND(#REF!/#REF!*$AN$5,1))</f>
        <v>#REF!</v>
      </c>
      <c r="T597" s="79" t="str">
        <f t="shared" si="419"/>
        <v/>
      </c>
      <c r="U597" s="4"/>
      <c r="V597" s="69">
        <f t="shared" si="420"/>
        <v>67</v>
      </c>
      <c r="W597" s="70" t="str">
        <f t="shared" si="421"/>
        <v/>
      </c>
      <c r="X597" s="70" t="str">
        <f t="shared" si="422"/>
        <v/>
      </c>
      <c r="Y597" s="71"/>
      <c r="Z597" s="72">
        <f t="shared" si="423"/>
        <v>0</v>
      </c>
      <c r="AA597" s="422" t="str">
        <f t="shared" si="433"/>
        <v/>
      </c>
      <c r="AB597" s="4"/>
      <c r="AC597" s="84">
        <f t="shared" si="424"/>
        <v>67</v>
      </c>
      <c r="AD597" s="80" t="str">
        <f t="shared" si="425"/>
        <v/>
      </c>
      <c r="AE597" s="80" t="str">
        <f t="shared" si="426"/>
        <v/>
      </c>
      <c r="AF597" s="81"/>
      <c r="AG597" s="6">
        <f t="shared" si="427"/>
        <v>0</v>
      </c>
      <c r="AH597" s="82" t="str">
        <f t="shared" si="434"/>
        <v/>
      </c>
      <c r="AI597" s="4"/>
      <c r="AJ597" s="83">
        <f t="shared" si="428"/>
        <v>67</v>
      </c>
      <c r="AK597" s="77" t="str">
        <f t="shared" si="429"/>
        <v/>
      </c>
      <c r="AL597" s="77" t="str">
        <f t="shared" si="430"/>
        <v/>
      </c>
      <c r="AM597" s="78"/>
      <c r="AN597" s="79" t="e">
        <f>IF(#REF!="","",ROUND(#REF!/#REF!*$AN$5,1))</f>
        <v>#REF!</v>
      </c>
      <c r="AO597" s="79" t="str">
        <f t="shared" si="435"/>
        <v/>
      </c>
      <c r="AP597" s="5" t="str">
        <f t="shared" si="407"/>
        <v/>
      </c>
      <c r="AQ597" s="5" t="str">
        <f t="shared" si="436"/>
        <v/>
      </c>
      <c r="AR597" s="5" t="str">
        <f t="shared" si="408"/>
        <v/>
      </c>
      <c r="AS597" s="5" t="str">
        <f t="shared" si="409"/>
        <v/>
      </c>
      <c r="AT597" s="5" t="str">
        <f t="shared" si="437"/>
        <v/>
      </c>
      <c r="AU597" s="5" t="str">
        <f t="shared" si="410"/>
        <v/>
      </c>
      <c r="AV597" s="5" t="str">
        <f t="shared" si="438"/>
        <v/>
      </c>
    </row>
    <row r="598" spans="1:48" x14ac:dyDescent="0.35">
      <c r="A598" s="69">
        <f>IF('Student Profile'!A70="","",'Student Profile'!A70)</f>
        <v>68</v>
      </c>
      <c r="B598" s="70" t="str">
        <f>IF('Student Profile'!B70="","",'Student Profile'!B70)</f>
        <v/>
      </c>
      <c r="C598" s="69" t="str">
        <f>IF('Student Profile'!C70="","",'Student Profile'!C70)</f>
        <v/>
      </c>
      <c r="D598" s="71"/>
      <c r="E598" s="72">
        <f t="shared" si="411"/>
        <v>0</v>
      </c>
      <c r="F598" s="422" t="str">
        <f t="shared" si="431"/>
        <v/>
      </c>
      <c r="G598" s="4"/>
      <c r="H598" s="84">
        <f t="shared" si="412"/>
        <v>68</v>
      </c>
      <c r="I598" s="80" t="str">
        <f t="shared" si="413"/>
        <v/>
      </c>
      <c r="J598" s="80" t="str">
        <f t="shared" si="414"/>
        <v/>
      </c>
      <c r="K598" s="81"/>
      <c r="L598" s="6">
        <f t="shared" si="415"/>
        <v>0</v>
      </c>
      <c r="M598" s="421" t="str">
        <f t="shared" si="432"/>
        <v/>
      </c>
      <c r="N598" s="4"/>
      <c r="O598" s="83">
        <f t="shared" si="416"/>
        <v>68</v>
      </c>
      <c r="P598" s="77" t="str">
        <f t="shared" si="417"/>
        <v/>
      </c>
      <c r="Q598" s="77" t="str">
        <f t="shared" si="418"/>
        <v/>
      </c>
      <c r="R598" s="78"/>
      <c r="S598" s="79" t="e">
        <f>IF(#REF!="","",ROUND(#REF!/#REF!*$AN$5,1))</f>
        <v>#REF!</v>
      </c>
      <c r="T598" s="79" t="str">
        <f t="shared" si="419"/>
        <v/>
      </c>
      <c r="U598" s="4"/>
      <c r="V598" s="69">
        <f t="shared" si="420"/>
        <v>68</v>
      </c>
      <c r="W598" s="70" t="str">
        <f t="shared" si="421"/>
        <v/>
      </c>
      <c r="X598" s="70" t="str">
        <f t="shared" si="422"/>
        <v/>
      </c>
      <c r="Y598" s="71"/>
      <c r="Z598" s="72">
        <f t="shared" si="423"/>
        <v>0</v>
      </c>
      <c r="AA598" s="422" t="str">
        <f t="shared" si="433"/>
        <v/>
      </c>
      <c r="AB598" s="4"/>
      <c r="AC598" s="84">
        <f t="shared" si="424"/>
        <v>68</v>
      </c>
      <c r="AD598" s="80" t="str">
        <f t="shared" si="425"/>
        <v/>
      </c>
      <c r="AE598" s="80" t="str">
        <f t="shared" si="426"/>
        <v/>
      </c>
      <c r="AF598" s="81"/>
      <c r="AG598" s="6">
        <f t="shared" si="427"/>
        <v>0</v>
      </c>
      <c r="AH598" s="82" t="str">
        <f t="shared" si="434"/>
        <v/>
      </c>
      <c r="AI598" s="4"/>
      <c r="AJ598" s="83">
        <f t="shared" si="428"/>
        <v>68</v>
      </c>
      <c r="AK598" s="77" t="str">
        <f t="shared" si="429"/>
        <v/>
      </c>
      <c r="AL598" s="77" t="str">
        <f t="shared" si="430"/>
        <v/>
      </c>
      <c r="AM598" s="78"/>
      <c r="AN598" s="79" t="e">
        <f>IF(#REF!="","",ROUND(#REF!/#REF!*$AN$5,1))</f>
        <v>#REF!</v>
      </c>
      <c r="AO598" s="79" t="str">
        <f t="shared" si="435"/>
        <v/>
      </c>
      <c r="AP598" s="5" t="str">
        <f t="shared" ref="AP598:AP630" si="439">IF(D598="","",D598)</f>
        <v/>
      </c>
      <c r="AQ598" s="5" t="str">
        <f t="shared" si="436"/>
        <v/>
      </c>
      <c r="AR598" s="5" t="str">
        <f t="shared" ref="AR598:AR630" si="440">IF(R598="","",R598)</f>
        <v/>
      </c>
      <c r="AS598" s="5" t="str">
        <f t="shared" ref="AS598:AS630" si="441">IF(Y598="","",Y598)</f>
        <v/>
      </c>
      <c r="AT598" s="5" t="str">
        <f t="shared" si="437"/>
        <v/>
      </c>
      <c r="AU598" s="5" t="str">
        <f t="shared" ref="AU598:AU630" si="442">IF(AM598="","",AM598)</f>
        <v/>
      </c>
      <c r="AV598" s="5" t="str">
        <f t="shared" si="438"/>
        <v/>
      </c>
    </row>
    <row r="599" spans="1:48" x14ac:dyDescent="0.35">
      <c r="A599" s="69">
        <f>IF('Student Profile'!A71="","",'Student Profile'!A71)</f>
        <v>69</v>
      </c>
      <c r="B599" s="70" t="str">
        <f>IF('Student Profile'!B71="","",'Student Profile'!B71)</f>
        <v/>
      </c>
      <c r="C599" s="69" t="str">
        <f>IF('Student Profile'!C71="","",'Student Profile'!C71)</f>
        <v/>
      </c>
      <c r="D599" s="71"/>
      <c r="E599" s="72">
        <f t="shared" si="411"/>
        <v>0</v>
      </c>
      <c r="F599" s="422" t="str">
        <f t="shared" si="431"/>
        <v/>
      </c>
      <c r="G599" s="4"/>
      <c r="H599" s="84">
        <f t="shared" si="412"/>
        <v>69</v>
      </c>
      <c r="I599" s="80" t="str">
        <f t="shared" si="413"/>
        <v/>
      </c>
      <c r="J599" s="80" t="str">
        <f t="shared" si="414"/>
        <v/>
      </c>
      <c r="K599" s="81"/>
      <c r="L599" s="6">
        <f t="shared" si="415"/>
        <v>0</v>
      </c>
      <c r="M599" s="421" t="str">
        <f t="shared" si="432"/>
        <v/>
      </c>
      <c r="N599" s="4"/>
      <c r="O599" s="83">
        <f t="shared" si="416"/>
        <v>69</v>
      </c>
      <c r="P599" s="77" t="str">
        <f t="shared" si="417"/>
        <v/>
      </c>
      <c r="Q599" s="77" t="str">
        <f t="shared" si="418"/>
        <v/>
      </c>
      <c r="R599" s="78"/>
      <c r="S599" s="79" t="e">
        <f>IF(#REF!="","",ROUND(#REF!/#REF!*$AN$5,1))</f>
        <v>#REF!</v>
      </c>
      <c r="T599" s="79" t="str">
        <f t="shared" si="419"/>
        <v/>
      </c>
      <c r="U599" s="4"/>
      <c r="V599" s="69">
        <f t="shared" si="420"/>
        <v>69</v>
      </c>
      <c r="W599" s="70" t="str">
        <f t="shared" si="421"/>
        <v/>
      </c>
      <c r="X599" s="70" t="str">
        <f t="shared" si="422"/>
        <v/>
      </c>
      <c r="Y599" s="71"/>
      <c r="Z599" s="72">
        <f t="shared" si="423"/>
        <v>0</v>
      </c>
      <c r="AA599" s="422" t="str">
        <f t="shared" si="433"/>
        <v/>
      </c>
      <c r="AB599" s="4"/>
      <c r="AC599" s="84">
        <f t="shared" si="424"/>
        <v>69</v>
      </c>
      <c r="AD599" s="80" t="str">
        <f t="shared" si="425"/>
        <v/>
      </c>
      <c r="AE599" s="80" t="str">
        <f t="shared" si="426"/>
        <v/>
      </c>
      <c r="AF599" s="81"/>
      <c r="AG599" s="6">
        <f t="shared" si="427"/>
        <v>0</v>
      </c>
      <c r="AH599" s="82" t="str">
        <f t="shared" si="434"/>
        <v/>
      </c>
      <c r="AI599" s="4"/>
      <c r="AJ599" s="83">
        <f t="shared" si="428"/>
        <v>69</v>
      </c>
      <c r="AK599" s="77" t="str">
        <f t="shared" si="429"/>
        <v/>
      </c>
      <c r="AL599" s="77" t="str">
        <f t="shared" si="430"/>
        <v/>
      </c>
      <c r="AM599" s="78"/>
      <c r="AN599" s="79" t="e">
        <f>IF(#REF!="","",ROUND(#REF!/#REF!*$AN$5,1))</f>
        <v>#REF!</v>
      </c>
      <c r="AO599" s="79" t="str">
        <f t="shared" si="435"/>
        <v/>
      </c>
      <c r="AP599" s="5" t="str">
        <f t="shared" si="439"/>
        <v/>
      </c>
      <c r="AQ599" s="5" t="str">
        <f t="shared" si="436"/>
        <v/>
      </c>
      <c r="AR599" s="5" t="str">
        <f t="shared" si="440"/>
        <v/>
      </c>
      <c r="AS599" s="5" t="str">
        <f t="shared" si="441"/>
        <v/>
      </c>
      <c r="AT599" s="5" t="str">
        <f t="shared" si="437"/>
        <v/>
      </c>
      <c r="AU599" s="5" t="str">
        <f t="shared" si="442"/>
        <v/>
      </c>
      <c r="AV599" s="5" t="str">
        <f t="shared" si="438"/>
        <v/>
      </c>
    </row>
    <row r="600" spans="1:48" x14ac:dyDescent="0.35">
      <c r="A600" s="69">
        <f>IF('Student Profile'!A72="","",'Student Profile'!A72)</f>
        <v>70</v>
      </c>
      <c r="B600" s="70" t="str">
        <f>IF('Student Profile'!B72="","",'Student Profile'!B72)</f>
        <v/>
      </c>
      <c r="C600" s="69" t="str">
        <f>IF('Student Profile'!C72="","",'Student Profile'!C72)</f>
        <v/>
      </c>
      <c r="D600" s="71"/>
      <c r="E600" s="72">
        <f t="shared" si="411"/>
        <v>0</v>
      </c>
      <c r="F600" s="422" t="str">
        <f t="shared" si="431"/>
        <v/>
      </c>
      <c r="G600" s="4"/>
      <c r="H600" s="84">
        <f t="shared" si="412"/>
        <v>70</v>
      </c>
      <c r="I600" s="80" t="str">
        <f t="shared" si="413"/>
        <v/>
      </c>
      <c r="J600" s="80" t="str">
        <f t="shared" si="414"/>
        <v/>
      </c>
      <c r="K600" s="81"/>
      <c r="L600" s="6">
        <f t="shared" si="415"/>
        <v>0</v>
      </c>
      <c r="M600" s="421" t="str">
        <f t="shared" si="432"/>
        <v/>
      </c>
      <c r="N600" s="4"/>
      <c r="O600" s="83">
        <f t="shared" si="416"/>
        <v>70</v>
      </c>
      <c r="P600" s="77" t="str">
        <f t="shared" si="417"/>
        <v/>
      </c>
      <c r="Q600" s="77" t="str">
        <f t="shared" si="418"/>
        <v/>
      </c>
      <c r="R600" s="78"/>
      <c r="S600" s="79" t="e">
        <f>IF(#REF!="","",ROUND(#REF!/#REF!*$AN$5,1))</f>
        <v>#REF!</v>
      </c>
      <c r="T600" s="79" t="str">
        <f t="shared" si="419"/>
        <v/>
      </c>
      <c r="U600" s="4"/>
      <c r="V600" s="69">
        <f t="shared" si="420"/>
        <v>70</v>
      </c>
      <c r="W600" s="70" t="str">
        <f t="shared" si="421"/>
        <v/>
      </c>
      <c r="X600" s="70" t="str">
        <f t="shared" si="422"/>
        <v/>
      </c>
      <c r="Y600" s="71"/>
      <c r="Z600" s="72">
        <f t="shared" si="423"/>
        <v>0</v>
      </c>
      <c r="AA600" s="422" t="str">
        <f t="shared" si="433"/>
        <v/>
      </c>
      <c r="AB600" s="4"/>
      <c r="AC600" s="84">
        <f t="shared" si="424"/>
        <v>70</v>
      </c>
      <c r="AD600" s="80" t="str">
        <f t="shared" si="425"/>
        <v/>
      </c>
      <c r="AE600" s="80" t="str">
        <f t="shared" si="426"/>
        <v/>
      </c>
      <c r="AF600" s="81"/>
      <c r="AG600" s="6">
        <f t="shared" si="427"/>
        <v>0</v>
      </c>
      <c r="AH600" s="82" t="str">
        <f t="shared" si="434"/>
        <v/>
      </c>
      <c r="AI600" s="4"/>
      <c r="AJ600" s="83">
        <f t="shared" si="428"/>
        <v>70</v>
      </c>
      <c r="AK600" s="77" t="str">
        <f t="shared" si="429"/>
        <v/>
      </c>
      <c r="AL600" s="77" t="str">
        <f t="shared" si="430"/>
        <v/>
      </c>
      <c r="AM600" s="78"/>
      <c r="AN600" s="79" t="e">
        <f>IF(#REF!="","",ROUND(#REF!/#REF!*$AN$5,1))</f>
        <v>#REF!</v>
      </c>
      <c r="AO600" s="79" t="str">
        <f t="shared" si="435"/>
        <v/>
      </c>
      <c r="AP600" s="5" t="str">
        <f t="shared" si="439"/>
        <v/>
      </c>
      <c r="AQ600" s="5" t="str">
        <f t="shared" si="436"/>
        <v/>
      </c>
      <c r="AR600" s="5" t="str">
        <f t="shared" si="440"/>
        <v/>
      </c>
      <c r="AS600" s="5" t="str">
        <f t="shared" si="441"/>
        <v/>
      </c>
      <c r="AT600" s="5" t="str">
        <f t="shared" si="437"/>
        <v/>
      </c>
      <c r="AU600" s="5" t="str">
        <f t="shared" si="442"/>
        <v/>
      </c>
      <c r="AV600" s="5" t="str">
        <f t="shared" si="438"/>
        <v/>
      </c>
    </row>
    <row r="601" spans="1:48" x14ac:dyDescent="0.35">
      <c r="A601" s="69">
        <f>IF('Student Profile'!A73="","",'Student Profile'!A73)</f>
        <v>71</v>
      </c>
      <c r="B601" s="70" t="str">
        <f>IF('Student Profile'!B73="","",'Student Profile'!B73)</f>
        <v/>
      </c>
      <c r="C601" s="69" t="str">
        <f>IF('Student Profile'!C73="","",'Student Profile'!C73)</f>
        <v/>
      </c>
      <c r="D601" s="71"/>
      <c r="E601" s="72">
        <f t="shared" si="411"/>
        <v>0</v>
      </c>
      <c r="F601" s="422" t="str">
        <f t="shared" si="431"/>
        <v/>
      </c>
      <c r="G601" s="4"/>
      <c r="H601" s="84">
        <f t="shared" si="412"/>
        <v>71</v>
      </c>
      <c r="I601" s="80" t="str">
        <f t="shared" si="413"/>
        <v/>
      </c>
      <c r="J601" s="80" t="str">
        <f t="shared" si="414"/>
        <v/>
      </c>
      <c r="K601" s="81"/>
      <c r="L601" s="6">
        <f t="shared" si="415"/>
        <v>0</v>
      </c>
      <c r="M601" s="421" t="str">
        <f t="shared" si="432"/>
        <v/>
      </c>
      <c r="N601" s="4"/>
      <c r="O601" s="83">
        <f t="shared" si="416"/>
        <v>71</v>
      </c>
      <c r="P601" s="77" t="str">
        <f t="shared" si="417"/>
        <v/>
      </c>
      <c r="Q601" s="77" t="str">
        <f t="shared" si="418"/>
        <v/>
      </c>
      <c r="R601" s="78"/>
      <c r="S601" s="79" t="e">
        <f>IF(#REF!="","",ROUND(#REF!/#REF!*$AN$5,1))</f>
        <v>#REF!</v>
      </c>
      <c r="T601" s="79" t="str">
        <f t="shared" si="419"/>
        <v/>
      </c>
      <c r="U601" s="4"/>
      <c r="V601" s="69">
        <f t="shared" si="420"/>
        <v>71</v>
      </c>
      <c r="W601" s="70" t="str">
        <f t="shared" si="421"/>
        <v/>
      </c>
      <c r="X601" s="70" t="str">
        <f t="shared" si="422"/>
        <v/>
      </c>
      <c r="Y601" s="71"/>
      <c r="Z601" s="72">
        <f t="shared" si="423"/>
        <v>0</v>
      </c>
      <c r="AA601" s="422" t="str">
        <f t="shared" si="433"/>
        <v/>
      </c>
      <c r="AB601" s="4"/>
      <c r="AC601" s="84">
        <f t="shared" si="424"/>
        <v>71</v>
      </c>
      <c r="AD601" s="80" t="str">
        <f t="shared" si="425"/>
        <v/>
      </c>
      <c r="AE601" s="80" t="str">
        <f t="shared" si="426"/>
        <v/>
      </c>
      <c r="AF601" s="81"/>
      <c r="AG601" s="6">
        <f t="shared" si="427"/>
        <v>0</v>
      </c>
      <c r="AH601" s="82" t="str">
        <f t="shared" si="434"/>
        <v/>
      </c>
      <c r="AI601" s="4"/>
      <c r="AJ601" s="83">
        <f t="shared" si="428"/>
        <v>71</v>
      </c>
      <c r="AK601" s="77" t="str">
        <f t="shared" si="429"/>
        <v/>
      </c>
      <c r="AL601" s="77" t="str">
        <f t="shared" si="430"/>
        <v/>
      </c>
      <c r="AM601" s="78"/>
      <c r="AN601" s="79" t="e">
        <f>IF(#REF!="","",ROUND(#REF!/#REF!*$AN$5,1))</f>
        <v>#REF!</v>
      </c>
      <c r="AO601" s="79" t="str">
        <f t="shared" si="435"/>
        <v/>
      </c>
      <c r="AP601" s="5" t="str">
        <f t="shared" si="439"/>
        <v/>
      </c>
      <c r="AQ601" s="5" t="str">
        <f t="shared" si="436"/>
        <v/>
      </c>
      <c r="AR601" s="5" t="str">
        <f t="shared" si="440"/>
        <v/>
      </c>
      <c r="AS601" s="5" t="str">
        <f t="shared" si="441"/>
        <v/>
      </c>
      <c r="AT601" s="5" t="str">
        <f t="shared" si="437"/>
        <v/>
      </c>
      <c r="AU601" s="5" t="str">
        <f t="shared" si="442"/>
        <v/>
      </c>
      <c r="AV601" s="5" t="str">
        <f t="shared" si="438"/>
        <v/>
      </c>
    </row>
    <row r="602" spans="1:48" x14ac:dyDescent="0.35">
      <c r="A602" s="69">
        <f>IF('Student Profile'!A74="","",'Student Profile'!A74)</f>
        <v>72</v>
      </c>
      <c r="B602" s="70" t="str">
        <f>IF('Student Profile'!B74="","",'Student Profile'!B74)</f>
        <v/>
      </c>
      <c r="C602" s="69" t="str">
        <f>IF('Student Profile'!C74="","",'Student Profile'!C74)</f>
        <v/>
      </c>
      <c r="D602" s="71"/>
      <c r="E602" s="72">
        <f t="shared" si="411"/>
        <v>0</v>
      </c>
      <c r="F602" s="422" t="str">
        <f t="shared" si="431"/>
        <v/>
      </c>
      <c r="G602" s="4"/>
      <c r="H602" s="84">
        <f t="shared" si="412"/>
        <v>72</v>
      </c>
      <c r="I602" s="80" t="str">
        <f t="shared" si="413"/>
        <v/>
      </c>
      <c r="J602" s="80" t="str">
        <f t="shared" si="414"/>
        <v/>
      </c>
      <c r="K602" s="81"/>
      <c r="L602" s="6">
        <f t="shared" si="415"/>
        <v>0</v>
      </c>
      <c r="M602" s="421" t="str">
        <f t="shared" si="432"/>
        <v/>
      </c>
      <c r="N602" s="4"/>
      <c r="O602" s="83">
        <f t="shared" si="416"/>
        <v>72</v>
      </c>
      <c r="P602" s="77" t="str">
        <f t="shared" si="417"/>
        <v/>
      </c>
      <c r="Q602" s="77" t="str">
        <f t="shared" si="418"/>
        <v/>
      </c>
      <c r="R602" s="78"/>
      <c r="S602" s="79" t="e">
        <f>IF(#REF!="","",ROUND(#REF!/#REF!*$AN$5,1))</f>
        <v>#REF!</v>
      </c>
      <c r="T602" s="79" t="str">
        <f t="shared" si="419"/>
        <v/>
      </c>
      <c r="U602" s="4"/>
      <c r="V602" s="69">
        <f t="shared" si="420"/>
        <v>72</v>
      </c>
      <c r="W602" s="70" t="str">
        <f t="shared" si="421"/>
        <v/>
      </c>
      <c r="X602" s="70" t="str">
        <f t="shared" si="422"/>
        <v/>
      </c>
      <c r="Y602" s="71"/>
      <c r="Z602" s="72">
        <f t="shared" si="423"/>
        <v>0</v>
      </c>
      <c r="AA602" s="422" t="str">
        <f t="shared" si="433"/>
        <v/>
      </c>
      <c r="AB602" s="4"/>
      <c r="AC602" s="84">
        <f t="shared" si="424"/>
        <v>72</v>
      </c>
      <c r="AD602" s="80" t="str">
        <f t="shared" si="425"/>
        <v/>
      </c>
      <c r="AE602" s="80" t="str">
        <f t="shared" si="426"/>
        <v/>
      </c>
      <c r="AF602" s="81"/>
      <c r="AG602" s="6">
        <f t="shared" si="427"/>
        <v>0</v>
      </c>
      <c r="AH602" s="82" t="str">
        <f t="shared" si="434"/>
        <v/>
      </c>
      <c r="AI602" s="4"/>
      <c r="AJ602" s="83">
        <f t="shared" si="428"/>
        <v>72</v>
      </c>
      <c r="AK602" s="77" t="str">
        <f t="shared" si="429"/>
        <v/>
      </c>
      <c r="AL602" s="77" t="str">
        <f t="shared" si="430"/>
        <v/>
      </c>
      <c r="AM602" s="78"/>
      <c r="AN602" s="79" t="e">
        <f>IF(#REF!="","",ROUND(#REF!/#REF!*$AN$5,1))</f>
        <v>#REF!</v>
      </c>
      <c r="AO602" s="79" t="str">
        <f t="shared" si="435"/>
        <v/>
      </c>
      <c r="AP602" s="5" t="str">
        <f t="shared" si="439"/>
        <v/>
      </c>
      <c r="AQ602" s="5" t="str">
        <f t="shared" si="436"/>
        <v/>
      </c>
      <c r="AR602" s="5" t="str">
        <f t="shared" si="440"/>
        <v/>
      </c>
      <c r="AS602" s="5" t="str">
        <f t="shared" si="441"/>
        <v/>
      </c>
      <c r="AT602" s="5" t="str">
        <f t="shared" si="437"/>
        <v/>
      </c>
      <c r="AU602" s="5" t="str">
        <f t="shared" si="442"/>
        <v/>
      </c>
      <c r="AV602" s="5" t="str">
        <f t="shared" si="438"/>
        <v/>
      </c>
    </row>
    <row r="603" spans="1:48" x14ac:dyDescent="0.35">
      <c r="A603" s="69">
        <f>IF('Student Profile'!A75="","",'Student Profile'!A75)</f>
        <v>73</v>
      </c>
      <c r="B603" s="70" t="str">
        <f>IF('Student Profile'!B75="","",'Student Profile'!B75)</f>
        <v/>
      </c>
      <c r="C603" s="69" t="str">
        <f>IF('Student Profile'!C75="","",'Student Profile'!C75)</f>
        <v/>
      </c>
      <c r="D603" s="71"/>
      <c r="E603" s="72">
        <f t="shared" si="411"/>
        <v>0</v>
      </c>
      <c r="F603" s="422" t="str">
        <f t="shared" si="431"/>
        <v/>
      </c>
      <c r="G603" s="4"/>
      <c r="H603" s="84">
        <f t="shared" si="412"/>
        <v>73</v>
      </c>
      <c r="I603" s="80" t="str">
        <f t="shared" si="413"/>
        <v/>
      </c>
      <c r="J603" s="80" t="str">
        <f t="shared" si="414"/>
        <v/>
      </c>
      <c r="K603" s="81"/>
      <c r="L603" s="6">
        <f t="shared" si="415"/>
        <v>0</v>
      </c>
      <c r="M603" s="421" t="str">
        <f t="shared" si="432"/>
        <v/>
      </c>
      <c r="N603" s="4"/>
      <c r="O603" s="83">
        <f t="shared" si="416"/>
        <v>73</v>
      </c>
      <c r="P603" s="77" t="str">
        <f t="shared" si="417"/>
        <v/>
      </c>
      <c r="Q603" s="77" t="str">
        <f t="shared" si="418"/>
        <v/>
      </c>
      <c r="R603" s="78"/>
      <c r="S603" s="79" t="e">
        <f>IF(#REF!="","",ROUND(#REF!/#REF!*$AN$5,1))</f>
        <v>#REF!</v>
      </c>
      <c r="T603" s="79" t="str">
        <f t="shared" si="419"/>
        <v/>
      </c>
      <c r="U603" s="4"/>
      <c r="V603" s="69">
        <f t="shared" si="420"/>
        <v>73</v>
      </c>
      <c r="W603" s="70" t="str">
        <f t="shared" si="421"/>
        <v/>
      </c>
      <c r="X603" s="70" t="str">
        <f t="shared" si="422"/>
        <v/>
      </c>
      <c r="Y603" s="71"/>
      <c r="Z603" s="72">
        <f t="shared" si="423"/>
        <v>0</v>
      </c>
      <c r="AA603" s="422" t="str">
        <f t="shared" si="433"/>
        <v/>
      </c>
      <c r="AB603" s="4"/>
      <c r="AC603" s="84">
        <f t="shared" si="424"/>
        <v>73</v>
      </c>
      <c r="AD603" s="80" t="str">
        <f t="shared" si="425"/>
        <v/>
      </c>
      <c r="AE603" s="80" t="str">
        <f t="shared" si="426"/>
        <v/>
      </c>
      <c r="AF603" s="81"/>
      <c r="AG603" s="6">
        <f t="shared" si="427"/>
        <v>0</v>
      </c>
      <c r="AH603" s="82" t="str">
        <f t="shared" si="434"/>
        <v/>
      </c>
      <c r="AI603" s="4"/>
      <c r="AJ603" s="83">
        <f t="shared" si="428"/>
        <v>73</v>
      </c>
      <c r="AK603" s="77" t="str">
        <f t="shared" si="429"/>
        <v/>
      </c>
      <c r="AL603" s="77" t="str">
        <f t="shared" si="430"/>
        <v/>
      </c>
      <c r="AM603" s="78"/>
      <c r="AN603" s="79" t="e">
        <f>IF(#REF!="","",ROUND(#REF!/#REF!*$AN$5,1))</f>
        <v>#REF!</v>
      </c>
      <c r="AO603" s="79" t="str">
        <f t="shared" si="435"/>
        <v/>
      </c>
      <c r="AP603" s="5" t="str">
        <f t="shared" si="439"/>
        <v/>
      </c>
      <c r="AQ603" s="5" t="str">
        <f t="shared" si="436"/>
        <v/>
      </c>
      <c r="AR603" s="5" t="str">
        <f t="shared" si="440"/>
        <v/>
      </c>
      <c r="AS603" s="5" t="str">
        <f t="shared" si="441"/>
        <v/>
      </c>
      <c r="AT603" s="5" t="str">
        <f t="shared" si="437"/>
        <v/>
      </c>
      <c r="AU603" s="5" t="str">
        <f t="shared" si="442"/>
        <v/>
      </c>
      <c r="AV603" s="5" t="str">
        <f t="shared" si="438"/>
        <v/>
      </c>
    </row>
    <row r="604" spans="1:48" x14ac:dyDescent="0.35">
      <c r="A604" s="69">
        <f>IF('Student Profile'!A76="","",'Student Profile'!A76)</f>
        <v>74</v>
      </c>
      <c r="B604" s="70" t="str">
        <f>IF('Student Profile'!B76="","",'Student Profile'!B76)</f>
        <v/>
      </c>
      <c r="C604" s="69" t="str">
        <f>IF('Student Profile'!C76="","",'Student Profile'!C76)</f>
        <v/>
      </c>
      <c r="D604" s="71"/>
      <c r="E604" s="72">
        <f t="shared" si="411"/>
        <v>0</v>
      </c>
      <c r="F604" s="422" t="str">
        <f t="shared" si="431"/>
        <v/>
      </c>
      <c r="G604" s="4"/>
      <c r="H604" s="84">
        <f t="shared" si="412"/>
        <v>74</v>
      </c>
      <c r="I604" s="80" t="str">
        <f t="shared" si="413"/>
        <v/>
      </c>
      <c r="J604" s="80" t="str">
        <f t="shared" si="414"/>
        <v/>
      </c>
      <c r="K604" s="81"/>
      <c r="L604" s="6">
        <f t="shared" si="415"/>
        <v>0</v>
      </c>
      <c r="M604" s="421" t="str">
        <f t="shared" si="432"/>
        <v/>
      </c>
      <c r="N604" s="4"/>
      <c r="O604" s="83">
        <f t="shared" si="416"/>
        <v>74</v>
      </c>
      <c r="P604" s="77" t="str">
        <f t="shared" si="417"/>
        <v/>
      </c>
      <c r="Q604" s="77" t="str">
        <f t="shared" si="418"/>
        <v/>
      </c>
      <c r="R604" s="78"/>
      <c r="S604" s="79" t="e">
        <f>IF(#REF!="","",ROUND(#REF!/#REF!*$AN$5,1))</f>
        <v>#REF!</v>
      </c>
      <c r="T604" s="79" t="str">
        <f t="shared" si="419"/>
        <v/>
      </c>
      <c r="U604" s="4"/>
      <c r="V604" s="69">
        <f t="shared" si="420"/>
        <v>74</v>
      </c>
      <c r="W604" s="70" t="str">
        <f t="shared" si="421"/>
        <v/>
      </c>
      <c r="X604" s="70" t="str">
        <f t="shared" si="422"/>
        <v/>
      </c>
      <c r="Y604" s="71"/>
      <c r="Z604" s="72">
        <f t="shared" si="423"/>
        <v>0</v>
      </c>
      <c r="AA604" s="422" t="str">
        <f t="shared" si="433"/>
        <v/>
      </c>
      <c r="AB604" s="4"/>
      <c r="AC604" s="84">
        <f t="shared" si="424"/>
        <v>74</v>
      </c>
      <c r="AD604" s="80" t="str">
        <f t="shared" si="425"/>
        <v/>
      </c>
      <c r="AE604" s="80" t="str">
        <f t="shared" si="426"/>
        <v/>
      </c>
      <c r="AF604" s="81"/>
      <c r="AG604" s="6">
        <f t="shared" si="427"/>
        <v>0</v>
      </c>
      <c r="AH604" s="82" t="str">
        <f t="shared" si="434"/>
        <v/>
      </c>
      <c r="AI604" s="4"/>
      <c r="AJ604" s="83">
        <f t="shared" si="428"/>
        <v>74</v>
      </c>
      <c r="AK604" s="77" t="str">
        <f t="shared" si="429"/>
        <v/>
      </c>
      <c r="AL604" s="77" t="str">
        <f t="shared" si="430"/>
        <v/>
      </c>
      <c r="AM604" s="78"/>
      <c r="AN604" s="79" t="e">
        <f>IF(#REF!="","",ROUND(#REF!/#REF!*$AN$5,1))</f>
        <v>#REF!</v>
      </c>
      <c r="AO604" s="79" t="str">
        <f t="shared" si="435"/>
        <v/>
      </c>
      <c r="AP604" s="5" t="str">
        <f t="shared" si="439"/>
        <v/>
      </c>
      <c r="AQ604" s="5" t="str">
        <f t="shared" si="436"/>
        <v/>
      </c>
      <c r="AR604" s="5" t="str">
        <f t="shared" si="440"/>
        <v/>
      </c>
      <c r="AS604" s="5" t="str">
        <f t="shared" si="441"/>
        <v/>
      </c>
      <c r="AT604" s="5" t="str">
        <f t="shared" si="437"/>
        <v/>
      </c>
      <c r="AU604" s="5" t="str">
        <f t="shared" si="442"/>
        <v/>
      </c>
      <c r="AV604" s="5" t="str">
        <f t="shared" si="438"/>
        <v/>
      </c>
    </row>
    <row r="605" spans="1:48" x14ac:dyDescent="0.35">
      <c r="A605" s="69">
        <f>IF('Student Profile'!A77="","",'Student Profile'!A77)</f>
        <v>75</v>
      </c>
      <c r="B605" s="70" t="str">
        <f>IF('Student Profile'!B77="","",'Student Profile'!B77)</f>
        <v/>
      </c>
      <c r="C605" s="69" t="str">
        <f>IF('Student Profile'!C77="","",'Student Profile'!C77)</f>
        <v/>
      </c>
      <c r="D605" s="71"/>
      <c r="E605" s="72">
        <f t="shared" si="411"/>
        <v>0</v>
      </c>
      <c r="F605" s="422" t="str">
        <f t="shared" si="431"/>
        <v/>
      </c>
      <c r="G605" s="4"/>
      <c r="H605" s="84">
        <f t="shared" si="412"/>
        <v>75</v>
      </c>
      <c r="I605" s="80" t="str">
        <f t="shared" si="413"/>
        <v/>
      </c>
      <c r="J605" s="80" t="str">
        <f t="shared" si="414"/>
        <v/>
      </c>
      <c r="K605" s="81"/>
      <c r="L605" s="6">
        <f t="shared" si="415"/>
        <v>0</v>
      </c>
      <c r="M605" s="421" t="str">
        <f t="shared" si="432"/>
        <v/>
      </c>
      <c r="N605" s="4"/>
      <c r="O605" s="83">
        <f t="shared" si="416"/>
        <v>75</v>
      </c>
      <c r="P605" s="77" t="str">
        <f t="shared" si="417"/>
        <v/>
      </c>
      <c r="Q605" s="77" t="str">
        <f t="shared" si="418"/>
        <v/>
      </c>
      <c r="R605" s="78"/>
      <c r="S605" s="79" t="e">
        <f>IF(#REF!="","",ROUND(#REF!/#REF!*$AN$5,1))</f>
        <v>#REF!</v>
      </c>
      <c r="T605" s="79" t="str">
        <f t="shared" si="419"/>
        <v/>
      </c>
      <c r="U605" s="4"/>
      <c r="V605" s="69">
        <f t="shared" si="420"/>
        <v>75</v>
      </c>
      <c r="W605" s="70" t="str">
        <f t="shared" si="421"/>
        <v/>
      </c>
      <c r="X605" s="70" t="str">
        <f t="shared" si="422"/>
        <v/>
      </c>
      <c r="Y605" s="71"/>
      <c r="Z605" s="72">
        <f t="shared" si="423"/>
        <v>0</v>
      </c>
      <c r="AA605" s="422" t="str">
        <f t="shared" si="433"/>
        <v/>
      </c>
      <c r="AB605" s="4"/>
      <c r="AC605" s="84">
        <f t="shared" si="424"/>
        <v>75</v>
      </c>
      <c r="AD605" s="80" t="str">
        <f t="shared" si="425"/>
        <v/>
      </c>
      <c r="AE605" s="80" t="str">
        <f t="shared" si="426"/>
        <v/>
      </c>
      <c r="AF605" s="81"/>
      <c r="AG605" s="6">
        <f t="shared" si="427"/>
        <v>0</v>
      </c>
      <c r="AH605" s="82" t="str">
        <f t="shared" si="434"/>
        <v/>
      </c>
      <c r="AI605" s="4"/>
      <c r="AJ605" s="83">
        <f t="shared" si="428"/>
        <v>75</v>
      </c>
      <c r="AK605" s="77" t="str">
        <f t="shared" si="429"/>
        <v/>
      </c>
      <c r="AL605" s="77" t="str">
        <f t="shared" si="430"/>
        <v/>
      </c>
      <c r="AM605" s="78"/>
      <c r="AN605" s="79" t="e">
        <f>IF(#REF!="","",ROUND(#REF!/#REF!*$AN$5,1))</f>
        <v>#REF!</v>
      </c>
      <c r="AO605" s="79" t="str">
        <f t="shared" si="435"/>
        <v/>
      </c>
      <c r="AP605" s="5" t="str">
        <f t="shared" si="439"/>
        <v/>
      </c>
      <c r="AQ605" s="5" t="str">
        <f t="shared" si="436"/>
        <v/>
      </c>
      <c r="AR605" s="5" t="str">
        <f t="shared" si="440"/>
        <v/>
      </c>
      <c r="AS605" s="5" t="str">
        <f t="shared" si="441"/>
        <v/>
      </c>
      <c r="AT605" s="5" t="str">
        <f t="shared" si="437"/>
        <v/>
      </c>
      <c r="AU605" s="5" t="str">
        <f t="shared" si="442"/>
        <v/>
      </c>
      <c r="AV605" s="5" t="str">
        <f t="shared" si="438"/>
        <v/>
      </c>
    </row>
    <row r="606" spans="1:48" x14ac:dyDescent="0.35">
      <c r="A606" s="69">
        <f>IF('Student Profile'!A78="","",'Student Profile'!A78)</f>
        <v>76</v>
      </c>
      <c r="B606" s="70" t="str">
        <f>IF('Student Profile'!B78="","",'Student Profile'!B78)</f>
        <v/>
      </c>
      <c r="C606" s="69" t="str">
        <f>IF('Student Profile'!C78="","",'Student Profile'!C78)</f>
        <v/>
      </c>
      <c r="D606" s="71"/>
      <c r="E606" s="72">
        <f t="shared" si="411"/>
        <v>0</v>
      </c>
      <c r="F606" s="422" t="str">
        <f t="shared" si="431"/>
        <v/>
      </c>
      <c r="G606" s="4"/>
      <c r="H606" s="84">
        <f t="shared" si="412"/>
        <v>76</v>
      </c>
      <c r="I606" s="80" t="str">
        <f t="shared" si="413"/>
        <v/>
      </c>
      <c r="J606" s="80" t="str">
        <f t="shared" si="414"/>
        <v/>
      </c>
      <c r="K606" s="81"/>
      <c r="L606" s="6">
        <f t="shared" si="415"/>
        <v>0</v>
      </c>
      <c r="M606" s="421" t="str">
        <f t="shared" si="432"/>
        <v/>
      </c>
      <c r="N606" s="4"/>
      <c r="O606" s="83">
        <f t="shared" si="416"/>
        <v>76</v>
      </c>
      <c r="P606" s="77" t="str">
        <f t="shared" si="417"/>
        <v/>
      </c>
      <c r="Q606" s="77" t="str">
        <f t="shared" si="418"/>
        <v/>
      </c>
      <c r="R606" s="78"/>
      <c r="S606" s="79" t="e">
        <f>IF(#REF!="","",ROUND(#REF!/#REF!*$AN$5,1))</f>
        <v>#REF!</v>
      </c>
      <c r="T606" s="79" t="str">
        <f t="shared" si="419"/>
        <v/>
      </c>
      <c r="U606" s="4"/>
      <c r="V606" s="69">
        <f t="shared" si="420"/>
        <v>76</v>
      </c>
      <c r="W606" s="70" t="str">
        <f t="shared" si="421"/>
        <v/>
      </c>
      <c r="X606" s="70" t="str">
        <f t="shared" si="422"/>
        <v/>
      </c>
      <c r="Y606" s="71"/>
      <c r="Z606" s="72">
        <f t="shared" si="423"/>
        <v>0</v>
      </c>
      <c r="AA606" s="422" t="str">
        <f t="shared" si="433"/>
        <v/>
      </c>
      <c r="AB606" s="4"/>
      <c r="AC606" s="84">
        <f t="shared" si="424"/>
        <v>76</v>
      </c>
      <c r="AD606" s="80" t="str">
        <f t="shared" si="425"/>
        <v/>
      </c>
      <c r="AE606" s="80" t="str">
        <f t="shared" si="426"/>
        <v/>
      </c>
      <c r="AF606" s="81"/>
      <c r="AG606" s="6">
        <f t="shared" si="427"/>
        <v>0</v>
      </c>
      <c r="AH606" s="82" t="str">
        <f t="shared" si="434"/>
        <v/>
      </c>
      <c r="AI606" s="4"/>
      <c r="AJ606" s="83">
        <f t="shared" si="428"/>
        <v>76</v>
      </c>
      <c r="AK606" s="77" t="str">
        <f t="shared" si="429"/>
        <v/>
      </c>
      <c r="AL606" s="77" t="str">
        <f t="shared" si="430"/>
        <v/>
      </c>
      <c r="AM606" s="78"/>
      <c r="AN606" s="79" t="e">
        <f>IF(#REF!="","",ROUND(#REF!/#REF!*$AN$5,1))</f>
        <v>#REF!</v>
      </c>
      <c r="AO606" s="79" t="str">
        <f t="shared" si="435"/>
        <v/>
      </c>
      <c r="AP606" s="5" t="str">
        <f t="shared" si="439"/>
        <v/>
      </c>
      <c r="AQ606" s="5" t="str">
        <f t="shared" si="436"/>
        <v/>
      </c>
      <c r="AR606" s="5" t="str">
        <f t="shared" si="440"/>
        <v/>
      </c>
      <c r="AS606" s="5" t="str">
        <f t="shared" si="441"/>
        <v/>
      </c>
      <c r="AT606" s="5" t="str">
        <f t="shared" si="437"/>
        <v/>
      </c>
      <c r="AU606" s="5" t="str">
        <f t="shared" si="442"/>
        <v/>
      </c>
      <c r="AV606" s="5" t="str">
        <f t="shared" si="438"/>
        <v/>
      </c>
    </row>
    <row r="607" spans="1:48" x14ac:dyDescent="0.35">
      <c r="A607" s="69">
        <f>IF('Student Profile'!A79="","",'Student Profile'!A79)</f>
        <v>77</v>
      </c>
      <c r="B607" s="70" t="str">
        <f>IF('Student Profile'!B79="","",'Student Profile'!B79)</f>
        <v/>
      </c>
      <c r="C607" s="69" t="str">
        <f>IF('Student Profile'!C79="","",'Student Profile'!C79)</f>
        <v/>
      </c>
      <c r="D607" s="71"/>
      <c r="E607" s="72">
        <f t="shared" si="411"/>
        <v>0</v>
      </c>
      <c r="F607" s="422" t="str">
        <f t="shared" si="431"/>
        <v/>
      </c>
      <c r="G607" s="4"/>
      <c r="H607" s="84">
        <f t="shared" si="412"/>
        <v>77</v>
      </c>
      <c r="I607" s="80" t="str">
        <f t="shared" si="413"/>
        <v/>
      </c>
      <c r="J607" s="80" t="str">
        <f t="shared" si="414"/>
        <v/>
      </c>
      <c r="K607" s="81"/>
      <c r="L607" s="6">
        <f t="shared" si="415"/>
        <v>0</v>
      </c>
      <c r="M607" s="421" t="str">
        <f t="shared" si="432"/>
        <v/>
      </c>
      <c r="N607" s="4"/>
      <c r="O607" s="83">
        <f t="shared" si="416"/>
        <v>77</v>
      </c>
      <c r="P607" s="77" t="str">
        <f t="shared" si="417"/>
        <v/>
      </c>
      <c r="Q607" s="77" t="str">
        <f t="shared" si="418"/>
        <v/>
      </c>
      <c r="R607" s="78"/>
      <c r="S607" s="79" t="e">
        <f>IF(#REF!="","",ROUND(#REF!/#REF!*$AN$5,1))</f>
        <v>#REF!</v>
      </c>
      <c r="T607" s="79" t="str">
        <f t="shared" si="419"/>
        <v/>
      </c>
      <c r="U607" s="4"/>
      <c r="V607" s="69">
        <f t="shared" si="420"/>
        <v>77</v>
      </c>
      <c r="W607" s="70" t="str">
        <f t="shared" si="421"/>
        <v/>
      </c>
      <c r="X607" s="70" t="str">
        <f t="shared" si="422"/>
        <v/>
      </c>
      <c r="Y607" s="71"/>
      <c r="Z607" s="72">
        <f t="shared" si="423"/>
        <v>0</v>
      </c>
      <c r="AA607" s="422" t="str">
        <f t="shared" si="433"/>
        <v/>
      </c>
      <c r="AB607" s="4"/>
      <c r="AC607" s="84">
        <f t="shared" si="424"/>
        <v>77</v>
      </c>
      <c r="AD607" s="80" t="str">
        <f t="shared" si="425"/>
        <v/>
      </c>
      <c r="AE607" s="80" t="str">
        <f t="shared" si="426"/>
        <v/>
      </c>
      <c r="AF607" s="81"/>
      <c r="AG607" s="6">
        <f t="shared" si="427"/>
        <v>0</v>
      </c>
      <c r="AH607" s="82" t="str">
        <f t="shared" si="434"/>
        <v/>
      </c>
      <c r="AI607" s="4"/>
      <c r="AJ607" s="83">
        <f t="shared" si="428"/>
        <v>77</v>
      </c>
      <c r="AK607" s="77" t="str">
        <f t="shared" si="429"/>
        <v/>
      </c>
      <c r="AL607" s="77" t="str">
        <f t="shared" si="430"/>
        <v/>
      </c>
      <c r="AM607" s="78"/>
      <c r="AN607" s="79" t="e">
        <f>IF(#REF!="","",ROUND(#REF!/#REF!*$AN$5,1))</f>
        <v>#REF!</v>
      </c>
      <c r="AO607" s="79" t="str">
        <f t="shared" si="435"/>
        <v/>
      </c>
      <c r="AP607" s="5" t="str">
        <f t="shared" si="439"/>
        <v/>
      </c>
      <c r="AQ607" s="5" t="str">
        <f t="shared" si="436"/>
        <v/>
      </c>
      <c r="AR607" s="5" t="str">
        <f t="shared" si="440"/>
        <v/>
      </c>
      <c r="AS607" s="5" t="str">
        <f t="shared" si="441"/>
        <v/>
      </c>
      <c r="AT607" s="5" t="str">
        <f t="shared" si="437"/>
        <v/>
      </c>
      <c r="AU607" s="5" t="str">
        <f t="shared" si="442"/>
        <v/>
      </c>
      <c r="AV607" s="5" t="str">
        <f t="shared" si="438"/>
        <v/>
      </c>
    </row>
    <row r="608" spans="1:48" x14ac:dyDescent="0.35">
      <c r="A608" s="69">
        <f>IF('Student Profile'!A80="","",'Student Profile'!A80)</f>
        <v>78</v>
      </c>
      <c r="B608" s="70" t="str">
        <f>IF('Student Profile'!B80="","",'Student Profile'!B80)</f>
        <v/>
      </c>
      <c r="C608" s="69" t="str">
        <f>IF('Student Profile'!C80="","",'Student Profile'!C80)</f>
        <v/>
      </c>
      <c r="D608" s="71"/>
      <c r="E608" s="72">
        <f t="shared" si="411"/>
        <v>0</v>
      </c>
      <c r="F608" s="422" t="str">
        <f t="shared" si="431"/>
        <v/>
      </c>
      <c r="G608" s="4"/>
      <c r="H608" s="84">
        <f t="shared" si="412"/>
        <v>78</v>
      </c>
      <c r="I608" s="80" t="str">
        <f t="shared" si="413"/>
        <v/>
      </c>
      <c r="J608" s="80" t="str">
        <f t="shared" si="414"/>
        <v/>
      </c>
      <c r="K608" s="81"/>
      <c r="L608" s="6">
        <f t="shared" si="415"/>
        <v>0</v>
      </c>
      <c r="M608" s="421" t="str">
        <f t="shared" si="432"/>
        <v/>
      </c>
      <c r="N608" s="4"/>
      <c r="O608" s="83">
        <f t="shared" si="416"/>
        <v>78</v>
      </c>
      <c r="P608" s="77" t="str">
        <f t="shared" si="417"/>
        <v/>
      </c>
      <c r="Q608" s="77" t="str">
        <f t="shared" si="418"/>
        <v/>
      </c>
      <c r="R608" s="78"/>
      <c r="S608" s="79" t="e">
        <f>IF(#REF!="","",ROUND(#REF!/#REF!*$AN$5,1))</f>
        <v>#REF!</v>
      </c>
      <c r="T608" s="79" t="str">
        <f t="shared" si="419"/>
        <v/>
      </c>
      <c r="U608" s="4"/>
      <c r="V608" s="69">
        <f t="shared" si="420"/>
        <v>78</v>
      </c>
      <c r="W608" s="70" t="str">
        <f t="shared" si="421"/>
        <v/>
      </c>
      <c r="X608" s="70" t="str">
        <f t="shared" si="422"/>
        <v/>
      </c>
      <c r="Y608" s="71"/>
      <c r="Z608" s="72">
        <f t="shared" si="423"/>
        <v>0</v>
      </c>
      <c r="AA608" s="422" t="str">
        <f t="shared" si="433"/>
        <v/>
      </c>
      <c r="AB608" s="4"/>
      <c r="AC608" s="84">
        <f t="shared" si="424"/>
        <v>78</v>
      </c>
      <c r="AD608" s="80" t="str">
        <f t="shared" si="425"/>
        <v/>
      </c>
      <c r="AE608" s="80" t="str">
        <f t="shared" si="426"/>
        <v/>
      </c>
      <c r="AF608" s="81"/>
      <c r="AG608" s="6">
        <f t="shared" si="427"/>
        <v>0</v>
      </c>
      <c r="AH608" s="82" t="str">
        <f t="shared" si="434"/>
        <v/>
      </c>
      <c r="AI608" s="4"/>
      <c r="AJ608" s="83">
        <f t="shared" si="428"/>
        <v>78</v>
      </c>
      <c r="AK608" s="77" t="str">
        <f t="shared" si="429"/>
        <v/>
      </c>
      <c r="AL608" s="77" t="str">
        <f t="shared" si="430"/>
        <v/>
      </c>
      <c r="AM608" s="78"/>
      <c r="AN608" s="79" t="e">
        <f>IF(#REF!="","",ROUND(#REF!/#REF!*$AN$5,1))</f>
        <v>#REF!</v>
      </c>
      <c r="AO608" s="79" t="str">
        <f t="shared" si="435"/>
        <v/>
      </c>
      <c r="AP608" s="5" t="str">
        <f t="shared" si="439"/>
        <v/>
      </c>
      <c r="AQ608" s="5" t="str">
        <f t="shared" si="436"/>
        <v/>
      </c>
      <c r="AR608" s="5" t="str">
        <f t="shared" si="440"/>
        <v/>
      </c>
      <c r="AS608" s="5" t="str">
        <f t="shared" si="441"/>
        <v/>
      </c>
      <c r="AT608" s="5" t="str">
        <f t="shared" si="437"/>
        <v/>
      </c>
      <c r="AU608" s="5" t="str">
        <f t="shared" si="442"/>
        <v/>
      </c>
      <c r="AV608" s="5" t="str">
        <f t="shared" si="438"/>
        <v/>
      </c>
    </row>
    <row r="609" spans="1:48" x14ac:dyDescent="0.35">
      <c r="A609" s="69">
        <f>IF('Student Profile'!A81="","",'Student Profile'!A81)</f>
        <v>79</v>
      </c>
      <c r="B609" s="70" t="str">
        <f>IF('Student Profile'!B81="","",'Student Profile'!B81)</f>
        <v/>
      </c>
      <c r="C609" s="69" t="str">
        <f>IF('Student Profile'!C81="","",'Student Profile'!C81)</f>
        <v/>
      </c>
      <c r="D609" s="71"/>
      <c r="E609" s="72">
        <f t="shared" si="411"/>
        <v>0</v>
      </c>
      <c r="F609" s="422" t="str">
        <f t="shared" si="431"/>
        <v/>
      </c>
      <c r="G609" s="4"/>
      <c r="H609" s="84">
        <f t="shared" si="412"/>
        <v>79</v>
      </c>
      <c r="I609" s="80" t="str">
        <f t="shared" si="413"/>
        <v/>
      </c>
      <c r="J609" s="80" t="str">
        <f t="shared" si="414"/>
        <v/>
      </c>
      <c r="K609" s="81"/>
      <c r="L609" s="6">
        <f t="shared" si="415"/>
        <v>0</v>
      </c>
      <c r="M609" s="421" t="str">
        <f t="shared" si="432"/>
        <v/>
      </c>
      <c r="N609" s="4"/>
      <c r="O609" s="83">
        <f t="shared" si="416"/>
        <v>79</v>
      </c>
      <c r="P609" s="77" t="str">
        <f t="shared" si="417"/>
        <v/>
      </c>
      <c r="Q609" s="77" t="str">
        <f t="shared" si="418"/>
        <v/>
      </c>
      <c r="R609" s="78"/>
      <c r="S609" s="79" t="e">
        <f>IF(#REF!="","",ROUND(#REF!/#REF!*$AN$5,1))</f>
        <v>#REF!</v>
      </c>
      <c r="T609" s="79" t="str">
        <f t="shared" si="419"/>
        <v/>
      </c>
      <c r="U609" s="4"/>
      <c r="V609" s="69">
        <f t="shared" si="420"/>
        <v>79</v>
      </c>
      <c r="W609" s="70" t="str">
        <f t="shared" si="421"/>
        <v/>
      </c>
      <c r="X609" s="70" t="str">
        <f t="shared" si="422"/>
        <v/>
      </c>
      <c r="Y609" s="71"/>
      <c r="Z609" s="72">
        <f t="shared" si="423"/>
        <v>0</v>
      </c>
      <c r="AA609" s="422" t="str">
        <f t="shared" si="433"/>
        <v/>
      </c>
      <c r="AB609" s="4"/>
      <c r="AC609" s="84">
        <f t="shared" si="424"/>
        <v>79</v>
      </c>
      <c r="AD609" s="80" t="str">
        <f t="shared" si="425"/>
        <v/>
      </c>
      <c r="AE609" s="80" t="str">
        <f t="shared" si="426"/>
        <v/>
      </c>
      <c r="AF609" s="81"/>
      <c r="AG609" s="6">
        <f t="shared" si="427"/>
        <v>0</v>
      </c>
      <c r="AH609" s="82" t="str">
        <f t="shared" si="434"/>
        <v/>
      </c>
      <c r="AI609" s="4"/>
      <c r="AJ609" s="83">
        <f t="shared" si="428"/>
        <v>79</v>
      </c>
      <c r="AK609" s="77" t="str">
        <f t="shared" si="429"/>
        <v/>
      </c>
      <c r="AL609" s="77" t="str">
        <f t="shared" si="430"/>
        <v/>
      </c>
      <c r="AM609" s="78"/>
      <c r="AN609" s="79" t="e">
        <f>IF(#REF!="","",ROUND(#REF!/#REF!*$AN$5,1))</f>
        <v>#REF!</v>
      </c>
      <c r="AO609" s="79" t="str">
        <f t="shared" si="435"/>
        <v/>
      </c>
      <c r="AP609" s="5" t="str">
        <f t="shared" si="439"/>
        <v/>
      </c>
      <c r="AQ609" s="5" t="str">
        <f t="shared" si="436"/>
        <v/>
      </c>
      <c r="AR609" s="5" t="str">
        <f t="shared" si="440"/>
        <v/>
      </c>
      <c r="AS609" s="5" t="str">
        <f t="shared" si="441"/>
        <v/>
      </c>
      <c r="AT609" s="5" t="str">
        <f t="shared" si="437"/>
        <v/>
      </c>
      <c r="AU609" s="5" t="str">
        <f t="shared" si="442"/>
        <v/>
      </c>
      <c r="AV609" s="5" t="str">
        <f t="shared" si="438"/>
        <v/>
      </c>
    </row>
    <row r="610" spans="1:48" x14ac:dyDescent="0.35">
      <c r="A610" s="69">
        <f>IF('Student Profile'!A82="","",'Student Profile'!A82)</f>
        <v>80</v>
      </c>
      <c r="B610" s="70" t="str">
        <f>IF('Student Profile'!B82="","",'Student Profile'!B82)</f>
        <v/>
      </c>
      <c r="C610" s="69" t="str">
        <f>IF('Student Profile'!C82="","",'Student Profile'!C82)</f>
        <v/>
      </c>
      <c r="D610" s="71"/>
      <c r="E610" s="72">
        <f t="shared" si="411"/>
        <v>0</v>
      </c>
      <c r="F610" s="422" t="str">
        <f t="shared" si="431"/>
        <v/>
      </c>
      <c r="G610" s="4"/>
      <c r="H610" s="84">
        <f t="shared" si="412"/>
        <v>80</v>
      </c>
      <c r="I610" s="80" t="str">
        <f t="shared" si="413"/>
        <v/>
      </c>
      <c r="J610" s="80" t="str">
        <f t="shared" si="414"/>
        <v/>
      </c>
      <c r="K610" s="81"/>
      <c r="L610" s="6">
        <f t="shared" si="415"/>
        <v>0</v>
      </c>
      <c r="M610" s="421" t="str">
        <f t="shared" si="432"/>
        <v/>
      </c>
      <c r="N610" s="4"/>
      <c r="O610" s="83">
        <f t="shared" si="416"/>
        <v>80</v>
      </c>
      <c r="P610" s="77" t="str">
        <f t="shared" si="417"/>
        <v/>
      </c>
      <c r="Q610" s="77" t="str">
        <f t="shared" si="418"/>
        <v/>
      </c>
      <c r="R610" s="78"/>
      <c r="S610" s="79" t="e">
        <f>IF(#REF!="","",ROUND(#REF!/#REF!*$AN$5,1))</f>
        <v>#REF!</v>
      </c>
      <c r="T610" s="79" t="str">
        <f t="shared" si="419"/>
        <v/>
      </c>
      <c r="U610" s="4"/>
      <c r="V610" s="69">
        <f t="shared" si="420"/>
        <v>80</v>
      </c>
      <c r="W610" s="70" t="str">
        <f t="shared" si="421"/>
        <v/>
      </c>
      <c r="X610" s="70" t="str">
        <f t="shared" si="422"/>
        <v/>
      </c>
      <c r="Y610" s="71"/>
      <c r="Z610" s="72">
        <f t="shared" si="423"/>
        <v>0</v>
      </c>
      <c r="AA610" s="422" t="str">
        <f t="shared" si="433"/>
        <v/>
      </c>
      <c r="AB610" s="4"/>
      <c r="AC610" s="84">
        <f t="shared" si="424"/>
        <v>80</v>
      </c>
      <c r="AD610" s="80" t="str">
        <f t="shared" si="425"/>
        <v/>
      </c>
      <c r="AE610" s="80" t="str">
        <f t="shared" si="426"/>
        <v/>
      </c>
      <c r="AF610" s="81"/>
      <c r="AG610" s="6">
        <f t="shared" si="427"/>
        <v>0</v>
      </c>
      <c r="AH610" s="82" t="str">
        <f t="shared" si="434"/>
        <v/>
      </c>
      <c r="AI610" s="4"/>
      <c r="AJ610" s="83">
        <f t="shared" si="428"/>
        <v>80</v>
      </c>
      <c r="AK610" s="77" t="str">
        <f t="shared" si="429"/>
        <v/>
      </c>
      <c r="AL610" s="77" t="str">
        <f t="shared" si="430"/>
        <v/>
      </c>
      <c r="AM610" s="78"/>
      <c r="AN610" s="79" t="e">
        <f>IF(#REF!="","",ROUND(#REF!/#REF!*$AN$5,1))</f>
        <v>#REF!</v>
      </c>
      <c r="AO610" s="79" t="str">
        <f t="shared" si="435"/>
        <v/>
      </c>
      <c r="AP610" s="5" t="str">
        <f t="shared" si="439"/>
        <v/>
      </c>
      <c r="AQ610" s="5" t="str">
        <f t="shared" si="436"/>
        <v/>
      </c>
      <c r="AR610" s="5" t="str">
        <f t="shared" si="440"/>
        <v/>
      </c>
      <c r="AS610" s="5" t="str">
        <f t="shared" si="441"/>
        <v/>
      </c>
      <c r="AT610" s="5" t="str">
        <f t="shared" si="437"/>
        <v/>
      </c>
      <c r="AU610" s="5" t="str">
        <f t="shared" si="442"/>
        <v/>
      </c>
      <c r="AV610" s="5" t="str">
        <f t="shared" si="438"/>
        <v/>
      </c>
    </row>
    <row r="611" spans="1:48" x14ac:dyDescent="0.35">
      <c r="A611" s="69">
        <f>IF('Student Profile'!A83="","",'Student Profile'!A83)</f>
        <v>81</v>
      </c>
      <c r="B611" s="70" t="str">
        <f>IF('Student Profile'!B83="","",'Student Profile'!B83)</f>
        <v/>
      </c>
      <c r="C611" s="69" t="str">
        <f>IF('Student Profile'!C83="","",'Student Profile'!C83)</f>
        <v/>
      </c>
      <c r="D611" s="71"/>
      <c r="E611" s="72">
        <f t="shared" si="411"/>
        <v>0</v>
      </c>
      <c r="F611" s="422" t="str">
        <f t="shared" si="431"/>
        <v/>
      </c>
      <c r="G611" s="4"/>
      <c r="H611" s="84">
        <f t="shared" si="412"/>
        <v>81</v>
      </c>
      <c r="I611" s="80" t="str">
        <f t="shared" si="413"/>
        <v/>
      </c>
      <c r="J611" s="80" t="str">
        <f t="shared" si="414"/>
        <v/>
      </c>
      <c r="K611" s="81"/>
      <c r="L611" s="6">
        <f t="shared" si="415"/>
        <v>0</v>
      </c>
      <c r="M611" s="421" t="str">
        <f t="shared" si="432"/>
        <v/>
      </c>
      <c r="N611" s="4"/>
      <c r="O611" s="83">
        <f t="shared" si="416"/>
        <v>81</v>
      </c>
      <c r="P611" s="77" t="str">
        <f t="shared" si="417"/>
        <v/>
      </c>
      <c r="Q611" s="77" t="str">
        <f t="shared" si="418"/>
        <v/>
      </c>
      <c r="R611" s="78"/>
      <c r="S611" s="79" t="e">
        <f>IF(#REF!="","",ROUND(#REF!/#REF!*$AN$5,1))</f>
        <v>#REF!</v>
      </c>
      <c r="T611" s="79" t="str">
        <f t="shared" si="419"/>
        <v/>
      </c>
      <c r="U611" s="4"/>
      <c r="V611" s="69">
        <f t="shared" si="420"/>
        <v>81</v>
      </c>
      <c r="W611" s="70" t="str">
        <f t="shared" si="421"/>
        <v/>
      </c>
      <c r="X611" s="70" t="str">
        <f t="shared" si="422"/>
        <v/>
      </c>
      <c r="Y611" s="71"/>
      <c r="Z611" s="72">
        <f t="shared" si="423"/>
        <v>0</v>
      </c>
      <c r="AA611" s="422" t="str">
        <f t="shared" si="433"/>
        <v/>
      </c>
      <c r="AB611" s="4"/>
      <c r="AC611" s="84">
        <f t="shared" si="424"/>
        <v>81</v>
      </c>
      <c r="AD611" s="80" t="str">
        <f t="shared" si="425"/>
        <v/>
      </c>
      <c r="AE611" s="80" t="str">
        <f t="shared" si="426"/>
        <v/>
      </c>
      <c r="AF611" s="81"/>
      <c r="AG611" s="6">
        <f t="shared" si="427"/>
        <v>0</v>
      </c>
      <c r="AH611" s="82" t="str">
        <f t="shared" si="434"/>
        <v/>
      </c>
      <c r="AI611" s="4"/>
      <c r="AJ611" s="83">
        <f t="shared" si="428"/>
        <v>81</v>
      </c>
      <c r="AK611" s="77" t="str">
        <f t="shared" si="429"/>
        <v/>
      </c>
      <c r="AL611" s="77" t="str">
        <f t="shared" si="430"/>
        <v/>
      </c>
      <c r="AM611" s="78"/>
      <c r="AN611" s="79" t="e">
        <f>IF(#REF!="","",ROUND(#REF!/#REF!*$AN$5,1))</f>
        <v>#REF!</v>
      </c>
      <c r="AO611" s="79" t="str">
        <f t="shared" si="435"/>
        <v/>
      </c>
      <c r="AP611" s="5" t="str">
        <f t="shared" si="439"/>
        <v/>
      </c>
      <c r="AQ611" s="5" t="str">
        <f t="shared" si="436"/>
        <v/>
      </c>
      <c r="AR611" s="5" t="str">
        <f t="shared" si="440"/>
        <v/>
      </c>
      <c r="AS611" s="5" t="str">
        <f t="shared" si="441"/>
        <v/>
      </c>
      <c r="AT611" s="5" t="str">
        <f t="shared" si="437"/>
        <v/>
      </c>
      <c r="AU611" s="5" t="str">
        <f t="shared" si="442"/>
        <v/>
      </c>
      <c r="AV611" s="5" t="str">
        <f t="shared" si="438"/>
        <v/>
      </c>
    </row>
    <row r="612" spans="1:48" x14ac:dyDescent="0.35">
      <c r="A612" s="69">
        <f>IF('Student Profile'!A84="","",'Student Profile'!A84)</f>
        <v>82</v>
      </c>
      <c r="B612" s="70" t="str">
        <f>IF('Student Profile'!B84="","",'Student Profile'!B84)</f>
        <v/>
      </c>
      <c r="C612" s="69" t="str">
        <f>IF('Student Profile'!C84="","",'Student Profile'!C84)</f>
        <v/>
      </c>
      <c r="D612" s="71"/>
      <c r="E612" s="72">
        <f t="shared" si="411"/>
        <v>0</v>
      </c>
      <c r="F612" s="422" t="str">
        <f t="shared" si="431"/>
        <v/>
      </c>
      <c r="G612" s="4"/>
      <c r="H612" s="84">
        <f t="shared" si="412"/>
        <v>82</v>
      </c>
      <c r="I612" s="80" t="str">
        <f t="shared" si="413"/>
        <v/>
      </c>
      <c r="J612" s="80" t="str">
        <f t="shared" si="414"/>
        <v/>
      </c>
      <c r="K612" s="81"/>
      <c r="L612" s="6">
        <f t="shared" si="415"/>
        <v>0</v>
      </c>
      <c r="M612" s="421" t="str">
        <f t="shared" si="432"/>
        <v/>
      </c>
      <c r="N612" s="4"/>
      <c r="O612" s="83">
        <f t="shared" si="416"/>
        <v>82</v>
      </c>
      <c r="P612" s="77" t="str">
        <f t="shared" si="417"/>
        <v/>
      </c>
      <c r="Q612" s="77" t="str">
        <f t="shared" si="418"/>
        <v/>
      </c>
      <c r="R612" s="78"/>
      <c r="S612" s="79" t="e">
        <f>IF(#REF!="","",ROUND(#REF!/#REF!*$AN$5,1))</f>
        <v>#REF!</v>
      </c>
      <c r="T612" s="79" t="str">
        <f t="shared" si="419"/>
        <v/>
      </c>
      <c r="U612" s="4"/>
      <c r="V612" s="69">
        <f t="shared" si="420"/>
        <v>82</v>
      </c>
      <c r="W612" s="70" t="str">
        <f t="shared" si="421"/>
        <v/>
      </c>
      <c r="X612" s="70" t="str">
        <f t="shared" si="422"/>
        <v/>
      </c>
      <c r="Y612" s="71"/>
      <c r="Z612" s="72">
        <f t="shared" si="423"/>
        <v>0</v>
      </c>
      <c r="AA612" s="422" t="str">
        <f t="shared" si="433"/>
        <v/>
      </c>
      <c r="AB612" s="4"/>
      <c r="AC612" s="84">
        <f t="shared" si="424"/>
        <v>82</v>
      </c>
      <c r="AD612" s="80" t="str">
        <f t="shared" si="425"/>
        <v/>
      </c>
      <c r="AE612" s="80" t="str">
        <f t="shared" si="426"/>
        <v/>
      </c>
      <c r="AF612" s="81"/>
      <c r="AG612" s="6">
        <f t="shared" si="427"/>
        <v>0</v>
      </c>
      <c r="AH612" s="82" t="str">
        <f t="shared" si="434"/>
        <v/>
      </c>
      <c r="AI612" s="4"/>
      <c r="AJ612" s="83">
        <f t="shared" si="428"/>
        <v>82</v>
      </c>
      <c r="AK612" s="77" t="str">
        <f t="shared" si="429"/>
        <v/>
      </c>
      <c r="AL612" s="77" t="str">
        <f t="shared" si="430"/>
        <v/>
      </c>
      <c r="AM612" s="78"/>
      <c r="AN612" s="79" t="e">
        <f>IF(#REF!="","",ROUND(#REF!/#REF!*$AN$5,1))</f>
        <v>#REF!</v>
      </c>
      <c r="AO612" s="79" t="str">
        <f t="shared" si="435"/>
        <v/>
      </c>
      <c r="AP612" s="5" t="str">
        <f t="shared" si="439"/>
        <v/>
      </c>
      <c r="AQ612" s="5" t="str">
        <f t="shared" si="436"/>
        <v/>
      </c>
      <c r="AR612" s="5" t="str">
        <f t="shared" si="440"/>
        <v/>
      </c>
      <c r="AS612" s="5" t="str">
        <f t="shared" si="441"/>
        <v/>
      </c>
      <c r="AT612" s="5" t="str">
        <f t="shared" si="437"/>
        <v/>
      </c>
      <c r="AU612" s="5" t="str">
        <f t="shared" si="442"/>
        <v/>
      </c>
      <c r="AV612" s="5" t="str">
        <f t="shared" si="438"/>
        <v/>
      </c>
    </row>
    <row r="613" spans="1:48" x14ac:dyDescent="0.35">
      <c r="A613" s="69">
        <f>IF('Student Profile'!A85="","",'Student Profile'!A85)</f>
        <v>83</v>
      </c>
      <c r="B613" s="70" t="str">
        <f>IF('Student Profile'!B85="","",'Student Profile'!B85)</f>
        <v/>
      </c>
      <c r="C613" s="69" t="str">
        <f>IF('Student Profile'!C85="","",'Student Profile'!C85)</f>
        <v/>
      </c>
      <c r="D613" s="71"/>
      <c r="E613" s="72">
        <f t="shared" si="411"/>
        <v>0</v>
      </c>
      <c r="F613" s="422" t="str">
        <f t="shared" si="431"/>
        <v/>
      </c>
      <c r="G613" s="4"/>
      <c r="H613" s="84">
        <f t="shared" si="412"/>
        <v>83</v>
      </c>
      <c r="I613" s="80" t="str">
        <f t="shared" si="413"/>
        <v/>
      </c>
      <c r="J613" s="80" t="str">
        <f t="shared" si="414"/>
        <v/>
      </c>
      <c r="K613" s="81"/>
      <c r="L613" s="6">
        <f t="shared" si="415"/>
        <v>0</v>
      </c>
      <c r="M613" s="421" t="str">
        <f t="shared" si="432"/>
        <v/>
      </c>
      <c r="N613" s="4"/>
      <c r="O613" s="83">
        <f t="shared" si="416"/>
        <v>83</v>
      </c>
      <c r="P613" s="77" t="str">
        <f t="shared" si="417"/>
        <v/>
      </c>
      <c r="Q613" s="77" t="str">
        <f t="shared" si="418"/>
        <v/>
      </c>
      <c r="R613" s="78"/>
      <c r="S613" s="79" t="e">
        <f>IF(#REF!="","",ROUND(#REF!/#REF!*$AN$5,1))</f>
        <v>#REF!</v>
      </c>
      <c r="T613" s="79" t="str">
        <f t="shared" si="419"/>
        <v/>
      </c>
      <c r="U613" s="4"/>
      <c r="V613" s="69">
        <f t="shared" si="420"/>
        <v>83</v>
      </c>
      <c r="W613" s="70" t="str">
        <f t="shared" si="421"/>
        <v/>
      </c>
      <c r="X613" s="70" t="str">
        <f t="shared" si="422"/>
        <v/>
      </c>
      <c r="Y613" s="71"/>
      <c r="Z613" s="72">
        <f t="shared" si="423"/>
        <v>0</v>
      </c>
      <c r="AA613" s="422" t="str">
        <f t="shared" si="433"/>
        <v/>
      </c>
      <c r="AB613" s="4"/>
      <c r="AC613" s="84">
        <f t="shared" si="424"/>
        <v>83</v>
      </c>
      <c r="AD613" s="80" t="str">
        <f t="shared" si="425"/>
        <v/>
      </c>
      <c r="AE613" s="80" t="str">
        <f t="shared" si="426"/>
        <v/>
      </c>
      <c r="AF613" s="81"/>
      <c r="AG613" s="6">
        <f t="shared" si="427"/>
        <v>0</v>
      </c>
      <c r="AH613" s="82" t="str">
        <f t="shared" si="434"/>
        <v/>
      </c>
      <c r="AI613" s="4"/>
      <c r="AJ613" s="83">
        <f t="shared" si="428"/>
        <v>83</v>
      </c>
      <c r="AK613" s="77" t="str">
        <f t="shared" si="429"/>
        <v/>
      </c>
      <c r="AL613" s="77" t="str">
        <f t="shared" si="430"/>
        <v/>
      </c>
      <c r="AM613" s="78"/>
      <c r="AN613" s="79" t="e">
        <f>IF(#REF!="","",ROUND(#REF!/#REF!*$AN$5,1))</f>
        <v>#REF!</v>
      </c>
      <c r="AO613" s="79" t="str">
        <f t="shared" si="435"/>
        <v/>
      </c>
      <c r="AP613" s="5" t="str">
        <f t="shared" si="439"/>
        <v/>
      </c>
      <c r="AQ613" s="5" t="str">
        <f t="shared" si="436"/>
        <v/>
      </c>
      <c r="AR613" s="5" t="str">
        <f t="shared" si="440"/>
        <v/>
      </c>
      <c r="AS613" s="5" t="str">
        <f t="shared" si="441"/>
        <v/>
      </c>
      <c r="AT613" s="5" t="str">
        <f t="shared" si="437"/>
        <v/>
      </c>
      <c r="AU613" s="5" t="str">
        <f t="shared" si="442"/>
        <v/>
      </c>
      <c r="AV613" s="5" t="str">
        <f t="shared" si="438"/>
        <v/>
      </c>
    </row>
    <row r="614" spans="1:48" x14ac:dyDescent="0.35">
      <c r="A614" s="69">
        <f>IF('Student Profile'!A86="","",'Student Profile'!A86)</f>
        <v>84</v>
      </c>
      <c r="B614" s="70" t="str">
        <f>IF('Student Profile'!B86="","",'Student Profile'!B86)</f>
        <v/>
      </c>
      <c r="C614" s="69" t="str">
        <f>IF('Student Profile'!C86="","",'Student Profile'!C86)</f>
        <v/>
      </c>
      <c r="D614" s="71"/>
      <c r="E614" s="72">
        <f t="shared" si="411"/>
        <v>0</v>
      </c>
      <c r="F614" s="422" t="str">
        <f t="shared" si="431"/>
        <v/>
      </c>
      <c r="G614" s="4"/>
      <c r="H614" s="84">
        <f t="shared" si="412"/>
        <v>84</v>
      </c>
      <c r="I614" s="80" t="str">
        <f t="shared" si="413"/>
        <v/>
      </c>
      <c r="J614" s="80" t="str">
        <f t="shared" si="414"/>
        <v/>
      </c>
      <c r="K614" s="81"/>
      <c r="L614" s="6">
        <f t="shared" si="415"/>
        <v>0</v>
      </c>
      <c r="M614" s="421" t="str">
        <f t="shared" si="432"/>
        <v/>
      </c>
      <c r="N614" s="4"/>
      <c r="O614" s="83">
        <f t="shared" si="416"/>
        <v>84</v>
      </c>
      <c r="P614" s="77" t="str">
        <f t="shared" si="417"/>
        <v/>
      </c>
      <c r="Q614" s="77" t="str">
        <f t="shared" si="418"/>
        <v/>
      </c>
      <c r="R614" s="78"/>
      <c r="S614" s="79" t="e">
        <f>IF(#REF!="","",ROUND(#REF!/#REF!*$AN$5,1))</f>
        <v>#REF!</v>
      </c>
      <c r="T614" s="79" t="str">
        <f t="shared" si="419"/>
        <v/>
      </c>
      <c r="U614" s="4"/>
      <c r="V614" s="69">
        <f t="shared" si="420"/>
        <v>84</v>
      </c>
      <c r="W614" s="70" t="str">
        <f t="shared" si="421"/>
        <v/>
      </c>
      <c r="X614" s="70" t="str">
        <f t="shared" si="422"/>
        <v/>
      </c>
      <c r="Y614" s="71"/>
      <c r="Z614" s="72">
        <f t="shared" si="423"/>
        <v>0</v>
      </c>
      <c r="AA614" s="422" t="str">
        <f t="shared" si="433"/>
        <v/>
      </c>
      <c r="AB614" s="4"/>
      <c r="AC614" s="84">
        <f t="shared" si="424"/>
        <v>84</v>
      </c>
      <c r="AD614" s="80" t="str">
        <f t="shared" si="425"/>
        <v/>
      </c>
      <c r="AE614" s="80" t="str">
        <f t="shared" si="426"/>
        <v/>
      </c>
      <c r="AF614" s="81"/>
      <c r="AG614" s="6">
        <f t="shared" si="427"/>
        <v>0</v>
      </c>
      <c r="AH614" s="82" t="str">
        <f t="shared" si="434"/>
        <v/>
      </c>
      <c r="AI614" s="4"/>
      <c r="AJ614" s="83">
        <f t="shared" si="428"/>
        <v>84</v>
      </c>
      <c r="AK614" s="77" t="str">
        <f t="shared" si="429"/>
        <v/>
      </c>
      <c r="AL614" s="77" t="str">
        <f t="shared" si="430"/>
        <v/>
      </c>
      <c r="AM614" s="78"/>
      <c r="AN614" s="79" t="e">
        <f>IF(#REF!="","",ROUND(#REF!/#REF!*$AN$5,1))</f>
        <v>#REF!</v>
      </c>
      <c r="AO614" s="79" t="str">
        <f t="shared" si="435"/>
        <v/>
      </c>
      <c r="AP614" s="5" t="str">
        <f t="shared" si="439"/>
        <v/>
      </c>
      <c r="AQ614" s="5" t="str">
        <f t="shared" si="436"/>
        <v/>
      </c>
      <c r="AR614" s="5" t="str">
        <f t="shared" si="440"/>
        <v/>
      </c>
      <c r="AS614" s="5" t="str">
        <f t="shared" si="441"/>
        <v/>
      </c>
      <c r="AT614" s="5" t="str">
        <f t="shared" si="437"/>
        <v/>
      </c>
      <c r="AU614" s="5" t="str">
        <f t="shared" si="442"/>
        <v/>
      </c>
      <c r="AV614" s="5" t="str">
        <f t="shared" si="438"/>
        <v/>
      </c>
    </row>
    <row r="615" spans="1:48" x14ac:dyDescent="0.35">
      <c r="A615" s="69">
        <f>IF('Student Profile'!A87="","",'Student Profile'!A87)</f>
        <v>85</v>
      </c>
      <c r="B615" s="70" t="str">
        <f>IF('Student Profile'!B87="","",'Student Profile'!B87)</f>
        <v/>
      </c>
      <c r="C615" s="69" t="str">
        <f>IF('Student Profile'!C87="","",'Student Profile'!C87)</f>
        <v/>
      </c>
      <c r="D615" s="71"/>
      <c r="E615" s="72">
        <f t="shared" si="411"/>
        <v>0</v>
      </c>
      <c r="F615" s="422" t="str">
        <f t="shared" si="431"/>
        <v/>
      </c>
      <c r="G615" s="4"/>
      <c r="H615" s="84">
        <f t="shared" si="412"/>
        <v>85</v>
      </c>
      <c r="I615" s="80" t="str">
        <f t="shared" si="413"/>
        <v/>
      </c>
      <c r="J615" s="80" t="str">
        <f t="shared" si="414"/>
        <v/>
      </c>
      <c r="K615" s="81"/>
      <c r="L615" s="6">
        <f t="shared" si="415"/>
        <v>0</v>
      </c>
      <c r="M615" s="421" t="str">
        <f t="shared" si="432"/>
        <v/>
      </c>
      <c r="N615" s="4"/>
      <c r="O615" s="83">
        <f t="shared" si="416"/>
        <v>85</v>
      </c>
      <c r="P615" s="77" t="str">
        <f t="shared" si="417"/>
        <v/>
      </c>
      <c r="Q615" s="77" t="str">
        <f t="shared" si="418"/>
        <v/>
      </c>
      <c r="R615" s="78"/>
      <c r="S615" s="79" t="e">
        <f>IF(#REF!="","",ROUND(#REF!/#REF!*$AN$5,1))</f>
        <v>#REF!</v>
      </c>
      <c r="T615" s="79" t="str">
        <f t="shared" si="419"/>
        <v/>
      </c>
      <c r="U615" s="4"/>
      <c r="V615" s="69">
        <f t="shared" si="420"/>
        <v>85</v>
      </c>
      <c r="W615" s="70" t="str">
        <f t="shared" si="421"/>
        <v/>
      </c>
      <c r="X615" s="70" t="str">
        <f t="shared" si="422"/>
        <v/>
      </c>
      <c r="Y615" s="71"/>
      <c r="Z615" s="72">
        <f t="shared" si="423"/>
        <v>0</v>
      </c>
      <c r="AA615" s="422" t="str">
        <f t="shared" si="433"/>
        <v/>
      </c>
      <c r="AB615" s="4"/>
      <c r="AC615" s="84">
        <f t="shared" si="424"/>
        <v>85</v>
      </c>
      <c r="AD615" s="80" t="str">
        <f t="shared" si="425"/>
        <v/>
      </c>
      <c r="AE615" s="80" t="str">
        <f t="shared" si="426"/>
        <v/>
      </c>
      <c r="AF615" s="81"/>
      <c r="AG615" s="6">
        <f t="shared" si="427"/>
        <v>0</v>
      </c>
      <c r="AH615" s="82" t="str">
        <f t="shared" si="434"/>
        <v/>
      </c>
      <c r="AI615" s="4"/>
      <c r="AJ615" s="83">
        <f t="shared" si="428"/>
        <v>85</v>
      </c>
      <c r="AK615" s="77" t="str">
        <f t="shared" si="429"/>
        <v/>
      </c>
      <c r="AL615" s="77" t="str">
        <f t="shared" si="430"/>
        <v/>
      </c>
      <c r="AM615" s="78"/>
      <c r="AN615" s="79" t="e">
        <f>IF(#REF!="","",ROUND(#REF!/#REF!*$AN$5,1))</f>
        <v>#REF!</v>
      </c>
      <c r="AO615" s="79" t="str">
        <f t="shared" si="435"/>
        <v/>
      </c>
      <c r="AP615" s="5" t="str">
        <f t="shared" si="439"/>
        <v/>
      </c>
      <c r="AQ615" s="5" t="str">
        <f t="shared" si="436"/>
        <v/>
      </c>
      <c r="AR615" s="5" t="str">
        <f t="shared" si="440"/>
        <v/>
      </c>
      <c r="AS615" s="5" t="str">
        <f t="shared" si="441"/>
        <v/>
      </c>
      <c r="AT615" s="5" t="str">
        <f t="shared" si="437"/>
        <v/>
      </c>
      <c r="AU615" s="5" t="str">
        <f t="shared" si="442"/>
        <v/>
      </c>
      <c r="AV615" s="5" t="str">
        <f t="shared" si="438"/>
        <v/>
      </c>
    </row>
    <row r="616" spans="1:48" x14ac:dyDescent="0.35">
      <c r="A616" s="69">
        <f>IF('Student Profile'!A88="","",'Student Profile'!A88)</f>
        <v>86</v>
      </c>
      <c r="B616" s="70" t="str">
        <f>IF('Student Profile'!B88="","",'Student Profile'!B88)</f>
        <v/>
      </c>
      <c r="C616" s="69" t="str">
        <f>IF('Student Profile'!C88="","",'Student Profile'!C88)</f>
        <v/>
      </c>
      <c r="D616" s="71"/>
      <c r="E616" s="72">
        <f t="shared" si="411"/>
        <v>0</v>
      </c>
      <c r="F616" s="422" t="str">
        <f t="shared" si="431"/>
        <v/>
      </c>
      <c r="G616" s="4"/>
      <c r="H616" s="84">
        <f t="shared" si="412"/>
        <v>86</v>
      </c>
      <c r="I616" s="80" t="str">
        <f t="shared" si="413"/>
        <v/>
      </c>
      <c r="J616" s="80" t="str">
        <f t="shared" si="414"/>
        <v/>
      </c>
      <c r="K616" s="81"/>
      <c r="L616" s="6">
        <f t="shared" si="415"/>
        <v>0</v>
      </c>
      <c r="M616" s="421" t="str">
        <f t="shared" si="432"/>
        <v/>
      </c>
      <c r="N616" s="4"/>
      <c r="O616" s="83">
        <f t="shared" si="416"/>
        <v>86</v>
      </c>
      <c r="P616" s="77" t="str">
        <f t="shared" si="417"/>
        <v/>
      </c>
      <c r="Q616" s="77" t="str">
        <f t="shared" si="418"/>
        <v/>
      </c>
      <c r="R616" s="78"/>
      <c r="S616" s="79" t="e">
        <f>IF(#REF!="","",ROUND(#REF!/#REF!*$AN$5,1))</f>
        <v>#REF!</v>
      </c>
      <c r="T616" s="79" t="str">
        <f t="shared" si="419"/>
        <v/>
      </c>
      <c r="U616" s="4"/>
      <c r="V616" s="69">
        <f t="shared" si="420"/>
        <v>86</v>
      </c>
      <c r="W616" s="70" t="str">
        <f t="shared" si="421"/>
        <v/>
      </c>
      <c r="X616" s="70" t="str">
        <f t="shared" si="422"/>
        <v/>
      </c>
      <c r="Y616" s="71"/>
      <c r="Z616" s="72">
        <f t="shared" si="423"/>
        <v>0</v>
      </c>
      <c r="AA616" s="422" t="str">
        <f t="shared" si="433"/>
        <v/>
      </c>
      <c r="AB616" s="4"/>
      <c r="AC616" s="84">
        <f t="shared" si="424"/>
        <v>86</v>
      </c>
      <c r="AD616" s="80" t="str">
        <f t="shared" si="425"/>
        <v/>
      </c>
      <c r="AE616" s="80" t="str">
        <f t="shared" si="426"/>
        <v/>
      </c>
      <c r="AF616" s="81"/>
      <c r="AG616" s="6">
        <f t="shared" si="427"/>
        <v>0</v>
      </c>
      <c r="AH616" s="82" t="str">
        <f t="shared" si="434"/>
        <v/>
      </c>
      <c r="AI616" s="4"/>
      <c r="AJ616" s="83">
        <f t="shared" si="428"/>
        <v>86</v>
      </c>
      <c r="AK616" s="77" t="str">
        <f t="shared" si="429"/>
        <v/>
      </c>
      <c r="AL616" s="77" t="str">
        <f t="shared" si="430"/>
        <v/>
      </c>
      <c r="AM616" s="78"/>
      <c r="AN616" s="79" t="e">
        <f>IF(#REF!="","",ROUND(#REF!/#REF!*$AN$5,1))</f>
        <v>#REF!</v>
      </c>
      <c r="AO616" s="79" t="str">
        <f t="shared" si="435"/>
        <v/>
      </c>
      <c r="AP616" s="5" t="str">
        <f t="shared" si="439"/>
        <v/>
      </c>
      <c r="AQ616" s="5" t="str">
        <f t="shared" si="436"/>
        <v/>
      </c>
      <c r="AR616" s="5" t="str">
        <f t="shared" si="440"/>
        <v/>
      </c>
      <c r="AS616" s="5" t="str">
        <f t="shared" si="441"/>
        <v/>
      </c>
      <c r="AT616" s="5" t="str">
        <f t="shared" si="437"/>
        <v/>
      </c>
      <c r="AU616" s="5" t="str">
        <f t="shared" si="442"/>
        <v/>
      </c>
      <c r="AV616" s="5" t="str">
        <f t="shared" si="438"/>
        <v/>
      </c>
    </row>
    <row r="617" spans="1:48" x14ac:dyDescent="0.35">
      <c r="A617" s="69">
        <f>IF('Student Profile'!A89="","",'Student Profile'!A89)</f>
        <v>87</v>
      </c>
      <c r="B617" s="70" t="str">
        <f>IF('Student Profile'!B89="","",'Student Profile'!B89)</f>
        <v/>
      </c>
      <c r="C617" s="69" t="str">
        <f>IF('Student Profile'!C89="","",'Student Profile'!C89)</f>
        <v/>
      </c>
      <c r="D617" s="71"/>
      <c r="E617" s="72">
        <f t="shared" si="411"/>
        <v>0</v>
      </c>
      <c r="F617" s="422" t="str">
        <f t="shared" si="431"/>
        <v/>
      </c>
      <c r="G617" s="4"/>
      <c r="H617" s="84">
        <f t="shared" si="412"/>
        <v>87</v>
      </c>
      <c r="I617" s="80" t="str">
        <f t="shared" si="413"/>
        <v/>
      </c>
      <c r="J617" s="80" t="str">
        <f t="shared" si="414"/>
        <v/>
      </c>
      <c r="K617" s="81"/>
      <c r="L617" s="6">
        <f t="shared" si="415"/>
        <v>0</v>
      </c>
      <c r="M617" s="421" t="str">
        <f t="shared" si="432"/>
        <v/>
      </c>
      <c r="N617" s="4"/>
      <c r="O617" s="83">
        <f t="shared" si="416"/>
        <v>87</v>
      </c>
      <c r="P617" s="77" t="str">
        <f t="shared" si="417"/>
        <v/>
      </c>
      <c r="Q617" s="77" t="str">
        <f t="shared" si="418"/>
        <v/>
      </c>
      <c r="R617" s="78"/>
      <c r="S617" s="79" t="e">
        <f>IF(#REF!="","",ROUND(#REF!/#REF!*$AN$5,1))</f>
        <v>#REF!</v>
      </c>
      <c r="T617" s="79" t="str">
        <f t="shared" si="419"/>
        <v/>
      </c>
      <c r="U617" s="4"/>
      <c r="V617" s="69">
        <f t="shared" si="420"/>
        <v>87</v>
      </c>
      <c r="W617" s="70" t="str">
        <f t="shared" si="421"/>
        <v/>
      </c>
      <c r="X617" s="70" t="str">
        <f t="shared" si="422"/>
        <v/>
      </c>
      <c r="Y617" s="71"/>
      <c r="Z617" s="72">
        <f t="shared" si="423"/>
        <v>0</v>
      </c>
      <c r="AA617" s="422" t="str">
        <f t="shared" si="433"/>
        <v/>
      </c>
      <c r="AB617" s="4"/>
      <c r="AC617" s="84">
        <f t="shared" si="424"/>
        <v>87</v>
      </c>
      <c r="AD617" s="80" t="str">
        <f t="shared" si="425"/>
        <v/>
      </c>
      <c r="AE617" s="80" t="str">
        <f t="shared" si="426"/>
        <v/>
      </c>
      <c r="AF617" s="81"/>
      <c r="AG617" s="6">
        <f t="shared" si="427"/>
        <v>0</v>
      </c>
      <c r="AH617" s="82" t="str">
        <f t="shared" si="434"/>
        <v/>
      </c>
      <c r="AI617" s="4"/>
      <c r="AJ617" s="83">
        <f t="shared" si="428"/>
        <v>87</v>
      </c>
      <c r="AK617" s="77" t="str">
        <f t="shared" si="429"/>
        <v/>
      </c>
      <c r="AL617" s="77" t="str">
        <f t="shared" si="430"/>
        <v/>
      </c>
      <c r="AM617" s="78"/>
      <c r="AN617" s="79" t="e">
        <f>IF(#REF!="","",ROUND(#REF!/#REF!*$AN$5,1))</f>
        <v>#REF!</v>
      </c>
      <c r="AO617" s="79" t="str">
        <f t="shared" si="435"/>
        <v/>
      </c>
      <c r="AP617" s="5" t="str">
        <f t="shared" si="439"/>
        <v/>
      </c>
      <c r="AQ617" s="5" t="str">
        <f t="shared" si="436"/>
        <v/>
      </c>
      <c r="AR617" s="5" t="str">
        <f t="shared" si="440"/>
        <v/>
      </c>
      <c r="AS617" s="5" t="str">
        <f t="shared" si="441"/>
        <v/>
      </c>
      <c r="AT617" s="5" t="str">
        <f t="shared" si="437"/>
        <v/>
      </c>
      <c r="AU617" s="5" t="str">
        <f t="shared" si="442"/>
        <v/>
      </c>
      <c r="AV617" s="5" t="str">
        <f t="shared" si="438"/>
        <v/>
      </c>
    </row>
    <row r="618" spans="1:48" x14ac:dyDescent="0.35">
      <c r="A618" s="69">
        <f>IF('Student Profile'!A90="","",'Student Profile'!A90)</f>
        <v>88</v>
      </c>
      <c r="B618" s="70" t="str">
        <f>IF('Student Profile'!B90="","",'Student Profile'!B90)</f>
        <v/>
      </c>
      <c r="C618" s="69" t="str">
        <f>IF('Student Profile'!C90="","",'Student Profile'!C90)</f>
        <v/>
      </c>
      <c r="D618" s="71"/>
      <c r="E618" s="72">
        <f t="shared" si="411"/>
        <v>0</v>
      </c>
      <c r="F618" s="422" t="str">
        <f t="shared" si="431"/>
        <v/>
      </c>
      <c r="G618" s="4"/>
      <c r="H618" s="84">
        <f t="shared" si="412"/>
        <v>88</v>
      </c>
      <c r="I618" s="80" t="str">
        <f t="shared" si="413"/>
        <v/>
      </c>
      <c r="J618" s="80" t="str">
        <f t="shared" si="414"/>
        <v/>
      </c>
      <c r="K618" s="81"/>
      <c r="L618" s="6">
        <f t="shared" si="415"/>
        <v>0</v>
      </c>
      <c r="M618" s="421" t="str">
        <f t="shared" si="432"/>
        <v/>
      </c>
      <c r="N618" s="4"/>
      <c r="O618" s="83">
        <f t="shared" si="416"/>
        <v>88</v>
      </c>
      <c r="P618" s="77" t="str">
        <f t="shared" si="417"/>
        <v/>
      </c>
      <c r="Q618" s="77" t="str">
        <f t="shared" si="418"/>
        <v/>
      </c>
      <c r="R618" s="78"/>
      <c r="S618" s="79" t="e">
        <f>IF(#REF!="","",ROUND(#REF!/#REF!*$AN$5,1))</f>
        <v>#REF!</v>
      </c>
      <c r="T618" s="79" t="str">
        <f t="shared" si="419"/>
        <v/>
      </c>
      <c r="U618" s="4"/>
      <c r="V618" s="69">
        <f t="shared" si="420"/>
        <v>88</v>
      </c>
      <c r="W618" s="70" t="str">
        <f t="shared" si="421"/>
        <v/>
      </c>
      <c r="X618" s="70" t="str">
        <f t="shared" si="422"/>
        <v/>
      </c>
      <c r="Y618" s="71"/>
      <c r="Z618" s="72">
        <f t="shared" si="423"/>
        <v>0</v>
      </c>
      <c r="AA618" s="422" t="str">
        <f t="shared" si="433"/>
        <v/>
      </c>
      <c r="AB618" s="4"/>
      <c r="AC618" s="84">
        <f t="shared" si="424"/>
        <v>88</v>
      </c>
      <c r="AD618" s="80" t="str">
        <f t="shared" si="425"/>
        <v/>
      </c>
      <c r="AE618" s="80" t="str">
        <f t="shared" si="426"/>
        <v/>
      </c>
      <c r="AF618" s="81"/>
      <c r="AG618" s="6">
        <f t="shared" si="427"/>
        <v>0</v>
      </c>
      <c r="AH618" s="82" t="str">
        <f t="shared" si="434"/>
        <v/>
      </c>
      <c r="AI618" s="4"/>
      <c r="AJ618" s="83">
        <f t="shared" si="428"/>
        <v>88</v>
      </c>
      <c r="AK618" s="77" t="str">
        <f t="shared" si="429"/>
        <v/>
      </c>
      <c r="AL618" s="77" t="str">
        <f t="shared" si="430"/>
        <v/>
      </c>
      <c r="AM618" s="78"/>
      <c r="AN618" s="79" t="e">
        <f>IF(#REF!="","",ROUND(#REF!/#REF!*$AN$5,1))</f>
        <v>#REF!</v>
      </c>
      <c r="AO618" s="79" t="str">
        <f t="shared" si="435"/>
        <v/>
      </c>
      <c r="AP618" s="5" t="str">
        <f t="shared" si="439"/>
        <v/>
      </c>
      <c r="AQ618" s="5" t="str">
        <f t="shared" si="436"/>
        <v/>
      </c>
      <c r="AR618" s="5" t="str">
        <f t="shared" si="440"/>
        <v/>
      </c>
      <c r="AS618" s="5" t="str">
        <f t="shared" si="441"/>
        <v/>
      </c>
      <c r="AT618" s="5" t="str">
        <f t="shared" si="437"/>
        <v/>
      </c>
      <c r="AU618" s="5" t="str">
        <f t="shared" si="442"/>
        <v/>
      </c>
      <c r="AV618" s="5" t="str">
        <f t="shared" si="438"/>
        <v/>
      </c>
    </row>
    <row r="619" spans="1:48" x14ac:dyDescent="0.35">
      <c r="A619" s="69">
        <f>IF('Student Profile'!A91="","",'Student Profile'!A91)</f>
        <v>89</v>
      </c>
      <c r="B619" s="70" t="str">
        <f>IF('Student Profile'!B91="","",'Student Profile'!B91)</f>
        <v/>
      </c>
      <c r="C619" s="69" t="str">
        <f>IF('Student Profile'!C91="","",'Student Profile'!C91)</f>
        <v/>
      </c>
      <c r="D619" s="71"/>
      <c r="E619" s="72">
        <f t="shared" si="411"/>
        <v>0</v>
      </c>
      <c r="F619" s="422" t="str">
        <f t="shared" si="431"/>
        <v/>
      </c>
      <c r="G619" s="4"/>
      <c r="H619" s="84">
        <f t="shared" si="412"/>
        <v>89</v>
      </c>
      <c r="I619" s="80" t="str">
        <f t="shared" si="413"/>
        <v/>
      </c>
      <c r="J619" s="80" t="str">
        <f t="shared" si="414"/>
        <v/>
      </c>
      <c r="K619" s="81"/>
      <c r="L619" s="6">
        <f t="shared" si="415"/>
        <v>0</v>
      </c>
      <c r="M619" s="421" t="str">
        <f t="shared" si="432"/>
        <v/>
      </c>
      <c r="N619" s="4"/>
      <c r="O619" s="83">
        <f t="shared" si="416"/>
        <v>89</v>
      </c>
      <c r="P619" s="77" t="str">
        <f t="shared" si="417"/>
        <v/>
      </c>
      <c r="Q619" s="77" t="str">
        <f t="shared" si="418"/>
        <v/>
      </c>
      <c r="R619" s="78"/>
      <c r="S619" s="79" t="e">
        <f>IF(#REF!="","",ROUND(#REF!/#REF!*$AN$5,1))</f>
        <v>#REF!</v>
      </c>
      <c r="T619" s="79" t="str">
        <f t="shared" si="419"/>
        <v/>
      </c>
      <c r="U619" s="4"/>
      <c r="V619" s="69">
        <f t="shared" si="420"/>
        <v>89</v>
      </c>
      <c r="W619" s="70" t="str">
        <f t="shared" si="421"/>
        <v/>
      </c>
      <c r="X619" s="70" t="str">
        <f t="shared" si="422"/>
        <v/>
      </c>
      <c r="Y619" s="71"/>
      <c r="Z619" s="72">
        <f t="shared" si="423"/>
        <v>0</v>
      </c>
      <c r="AA619" s="422" t="str">
        <f t="shared" si="433"/>
        <v/>
      </c>
      <c r="AB619" s="4"/>
      <c r="AC619" s="84">
        <f t="shared" si="424"/>
        <v>89</v>
      </c>
      <c r="AD619" s="80" t="str">
        <f t="shared" si="425"/>
        <v/>
      </c>
      <c r="AE619" s="80" t="str">
        <f t="shared" si="426"/>
        <v/>
      </c>
      <c r="AF619" s="81"/>
      <c r="AG619" s="6">
        <f t="shared" si="427"/>
        <v>0</v>
      </c>
      <c r="AH619" s="82" t="str">
        <f t="shared" si="434"/>
        <v/>
      </c>
      <c r="AI619" s="4"/>
      <c r="AJ619" s="83">
        <f t="shared" si="428"/>
        <v>89</v>
      </c>
      <c r="AK619" s="77" t="str">
        <f t="shared" si="429"/>
        <v/>
      </c>
      <c r="AL619" s="77" t="str">
        <f t="shared" si="430"/>
        <v/>
      </c>
      <c r="AM619" s="78"/>
      <c r="AN619" s="79" t="e">
        <f>IF(#REF!="","",ROUND(#REF!/#REF!*$AN$5,1))</f>
        <v>#REF!</v>
      </c>
      <c r="AO619" s="79" t="str">
        <f t="shared" si="435"/>
        <v/>
      </c>
      <c r="AP619" s="5" t="str">
        <f t="shared" si="439"/>
        <v/>
      </c>
      <c r="AQ619" s="5" t="str">
        <f t="shared" si="436"/>
        <v/>
      </c>
      <c r="AR619" s="5" t="str">
        <f t="shared" si="440"/>
        <v/>
      </c>
      <c r="AS619" s="5" t="str">
        <f t="shared" si="441"/>
        <v/>
      </c>
      <c r="AT619" s="5" t="str">
        <f t="shared" si="437"/>
        <v/>
      </c>
      <c r="AU619" s="5" t="str">
        <f t="shared" si="442"/>
        <v/>
      </c>
      <c r="AV619" s="5" t="str">
        <f t="shared" si="438"/>
        <v/>
      </c>
    </row>
    <row r="620" spans="1:48" x14ac:dyDescent="0.35">
      <c r="A620" s="69">
        <f>IF('Student Profile'!A92="","",'Student Profile'!A92)</f>
        <v>90</v>
      </c>
      <c r="B620" s="70" t="str">
        <f>IF('Student Profile'!B92="","",'Student Profile'!B92)</f>
        <v/>
      </c>
      <c r="C620" s="69" t="str">
        <f>IF('Student Profile'!C92="","",'Student Profile'!C92)</f>
        <v/>
      </c>
      <c r="D620" s="71"/>
      <c r="E620" s="72">
        <f t="shared" si="411"/>
        <v>0</v>
      </c>
      <c r="F620" s="422" t="str">
        <f t="shared" si="431"/>
        <v/>
      </c>
      <c r="G620" s="4"/>
      <c r="H620" s="84">
        <f t="shared" si="412"/>
        <v>90</v>
      </c>
      <c r="I620" s="80" t="str">
        <f t="shared" si="413"/>
        <v/>
      </c>
      <c r="J620" s="80" t="str">
        <f t="shared" si="414"/>
        <v/>
      </c>
      <c r="K620" s="81"/>
      <c r="L620" s="6">
        <f t="shared" si="415"/>
        <v>0</v>
      </c>
      <c r="M620" s="421" t="str">
        <f t="shared" si="432"/>
        <v/>
      </c>
      <c r="N620" s="4"/>
      <c r="O620" s="83">
        <f t="shared" si="416"/>
        <v>90</v>
      </c>
      <c r="P620" s="77" t="str">
        <f t="shared" si="417"/>
        <v/>
      </c>
      <c r="Q620" s="77" t="str">
        <f t="shared" si="418"/>
        <v/>
      </c>
      <c r="R620" s="78"/>
      <c r="S620" s="79" t="e">
        <f>IF(#REF!="","",ROUND(#REF!/#REF!*$AN$5,1))</f>
        <v>#REF!</v>
      </c>
      <c r="T620" s="79" t="str">
        <f t="shared" si="419"/>
        <v/>
      </c>
      <c r="U620" s="4"/>
      <c r="V620" s="69">
        <f t="shared" si="420"/>
        <v>90</v>
      </c>
      <c r="W620" s="70" t="str">
        <f t="shared" si="421"/>
        <v/>
      </c>
      <c r="X620" s="70" t="str">
        <f t="shared" si="422"/>
        <v/>
      </c>
      <c r="Y620" s="71"/>
      <c r="Z620" s="72">
        <f t="shared" si="423"/>
        <v>0</v>
      </c>
      <c r="AA620" s="422" t="str">
        <f t="shared" si="433"/>
        <v/>
      </c>
      <c r="AB620" s="4"/>
      <c r="AC620" s="84">
        <f t="shared" si="424"/>
        <v>90</v>
      </c>
      <c r="AD620" s="80" t="str">
        <f t="shared" si="425"/>
        <v/>
      </c>
      <c r="AE620" s="80" t="str">
        <f t="shared" si="426"/>
        <v/>
      </c>
      <c r="AF620" s="81"/>
      <c r="AG620" s="6">
        <f t="shared" si="427"/>
        <v>0</v>
      </c>
      <c r="AH620" s="82" t="str">
        <f t="shared" si="434"/>
        <v/>
      </c>
      <c r="AI620" s="4"/>
      <c r="AJ620" s="83">
        <f t="shared" si="428"/>
        <v>90</v>
      </c>
      <c r="AK620" s="77" t="str">
        <f t="shared" si="429"/>
        <v/>
      </c>
      <c r="AL620" s="77" t="str">
        <f t="shared" si="430"/>
        <v/>
      </c>
      <c r="AM620" s="78"/>
      <c r="AN620" s="79" t="e">
        <f>IF(#REF!="","",ROUND(#REF!/#REF!*$AN$5,1))</f>
        <v>#REF!</v>
      </c>
      <c r="AO620" s="79" t="str">
        <f t="shared" si="435"/>
        <v/>
      </c>
      <c r="AP620" s="5" t="str">
        <f t="shared" si="439"/>
        <v/>
      </c>
      <c r="AQ620" s="5" t="str">
        <f t="shared" si="436"/>
        <v/>
      </c>
      <c r="AR620" s="5" t="str">
        <f t="shared" si="440"/>
        <v/>
      </c>
      <c r="AS620" s="5" t="str">
        <f t="shared" si="441"/>
        <v/>
      </c>
      <c r="AT620" s="5" t="str">
        <f t="shared" si="437"/>
        <v/>
      </c>
      <c r="AU620" s="5" t="str">
        <f t="shared" si="442"/>
        <v/>
      </c>
      <c r="AV620" s="5" t="str">
        <f t="shared" si="438"/>
        <v/>
      </c>
    </row>
    <row r="621" spans="1:48" x14ac:dyDescent="0.35">
      <c r="A621" s="69">
        <f>IF('Student Profile'!A93="","",'Student Profile'!A93)</f>
        <v>91</v>
      </c>
      <c r="B621" s="70" t="str">
        <f>IF('Student Profile'!B93="","",'Student Profile'!B93)</f>
        <v/>
      </c>
      <c r="C621" s="69" t="str">
        <f>IF('Student Profile'!C93="","",'Student Profile'!C93)</f>
        <v/>
      </c>
      <c r="D621" s="71"/>
      <c r="E621" s="72">
        <f t="shared" si="411"/>
        <v>0</v>
      </c>
      <c r="F621" s="422" t="str">
        <f t="shared" si="431"/>
        <v/>
      </c>
      <c r="G621" s="4"/>
      <c r="H621" s="84">
        <f t="shared" si="412"/>
        <v>91</v>
      </c>
      <c r="I621" s="80" t="str">
        <f t="shared" si="413"/>
        <v/>
      </c>
      <c r="J621" s="80" t="str">
        <f t="shared" si="414"/>
        <v/>
      </c>
      <c r="K621" s="81"/>
      <c r="L621" s="6">
        <f t="shared" si="415"/>
        <v>0</v>
      </c>
      <c r="M621" s="421" t="str">
        <f t="shared" si="432"/>
        <v/>
      </c>
      <c r="N621" s="4"/>
      <c r="O621" s="83">
        <f t="shared" si="416"/>
        <v>91</v>
      </c>
      <c r="P621" s="77" t="str">
        <f t="shared" si="417"/>
        <v/>
      </c>
      <c r="Q621" s="77" t="str">
        <f t="shared" si="418"/>
        <v/>
      </c>
      <c r="R621" s="78"/>
      <c r="S621" s="79" t="e">
        <f>IF(#REF!="","",ROUND(#REF!/#REF!*$AN$5,1))</f>
        <v>#REF!</v>
      </c>
      <c r="T621" s="79" t="str">
        <f t="shared" si="419"/>
        <v/>
      </c>
      <c r="U621" s="4"/>
      <c r="V621" s="69">
        <f t="shared" si="420"/>
        <v>91</v>
      </c>
      <c r="W621" s="70" t="str">
        <f t="shared" si="421"/>
        <v/>
      </c>
      <c r="X621" s="70" t="str">
        <f t="shared" si="422"/>
        <v/>
      </c>
      <c r="Y621" s="71"/>
      <c r="Z621" s="72">
        <f t="shared" si="423"/>
        <v>0</v>
      </c>
      <c r="AA621" s="422" t="str">
        <f t="shared" si="433"/>
        <v/>
      </c>
      <c r="AB621" s="4"/>
      <c r="AC621" s="84">
        <f t="shared" si="424"/>
        <v>91</v>
      </c>
      <c r="AD621" s="80" t="str">
        <f t="shared" si="425"/>
        <v/>
      </c>
      <c r="AE621" s="80" t="str">
        <f t="shared" si="426"/>
        <v/>
      </c>
      <c r="AF621" s="81"/>
      <c r="AG621" s="6">
        <f t="shared" si="427"/>
        <v>0</v>
      </c>
      <c r="AH621" s="82" t="str">
        <f t="shared" si="434"/>
        <v/>
      </c>
      <c r="AI621" s="4"/>
      <c r="AJ621" s="83">
        <f t="shared" si="428"/>
        <v>91</v>
      </c>
      <c r="AK621" s="77" t="str">
        <f t="shared" si="429"/>
        <v/>
      </c>
      <c r="AL621" s="77" t="str">
        <f t="shared" si="430"/>
        <v/>
      </c>
      <c r="AM621" s="78"/>
      <c r="AN621" s="79" t="e">
        <f>IF(#REF!="","",ROUND(#REF!/#REF!*$AN$5,1))</f>
        <v>#REF!</v>
      </c>
      <c r="AO621" s="79" t="str">
        <f t="shared" si="435"/>
        <v/>
      </c>
      <c r="AP621" s="5" t="str">
        <f t="shared" si="439"/>
        <v/>
      </c>
      <c r="AQ621" s="5" t="str">
        <f t="shared" si="436"/>
        <v/>
      </c>
      <c r="AR621" s="5" t="str">
        <f t="shared" si="440"/>
        <v/>
      </c>
      <c r="AS621" s="5" t="str">
        <f t="shared" si="441"/>
        <v/>
      </c>
      <c r="AT621" s="5" t="str">
        <f t="shared" si="437"/>
        <v/>
      </c>
      <c r="AU621" s="5" t="str">
        <f t="shared" si="442"/>
        <v/>
      </c>
      <c r="AV621" s="5" t="str">
        <f t="shared" si="438"/>
        <v/>
      </c>
    </row>
    <row r="622" spans="1:48" x14ac:dyDescent="0.35">
      <c r="A622" s="69">
        <f>IF('Student Profile'!A94="","",'Student Profile'!A94)</f>
        <v>92</v>
      </c>
      <c r="B622" s="70" t="str">
        <f>IF('Student Profile'!B94="","",'Student Profile'!B94)</f>
        <v/>
      </c>
      <c r="C622" s="69" t="str">
        <f>IF('Student Profile'!C94="","",'Student Profile'!C94)</f>
        <v/>
      </c>
      <c r="D622" s="71"/>
      <c r="E622" s="72">
        <f t="shared" si="411"/>
        <v>0</v>
      </c>
      <c r="F622" s="422" t="str">
        <f t="shared" si="431"/>
        <v/>
      </c>
      <c r="G622" s="4"/>
      <c r="H622" s="84">
        <f t="shared" si="412"/>
        <v>92</v>
      </c>
      <c r="I622" s="80" t="str">
        <f t="shared" si="413"/>
        <v/>
      </c>
      <c r="J622" s="80" t="str">
        <f t="shared" si="414"/>
        <v/>
      </c>
      <c r="K622" s="81"/>
      <c r="L622" s="6">
        <f t="shared" si="415"/>
        <v>0</v>
      </c>
      <c r="M622" s="421" t="str">
        <f t="shared" si="432"/>
        <v/>
      </c>
      <c r="N622" s="4"/>
      <c r="O622" s="83">
        <f t="shared" si="416"/>
        <v>92</v>
      </c>
      <c r="P622" s="77" t="str">
        <f t="shared" si="417"/>
        <v/>
      </c>
      <c r="Q622" s="77" t="str">
        <f t="shared" si="418"/>
        <v/>
      </c>
      <c r="R622" s="78"/>
      <c r="S622" s="79" t="e">
        <f>IF(#REF!="","",ROUND(#REF!/#REF!*$AN$5,1))</f>
        <v>#REF!</v>
      </c>
      <c r="T622" s="79" t="str">
        <f t="shared" si="419"/>
        <v/>
      </c>
      <c r="U622" s="4"/>
      <c r="V622" s="69">
        <f t="shared" si="420"/>
        <v>92</v>
      </c>
      <c r="W622" s="70" t="str">
        <f t="shared" si="421"/>
        <v/>
      </c>
      <c r="X622" s="70" t="str">
        <f t="shared" si="422"/>
        <v/>
      </c>
      <c r="Y622" s="71"/>
      <c r="Z622" s="72">
        <f t="shared" si="423"/>
        <v>0</v>
      </c>
      <c r="AA622" s="422" t="str">
        <f t="shared" si="433"/>
        <v/>
      </c>
      <c r="AB622" s="4"/>
      <c r="AC622" s="84">
        <f t="shared" si="424"/>
        <v>92</v>
      </c>
      <c r="AD622" s="80" t="str">
        <f t="shared" si="425"/>
        <v/>
      </c>
      <c r="AE622" s="80" t="str">
        <f t="shared" si="426"/>
        <v/>
      </c>
      <c r="AF622" s="81"/>
      <c r="AG622" s="6">
        <f t="shared" si="427"/>
        <v>0</v>
      </c>
      <c r="AH622" s="82" t="str">
        <f t="shared" si="434"/>
        <v/>
      </c>
      <c r="AI622" s="4"/>
      <c r="AJ622" s="83">
        <f t="shared" si="428"/>
        <v>92</v>
      </c>
      <c r="AK622" s="77" t="str">
        <f t="shared" si="429"/>
        <v/>
      </c>
      <c r="AL622" s="77" t="str">
        <f t="shared" si="430"/>
        <v/>
      </c>
      <c r="AM622" s="78"/>
      <c r="AN622" s="79" t="e">
        <f>IF(#REF!="","",ROUND(#REF!/#REF!*$AN$5,1))</f>
        <v>#REF!</v>
      </c>
      <c r="AO622" s="79" t="str">
        <f t="shared" si="435"/>
        <v/>
      </c>
      <c r="AP622" s="5" t="str">
        <f t="shared" si="439"/>
        <v/>
      </c>
      <c r="AQ622" s="5" t="str">
        <f t="shared" si="436"/>
        <v/>
      </c>
      <c r="AR622" s="5" t="str">
        <f t="shared" si="440"/>
        <v/>
      </c>
      <c r="AS622" s="5" t="str">
        <f t="shared" si="441"/>
        <v/>
      </c>
      <c r="AT622" s="5" t="str">
        <f t="shared" si="437"/>
        <v/>
      </c>
      <c r="AU622" s="5" t="str">
        <f t="shared" si="442"/>
        <v/>
      </c>
      <c r="AV622" s="5" t="str">
        <f t="shared" si="438"/>
        <v/>
      </c>
    </row>
    <row r="623" spans="1:48" x14ac:dyDescent="0.35">
      <c r="A623" s="69">
        <f>IF('Student Profile'!A95="","",'Student Profile'!A95)</f>
        <v>93</v>
      </c>
      <c r="B623" s="70" t="str">
        <f>IF('Student Profile'!B95="","",'Student Profile'!B95)</f>
        <v/>
      </c>
      <c r="C623" s="69" t="str">
        <f>IF('Student Profile'!C95="","",'Student Profile'!C95)</f>
        <v/>
      </c>
      <c r="D623" s="71"/>
      <c r="E623" s="72">
        <f t="shared" si="411"/>
        <v>0</v>
      </c>
      <c r="F623" s="422" t="str">
        <f t="shared" si="431"/>
        <v/>
      </c>
      <c r="G623" s="4"/>
      <c r="H623" s="84">
        <f t="shared" si="412"/>
        <v>93</v>
      </c>
      <c r="I623" s="80" t="str">
        <f t="shared" si="413"/>
        <v/>
      </c>
      <c r="J623" s="80" t="str">
        <f t="shared" si="414"/>
        <v/>
      </c>
      <c r="K623" s="81"/>
      <c r="L623" s="6">
        <f t="shared" si="415"/>
        <v>0</v>
      </c>
      <c r="M623" s="421" t="str">
        <f t="shared" si="432"/>
        <v/>
      </c>
      <c r="N623" s="4"/>
      <c r="O623" s="83">
        <f t="shared" si="416"/>
        <v>93</v>
      </c>
      <c r="P623" s="77" t="str">
        <f t="shared" si="417"/>
        <v/>
      </c>
      <c r="Q623" s="77" t="str">
        <f t="shared" si="418"/>
        <v/>
      </c>
      <c r="R623" s="78"/>
      <c r="S623" s="79" t="e">
        <f>IF(#REF!="","",ROUND(#REF!/#REF!*$AN$5,1))</f>
        <v>#REF!</v>
      </c>
      <c r="T623" s="79" t="str">
        <f t="shared" si="419"/>
        <v/>
      </c>
      <c r="U623" s="4"/>
      <c r="V623" s="69">
        <f t="shared" si="420"/>
        <v>93</v>
      </c>
      <c r="W623" s="70" t="str">
        <f t="shared" si="421"/>
        <v/>
      </c>
      <c r="X623" s="70" t="str">
        <f t="shared" si="422"/>
        <v/>
      </c>
      <c r="Y623" s="71"/>
      <c r="Z623" s="72">
        <f t="shared" si="423"/>
        <v>0</v>
      </c>
      <c r="AA623" s="422" t="str">
        <f t="shared" si="433"/>
        <v/>
      </c>
      <c r="AB623" s="4"/>
      <c r="AC623" s="84">
        <f t="shared" si="424"/>
        <v>93</v>
      </c>
      <c r="AD623" s="80" t="str">
        <f t="shared" si="425"/>
        <v/>
      </c>
      <c r="AE623" s="80" t="str">
        <f t="shared" si="426"/>
        <v/>
      </c>
      <c r="AF623" s="81"/>
      <c r="AG623" s="6">
        <f t="shared" si="427"/>
        <v>0</v>
      </c>
      <c r="AH623" s="82" t="str">
        <f t="shared" si="434"/>
        <v/>
      </c>
      <c r="AI623" s="4"/>
      <c r="AJ623" s="83">
        <f t="shared" si="428"/>
        <v>93</v>
      </c>
      <c r="AK623" s="77" t="str">
        <f t="shared" si="429"/>
        <v/>
      </c>
      <c r="AL623" s="77" t="str">
        <f t="shared" si="430"/>
        <v/>
      </c>
      <c r="AM623" s="78"/>
      <c r="AN623" s="79" t="e">
        <f>IF(#REF!="","",ROUND(#REF!/#REF!*$AN$5,1))</f>
        <v>#REF!</v>
      </c>
      <c r="AO623" s="79" t="str">
        <f t="shared" si="435"/>
        <v/>
      </c>
      <c r="AP623" s="5" t="str">
        <f t="shared" si="439"/>
        <v/>
      </c>
      <c r="AQ623" s="5" t="str">
        <f t="shared" si="436"/>
        <v/>
      </c>
      <c r="AR623" s="5" t="str">
        <f t="shared" si="440"/>
        <v/>
      </c>
      <c r="AS623" s="5" t="str">
        <f t="shared" si="441"/>
        <v/>
      </c>
      <c r="AT623" s="5" t="str">
        <f t="shared" si="437"/>
        <v/>
      </c>
      <c r="AU623" s="5" t="str">
        <f t="shared" si="442"/>
        <v/>
      </c>
      <c r="AV623" s="5" t="str">
        <f t="shared" si="438"/>
        <v/>
      </c>
    </row>
    <row r="624" spans="1:48" x14ac:dyDescent="0.35">
      <c r="A624" s="69">
        <f>IF('Student Profile'!A96="","",'Student Profile'!A96)</f>
        <v>94</v>
      </c>
      <c r="B624" s="70" t="str">
        <f>IF('Student Profile'!B96="","",'Student Profile'!B96)</f>
        <v/>
      </c>
      <c r="C624" s="69" t="str">
        <f>IF('Student Profile'!C96="","",'Student Profile'!C96)</f>
        <v/>
      </c>
      <c r="D624" s="71"/>
      <c r="E624" s="72">
        <f t="shared" si="411"/>
        <v>0</v>
      </c>
      <c r="F624" s="422" t="str">
        <f t="shared" si="431"/>
        <v/>
      </c>
      <c r="G624" s="4"/>
      <c r="H624" s="84">
        <f t="shared" si="412"/>
        <v>94</v>
      </c>
      <c r="I624" s="80" t="str">
        <f t="shared" si="413"/>
        <v/>
      </c>
      <c r="J624" s="80" t="str">
        <f t="shared" si="414"/>
        <v/>
      </c>
      <c r="K624" s="81"/>
      <c r="L624" s="6">
        <f t="shared" si="415"/>
        <v>0</v>
      </c>
      <c r="M624" s="421" t="str">
        <f t="shared" si="432"/>
        <v/>
      </c>
      <c r="N624" s="4"/>
      <c r="O624" s="83">
        <f t="shared" si="416"/>
        <v>94</v>
      </c>
      <c r="P624" s="77" t="str">
        <f t="shared" si="417"/>
        <v/>
      </c>
      <c r="Q624" s="77" t="str">
        <f t="shared" si="418"/>
        <v/>
      </c>
      <c r="R624" s="78"/>
      <c r="S624" s="79" t="e">
        <f>IF(#REF!="","",ROUND(#REF!/#REF!*$AN$5,1))</f>
        <v>#REF!</v>
      </c>
      <c r="T624" s="79" t="str">
        <f t="shared" si="419"/>
        <v/>
      </c>
      <c r="U624" s="4"/>
      <c r="V624" s="69">
        <f t="shared" si="420"/>
        <v>94</v>
      </c>
      <c r="W624" s="70" t="str">
        <f t="shared" si="421"/>
        <v/>
      </c>
      <c r="X624" s="70" t="str">
        <f t="shared" si="422"/>
        <v/>
      </c>
      <c r="Y624" s="71"/>
      <c r="Z624" s="72">
        <f t="shared" si="423"/>
        <v>0</v>
      </c>
      <c r="AA624" s="422" t="str">
        <f t="shared" si="433"/>
        <v/>
      </c>
      <c r="AB624" s="4"/>
      <c r="AC624" s="84">
        <f t="shared" si="424"/>
        <v>94</v>
      </c>
      <c r="AD624" s="80" t="str">
        <f t="shared" si="425"/>
        <v/>
      </c>
      <c r="AE624" s="80" t="str">
        <f t="shared" si="426"/>
        <v/>
      </c>
      <c r="AF624" s="81"/>
      <c r="AG624" s="6">
        <f t="shared" si="427"/>
        <v>0</v>
      </c>
      <c r="AH624" s="82" t="str">
        <f t="shared" si="434"/>
        <v/>
      </c>
      <c r="AI624" s="4"/>
      <c r="AJ624" s="83">
        <f t="shared" si="428"/>
        <v>94</v>
      </c>
      <c r="AK624" s="77" t="str">
        <f t="shared" si="429"/>
        <v/>
      </c>
      <c r="AL624" s="77" t="str">
        <f t="shared" si="430"/>
        <v/>
      </c>
      <c r="AM624" s="78"/>
      <c r="AN624" s="79" t="e">
        <f>IF(#REF!="","",ROUND(#REF!/#REF!*$AN$5,1))</f>
        <v>#REF!</v>
      </c>
      <c r="AO624" s="79" t="str">
        <f t="shared" si="435"/>
        <v/>
      </c>
      <c r="AP624" s="5" t="str">
        <f t="shared" si="439"/>
        <v/>
      </c>
      <c r="AQ624" s="5" t="str">
        <f t="shared" si="436"/>
        <v/>
      </c>
      <c r="AR624" s="5" t="str">
        <f t="shared" si="440"/>
        <v/>
      </c>
      <c r="AS624" s="5" t="str">
        <f t="shared" si="441"/>
        <v/>
      </c>
      <c r="AT624" s="5" t="str">
        <f t="shared" si="437"/>
        <v/>
      </c>
      <c r="AU624" s="5" t="str">
        <f t="shared" si="442"/>
        <v/>
      </c>
      <c r="AV624" s="5" t="str">
        <f t="shared" si="438"/>
        <v/>
      </c>
    </row>
    <row r="625" spans="1:48" x14ac:dyDescent="0.35">
      <c r="A625" s="69">
        <f>IF('Student Profile'!A97="","",'Student Profile'!A97)</f>
        <v>95</v>
      </c>
      <c r="B625" s="70" t="str">
        <f>IF('Student Profile'!B97="","",'Student Profile'!B97)</f>
        <v/>
      </c>
      <c r="C625" s="69" t="str">
        <f>IF('Student Profile'!C97="","",'Student Profile'!C97)</f>
        <v/>
      </c>
      <c r="D625" s="71"/>
      <c r="E625" s="72">
        <f t="shared" si="411"/>
        <v>0</v>
      </c>
      <c r="F625" s="422" t="str">
        <f t="shared" si="431"/>
        <v/>
      </c>
      <c r="G625" s="4"/>
      <c r="H625" s="84">
        <f t="shared" si="412"/>
        <v>95</v>
      </c>
      <c r="I625" s="80" t="str">
        <f t="shared" si="413"/>
        <v/>
      </c>
      <c r="J625" s="80" t="str">
        <f t="shared" si="414"/>
        <v/>
      </c>
      <c r="K625" s="81"/>
      <c r="L625" s="6">
        <f t="shared" si="415"/>
        <v>0</v>
      </c>
      <c r="M625" s="421" t="str">
        <f t="shared" si="432"/>
        <v/>
      </c>
      <c r="N625" s="4"/>
      <c r="O625" s="83">
        <f t="shared" si="416"/>
        <v>95</v>
      </c>
      <c r="P625" s="77" t="str">
        <f t="shared" si="417"/>
        <v/>
      </c>
      <c r="Q625" s="77" t="str">
        <f t="shared" si="418"/>
        <v/>
      </c>
      <c r="R625" s="78"/>
      <c r="S625" s="79" t="e">
        <f>IF(#REF!="","",ROUND(#REF!/#REF!*$AN$5,1))</f>
        <v>#REF!</v>
      </c>
      <c r="T625" s="79" t="str">
        <f t="shared" si="419"/>
        <v/>
      </c>
      <c r="U625" s="4"/>
      <c r="V625" s="69">
        <f t="shared" si="420"/>
        <v>95</v>
      </c>
      <c r="W625" s="70" t="str">
        <f t="shared" si="421"/>
        <v/>
      </c>
      <c r="X625" s="70" t="str">
        <f t="shared" si="422"/>
        <v/>
      </c>
      <c r="Y625" s="71"/>
      <c r="Z625" s="72">
        <f t="shared" si="423"/>
        <v>0</v>
      </c>
      <c r="AA625" s="422" t="str">
        <f t="shared" si="433"/>
        <v/>
      </c>
      <c r="AB625" s="4"/>
      <c r="AC625" s="84">
        <f t="shared" si="424"/>
        <v>95</v>
      </c>
      <c r="AD625" s="80" t="str">
        <f t="shared" si="425"/>
        <v/>
      </c>
      <c r="AE625" s="80" t="str">
        <f t="shared" si="426"/>
        <v/>
      </c>
      <c r="AF625" s="81"/>
      <c r="AG625" s="6">
        <f t="shared" si="427"/>
        <v>0</v>
      </c>
      <c r="AH625" s="82" t="str">
        <f t="shared" si="434"/>
        <v/>
      </c>
      <c r="AI625" s="4"/>
      <c r="AJ625" s="83">
        <f t="shared" si="428"/>
        <v>95</v>
      </c>
      <c r="AK625" s="77" t="str">
        <f t="shared" si="429"/>
        <v/>
      </c>
      <c r="AL625" s="77" t="str">
        <f t="shared" si="430"/>
        <v/>
      </c>
      <c r="AM625" s="78"/>
      <c r="AN625" s="79" t="e">
        <f>IF(#REF!="","",ROUND(#REF!/#REF!*$AN$5,1))</f>
        <v>#REF!</v>
      </c>
      <c r="AO625" s="79" t="str">
        <f t="shared" si="435"/>
        <v/>
      </c>
      <c r="AP625" s="5" t="str">
        <f t="shared" si="439"/>
        <v/>
      </c>
      <c r="AQ625" s="5" t="str">
        <f t="shared" si="436"/>
        <v/>
      </c>
      <c r="AR625" s="5" t="str">
        <f t="shared" si="440"/>
        <v/>
      </c>
      <c r="AS625" s="5" t="str">
        <f t="shared" si="441"/>
        <v/>
      </c>
      <c r="AT625" s="5" t="str">
        <f t="shared" si="437"/>
        <v/>
      </c>
      <c r="AU625" s="5" t="str">
        <f t="shared" si="442"/>
        <v/>
      </c>
      <c r="AV625" s="5" t="str">
        <f t="shared" si="438"/>
        <v/>
      </c>
    </row>
    <row r="626" spans="1:48" x14ac:dyDescent="0.35">
      <c r="A626" s="69">
        <f>IF('Student Profile'!A98="","",'Student Profile'!A98)</f>
        <v>96</v>
      </c>
      <c r="B626" s="70" t="str">
        <f>IF('Student Profile'!B98="","",'Student Profile'!B98)</f>
        <v/>
      </c>
      <c r="C626" s="69" t="str">
        <f>IF('Student Profile'!C98="","",'Student Profile'!C98)</f>
        <v/>
      </c>
      <c r="D626" s="71"/>
      <c r="E626" s="72">
        <f t="shared" si="411"/>
        <v>0</v>
      </c>
      <c r="F626" s="422" t="str">
        <f t="shared" si="431"/>
        <v/>
      </c>
      <c r="G626" s="4"/>
      <c r="H626" s="84">
        <f t="shared" si="412"/>
        <v>96</v>
      </c>
      <c r="I626" s="80" t="str">
        <f t="shared" si="413"/>
        <v/>
      </c>
      <c r="J626" s="80" t="str">
        <f t="shared" si="414"/>
        <v/>
      </c>
      <c r="K626" s="81"/>
      <c r="L626" s="6">
        <f t="shared" si="415"/>
        <v>0</v>
      </c>
      <c r="M626" s="421" t="str">
        <f t="shared" si="432"/>
        <v/>
      </c>
      <c r="N626" s="4"/>
      <c r="O626" s="83">
        <f t="shared" si="416"/>
        <v>96</v>
      </c>
      <c r="P626" s="77" t="str">
        <f t="shared" si="417"/>
        <v/>
      </c>
      <c r="Q626" s="77" t="str">
        <f t="shared" si="418"/>
        <v/>
      </c>
      <c r="R626" s="78"/>
      <c r="S626" s="79" t="e">
        <f>IF(#REF!="","",ROUND(#REF!/#REF!*$AN$5,1))</f>
        <v>#REF!</v>
      </c>
      <c r="T626" s="79" t="str">
        <f t="shared" si="419"/>
        <v/>
      </c>
      <c r="U626" s="4"/>
      <c r="V626" s="69">
        <f t="shared" si="420"/>
        <v>96</v>
      </c>
      <c r="W626" s="70" t="str">
        <f t="shared" si="421"/>
        <v/>
      </c>
      <c r="X626" s="70" t="str">
        <f t="shared" si="422"/>
        <v/>
      </c>
      <c r="Y626" s="71"/>
      <c r="Z626" s="72">
        <f t="shared" si="423"/>
        <v>0</v>
      </c>
      <c r="AA626" s="422" t="str">
        <f t="shared" si="433"/>
        <v/>
      </c>
      <c r="AB626" s="4"/>
      <c r="AC626" s="84">
        <f t="shared" si="424"/>
        <v>96</v>
      </c>
      <c r="AD626" s="80" t="str">
        <f t="shared" si="425"/>
        <v/>
      </c>
      <c r="AE626" s="80" t="str">
        <f t="shared" si="426"/>
        <v/>
      </c>
      <c r="AF626" s="81"/>
      <c r="AG626" s="6">
        <f t="shared" si="427"/>
        <v>0</v>
      </c>
      <c r="AH626" s="82" t="str">
        <f t="shared" si="434"/>
        <v/>
      </c>
      <c r="AI626" s="4"/>
      <c r="AJ626" s="83">
        <f t="shared" si="428"/>
        <v>96</v>
      </c>
      <c r="AK626" s="77" t="str">
        <f t="shared" si="429"/>
        <v/>
      </c>
      <c r="AL626" s="77" t="str">
        <f t="shared" si="430"/>
        <v/>
      </c>
      <c r="AM626" s="78"/>
      <c r="AN626" s="79" t="e">
        <f>IF(#REF!="","",ROUND(#REF!/#REF!*$AN$5,1))</f>
        <v>#REF!</v>
      </c>
      <c r="AO626" s="79" t="str">
        <f t="shared" si="435"/>
        <v/>
      </c>
      <c r="AP626" s="5" t="str">
        <f t="shared" si="439"/>
        <v/>
      </c>
      <c r="AQ626" s="5" t="str">
        <f t="shared" si="436"/>
        <v/>
      </c>
      <c r="AR626" s="5" t="str">
        <f t="shared" si="440"/>
        <v/>
      </c>
      <c r="AS626" s="5" t="str">
        <f t="shared" si="441"/>
        <v/>
      </c>
      <c r="AT626" s="5" t="str">
        <f t="shared" si="437"/>
        <v/>
      </c>
      <c r="AU626" s="5" t="str">
        <f t="shared" si="442"/>
        <v/>
      </c>
      <c r="AV626" s="5" t="str">
        <f t="shared" si="438"/>
        <v/>
      </c>
    </row>
    <row r="627" spans="1:48" x14ac:dyDescent="0.35">
      <c r="A627" s="69">
        <f>IF('Student Profile'!A99="","",'Student Profile'!A99)</f>
        <v>97</v>
      </c>
      <c r="B627" s="70" t="str">
        <f>IF('Student Profile'!B99="","",'Student Profile'!B99)</f>
        <v/>
      </c>
      <c r="C627" s="69" t="str">
        <f>IF('Student Profile'!C99="","",'Student Profile'!C99)</f>
        <v/>
      </c>
      <c r="D627" s="71"/>
      <c r="E627" s="72">
        <f t="shared" si="411"/>
        <v>0</v>
      </c>
      <c r="F627" s="422" t="str">
        <f t="shared" si="431"/>
        <v/>
      </c>
      <c r="G627" s="4"/>
      <c r="H627" s="84">
        <f t="shared" si="412"/>
        <v>97</v>
      </c>
      <c r="I627" s="80" t="str">
        <f t="shared" si="413"/>
        <v/>
      </c>
      <c r="J627" s="80" t="str">
        <f t="shared" si="414"/>
        <v/>
      </c>
      <c r="K627" s="81"/>
      <c r="L627" s="6">
        <f t="shared" si="415"/>
        <v>0</v>
      </c>
      <c r="M627" s="421" t="str">
        <f t="shared" si="432"/>
        <v/>
      </c>
      <c r="N627" s="4"/>
      <c r="O627" s="83">
        <f t="shared" si="416"/>
        <v>97</v>
      </c>
      <c r="P627" s="77" t="str">
        <f t="shared" si="417"/>
        <v/>
      </c>
      <c r="Q627" s="77" t="str">
        <f t="shared" si="418"/>
        <v/>
      </c>
      <c r="R627" s="78"/>
      <c r="S627" s="79" t="e">
        <f>IF(#REF!="","",ROUND(#REF!/#REF!*$AN$5,1))</f>
        <v>#REF!</v>
      </c>
      <c r="T627" s="79" t="str">
        <f t="shared" si="419"/>
        <v/>
      </c>
      <c r="U627" s="4"/>
      <c r="V627" s="69">
        <f t="shared" si="420"/>
        <v>97</v>
      </c>
      <c r="W627" s="70" t="str">
        <f t="shared" si="421"/>
        <v/>
      </c>
      <c r="X627" s="70" t="str">
        <f t="shared" si="422"/>
        <v/>
      </c>
      <c r="Y627" s="71"/>
      <c r="Z627" s="72">
        <f t="shared" si="423"/>
        <v>0</v>
      </c>
      <c r="AA627" s="422" t="str">
        <f t="shared" si="433"/>
        <v/>
      </c>
      <c r="AB627" s="4"/>
      <c r="AC627" s="84">
        <f t="shared" si="424"/>
        <v>97</v>
      </c>
      <c r="AD627" s="80" t="str">
        <f t="shared" si="425"/>
        <v/>
      </c>
      <c r="AE627" s="80" t="str">
        <f t="shared" si="426"/>
        <v/>
      </c>
      <c r="AF627" s="81"/>
      <c r="AG627" s="6">
        <f t="shared" si="427"/>
        <v>0</v>
      </c>
      <c r="AH627" s="82" t="str">
        <f t="shared" si="434"/>
        <v/>
      </c>
      <c r="AI627" s="4"/>
      <c r="AJ627" s="83">
        <f t="shared" si="428"/>
        <v>97</v>
      </c>
      <c r="AK627" s="77" t="str">
        <f t="shared" si="429"/>
        <v/>
      </c>
      <c r="AL627" s="77" t="str">
        <f t="shared" si="430"/>
        <v/>
      </c>
      <c r="AM627" s="78"/>
      <c r="AN627" s="79" t="e">
        <f>IF(#REF!="","",ROUND(#REF!/#REF!*$AN$5,1))</f>
        <v>#REF!</v>
      </c>
      <c r="AO627" s="79" t="str">
        <f t="shared" si="435"/>
        <v/>
      </c>
      <c r="AP627" s="5" t="str">
        <f t="shared" si="439"/>
        <v/>
      </c>
      <c r="AQ627" s="5" t="str">
        <f t="shared" si="436"/>
        <v/>
      </c>
      <c r="AR627" s="5" t="str">
        <f t="shared" si="440"/>
        <v/>
      </c>
      <c r="AS627" s="5" t="str">
        <f t="shared" si="441"/>
        <v/>
      </c>
      <c r="AT627" s="5" t="str">
        <f t="shared" si="437"/>
        <v/>
      </c>
      <c r="AU627" s="5" t="str">
        <f t="shared" si="442"/>
        <v/>
      </c>
      <c r="AV627" s="5" t="str">
        <f t="shared" si="438"/>
        <v/>
      </c>
    </row>
    <row r="628" spans="1:48" x14ac:dyDescent="0.35">
      <c r="A628" s="69">
        <f>IF('Student Profile'!A100="","",'Student Profile'!A100)</f>
        <v>98</v>
      </c>
      <c r="B628" s="70" t="str">
        <f>IF('Student Profile'!B100="","",'Student Profile'!B100)</f>
        <v/>
      </c>
      <c r="C628" s="69" t="str">
        <f>IF('Student Profile'!C100="","",'Student Profile'!C100)</f>
        <v/>
      </c>
      <c r="D628" s="71"/>
      <c r="E628" s="72">
        <f t="shared" si="411"/>
        <v>0</v>
      </c>
      <c r="F628" s="422" t="str">
        <f t="shared" si="431"/>
        <v/>
      </c>
      <c r="G628" s="4"/>
      <c r="H628" s="84">
        <f t="shared" si="412"/>
        <v>98</v>
      </c>
      <c r="I628" s="80" t="str">
        <f t="shared" si="413"/>
        <v/>
      </c>
      <c r="J628" s="80" t="str">
        <f t="shared" si="414"/>
        <v/>
      </c>
      <c r="K628" s="81"/>
      <c r="L628" s="6">
        <f t="shared" si="415"/>
        <v>0</v>
      </c>
      <c r="M628" s="421" t="str">
        <f t="shared" si="432"/>
        <v/>
      </c>
      <c r="N628" s="4"/>
      <c r="O628" s="83">
        <f t="shared" si="416"/>
        <v>98</v>
      </c>
      <c r="P628" s="77" t="str">
        <f t="shared" si="417"/>
        <v/>
      </c>
      <c r="Q628" s="77" t="str">
        <f t="shared" si="418"/>
        <v/>
      </c>
      <c r="R628" s="78"/>
      <c r="S628" s="79" t="e">
        <f>IF(#REF!="","",ROUND(#REF!/#REF!*$AN$5,1))</f>
        <v>#REF!</v>
      </c>
      <c r="T628" s="79" t="str">
        <f t="shared" si="419"/>
        <v/>
      </c>
      <c r="U628" s="4"/>
      <c r="V628" s="69">
        <f t="shared" si="420"/>
        <v>98</v>
      </c>
      <c r="W628" s="70" t="str">
        <f t="shared" si="421"/>
        <v/>
      </c>
      <c r="X628" s="70" t="str">
        <f t="shared" si="422"/>
        <v/>
      </c>
      <c r="Y628" s="71"/>
      <c r="Z628" s="72">
        <f t="shared" si="423"/>
        <v>0</v>
      </c>
      <c r="AA628" s="422" t="str">
        <f t="shared" si="433"/>
        <v/>
      </c>
      <c r="AB628" s="4"/>
      <c r="AC628" s="84">
        <f t="shared" si="424"/>
        <v>98</v>
      </c>
      <c r="AD628" s="80" t="str">
        <f t="shared" si="425"/>
        <v/>
      </c>
      <c r="AE628" s="80" t="str">
        <f t="shared" si="426"/>
        <v/>
      </c>
      <c r="AF628" s="81"/>
      <c r="AG628" s="6">
        <f t="shared" si="427"/>
        <v>0</v>
      </c>
      <c r="AH628" s="82" t="str">
        <f t="shared" si="434"/>
        <v/>
      </c>
      <c r="AI628" s="4"/>
      <c r="AJ628" s="83">
        <f t="shared" si="428"/>
        <v>98</v>
      </c>
      <c r="AK628" s="77" t="str">
        <f t="shared" si="429"/>
        <v/>
      </c>
      <c r="AL628" s="77" t="str">
        <f t="shared" si="430"/>
        <v/>
      </c>
      <c r="AM628" s="78"/>
      <c r="AN628" s="79" t="e">
        <f>IF(#REF!="","",ROUND(#REF!/#REF!*$AN$5,1))</f>
        <v>#REF!</v>
      </c>
      <c r="AO628" s="79" t="str">
        <f t="shared" si="435"/>
        <v/>
      </c>
      <c r="AP628" s="5" t="str">
        <f t="shared" si="439"/>
        <v/>
      </c>
      <c r="AQ628" s="5" t="str">
        <f t="shared" si="436"/>
        <v/>
      </c>
      <c r="AR628" s="5" t="str">
        <f t="shared" si="440"/>
        <v/>
      </c>
      <c r="AS628" s="5" t="str">
        <f t="shared" si="441"/>
        <v/>
      </c>
      <c r="AT628" s="5" t="str">
        <f t="shared" si="437"/>
        <v/>
      </c>
      <c r="AU628" s="5" t="str">
        <f t="shared" si="442"/>
        <v/>
      </c>
      <c r="AV628" s="5" t="str">
        <f t="shared" si="438"/>
        <v/>
      </c>
    </row>
    <row r="629" spans="1:48" x14ac:dyDescent="0.35">
      <c r="A629" s="69">
        <f>IF('Student Profile'!A101="","",'Student Profile'!A101)</f>
        <v>99</v>
      </c>
      <c r="B629" s="70" t="str">
        <f>IF('Student Profile'!B101="","",'Student Profile'!B101)</f>
        <v/>
      </c>
      <c r="C629" s="69" t="str">
        <f>IF('Student Profile'!C101="","",'Student Profile'!C101)</f>
        <v/>
      </c>
      <c r="D629" s="71"/>
      <c r="E629" s="72">
        <f t="shared" si="411"/>
        <v>0</v>
      </c>
      <c r="F629" s="422" t="str">
        <f t="shared" si="431"/>
        <v/>
      </c>
      <c r="G629" s="4"/>
      <c r="H629" s="84">
        <f t="shared" si="412"/>
        <v>99</v>
      </c>
      <c r="I629" s="80" t="str">
        <f t="shared" si="413"/>
        <v/>
      </c>
      <c r="J629" s="80" t="str">
        <f t="shared" si="414"/>
        <v/>
      </c>
      <c r="K629" s="81"/>
      <c r="L629" s="6">
        <f t="shared" si="415"/>
        <v>0</v>
      </c>
      <c r="M629" s="421" t="str">
        <f t="shared" si="432"/>
        <v/>
      </c>
      <c r="N629" s="4"/>
      <c r="O629" s="83">
        <f t="shared" si="416"/>
        <v>99</v>
      </c>
      <c r="P629" s="77" t="str">
        <f t="shared" si="417"/>
        <v/>
      </c>
      <c r="Q629" s="77" t="str">
        <f t="shared" si="418"/>
        <v/>
      </c>
      <c r="R629" s="78"/>
      <c r="S629" s="79" t="e">
        <f>IF(#REF!="","",ROUND(#REF!/#REF!*$AN$5,1))</f>
        <v>#REF!</v>
      </c>
      <c r="T629" s="79" t="str">
        <f t="shared" si="419"/>
        <v/>
      </c>
      <c r="U629" s="4"/>
      <c r="V629" s="69">
        <f t="shared" si="420"/>
        <v>99</v>
      </c>
      <c r="W629" s="70" t="str">
        <f t="shared" si="421"/>
        <v/>
      </c>
      <c r="X629" s="70" t="str">
        <f t="shared" si="422"/>
        <v/>
      </c>
      <c r="Y629" s="71"/>
      <c r="Z629" s="72">
        <f t="shared" si="423"/>
        <v>0</v>
      </c>
      <c r="AA629" s="422" t="str">
        <f t="shared" si="433"/>
        <v/>
      </c>
      <c r="AB629" s="4"/>
      <c r="AC629" s="84">
        <f t="shared" si="424"/>
        <v>99</v>
      </c>
      <c r="AD629" s="80" t="str">
        <f t="shared" si="425"/>
        <v/>
      </c>
      <c r="AE629" s="80" t="str">
        <f t="shared" si="426"/>
        <v/>
      </c>
      <c r="AF629" s="81"/>
      <c r="AG629" s="6">
        <f t="shared" si="427"/>
        <v>0</v>
      </c>
      <c r="AH629" s="82" t="str">
        <f t="shared" si="434"/>
        <v/>
      </c>
      <c r="AI629" s="4"/>
      <c r="AJ629" s="83">
        <f t="shared" si="428"/>
        <v>99</v>
      </c>
      <c r="AK629" s="77" t="str">
        <f t="shared" si="429"/>
        <v/>
      </c>
      <c r="AL629" s="77" t="str">
        <f t="shared" si="430"/>
        <v/>
      </c>
      <c r="AM629" s="78"/>
      <c r="AN629" s="79" t="e">
        <f>IF(#REF!="","",ROUND(#REF!/#REF!*$AN$5,1))</f>
        <v>#REF!</v>
      </c>
      <c r="AO629" s="79" t="str">
        <f t="shared" si="435"/>
        <v/>
      </c>
      <c r="AP629" s="5" t="str">
        <f t="shared" si="439"/>
        <v/>
      </c>
      <c r="AQ629" s="5" t="str">
        <f t="shared" si="436"/>
        <v/>
      </c>
      <c r="AR629" s="5" t="str">
        <f t="shared" si="440"/>
        <v/>
      </c>
      <c r="AS629" s="5" t="str">
        <f t="shared" si="441"/>
        <v/>
      </c>
      <c r="AT629" s="5" t="str">
        <f t="shared" si="437"/>
        <v/>
      </c>
      <c r="AU629" s="5" t="str">
        <f t="shared" si="442"/>
        <v/>
      </c>
      <c r="AV629" s="5" t="str">
        <f t="shared" si="438"/>
        <v/>
      </c>
    </row>
    <row r="630" spans="1:48" x14ac:dyDescent="0.35">
      <c r="A630" s="69">
        <f>IF('Student Profile'!A102="","",'Student Profile'!A102)</f>
        <v>100</v>
      </c>
      <c r="B630" s="70" t="str">
        <f>IF('Student Profile'!B102="","",'Student Profile'!B102)</f>
        <v/>
      </c>
      <c r="C630" s="69" t="str">
        <f>IF('Student Profile'!C102="","",'Student Profile'!C102)</f>
        <v/>
      </c>
      <c r="D630" s="71"/>
      <c r="E630" s="72">
        <f t="shared" si="411"/>
        <v>0</v>
      </c>
      <c r="F630" s="422" t="str">
        <f>IF(D630="","",ROUNDUP(D630/$D$530*$F$530,0))</f>
        <v/>
      </c>
      <c r="G630" s="4"/>
      <c r="H630" s="84">
        <f t="shared" si="412"/>
        <v>100</v>
      </c>
      <c r="I630" s="80" t="str">
        <f t="shared" si="413"/>
        <v/>
      </c>
      <c r="J630" s="80" t="str">
        <f t="shared" si="414"/>
        <v/>
      </c>
      <c r="K630" s="81"/>
      <c r="L630" s="6">
        <f t="shared" si="415"/>
        <v>0</v>
      </c>
      <c r="M630" s="421" t="str">
        <f t="shared" si="432"/>
        <v/>
      </c>
      <c r="N630" s="4"/>
      <c r="O630" s="83">
        <f t="shared" si="416"/>
        <v>100</v>
      </c>
      <c r="P630" s="77" t="str">
        <f t="shared" si="417"/>
        <v/>
      </c>
      <c r="Q630" s="77" t="str">
        <f t="shared" si="418"/>
        <v/>
      </c>
      <c r="R630" s="78"/>
      <c r="S630" s="79" t="e">
        <f>IF(#REF!="","",ROUND(#REF!/#REF!*$AN$5,1))</f>
        <v>#REF!</v>
      </c>
      <c r="T630" s="79" t="str">
        <f t="shared" si="419"/>
        <v/>
      </c>
      <c r="U630" s="4"/>
      <c r="V630" s="69">
        <f t="shared" si="420"/>
        <v>100</v>
      </c>
      <c r="W630" s="70" t="str">
        <f t="shared" si="421"/>
        <v/>
      </c>
      <c r="X630" s="70" t="str">
        <f t="shared" si="422"/>
        <v/>
      </c>
      <c r="Y630" s="71"/>
      <c r="Z630" s="72">
        <f t="shared" si="423"/>
        <v>0</v>
      </c>
      <c r="AA630" s="422" t="str">
        <f t="shared" si="433"/>
        <v/>
      </c>
      <c r="AB630" s="4"/>
      <c r="AC630" s="84">
        <f t="shared" si="424"/>
        <v>100</v>
      </c>
      <c r="AD630" s="80" t="str">
        <f t="shared" si="425"/>
        <v/>
      </c>
      <c r="AE630" s="80" t="str">
        <f t="shared" si="426"/>
        <v/>
      </c>
      <c r="AF630" s="81"/>
      <c r="AG630" s="6">
        <f t="shared" si="427"/>
        <v>0</v>
      </c>
      <c r="AH630" s="82" t="str">
        <f t="shared" si="434"/>
        <v/>
      </c>
      <c r="AI630" s="4"/>
      <c r="AJ630" s="83">
        <f t="shared" si="428"/>
        <v>100</v>
      </c>
      <c r="AK630" s="77" t="str">
        <f t="shared" si="429"/>
        <v/>
      </c>
      <c r="AL630" s="77" t="str">
        <f t="shared" si="430"/>
        <v/>
      </c>
      <c r="AM630" s="78"/>
      <c r="AN630" s="79" t="e">
        <f>IF(#REF!="","",ROUND(#REF!/#REF!*$AN$5,1))</f>
        <v>#REF!</v>
      </c>
      <c r="AO630" s="79" t="str">
        <f t="shared" si="435"/>
        <v/>
      </c>
      <c r="AP630" s="5" t="str">
        <f t="shared" si="439"/>
        <v/>
      </c>
      <c r="AQ630" s="5" t="str">
        <f t="shared" si="436"/>
        <v/>
      </c>
      <c r="AR630" s="5" t="str">
        <f t="shared" si="440"/>
        <v/>
      </c>
      <c r="AS630" s="5" t="str">
        <f t="shared" si="441"/>
        <v/>
      </c>
      <c r="AT630" s="5" t="str">
        <f t="shared" si="437"/>
        <v/>
      </c>
      <c r="AU630" s="5" t="str">
        <f t="shared" si="442"/>
        <v/>
      </c>
      <c r="AV630" s="5" t="str">
        <f t="shared" si="438"/>
        <v/>
      </c>
    </row>
    <row r="631" spans="1:48" ht="9" customHeight="1" x14ac:dyDescent="0.35">
      <c r="A631" s="9"/>
      <c r="B631" s="4"/>
      <c r="C631" s="9"/>
      <c r="D631" s="10"/>
      <c r="E631" s="10"/>
      <c r="F631" s="10"/>
      <c r="G631" s="4"/>
      <c r="H631" s="9"/>
      <c r="I631" s="4"/>
      <c r="J631" s="9"/>
      <c r="K631" s="10"/>
      <c r="L631" s="10"/>
      <c r="M631" s="10"/>
      <c r="N631" s="4"/>
      <c r="O631" s="9"/>
      <c r="P631" s="4"/>
      <c r="Q631" s="9"/>
      <c r="R631" s="10"/>
      <c r="S631" s="10"/>
      <c r="T631" s="10"/>
      <c r="U631" s="4"/>
      <c r="V631" s="9"/>
      <c r="W631" s="4"/>
      <c r="X631" s="9"/>
      <c r="Y631" s="10"/>
      <c r="Z631" s="10"/>
      <c r="AA631" s="10"/>
      <c r="AB631" s="4"/>
      <c r="AC631" s="9"/>
      <c r="AD631" s="4"/>
      <c r="AE631" s="9"/>
      <c r="AF631" s="10"/>
      <c r="AG631" s="10"/>
      <c r="AH631" s="10"/>
      <c r="AI631" s="4"/>
      <c r="AJ631" s="9"/>
      <c r="AK631" s="4"/>
      <c r="AL631" s="9"/>
      <c r="AM631" s="10"/>
      <c r="AN631" s="10"/>
      <c r="AO631" s="10"/>
      <c r="AP631" s="5" t="str">
        <f t="shared" ref="AP631:AP637" si="443">IF(D631="","",D631)</f>
        <v/>
      </c>
      <c r="AS631" s="5" t="str">
        <f t="shared" ref="AS631:AS637" si="444">IF(Y631="","",Y631)</f>
        <v/>
      </c>
      <c r="AU631" s="5" t="str">
        <f t="shared" ref="AU631:AU637" si="445">IF(AM631="","",AM631)</f>
        <v/>
      </c>
    </row>
    <row r="632" spans="1:48" s="63" customFormat="1" x14ac:dyDescent="0.35">
      <c r="A632" s="602" t="str">
        <f>IF(Home!E12="","",Home!E12)</f>
        <v/>
      </c>
      <c r="B632" s="603"/>
      <c r="C632" s="603"/>
      <c r="D632" s="603"/>
      <c r="E632" s="603"/>
      <c r="F632" s="603"/>
      <c r="G632" s="62"/>
      <c r="H632" s="602" t="str">
        <f>IF(A632="","",A632)</f>
        <v/>
      </c>
      <c r="I632" s="603"/>
      <c r="J632" s="603"/>
      <c r="K632" s="603"/>
      <c r="L632" s="603"/>
      <c r="M632" s="603"/>
      <c r="N632" s="62"/>
      <c r="O632" s="602" t="str">
        <f>IF(H632="","",H632)</f>
        <v/>
      </c>
      <c r="P632" s="603"/>
      <c r="Q632" s="603"/>
      <c r="R632" s="603"/>
      <c r="S632" s="603"/>
      <c r="T632" s="603"/>
      <c r="U632" s="62"/>
      <c r="V632" s="602" t="str">
        <f>IF(A632="","",A632)</f>
        <v/>
      </c>
      <c r="W632" s="603"/>
      <c r="X632" s="603"/>
      <c r="Y632" s="603"/>
      <c r="Z632" s="603"/>
      <c r="AA632" s="603"/>
      <c r="AB632" s="62"/>
      <c r="AC632" s="602" t="str">
        <f>IF(V632="","",V632)</f>
        <v/>
      </c>
      <c r="AD632" s="603"/>
      <c r="AE632" s="603"/>
      <c r="AF632" s="603"/>
      <c r="AG632" s="603"/>
      <c r="AH632" s="603"/>
      <c r="AI632" s="62"/>
      <c r="AJ632" s="602" t="str">
        <f>IF(AC632="","",AC632)</f>
        <v/>
      </c>
      <c r="AK632" s="603"/>
      <c r="AL632" s="603"/>
      <c r="AM632" s="603"/>
      <c r="AN632" s="603"/>
      <c r="AO632" s="603"/>
      <c r="AP632" s="5" t="str">
        <f t="shared" si="443"/>
        <v/>
      </c>
      <c r="AQ632" s="5"/>
      <c r="AR632" s="5"/>
      <c r="AS632" s="5" t="str">
        <f t="shared" si="444"/>
        <v/>
      </c>
      <c r="AT632" s="5"/>
      <c r="AU632" s="5" t="str">
        <f t="shared" si="445"/>
        <v/>
      </c>
    </row>
    <row r="633" spans="1:48" ht="15.75" customHeight="1" x14ac:dyDescent="0.35">
      <c r="A633" s="604" t="s">
        <v>192</v>
      </c>
      <c r="B633" s="605"/>
      <c r="C633" s="605"/>
      <c r="D633" s="605"/>
      <c r="E633" s="605"/>
      <c r="F633" s="606"/>
      <c r="G633" s="4"/>
      <c r="H633" s="598" t="s">
        <v>188</v>
      </c>
      <c r="I633" s="599"/>
      <c r="J633" s="599"/>
      <c r="K633" s="599"/>
      <c r="L633" s="599"/>
      <c r="M633" s="600"/>
      <c r="N633" s="4"/>
      <c r="O633" s="607"/>
      <c r="P633" s="608"/>
      <c r="Q633" s="608"/>
      <c r="R633" s="608"/>
      <c r="S633" s="608"/>
      <c r="T633" s="608"/>
      <c r="U633" s="4"/>
      <c r="V633" s="604" t="s">
        <v>193</v>
      </c>
      <c r="W633" s="605"/>
      <c r="X633" s="605"/>
      <c r="Y633" s="605"/>
      <c r="Z633" s="605"/>
      <c r="AA633" s="606"/>
      <c r="AB633" s="4"/>
      <c r="AC633" s="598" t="s">
        <v>179</v>
      </c>
      <c r="AD633" s="599"/>
      <c r="AE633" s="599"/>
      <c r="AF633" s="599"/>
      <c r="AG633" s="599"/>
      <c r="AH633" s="600"/>
      <c r="AI633" s="4"/>
      <c r="AJ633" s="607" t="s">
        <v>194</v>
      </c>
      <c r="AK633" s="608"/>
      <c r="AL633" s="608"/>
      <c r="AM633" s="608"/>
      <c r="AN633" s="608"/>
      <c r="AO633" s="608"/>
    </row>
    <row r="634" spans="1:48" s="66" customFormat="1" ht="38.25" customHeight="1" x14ac:dyDescent="0.35">
      <c r="A634" s="609" t="s">
        <v>110</v>
      </c>
      <c r="B634" s="609" t="s">
        <v>1</v>
      </c>
      <c r="C634" s="610" t="s">
        <v>2</v>
      </c>
      <c r="D634" s="68" t="s">
        <v>3</v>
      </c>
      <c r="E634" s="68"/>
      <c r="F634" s="68" t="s">
        <v>4</v>
      </c>
      <c r="G634" s="67"/>
      <c r="H634" s="601" t="s">
        <v>0</v>
      </c>
      <c r="I634" s="601" t="s">
        <v>1</v>
      </c>
      <c r="J634" s="596" t="s">
        <v>2</v>
      </c>
      <c r="K634" s="73" t="s">
        <v>3</v>
      </c>
      <c r="L634" s="73"/>
      <c r="M634" s="73" t="s">
        <v>4</v>
      </c>
      <c r="N634" s="67"/>
      <c r="O634" s="612" t="s">
        <v>0</v>
      </c>
      <c r="P634" s="612" t="s">
        <v>1</v>
      </c>
      <c r="Q634" s="613" t="s">
        <v>2</v>
      </c>
      <c r="R634" s="74" t="s">
        <v>111</v>
      </c>
      <c r="S634" s="75"/>
      <c r="T634" s="76" t="s">
        <v>112</v>
      </c>
      <c r="U634" s="67"/>
      <c r="V634" s="610" t="s">
        <v>0</v>
      </c>
      <c r="W634" s="609" t="s">
        <v>1</v>
      </c>
      <c r="X634" s="610" t="s">
        <v>2</v>
      </c>
      <c r="Y634" s="68" t="s">
        <v>3</v>
      </c>
      <c r="Z634" s="68"/>
      <c r="AA634" s="68" t="s">
        <v>4</v>
      </c>
      <c r="AB634" s="67"/>
      <c r="AC634" s="601" t="s">
        <v>0</v>
      </c>
      <c r="AD634" s="601" t="s">
        <v>1</v>
      </c>
      <c r="AE634" s="596" t="s">
        <v>2</v>
      </c>
      <c r="AF634" s="73" t="s">
        <v>3</v>
      </c>
      <c r="AG634" s="73"/>
      <c r="AH634" s="73" t="s">
        <v>4</v>
      </c>
      <c r="AI634" s="67"/>
      <c r="AJ634" s="612" t="s">
        <v>0</v>
      </c>
      <c r="AK634" s="612" t="s">
        <v>1</v>
      </c>
      <c r="AL634" s="613" t="s">
        <v>2</v>
      </c>
      <c r="AM634" s="394" t="s">
        <v>3</v>
      </c>
      <c r="AN634" s="395"/>
      <c r="AO634" s="396" t="s">
        <v>180</v>
      </c>
      <c r="AP634" s="66" t="s">
        <v>176</v>
      </c>
      <c r="AQ634" s="66" t="s">
        <v>195</v>
      </c>
      <c r="AS634" s="66" t="s">
        <v>189</v>
      </c>
      <c r="AT634" s="66" t="s">
        <v>177</v>
      </c>
      <c r="AU634" s="66" t="s">
        <v>178</v>
      </c>
      <c r="AV634" s="66" t="s">
        <v>196</v>
      </c>
    </row>
    <row r="635" spans="1:48" x14ac:dyDescent="0.35">
      <c r="A635" s="609"/>
      <c r="B635" s="609"/>
      <c r="C635" s="611"/>
      <c r="D635" s="401">
        <f>Home!J17</f>
        <v>0</v>
      </c>
      <c r="E635" s="3">
        <v>100</v>
      </c>
      <c r="F635" s="2">
        <v>10</v>
      </c>
      <c r="G635" s="4"/>
      <c r="H635" s="601"/>
      <c r="I635" s="601"/>
      <c r="J635" s="597"/>
      <c r="K635" s="401">
        <f>Home!K17</f>
        <v>0</v>
      </c>
      <c r="L635" s="3">
        <v>100</v>
      </c>
      <c r="M635" s="2">
        <v>30</v>
      </c>
      <c r="N635" s="4"/>
      <c r="O635" s="612"/>
      <c r="P635" s="612"/>
      <c r="Q635" s="614"/>
      <c r="R635" s="2"/>
      <c r="S635" s="3"/>
      <c r="T635" s="2"/>
      <c r="U635" s="4"/>
      <c r="V635" s="611"/>
      <c r="W635" s="609"/>
      <c r="X635" s="611"/>
      <c r="Y635" s="401">
        <f>Home!L17</f>
        <v>0</v>
      </c>
      <c r="Z635" s="3">
        <v>100</v>
      </c>
      <c r="AA635" s="2">
        <v>10</v>
      </c>
      <c r="AB635" s="4"/>
      <c r="AC635" s="601"/>
      <c r="AD635" s="601"/>
      <c r="AE635" s="597"/>
      <c r="AF635" s="401">
        <f>Home!M17</f>
        <v>0</v>
      </c>
      <c r="AG635" s="3">
        <v>100</v>
      </c>
      <c r="AH635" s="2">
        <v>50</v>
      </c>
      <c r="AI635" s="4"/>
      <c r="AJ635" s="612"/>
      <c r="AK635" s="612"/>
      <c r="AL635" s="614"/>
      <c r="AM635" s="401">
        <f>Home!N17</f>
        <v>0</v>
      </c>
      <c r="AN635" s="3">
        <v>100</v>
      </c>
      <c r="AO635" s="2">
        <f>AM635</f>
        <v>0</v>
      </c>
      <c r="AP635" s="5">
        <f>F635</f>
        <v>10</v>
      </c>
      <c r="AQ635" s="5">
        <f>M635</f>
        <v>30</v>
      </c>
      <c r="AS635" s="5">
        <f>AA635</f>
        <v>10</v>
      </c>
      <c r="AT635" s="5">
        <f>AH635</f>
        <v>50</v>
      </c>
      <c r="AU635" s="5">
        <f>AO635</f>
        <v>0</v>
      </c>
      <c r="AV635" s="5">
        <f>IF(AND(AP635="",AQ635="",AS635="",AT635=""),"",SUM(AP635,AQ635,AS635,AT635))</f>
        <v>100</v>
      </c>
    </row>
    <row r="636" spans="1:48" x14ac:dyDescent="0.35">
      <c r="A636" s="69">
        <f>IF('Student Profile'!A3="","",'Student Profile'!A3)</f>
        <v>1</v>
      </c>
      <c r="B636" s="70" t="str">
        <f>IF('Student Profile'!B3="","",'Student Profile'!B3)</f>
        <v>BHARAT SINGH CHHIMWAL</v>
      </c>
      <c r="C636" s="69">
        <f>IF('Student Profile'!C3="","",'Student Profile'!C3)</f>
        <v>4164</v>
      </c>
      <c r="D636" s="71"/>
      <c r="E636" s="72">
        <f>ROUND(D636/$D$5*$E$5,1)</f>
        <v>0</v>
      </c>
      <c r="F636" s="72" t="str">
        <f>IF(D636="","",ROUNDUP(D636/$D$635*$F$635,0))</f>
        <v/>
      </c>
      <c r="G636" s="4"/>
      <c r="H636" s="84">
        <f t="shared" ref="H636" si="446">IF(A636="","",A636)</f>
        <v>1</v>
      </c>
      <c r="I636" s="80" t="str">
        <f t="shared" ref="I636" si="447">IF(B636="","",B636)</f>
        <v>BHARAT SINGH CHHIMWAL</v>
      </c>
      <c r="J636" s="80">
        <f t="shared" ref="J636" si="448">IF(C636="","",C636)</f>
        <v>4164</v>
      </c>
      <c r="K636" s="81"/>
      <c r="L636" s="82">
        <f>ROUND(K636/$AF$5*$AG$5,1)</f>
        <v>0</v>
      </c>
      <c r="M636" s="82" t="str">
        <f>IF(K636="","",ROUNDUP(K636/$K$635*$M$635,0))</f>
        <v/>
      </c>
      <c r="N636" s="4"/>
      <c r="O636" s="83">
        <f>IF(A636="","",A636)</f>
        <v>1</v>
      </c>
      <c r="P636" s="77" t="str">
        <f>IF(B636="","",B636)</f>
        <v>BHARAT SINGH CHHIMWAL</v>
      </c>
      <c r="Q636" s="77">
        <f>IF(C636="","",C636)</f>
        <v>4164</v>
      </c>
      <c r="R636" s="78"/>
      <c r="S636" s="79" t="e">
        <f>IF(#REF!="","",ROUND(#REF!/#REF!*$AN$5,1))</f>
        <v>#REF!</v>
      </c>
      <c r="T636" s="79" t="str">
        <f>IF(R636="","",ROUNDUP(R636/$R$635*$T$635,1))</f>
        <v/>
      </c>
      <c r="U636" s="4"/>
      <c r="V636" s="69">
        <f>IF(A636="","",A636)</f>
        <v>1</v>
      </c>
      <c r="W636" s="70" t="str">
        <f>IF(B636="","",B636)</f>
        <v>BHARAT SINGH CHHIMWAL</v>
      </c>
      <c r="X636" s="70">
        <f t="shared" ref="X636:X695" si="449">IF(C636="","",C636)</f>
        <v>4164</v>
      </c>
      <c r="Y636" s="71"/>
      <c r="Z636" s="72">
        <f>ROUND(Y636/$Y$5*$Z$5,1)</f>
        <v>0</v>
      </c>
      <c r="AA636" s="72" t="str">
        <f>IF(Y636="","",ROUNDUP(Y636/$Y$635*$AA$635,0))</f>
        <v/>
      </c>
      <c r="AB636" s="4"/>
      <c r="AC636" s="84">
        <f>IF(A636="","",A636)</f>
        <v>1</v>
      </c>
      <c r="AD636" s="80" t="str">
        <f t="shared" ref="AD636:AD695" si="450">IF(B636="","",B636)</f>
        <v>BHARAT SINGH CHHIMWAL</v>
      </c>
      <c r="AE636" s="80">
        <f t="shared" ref="AE636:AE695" si="451">IF(C636="","",C636)</f>
        <v>4164</v>
      </c>
      <c r="AF636" s="81"/>
      <c r="AG636" s="82">
        <f>ROUND(AF636/$AF$5*$AG$5,1)</f>
        <v>0</v>
      </c>
      <c r="AH636" s="82" t="str">
        <f>IF(AF636="","",ROUNDUP(AF636/$AF$635*$AH$635,0))</f>
        <v/>
      </c>
      <c r="AI636" s="4"/>
      <c r="AJ636" s="83">
        <f>IF(A636="","",A636)</f>
        <v>1</v>
      </c>
      <c r="AK636" s="77" t="str">
        <f>IF(B636="","",B636)</f>
        <v>BHARAT SINGH CHHIMWAL</v>
      </c>
      <c r="AL636" s="77">
        <f t="shared" ref="AL636:AL695" si="452">IF(C636="","",C636)</f>
        <v>4164</v>
      </c>
      <c r="AM636" s="78"/>
      <c r="AN636" s="79" t="e">
        <f>IF(#REF!="","",ROUND(#REF!/#REF!*$AN$5,1))</f>
        <v>#REF!</v>
      </c>
      <c r="AO636" s="79" t="str">
        <f>IF(AM636="","",ROUNDUP(AM636/$AM$635*$AO$635,0))</f>
        <v/>
      </c>
      <c r="AP636" s="5" t="str">
        <f t="shared" si="443"/>
        <v/>
      </c>
      <c r="AQ636" s="5" t="str">
        <f>IF(K636="","",K636)</f>
        <v/>
      </c>
      <c r="AR636" s="5" t="str">
        <f>IF(R636="","",R636)</f>
        <v/>
      </c>
      <c r="AS636" s="5" t="str">
        <f t="shared" si="444"/>
        <v/>
      </c>
      <c r="AT636" s="5" t="str">
        <f>IF(AF636="","",AF636)</f>
        <v/>
      </c>
      <c r="AU636" s="5" t="str">
        <f t="shared" si="445"/>
        <v/>
      </c>
      <c r="AV636" s="5" t="str">
        <f>IF(AND(AP636="",AQ636="",AS636="",AT636=""),"",SUM(AP636,AQ636,AS636,AT636))</f>
        <v/>
      </c>
    </row>
    <row r="637" spans="1:48" x14ac:dyDescent="0.35">
      <c r="A637" s="69">
        <f>IF('Student Profile'!A4="","",'Student Profile'!A4)</f>
        <v>2</v>
      </c>
      <c r="B637" s="70" t="str">
        <f>IF('Student Profile'!B4="","",'Student Profile'!B4)</f>
        <v>BHASKAR SINGH NEGI</v>
      </c>
      <c r="C637" s="69">
        <f>IF('Student Profile'!C4="","",'Student Profile'!C4)</f>
        <v>4398</v>
      </c>
      <c r="D637" s="71"/>
      <c r="E637" s="72">
        <f t="shared" ref="E637:E695" si="453">ROUND(D637/$D$5*$E$5,1)</f>
        <v>0</v>
      </c>
      <c r="F637" s="72" t="str">
        <f t="shared" ref="F637:F700" si="454">IF(D637="","",ROUNDUP(D637/$D$635*$F$635,0))</f>
        <v/>
      </c>
      <c r="G637" s="4"/>
      <c r="H637" s="84">
        <f t="shared" ref="H637:H695" si="455">IF(A637="","",A637)</f>
        <v>2</v>
      </c>
      <c r="I637" s="80" t="str">
        <f t="shared" ref="I637:I695" si="456">IF(B637="","",B637)</f>
        <v>BHASKAR SINGH NEGI</v>
      </c>
      <c r="J637" s="80">
        <f t="shared" ref="J637:J695" si="457">IF(C637="","",C637)</f>
        <v>4398</v>
      </c>
      <c r="K637" s="81"/>
      <c r="L637" s="82">
        <f t="shared" ref="L637:L695" si="458">ROUND(K637/$AF$5*$AG$5,1)</f>
        <v>0</v>
      </c>
      <c r="M637" s="82" t="str">
        <f t="shared" ref="M637:M700" si="459">IF(K637="","",ROUNDUP(K637/$K$635*$M$635,0))</f>
        <v/>
      </c>
      <c r="N637" s="4"/>
      <c r="O637" s="83">
        <f t="shared" ref="O637:O695" si="460">IF(A637="","",A637)</f>
        <v>2</v>
      </c>
      <c r="P637" s="77" t="str">
        <f t="shared" ref="P637:P695" si="461">IF(B637="","",B637)</f>
        <v>BHASKAR SINGH NEGI</v>
      </c>
      <c r="Q637" s="77">
        <f t="shared" ref="Q637:Q695" si="462">IF(C637="","",C637)</f>
        <v>4398</v>
      </c>
      <c r="R637" s="78"/>
      <c r="S637" s="79" t="e">
        <f>IF(#REF!="","",ROUND(#REF!/#REF!*$AN$5,1))</f>
        <v>#REF!</v>
      </c>
      <c r="T637" s="79" t="str">
        <f t="shared" ref="T637:T695" si="463">IF(R637="","",ROUNDUP(R637/$R$635*$T$635,1))</f>
        <v/>
      </c>
      <c r="U637" s="4"/>
      <c r="V637" s="69">
        <f t="shared" ref="V637:V695" si="464">IF(A637="","",A637)</f>
        <v>2</v>
      </c>
      <c r="W637" s="70" t="str">
        <f t="shared" ref="W637:W695" si="465">IF(B637="","",B637)</f>
        <v>BHASKAR SINGH NEGI</v>
      </c>
      <c r="X637" s="70">
        <f t="shared" si="449"/>
        <v>4398</v>
      </c>
      <c r="Y637" s="71"/>
      <c r="Z637" s="72">
        <f t="shared" ref="Z637:Z695" si="466">ROUND(Y637/$Y$5*$Z$5,1)</f>
        <v>0</v>
      </c>
      <c r="AA637" s="72" t="str">
        <f t="shared" ref="AA637:AA700" si="467">IF(Y637="","",ROUNDUP(Y637/$Y$635*$AA$635,0))</f>
        <v/>
      </c>
      <c r="AB637" s="4"/>
      <c r="AC637" s="84">
        <f t="shared" ref="AC637:AC695" si="468">IF(A637="","",A637)</f>
        <v>2</v>
      </c>
      <c r="AD637" s="80" t="str">
        <f t="shared" si="450"/>
        <v>BHASKAR SINGH NEGI</v>
      </c>
      <c r="AE637" s="80">
        <f t="shared" si="451"/>
        <v>4398</v>
      </c>
      <c r="AF637" s="81"/>
      <c r="AG637" s="82">
        <f t="shared" ref="AG637:AG695" si="469">ROUND(AF637/$AF$5*$AG$5,1)</f>
        <v>0</v>
      </c>
      <c r="AH637" s="82" t="str">
        <f t="shared" ref="AH637:AH700" si="470">IF(AF637="","",ROUNDUP(AF637/$AF$635*$AH$635,0))</f>
        <v/>
      </c>
      <c r="AI637" s="4"/>
      <c r="AJ637" s="83">
        <f t="shared" ref="AJ637:AJ695" si="471">IF(A637="","",A637)</f>
        <v>2</v>
      </c>
      <c r="AK637" s="77" t="str">
        <f t="shared" ref="AK637:AK695" si="472">IF(B637="","",B637)</f>
        <v>BHASKAR SINGH NEGI</v>
      </c>
      <c r="AL637" s="77">
        <f t="shared" si="452"/>
        <v>4398</v>
      </c>
      <c r="AM637" s="78"/>
      <c r="AN637" s="79" t="e">
        <f>IF(#REF!="","",ROUND(#REF!/#REF!*$AN$5,1))</f>
        <v>#REF!</v>
      </c>
      <c r="AO637" s="79" t="str">
        <f t="shared" ref="AO637:AO700" si="473">IF(AM637="","",ROUNDUP(AM637/$AM$635*$AO$635,0))</f>
        <v/>
      </c>
      <c r="AP637" s="5" t="str">
        <f t="shared" si="443"/>
        <v/>
      </c>
      <c r="AQ637" s="5" t="str">
        <f t="shared" ref="AQ637" si="474">IF(K637="","",K637)</f>
        <v/>
      </c>
      <c r="AR637" s="5" t="str">
        <f t="shared" ref="AR637" si="475">IF(R637="","",R637)</f>
        <v/>
      </c>
      <c r="AS637" s="5" t="str">
        <f t="shared" si="444"/>
        <v/>
      </c>
      <c r="AT637" s="5" t="str">
        <f t="shared" ref="AT637" si="476">IF(AF637="","",AF637)</f>
        <v/>
      </c>
      <c r="AU637" s="5" t="str">
        <f t="shared" si="445"/>
        <v/>
      </c>
      <c r="AV637" s="5" t="str">
        <f t="shared" ref="AV637:AV700" si="477">IF(AND(AP637="",AQ637="",AS637="",AT637=""),"",SUM(AP637,AQ637,AS637,AT637))</f>
        <v/>
      </c>
    </row>
    <row r="638" spans="1:48" x14ac:dyDescent="0.35">
      <c r="A638" s="69">
        <f>IF('Student Profile'!A5="","",'Student Profile'!A5)</f>
        <v>3</v>
      </c>
      <c r="B638" s="70" t="str">
        <f>IF('Student Profile'!B5="","",'Student Profile'!B5)</f>
        <v>BHUPENDRA SINGH JEENA</v>
      </c>
      <c r="C638" s="69">
        <f>IF('Student Profile'!C5="","",'Student Profile'!C5)</f>
        <v>4362</v>
      </c>
      <c r="D638" s="71"/>
      <c r="E638" s="72">
        <f t="shared" si="453"/>
        <v>0</v>
      </c>
      <c r="F638" s="72" t="str">
        <f t="shared" si="454"/>
        <v/>
      </c>
      <c r="G638" s="4"/>
      <c r="H638" s="84">
        <f t="shared" si="455"/>
        <v>3</v>
      </c>
      <c r="I638" s="80" t="str">
        <f t="shared" si="456"/>
        <v>BHUPENDRA SINGH JEENA</v>
      </c>
      <c r="J638" s="80">
        <f t="shared" si="457"/>
        <v>4362</v>
      </c>
      <c r="K638" s="81"/>
      <c r="L638" s="82">
        <f t="shared" si="458"/>
        <v>0</v>
      </c>
      <c r="M638" s="82" t="str">
        <f t="shared" si="459"/>
        <v/>
      </c>
      <c r="N638" s="4"/>
      <c r="O638" s="83">
        <f t="shared" si="460"/>
        <v>3</v>
      </c>
      <c r="P638" s="77" t="str">
        <f t="shared" si="461"/>
        <v>BHUPENDRA SINGH JEENA</v>
      </c>
      <c r="Q638" s="77">
        <f t="shared" si="462"/>
        <v>4362</v>
      </c>
      <c r="R638" s="78"/>
      <c r="S638" s="79" t="e">
        <f>IF(#REF!="","",ROUND(#REF!/#REF!*$AN$5,1))</f>
        <v>#REF!</v>
      </c>
      <c r="T638" s="79" t="str">
        <f t="shared" si="463"/>
        <v/>
      </c>
      <c r="U638" s="4"/>
      <c r="V638" s="69">
        <f t="shared" si="464"/>
        <v>3</v>
      </c>
      <c r="W638" s="70" t="str">
        <f t="shared" si="465"/>
        <v>BHUPENDRA SINGH JEENA</v>
      </c>
      <c r="X638" s="70">
        <f t="shared" si="449"/>
        <v>4362</v>
      </c>
      <c r="Y638" s="71"/>
      <c r="Z638" s="72">
        <f t="shared" si="466"/>
        <v>0</v>
      </c>
      <c r="AA638" s="72" t="str">
        <f t="shared" si="467"/>
        <v/>
      </c>
      <c r="AB638" s="4"/>
      <c r="AC638" s="84">
        <f t="shared" si="468"/>
        <v>3</v>
      </c>
      <c r="AD638" s="80" t="str">
        <f t="shared" si="450"/>
        <v>BHUPENDRA SINGH JEENA</v>
      </c>
      <c r="AE638" s="80">
        <f t="shared" si="451"/>
        <v>4362</v>
      </c>
      <c r="AF638" s="81"/>
      <c r="AG638" s="82">
        <f t="shared" si="469"/>
        <v>0</v>
      </c>
      <c r="AH638" s="82" t="str">
        <f t="shared" si="470"/>
        <v/>
      </c>
      <c r="AI638" s="4"/>
      <c r="AJ638" s="83">
        <f t="shared" si="471"/>
        <v>3</v>
      </c>
      <c r="AK638" s="77" t="str">
        <f t="shared" si="472"/>
        <v>BHUPENDRA SINGH JEENA</v>
      </c>
      <c r="AL638" s="77">
        <f t="shared" si="452"/>
        <v>4362</v>
      </c>
      <c r="AM638" s="78"/>
      <c r="AN638" s="79" t="e">
        <f>IF(#REF!="","",ROUND(#REF!/#REF!*$AN$5,1))</f>
        <v>#REF!</v>
      </c>
      <c r="AO638" s="79" t="str">
        <f t="shared" si="473"/>
        <v/>
      </c>
      <c r="AP638" s="5" t="str">
        <f t="shared" ref="AP638:AP701" si="478">IF(D638="","",D638)</f>
        <v/>
      </c>
      <c r="AQ638" s="5" t="str">
        <f t="shared" ref="AQ638:AQ701" si="479">IF(K638="","",K638)</f>
        <v/>
      </c>
      <c r="AR638" s="5" t="str">
        <f t="shared" ref="AR638:AR701" si="480">IF(R638="","",R638)</f>
        <v/>
      </c>
      <c r="AS638" s="5" t="str">
        <f t="shared" ref="AS638:AS701" si="481">IF(Y638="","",Y638)</f>
        <v/>
      </c>
      <c r="AT638" s="5" t="str">
        <f t="shared" ref="AT638:AT701" si="482">IF(AF638="","",AF638)</f>
        <v/>
      </c>
      <c r="AU638" s="5" t="str">
        <f t="shared" ref="AU638:AU701" si="483">IF(AM638="","",AM638)</f>
        <v/>
      </c>
      <c r="AV638" s="5" t="str">
        <f t="shared" si="477"/>
        <v/>
      </c>
    </row>
    <row r="639" spans="1:48" x14ac:dyDescent="0.35">
      <c r="A639" s="69">
        <f>IF('Student Profile'!A6="","",'Student Profile'!A6)</f>
        <v>4</v>
      </c>
      <c r="B639" s="70" t="str">
        <f>IF('Student Profile'!B6="","",'Student Profile'!B6)</f>
        <v>GAURAV SUYAL</v>
      </c>
      <c r="C639" s="69">
        <f>IF('Student Profile'!C6="","",'Student Profile'!C6)</f>
        <v>4165</v>
      </c>
      <c r="D639" s="71"/>
      <c r="E639" s="72">
        <f t="shared" si="453"/>
        <v>0</v>
      </c>
      <c r="F639" s="72" t="str">
        <f t="shared" si="454"/>
        <v/>
      </c>
      <c r="G639" s="4"/>
      <c r="H639" s="84">
        <f t="shared" si="455"/>
        <v>4</v>
      </c>
      <c r="I639" s="80" t="str">
        <f t="shared" si="456"/>
        <v>GAURAV SUYAL</v>
      </c>
      <c r="J639" s="80">
        <f t="shared" si="457"/>
        <v>4165</v>
      </c>
      <c r="K639" s="81"/>
      <c r="L639" s="82">
        <f t="shared" si="458"/>
        <v>0</v>
      </c>
      <c r="M639" s="82" t="str">
        <f t="shared" si="459"/>
        <v/>
      </c>
      <c r="N639" s="4"/>
      <c r="O639" s="83">
        <f t="shared" si="460"/>
        <v>4</v>
      </c>
      <c r="P639" s="77" t="str">
        <f t="shared" si="461"/>
        <v>GAURAV SUYAL</v>
      </c>
      <c r="Q639" s="77">
        <f t="shared" si="462"/>
        <v>4165</v>
      </c>
      <c r="R639" s="78"/>
      <c r="S639" s="79" t="e">
        <f>IF(#REF!="","",ROUND(#REF!/#REF!*$AN$5,1))</f>
        <v>#REF!</v>
      </c>
      <c r="T639" s="79" t="str">
        <f t="shared" si="463"/>
        <v/>
      </c>
      <c r="U639" s="4"/>
      <c r="V639" s="69">
        <f t="shared" si="464"/>
        <v>4</v>
      </c>
      <c r="W639" s="70" t="str">
        <f t="shared" si="465"/>
        <v>GAURAV SUYAL</v>
      </c>
      <c r="X639" s="70">
        <f t="shared" si="449"/>
        <v>4165</v>
      </c>
      <c r="Y639" s="71"/>
      <c r="Z639" s="72">
        <f t="shared" si="466"/>
        <v>0</v>
      </c>
      <c r="AA639" s="72" t="str">
        <f t="shared" si="467"/>
        <v/>
      </c>
      <c r="AB639" s="4"/>
      <c r="AC639" s="84">
        <f t="shared" si="468"/>
        <v>4</v>
      </c>
      <c r="AD639" s="80" t="str">
        <f t="shared" si="450"/>
        <v>GAURAV SUYAL</v>
      </c>
      <c r="AE639" s="80">
        <f t="shared" si="451"/>
        <v>4165</v>
      </c>
      <c r="AF639" s="81"/>
      <c r="AG639" s="82">
        <f t="shared" si="469"/>
        <v>0</v>
      </c>
      <c r="AH639" s="82" t="str">
        <f t="shared" si="470"/>
        <v/>
      </c>
      <c r="AI639" s="4"/>
      <c r="AJ639" s="83">
        <f t="shared" si="471"/>
        <v>4</v>
      </c>
      <c r="AK639" s="77" t="str">
        <f t="shared" si="472"/>
        <v>GAURAV SUYAL</v>
      </c>
      <c r="AL639" s="77">
        <f t="shared" si="452"/>
        <v>4165</v>
      </c>
      <c r="AM639" s="78"/>
      <c r="AN639" s="79" t="e">
        <f>IF(#REF!="","",ROUND(#REF!/#REF!*$AN$5,1))</f>
        <v>#REF!</v>
      </c>
      <c r="AO639" s="79" t="str">
        <f t="shared" si="473"/>
        <v/>
      </c>
      <c r="AP639" s="5" t="str">
        <f t="shared" si="478"/>
        <v/>
      </c>
      <c r="AQ639" s="5" t="str">
        <f t="shared" si="479"/>
        <v/>
      </c>
      <c r="AR639" s="5" t="str">
        <f t="shared" si="480"/>
        <v/>
      </c>
      <c r="AS639" s="5" t="str">
        <f t="shared" si="481"/>
        <v/>
      </c>
      <c r="AT639" s="5" t="str">
        <f t="shared" si="482"/>
        <v/>
      </c>
      <c r="AU639" s="5" t="str">
        <f t="shared" si="483"/>
        <v/>
      </c>
      <c r="AV639" s="5" t="str">
        <f t="shared" si="477"/>
        <v/>
      </c>
    </row>
    <row r="640" spans="1:48" x14ac:dyDescent="0.35">
      <c r="A640" s="69">
        <f>IF('Student Profile'!A7="","",'Student Profile'!A7)</f>
        <v>5</v>
      </c>
      <c r="B640" s="70" t="str">
        <f>IF('Student Profile'!B7="","",'Student Profile'!B7)</f>
        <v>KAMAL KISHOR JOSHI</v>
      </c>
      <c r="C640" s="69">
        <f>IF('Student Profile'!C7="","",'Student Profile'!C7)</f>
        <v>4364</v>
      </c>
      <c r="D640" s="71"/>
      <c r="E640" s="72">
        <f t="shared" si="453"/>
        <v>0</v>
      </c>
      <c r="F640" s="72" t="str">
        <f t="shared" si="454"/>
        <v/>
      </c>
      <c r="G640" s="4"/>
      <c r="H640" s="84">
        <f t="shared" si="455"/>
        <v>5</v>
      </c>
      <c r="I640" s="80" t="str">
        <f t="shared" si="456"/>
        <v>KAMAL KISHOR JOSHI</v>
      </c>
      <c r="J640" s="80">
        <f t="shared" si="457"/>
        <v>4364</v>
      </c>
      <c r="K640" s="81"/>
      <c r="L640" s="82">
        <f t="shared" si="458"/>
        <v>0</v>
      </c>
      <c r="M640" s="82" t="str">
        <f t="shared" si="459"/>
        <v/>
      </c>
      <c r="N640" s="4"/>
      <c r="O640" s="83">
        <f t="shared" si="460"/>
        <v>5</v>
      </c>
      <c r="P640" s="77" t="str">
        <f t="shared" si="461"/>
        <v>KAMAL KISHOR JOSHI</v>
      </c>
      <c r="Q640" s="77">
        <f t="shared" si="462"/>
        <v>4364</v>
      </c>
      <c r="R640" s="78"/>
      <c r="S640" s="79" t="e">
        <f>IF(#REF!="","",ROUND(#REF!/#REF!*$AN$5,1))</f>
        <v>#REF!</v>
      </c>
      <c r="T640" s="79" t="str">
        <f t="shared" si="463"/>
        <v/>
      </c>
      <c r="U640" s="4"/>
      <c r="V640" s="69">
        <f t="shared" si="464"/>
        <v>5</v>
      </c>
      <c r="W640" s="70" t="str">
        <f t="shared" si="465"/>
        <v>KAMAL KISHOR JOSHI</v>
      </c>
      <c r="X640" s="70">
        <f t="shared" si="449"/>
        <v>4364</v>
      </c>
      <c r="Y640" s="71"/>
      <c r="Z640" s="72">
        <f t="shared" si="466"/>
        <v>0</v>
      </c>
      <c r="AA640" s="72" t="str">
        <f t="shared" si="467"/>
        <v/>
      </c>
      <c r="AB640" s="4"/>
      <c r="AC640" s="84">
        <f t="shared" si="468"/>
        <v>5</v>
      </c>
      <c r="AD640" s="80" t="str">
        <f t="shared" si="450"/>
        <v>KAMAL KISHOR JOSHI</v>
      </c>
      <c r="AE640" s="80">
        <f t="shared" si="451"/>
        <v>4364</v>
      </c>
      <c r="AF640" s="81"/>
      <c r="AG640" s="82">
        <f t="shared" si="469"/>
        <v>0</v>
      </c>
      <c r="AH640" s="82" t="str">
        <f t="shared" si="470"/>
        <v/>
      </c>
      <c r="AI640" s="4"/>
      <c r="AJ640" s="83">
        <f t="shared" si="471"/>
        <v>5</v>
      </c>
      <c r="AK640" s="77" t="str">
        <f t="shared" si="472"/>
        <v>KAMAL KISHOR JOSHI</v>
      </c>
      <c r="AL640" s="77">
        <f t="shared" si="452"/>
        <v>4364</v>
      </c>
      <c r="AM640" s="78"/>
      <c r="AN640" s="79" t="e">
        <f>IF(#REF!="","",ROUND(#REF!/#REF!*$AN$5,1))</f>
        <v>#REF!</v>
      </c>
      <c r="AO640" s="79" t="str">
        <f t="shared" si="473"/>
        <v/>
      </c>
      <c r="AP640" s="5" t="str">
        <f t="shared" si="478"/>
        <v/>
      </c>
      <c r="AQ640" s="5" t="str">
        <f t="shared" si="479"/>
        <v/>
      </c>
      <c r="AR640" s="5" t="str">
        <f t="shared" si="480"/>
        <v/>
      </c>
      <c r="AS640" s="5" t="str">
        <f t="shared" si="481"/>
        <v/>
      </c>
      <c r="AT640" s="5" t="str">
        <f t="shared" si="482"/>
        <v/>
      </c>
      <c r="AU640" s="5" t="str">
        <f t="shared" si="483"/>
        <v/>
      </c>
      <c r="AV640" s="5" t="str">
        <f t="shared" si="477"/>
        <v/>
      </c>
    </row>
    <row r="641" spans="1:48" x14ac:dyDescent="0.35">
      <c r="A641" s="69">
        <f>IF('Student Profile'!A8="","",'Student Profile'!A8)</f>
        <v>6</v>
      </c>
      <c r="B641" s="70" t="str">
        <f>IF('Student Profile'!B8="","",'Student Profile'!B8)</f>
        <v>KARAN SINGH RAWAT</v>
      </c>
      <c r="C641" s="69">
        <f>IF('Student Profile'!C8="","",'Student Profile'!C8)</f>
        <v>4367</v>
      </c>
      <c r="D641" s="71"/>
      <c r="E641" s="72">
        <f t="shared" si="453"/>
        <v>0</v>
      </c>
      <c r="F641" s="72" t="str">
        <f t="shared" si="454"/>
        <v/>
      </c>
      <c r="G641" s="4"/>
      <c r="H641" s="84">
        <f t="shared" si="455"/>
        <v>6</v>
      </c>
      <c r="I641" s="80" t="str">
        <f t="shared" si="456"/>
        <v>KARAN SINGH RAWAT</v>
      </c>
      <c r="J641" s="80">
        <f t="shared" si="457"/>
        <v>4367</v>
      </c>
      <c r="K641" s="81"/>
      <c r="L641" s="82">
        <f t="shared" si="458"/>
        <v>0</v>
      </c>
      <c r="M641" s="82" t="str">
        <f t="shared" si="459"/>
        <v/>
      </c>
      <c r="N641" s="4"/>
      <c r="O641" s="83">
        <f t="shared" si="460"/>
        <v>6</v>
      </c>
      <c r="P641" s="77" t="str">
        <f t="shared" si="461"/>
        <v>KARAN SINGH RAWAT</v>
      </c>
      <c r="Q641" s="77">
        <f t="shared" si="462"/>
        <v>4367</v>
      </c>
      <c r="R641" s="78"/>
      <c r="S641" s="79" t="e">
        <f>IF(#REF!="","",ROUND(#REF!/#REF!*$AN$5,1))</f>
        <v>#REF!</v>
      </c>
      <c r="T641" s="79" t="str">
        <f t="shared" si="463"/>
        <v/>
      </c>
      <c r="U641" s="4"/>
      <c r="V641" s="69">
        <f t="shared" si="464"/>
        <v>6</v>
      </c>
      <c r="W641" s="70" t="str">
        <f t="shared" si="465"/>
        <v>KARAN SINGH RAWAT</v>
      </c>
      <c r="X641" s="70">
        <f t="shared" si="449"/>
        <v>4367</v>
      </c>
      <c r="Y641" s="71"/>
      <c r="Z641" s="72">
        <f t="shared" si="466"/>
        <v>0</v>
      </c>
      <c r="AA641" s="72" t="str">
        <f t="shared" si="467"/>
        <v/>
      </c>
      <c r="AB641" s="4"/>
      <c r="AC641" s="84">
        <f t="shared" si="468"/>
        <v>6</v>
      </c>
      <c r="AD641" s="80" t="str">
        <f t="shared" si="450"/>
        <v>KARAN SINGH RAWAT</v>
      </c>
      <c r="AE641" s="80">
        <f t="shared" si="451"/>
        <v>4367</v>
      </c>
      <c r="AF641" s="81"/>
      <c r="AG641" s="82">
        <f t="shared" si="469"/>
        <v>0</v>
      </c>
      <c r="AH641" s="82" t="str">
        <f t="shared" si="470"/>
        <v/>
      </c>
      <c r="AI641" s="4"/>
      <c r="AJ641" s="83">
        <f t="shared" si="471"/>
        <v>6</v>
      </c>
      <c r="AK641" s="77" t="str">
        <f t="shared" si="472"/>
        <v>KARAN SINGH RAWAT</v>
      </c>
      <c r="AL641" s="77">
        <f t="shared" si="452"/>
        <v>4367</v>
      </c>
      <c r="AM641" s="78"/>
      <c r="AN641" s="79" t="e">
        <f>IF(#REF!="","",ROUND(#REF!/#REF!*$AN$5,1))</f>
        <v>#REF!</v>
      </c>
      <c r="AO641" s="79" t="str">
        <f t="shared" si="473"/>
        <v/>
      </c>
      <c r="AP641" s="5" t="str">
        <f t="shared" si="478"/>
        <v/>
      </c>
      <c r="AQ641" s="5" t="str">
        <f t="shared" si="479"/>
        <v/>
      </c>
      <c r="AR641" s="5" t="str">
        <f t="shared" si="480"/>
        <v/>
      </c>
      <c r="AS641" s="5" t="str">
        <f t="shared" si="481"/>
        <v/>
      </c>
      <c r="AT641" s="5" t="str">
        <f t="shared" si="482"/>
        <v/>
      </c>
      <c r="AU641" s="5" t="str">
        <f t="shared" si="483"/>
        <v/>
      </c>
      <c r="AV641" s="5" t="str">
        <f t="shared" si="477"/>
        <v/>
      </c>
    </row>
    <row r="642" spans="1:48" x14ac:dyDescent="0.35">
      <c r="A642" s="69">
        <f>IF('Student Profile'!A9="","",'Student Profile'!A9)</f>
        <v>7</v>
      </c>
      <c r="B642" s="70" t="str">
        <f>IF('Student Profile'!B9="","",'Student Profile'!B9)</f>
        <v>KARAN SUYAL</v>
      </c>
      <c r="C642" s="69">
        <f>IF('Student Profile'!C9="","",'Student Profile'!C9)</f>
        <v>4346</v>
      </c>
      <c r="D642" s="71"/>
      <c r="E642" s="72">
        <f t="shared" si="453"/>
        <v>0</v>
      </c>
      <c r="F642" s="72" t="str">
        <f t="shared" si="454"/>
        <v/>
      </c>
      <c r="G642" s="4"/>
      <c r="H642" s="84">
        <f t="shared" si="455"/>
        <v>7</v>
      </c>
      <c r="I642" s="80" t="str">
        <f t="shared" si="456"/>
        <v>KARAN SUYAL</v>
      </c>
      <c r="J642" s="80">
        <f t="shared" si="457"/>
        <v>4346</v>
      </c>
      <c r="K642" s="81"/>
      <c r="L642" s="82">
        <f t="shared" si="458"/>
        <v>0</v>
      </c>
      <c r="M642" s="82" t="str">
        <f t="shared" si="459"/>
        <v/>
      </c>
      <c r="N642" s="4"/>
      <c r="O642" s="83">
        <f t="shared" si="460"/>
        <v>7</v>
      </c>
      <c r="P642" s="77" t="str">
        <f t="shared" si="461"/>
        <v>KARAN SUYAL</v>
      </c>
      <c r="Q642" s="77">
        <f t="shared" si="462"/>
        <v>4346</v>
      </c>
      <c r="R642" s="78"/>
      <c r="S642" s="79" t="e">
        <f>IF(#REF!="","",ROUND(#REF!/#REF!*$AN$5,1))</f>
        <v>#REF!</v>
      </c>
      <c r="T642" s="79" t="str">
        <f t="shared" si="463"/>
        <v/>
      </c>
      <c r="U642" s="4"/>
      <c r="V642" s="69">
        <f t="shared" si="464"/>
        <v>7</v>
      </c>
      <c r="W642" s="70" t="str">
        <f t="shared" si="465"/>
        <v>KARAN SUYAL</v>
      </c>
      <c r="X642" s="70">
        <f t="shared" si="449"/>
        <v>4346</v>
      </c>
      <c r="Y642" s="71"/>
      <c r="Z642" s="72">
        <f t="shared" si="466"/>
        <v>0</v>
      </c>
      <c r="AA642" s="72" t="str">
        <f t="shared" si="467"/>
        <v/>
      </c>
      <c r="AB642" s="4"/>
      <c r="AC642" s="84">
        <f t="shared" si="468"/>
        <v>7</v>
      </c>
      <c r="AD642" s="80" t="str">
        <f t="shared" si="450"/>
        <v>KARAN SUYAL</v>
      </c>
      <c r="AE642" s="80">
        <f t="shared" si="451"/>
        <v>4346</v>
      </c>
      <c r="AF642" s="81"/>
      <c r="AG642" s="82">
        <f t="shared" si="469"/>
        <v>0</v>
      </c>
      <c r="AH642" s="82" t="str">
        <f t="shared" si="470"/>
        <v/>
      </c>
      <c r="AI642" s="4"/>
      <c r="AJ642" s="83">
        <f t="shared" si="471"/>
        <v>7</v>
      </c>
      <c r="AK642" s="77" t="str">
        <f t="shared" si="472"/>
        <v>KARAN SUYAL</v>
      </c>
      <c r="AL642" s="77">
        <f t="shared" si="452"/>
        <v>4346</v>
      </c>
      <c r="AM642" s="78"/>
      <c r="AN642" s="79" t="e">
        <f>IF(#REF!="","",ROUND(#REF!/#REF!*$AN$5,1))</f>
        <v>#REF!</v>
      </c>
      <c r="AO642" s="79" t="str">
        <f t="shared" si="473"/>
        <v/>
      </c>
      <c r="AP642" s="5" t="str">
        <f t="shared" si="478"/>
        <v/>
      </c>
      <c r="AQ642" s="5" t="str">
        <f t="shared" si="479"/>
        <v/>
      </c>
      <c r="AR642" s="5" t="str">
        <f t="shared" si="480"/>
        <v/>
      </c>
      <c r="AS642" s="5" t="str">
        <f t="shared" si="481"/>
        <v/>
      </c>
      <c r="AT642" s="5" t="str">
        <f t="shared" si="482"/>
        <v/>
      </c>
      <c r="AU642" s="5" t="str">
        <f t="shared" si="483"/>
        <v/>
      </c>
      <c r="AV642" s="5" t="str">
        <f t="shared" si="477"/>
        <v/>
      </c>
    </row>
    <row r="643" spans="1:48" x14ac:dyDescent="0.35">
      <c r="A643" s="69">
        <f>IF('Student Profile'!A10="","",'Student Profile'!A10)</f>
        <v>8</v>
      </c>
      <c r="B643" s="70" t="str">
        <f>IF('Student Profile'!B10="","",'Student Profile'!B10)</f>
        <v>KHEEM SINGH CHHIMWAL</v>
      </c>
      <c r="C643" s="69">
        <f>IF('Student Profile'!C10="","",'Student Profile'!C10)</f>
        <v>4162</v>
      </c>
      <c r="D643" s="71"/>
      <c r="E643" s="72">
        <f t="shared" si="453"/>
        <v>0</v>
      </c>
      <c r="F643" s="72" t="str">
        <f t="shared" si="454"/>
        <v/>
      </c>
      <c r="G643" s="4"/>
      <c r="H643" s="84">
        <f t="shared" si="455"/>
        <v>8</v>
      </c>
      <c r="I643" s="80" t="str">
        <f t="shared" si="456"/>
        <v>KHEEM SINGH CHHIMWAL</v>
      </c>
      <c r="J643" s="80">
        <f t="shared" si="457"/>
        <v>4162</v>
      </c>
      <c r="K643" s="81"/>
      <c r="L643" s="82">
        <f t="shared" si="458"/>
        <v>0</v>
      </c>
      <c r="M643" s="82" t="str">
        <f t="shared" si="459"/>
        <v/>
      </c>
      <c r="N643" s="4"/>
      <c r="O643" s="83">
        <f t="shared" si="460"/>
        <v>8</v>
      </c>
      <c r="P643" s="77" t="str">
        <f t="shared" si="461"/>
        <v>KHEEM SINGH CHHIMWAL</v>
      </c>
      <c r="Q643" s="77">
        <f t="shared" si="462"/>
        <v>4162</v>
      </c>
      <c r="R643" s="78"/>
      <c r="S643" s="79" t="e">
        <f>IF(#REF!="","",ROUND(#REF!/#REF!*$AN$5,1))</f>
        <v>#REF!</v>
      </c>
      <c r="T643" s="79" t="str">
        <f t="shared" si="463"/>
        <v/>
      </c>
      <c r="U643" s="4"/>
      <c r="V643" s="69">
        <f t="shared" si="464"/>
        <v>8</v>
      </c>
      <c r="W643" s="70" t="str">
        <f t="shared" si="465"/>
        <v>KHEEM SINGH CHHIMWAL</v>
      </c>
      <c r="X643" s="70">
        <f t="shared" si="449"/>
        <v>4162</v>
      </c>
      <c r="Y643" s="71"/>
      <c r="Z643" s="72">
        <f t="shared" si="466"/>
        <v>0</v>
      </c>
      <c r="AA643" s="72" t="str">
        <f t="shared" si="467"/>
        <v/>
      </c>
      <c r="AB643" s="4"/>
      <c r="AC643" s="84">
        <f t="shared" si="468"/>
        <v>8</v>
      </c>
      <c r="AD643" s="80" t="str">
        <f t="shared" si="450"/>
        <v>KHEEM SINGH CHHIMWAL</v>
      </c>
      <c r="AE643" s="80">
        <f t="shared" si="451"/>
        <v>4162</v>
      </c>
      <c r="AF643" s="81"/>
      <c r="AG643" s="82">
        <f t="shared" si="469"/>
        <v>0</v>
      </c>
      <c r="AH643" s="82" t="str">
        <f t="shared" si="470"/>
        <v/>
      </c>
      <c r="AI643" s="4"/>
      <c r="AJ643" s="83">
        <f t="shared" si="471"/>
        <v>8</v>
      </c>
      <c r="AK643" s="77" t="str">
        <f t="shared" si="472"/>
        <v>KHEEM SINGH CHHIMWAL</v>
      </c>
      <c r="AL643" s="77">
        <f t="shared" si="452"/>
        <v>4162</v>
      </c>
      <c r="AM643" s="78"/>
      <c r="AN643" s="79" t="e">
        <f>IF(#REF!="","",ROUND(#REF!/#REF!*$AN$5,1))</f>
        <v>#REF!</v>
      </c>
      <c r="AO643" s="79" t="str">
        <f t="shared" si="473"/>
        <v/>
      </c>
      <c r="AP643" s="5" t="str">
        <f t="shared" si="478"/>
        <v/>
      </c>
      <c r="AQ643" s="5" t="str">
        <f t="shared" si="479"/>
        <v/>
      </c>
      <c r="AR643" s="5" t="str">
        <f t="shared" si="480"/>
        <v/>
      </c>
      <c r="AS643" s="5" t="str">
        <f t="shared" si="481"/>
        <v/>
      </c>
      <c r="AT643" s="5" t="str">
        <f t="shared" si="482"/>
        <v/>
      </c>
      <c r="AU643" s="5" t="str">
        <f t="shared" si="483"/>
        <v/>
      </c>
      <c r="AV643" s="5" t="str">
        <f t="shared" si="477"/>
        <v/>
      </c>
    </row>
    <row r="644" spans="1:48" x14ac:dyDescent="0.35">
      <c r="A644" s="69">
        <f>IF('Student Profile'!A11="","",'Student Profile'!A11)</f>
        <v>9</v>
      </c>
      <c r="B644" s="70" t="str">
        <f>IF('Student Profile'!B11="","",'Student Profile'!B11)</f>
        <v>MANISH NEGI</v>
      </c>
      <c r="C644" s="69">
        <f>IF('Student Profile'!C11="","",'Student Profile'!C11)</f>
        <v>4393</v>
      </c>
      <c r="D644" s="71"/>
      <c r="E644" s="72">
        <f t="shared" si="453"/>
        <v>0</v>
      </c>
      <c r="F644" s="72" t="str">
        <f t="shared" si="454"/>
        <v/>
      </c>
      <c r="G644" s="4"/>
      <c r="H644" s="84">
        <f t="shared" si="455"/>
        <v>9</v>
      </c>
      <c r="I644" s="80" t="str">
        <f t="shared" si="456"/>
        <v>MANISH NEGI</v>
      </c>
      <c r="J644" s="80">
        <f t="shared" si="457"/>
        <v>4393</v>
      </c>
      <c r="K644" s="81"/>
      <c r="L644" s="82">
        <f t="shared" si="458"/>
        <v>0</v>
      </c>
      <c r="M644" s="82" t="str">
        <f t="shared" si="459"/>
        <v/>
      </c>
      <c r="N644" s="4"/>
      <c r="O644" s="83">
        <f t="shared" si="460"/>
        <v>9</v>
      </c>
      <c r="P644" s="77" t="str">
        <f t="shared" si="461"/>
        <v>MANISH NEGI</v>
      </c>
      <c r="Q644" s="77">
        <f t="shared" si="462"/>
        <v>4393</v>
      </c>
      <c r="R644" s="78"/>
      <c r="S644" s="79" t="e">
        <f>IF(#REF!="","",ROUND(#REF!/#REF!*$AN$5,1))</f>
        <v>#REF!</v>
      </c>
      <c r="T644" s="79" t="str">
        <f t="shared" si="463"/>
        <v/>
      </c>
      <c r="U644" s="4"/>
      <c r="V644" s="69">
        <f t="shared" si="464"/>
        <v>9</v>
      </c>
      <c r="W644" s="70" t="str">
        <f t="shared" si="465"/>
        <v>MANISH NEGI</v>
      </c>
      <c r="X644" s="70">
        <f t="shared" si="449"/>
        <v>4393</v>
      </c>
      <c r="Y644" s="71"/>
      <c r="Z644" s="72">
        <f t="shared" si="466"/>
        <v>0</v>
      </c>
      <c r="AA644" s="72" t="str">
        <f t="shared" si="467"/>
        <v/>
      </c>
      <c r="AB644" s="4"/>
      <c r="AC644" s="84">
        <f t="shared" si="468"/>
        <v>9</v>
      </c>
      <c r="AD644" s="80" t="str">
        <f t="shared" si="450"/>
        <v>MANISH NEGI</v>
      </c>
      <c r="AE644" s="80">
        <f t="shared" si="451"/>
        <v>4393</v>
      </c>
      <c r="AF644" s="81"/>
      <c r="AG644" s="82">
        <f t="shared" si="469"/>
        <v>0</v>
      </c>
      <c r="AH644" s="82" t="str">
        <f t="shared" si="470"/>
        <v/>
      </c>
      <c r="AI644" s="4"/>
      <c r="AJ644" s="83">
        <f t="shared" si="471"/>
        <v>9</v>
      </c>
      <c r="AK644" s="77" t="str">
        <f t="shared" si="472"/>
        <v>MANISH NEGI</v>
      </c>
      <c r="AL644" s="77">
        <f t="shared" si="452"/>
        <v>4393</v>
      </c>
      <c r="AM644" s="78"/>
      <c r="AN644" s="79" t="e">
        <f>IF(#REF!="","",ROUND(#REF!/#REF!*$AN$5,1))</f>
        <v>#REF!</v>
      </c>
      <c r="AO644" s="79" t="str">
        <f t="shared" si="473"/>
        <v/>
      </c>
      <c r="AP644" s="5" t="str">
        <f t="shared" si="478"/>
        <v/>
      </c>
      <c r="AQ644" s="5" t="str">
        <f t="shared" si="479"/>
        <v/>
      </c>
      <c r="AR644" s="5" t="str">
        <f t="shared" si="480"/>
        <v/>
      </c>
      <c r="AS644" s="5" t="str">
        <f t="shared" si="481"/>
        <v/>
      </c>
      <c r="AT644" s="5" t="str">
        <f t="shared" si="482"/>
        <v/>
      </c>
      <c r="AU644" s="5" t="str">
        <f t="shared" si="483"/>
        <v/>
      </c>
      <c r="AV644" s="5" t="str">
        <f t="shared" si="477"/>
        <v/>
      </c>
    </row>
    <row r="645" spans="1:48" x14ac:dyDescent="0.35">
      <c r="A645" s="69">
        <f>IF('Student Profile'!A12="","",'Student Profile'!A12)</f>
        <v>10</v>
      </c>
      <c r="B645" s="70" t="str">
        <f>IF('Student Profile'!B12="","",'Student Profile'!B12)</f>
        <v>MOHIT JOSHI</v>
      </c>
      <c r="C645" s="69">
        <f>IF('Student Profile'!C12="","",'Student Profile'!C12)</f>
        <v>4394</v>
      </c>
      <c r="D645" s="71"/>
      <c r="E645" s="72">
        <f t="shared" si="453"/>
        <v>0</v>
      </c>
      <c r="F645" s="72" t="str">
        <f t="shared" si="454"/>
        <v/>
      </c>
      <c r="G645" s="4"/>
      <c r="H645" s="84">
        <f t="shared" si="455"/>
        <v>10</v>
      </c>
      <c r="I645" s="80" t="str">
        <f t="shared" si="456"/>
        <v>MOHIT JOSHI</v>
      </c>
      <c r="J645" s="80">
        <f t="shared" si="457"/>
        <v>4394</v>
      </c>
      <c r="K645" s="81"/>
      <c r="L645" s="82">
        <f t="shared" si="458"/>
        <v>0</v>
      </c>
      <c r="M645" s="82" t="str">
        <f t="shared" si="459"/>
        <v/>
      </c>
      <c r="N645" s="4"/>
      <c r="O645" s="83">
        <f t="shared" si="460"/>
        <v>10</v>
      </c>
      <c r="P645" s="77" t="str">
        <f t="shared" si="461"/>
        <v>MOHIT JOSHI</v>
      </c>
      <c r="Q645" s="77">
        <f t="shared" si="462"/>
        <v>4394</v>
      </c>
      <c r="R645" s="78"/>
      <c r="S645" s="79" t="e">
        <f>IF(#REF!="","",ROUND(#REF!/#REF!*$AN$5,1))</f>
        <v>#REF!</v>
      </c>
      <c r="T645" s="79" t="str">
        <f t="shared" si="463"/>
        <v/>
      </c>
      <c r="U645" s="4"/>
      <c r="V645" s="69">
        <f t="shared" si="464"/>
        <v>10</v>
      </c>
      <c r="W645" s="70" t="str">
        <f t="shared" si="465"/>
        <v>MOHIT JOSHI</v>
      </c>
      <c r="X645" s="70">
        <f t="shared" si="449"/>
        <v>4394</v>
      </c>
      <c r="Y645" s="71"/>
      <c r="Z645" s="72">
        <f t="shared" si="466"/>
        <v>0</v>
      </c>
      <c r="AA645" s="72" t="str">
        <f t="shared" si="467"/>
        <v/>
      </c>
      <c r="AB645" s="4"/>
      <c r="AC645" s="84">
        <f t="shared" si="468"/>
        <v>10</v>
      </c>
      <c r="AD645" s="80" t="str">
        <f t="shared" si="450"/>
        <v>MOHIT JOSHI</v>
      </c>
      <c r="AE645" s="80">
        <f t="shared" si="451"/>
        <v>4394</v>
      </c>
      <c r="AF645" s="81"/>
      <c r="AG645" s="82">
        <f t="shared" si="469"/>
        <v>0</v>
      </c>
      <c r="AH645" s="82" t="str">
        <f t="shared" si="470"/>
        <v/>
      </c>
      <c r="AI645" s="4"/>
      <c r="AJ645" s="83">
        <f t="shared" si="471"/>
        <v>10</v>
      </c>
      <c r="AK645" s="77" t="str">
        <f t="shared" si="472"/>
        <v>MOHIT JOSHI</v>
      </c>
      <c r="AL645" s="77">
        <f t="shared" si="452"/>
        <v>4394</v>
      </c>
      <c r="AM645" s="78"/>
      <c r="AN645" s="79" t="e">
        <f>IF(#REF!="","",ROUND(#REF!/#REF!*$AN$5,1))</f>
        <v>#REF!</v>
      </c>
      <c r="AO645" s="79" t="str">
        <f t="shared" si="473"/>
        <v/>
      </c>
      <c r="AP645" s="5" t="str">
        <f t="shared" si="478"/>
        <v/>
      </c>
      <c r="AQ645" s="5" t="str">
        <f t="shared" si="479"/>
        <v/>
      </c>
      <c r="AR645" s="5" t="str">
        <f t="shared" si="480"/>
        <v/>
      </c>
      <c r="AS645" s="5" t="str">
        <f t="shared" si="481"/>
        <v/>
      </c>
      <c r="AT645" s="5" t="str">
        <f t="shared" si="482"/>
        <v/>
      </c>
      <c r="AU645" s="5" t="str">
        <f t="shared" si="483"/>
        <v/>
      </c>
      <c r="AV645" s="5" t="str">
        <f t="shared" si="477"/>
        <v/>
      </c>
    </row>
    <row r="646" spans="1:48" x14ac:dyDescent="0.35">
      <c r="A646" s="69">
        <f>IF('Student Profile'!A13="","",'Student Profile'!A13)</f>
        <v>11</v>
      </c>
      <c r="B646" s="70" t="str">
        <f>IF('Student Profile'!B13="","",'Student Profile'!B13)</f>
        <v>RITESH JOSHI</v>
      </c>
      <c r="C646" s="69">
        <f>IF('Student Profile'!C13="","",'Student Profile'!C13)</f>
        <v>4163</v>
      </c>
      <c r="D646" s="71"/>
      <c r="E646" s="72">
        <f t="shared" si="453"/>
        <v>0</v>
      </c>
      <c r="F646" s="72" t="str">
        <f t="shared" si="454"/>
        <v/>
      </c>
      <c r="G646" s="4"/>
      <c r="H646" s="84">
        <f t="shared" si="455"/>
        <v>11</v>
      </c>
      <c r="I646" s="80" t="str">
        <f t="shared" si="456"/>
        <v>RITESH JOSHI</v>
      </c>
      <c r="J646" s="80">
        <f t="shared" si="457"/>
        <v>4163</v>
      </c>
      <c r="K646" s="81"/>
      <c r="L646" s="82">
        <f t="shared" si="458"/>
        <v>0</v>
      </c>
      <c r="M646" s="82" t="str">
        <f t="shared" si="459"/>
        <v/>
      </c>
      <c r="N646" s="4"/>
      <c r="O646" s="83">
        <f t="shared" si="460"/>
        <v>11</v>
      </c>
      <c r="P646" s="77" t="str">
        <f t="shared" si="461"/>
        <v>RITESH JOSHI</v>
      </c>
      <c r="Q646" s="77">
        <f t="shared" si="462"/>
        <v>4163</v>
      </c>
      <c r="R646" s="78"/>
      <c r="S646" s="79" t="e">
        <f>IF(#REF!="","",ROUND(#REF!/#REF!*$AN$5,1))</f>
        <v>#REF!</v>
      </c>
      <c r="T646" s="79" t="str">
        <f t="shared" si="463"/>
        <v/>
      </c>
      <c r="U646" s="4"/>
      <c r="V646" s="69">
        <f t="shared" si="464"/>
        <v>11</v>
      </c>
      <c r="W646" s="70" t="str">
        <f t="shared" si="465"/>
        <v>RITESH JOSHI</v>
      </c>
      <c r="X646" s="70">
        <f t="shared" si="449"/>
        <v>4163</v>
      </c>
      <c r="Y646" s="71"/>
      <c r="Z646" s="72">
        <f t="shared" si="466"/>
        <v>0</v>
      </c>
      <c r="AA646" s="72" t="str">
        <f t="shared" si="467"/>
        <v/>
      </c>
      <c r="AB646" s="4"/>
      <c r="AC646" s="84">
        <f t="shared" si="468"/>
        <v>11</v>
      </c>
      <c r="AD646" s="80" t="str">
        <f t="shared" si="450"/>
        <v>RITESH JOSHI</v>
      </c>
      <c r="AE646" s="80">
        <f t="shared" si="451"/>
        <v>4163</v>
      </c>
      <c r="AF646" s="81"/>
      <c r="AG646" s="82">
        <f t="shared" si="469"/>
        <v>0</v>
      </c>
      <c r="AH646" s="82" t="str">
        <f t="shared" si="470"/>
        <v/>
      </c>
      <c r="AI646" s="4"/>
      <c r="AJ646" s="83">
        <f t="shared" si="471"/>
        <v>11</v>
      </c>
      <c r="AK646" s="77" t="str">
        <f t="shared" si="472"/>
        <v>RITESH JOSHI</v>
      </c>
      <c r="AL646" s="77">
        <f t="shared" si="452"/>
        <v>4163</v>
      </c>
      <c r="AM646" s="78"/>
      <c r="AN646" s="79" t="e">
        <f>IF(#REF!="","",ROUND(#REF!/#REF!*$AN$5,1))</f>
        <v>#REF!</v>
      </c>
      <c r="AO646" s="79" t="str">
        <f t="shared" si="473"/>
        <v/>
      </c>
      <c r="AP646" s="5" t="str">
        <f t="shared" si="478"/>
        <v/>
      </c>
      <c r="AQ646" s="5" t="str">
        <f t="shared" si="479"/>
        <v/>
      </c>
      <c r="AR646" s="5" t="str">
        <f t="shared" si="480"/>
        <v/>
      </c>
      <c r="AS646" s="5" t="str">
        <f t="shared" si="481"/>
        <v/>
      </c>
      <c r="AT646" s="5" t="str">
        <f t="shared" si="482"/>
        <v/>
      </c>
      <c r="AU646" s="5" t="str">
        <f t="shared" si="483"/>
        <v/>
      </c>
      <c r="AV646" s="5" t="str">
        <f t="shared" si="477"/>
        <v/>
      </c>
    </row>
    <row r="647" spans="1:48" x14ac:dyDescent="0.35">
      <c r="A647" s="69">
        <f>IF('Student Profile'!A14="","",'Student Profile'!A14)</f>
        <v>12</v>
      </c>
      <c r="B647" s="70" t="str">
        <f>IF('Student Profile'!B14="","",'Student Profile'!B14)</f>
        <v>SAGAR SINGH PARGAI</v>
      </c>
      <c r="C647" s="69">
        <f>IF('Student Profile'!C14="","",'Student Profile'!C14)</f>
        <v>4416</v>
      </c>
      <c r="D647" s="71"/>
      <c r="E647" s="72">
        <f t="shared" si="453"/>
        <v>0</v>
      </c>
      <c r="F647" s="72" t="str">
        <f t="shared" si="454"/>
        <v/>
      </c>
      <c r="G647" s="4"/>
      <c r="H647" s="84">
        <f t="shared" si="455"/>
        <v>12</v>
      </c>
      <c r="I647" s="80" t="str">
        <f t="shared" si="456"/>
        <v>SAGAR SINGH PARGAI</v>
      </c>
      <c r="J647" s="80">
        <f t="shared" si="457"/>
        <v>4416</v>
      </c>
      <c r="K647" s="81"/>
      <c r="L647" s="82">
        <f t="shared" si="458"/>
        <v>0</v>
      </c>
      <c r="M647" s="82" t="str">
        <f t="shared" si="459"/>
        <v/>
      </c>
      <c r="N647" s="4"/>
      <c r="O647" s="83">
        <f t="shared" si="460"/>
        <v>12</v>
      </c>
      <c r="P647" s="77" t="str">
        <f t="shared" si="461"/>
        <v>SAGAR SINGH PARGAI</v>
      </c>
      <c r="Q647" s="77">
        <f t="shared" si="462"/>
        <v>4416</v>
      </c>
      <c r="R647" s="78"/>
      <c r="S647" s="79" t="e">
        <f>IF(#REF!="","",ROUND(#REF!/#REF!*$AN$5,1))</f>
        <v>#REF!</v>
      </c>
      <c r="T647" s="79" t="str">
        <f t="shared" si="463"/>
        <v/>
      </c>
      <c r="U647" s="4"/>
      <c r="V647" s="69">
        <f t="shared" si="464"/>
        <v>12</v>
      </c>
      <c r="W647" s="70" t="str">
        <f t="shared" si="465"/>
        <v>SAGAR SINGH PARGAI</v>
      </c>
      <c r="X647" s="70">
        <f t="shared" si="449"/>
        <v>4416</v>
      </c>
      <c r="Y647" s="71"/>
      <c r="Z647" s="72">
        <f t="shared" si="466"/>
        <v>0</v>
      </c>
      <c r="AA647" s="72" t="str">
        <f t="shared" si="467"/>
        <v/>
      </c>
      <c r="AB647" s="4"/>
      <c r="AC647" s="84">
        <f t="shared" si="468"/>
        <v>12</v>
      </c>
      <c r="AD647" s="80" t="str">
        <f t="shared" si="450"/>
        <v>SAGAR SINGH PARGAI</v>
      </c>
      <c r="AE647" s="80">
        <f t="shared" si="451"/>
        <v>4416</v>
      </c>
      <c r="AF647" s="81"/>
      <c r="AG647" s="82">
        <f t="shared" si="469"/>
        <v>0</v>
      </c>
      <c r="AH647" s="82" t="str">
        <f t="shared" si="470"/>
        <v/>
      </c>
      <c r="AI647" s="4"/>
      <c r="AJ647" s="83">
        <f t="shared" si="471"/>
        <v>12</v>
      </c>
      <c r="AK647" s="77" t="str">
        <f t="shared" si="472"/>
        <v>SAGAR SINGH PARGAI</v>
      </c>
      <c r="AL647" s="77">
        <f t="shared" si="452"/>
        <v>4416</v>
      </c>
      <c r="AM647" s="78"/>
      <c r="AN647" s="79" t="e">
        <f>IF(#REF!="","",ROUND(#REF!/#REF!*$AN$5,1))</f>
        <v>#REF!</v>
      </c>
      <c r="AO647" s="79" t="str">
        <f t="shared" si="473"/>
        <v/>
      </c>
      <c r="AP647" s="5" t="str">
        <f t="shared" si="478"/>
        <v/>
      </c>
      <c r="AQ647" s="5" t="str">
        <f t="shared" si="479"/>
        <v/>
      </c>
      <c r="AR647" s="5" t="str">
        <f t="shared" si="480"/>
        <v/>
      </c>
      <c r="AS647" s="5" t="str">
        <f t="shared" si="481"/>
        <v/>
      </c>
      <c r="AT647" s="5" t="str">
        <f t="shared" si="482"/>
        <v/>
      </c>
      <c r="AU647" s="5" t="str">
        <f t="shared" si="483"/>
        <v/>
      </c>
      <c r="AV647" s="5" t="str">
        <f t="shared" si="477"/>
        <v/>
      </c>
    </row>
    <row r="648" spans="1:48" x14ac:dyDescent="0.35">
      <c r="A648" s="69">
        <f>IF('Student Profile'!A15="","",'Student Profile'!A15)</f>
        <v>13</v>
      </c>
      <c r="B648" s="70" t="str">
        <f>IF('Student Profile'!B15="","",'Student Profile'!B15)</f>
        <v>SUMIT DANI</v>
      </c>
      <c r="C648" s="69">
        <f>IF('Student Profile'!C15="","",'Student Profile'!C15)</f>
        <v>4257</v>
      </c>
      <c r="D648" s="71"/>
      <c r="E648" s="72">
        <f t="shared" si="453"/>
        <v>0</v>
      </c>
      <c r="F648" s="72" t="str">
        <f t="shared" si="454"/>
        <v/>
      </c>
      <c r="G648" s="4"/>
      <c r="H648" s="84">
        <f t="shared" si="455"/>
        <v>13</v>
      </c>
      <c r="I648" s="80" t="str">
        <f t="shared" si="456"/>
        <v>SUMIT DANI</v>
      </c>
      <c r="J648" s="80">
        <f t="shared" si="457"/>
        <v>4257</v>
      </c>
      <c r="K648" s="81"/>
      <c r="L648" s="82">
        <f t="shared" si="458"/>
        <v>0</v>
      </c>
      <c r="M648" s="82" t="str">
        <f t="shared" si="459"/>
        <v/>
      </c>
      <c r="N648" s="4"/>
      <c r="O648" s="83">
        <f t="shared" si="460"/>
        <v>13</v>
      </c>
      <c r="P648" s="77" t="str">
        <f t="shared" si="461"/>
        <v>SUMIT DANI</v>
      </c>
      <c r="Q648" s="77">
        <f t="shared" si="462"/>
        <v>4257</v>
      </c>
      <c r="R648" s="78"/>
      <c r="S648" s="79" t="e">
        <f>IF(#REF!="","",ROUND(#REF!/#REF!*$AN$5,1))</f>
        <v>#REF!</v>
      </c>
      <c r="T648" s="79" t="str">
        <f t="shared" si="463"/>
        <v/>
      </c>
      <c r="U648" s="4"/>
      <c r="V648" s="69">
        <f t="shared" si="464"/>
        <v>13</v>
      </c>
      <c r="W648" s="70" t="str">
        <f t="shared" si="465"/>
        <v>SUMIT DANI</v>
      </c>
      <c r="X648" s="70">
        <f t="shared" si="449"/>
        <v>4257</v>
      </c>
      <c r="Y648" s="71"/>
      <c r="Z648" s="72">
        <f t="shared" si="466"/>
        <v>0</v>
      </c>
      <c r="AA648" s="72" t="str">
        <f t="shared" si="467"/>
        <v/>
      </c>
      <c r="AB648" s="4"/>
      <c r="AC648" s="84">
        <f t="shared" si="468"/>
        <v>13</v>
      </c>
      <c r="AD648" s="80" t="str">
        <f t="shared" si="450"/>
        <v>SUMIT DANI</v>
      </c>
      <c r="AE648" s="80">
        <f t="shared" si="451"/>
        <v>4257</v>
      </c>
      <c r="AF648" s="81"/>
      <c r="AG648" s="82">
        <f t="shared" si="469"/>
        <v>0</v>
      </c>
      <c r="AH648" s="82" t="str">
        <f t="shared" si="470"/>
        <v/>
      </c>
      <c r="AI648" s="4"/>
      <c r="AJ648" s="83">
        <f t="shared" si="471"/>
        <v>13</v>
      </c>
      <c r="AK648" s="77" t="str">
        <f t="shared" si="472"/>
        <v>SUMIT DANI</v>
      </c>
      <c r="AL648" s="77">
        <f t="shared" si="452"/>
        <v>4257</v>
      </c>
      <c r="AM648" s="78"/>
      <c r="AN648" s="79" t="e">
        <f>IF(#REF!="","",ROUND(#REF!/#REF!*$AN$5,1))</f>
        <v>#REF!</v>
      </c>
      <c r="AO648" s="79" t="str">
        <f t="shared" si="473"/>
        <v/>
      </c>
      <c r="AP648" s="5" t="str">
        <f t="shared" si="478"/>
        <v/>
      </c>
      <c r="AQ648" s="5" t="str">
        <f t="shared" si="479"/>
        <v/>
      </c>
      <c r="AR648" s="5" t="str">
        <f t="shared" si="480"/>
        <v/>
      </c>
      <c r="AS648" s="5" t="str">
        <f t="shared" si="481"/>
        <v/>
      </c>
      <c r="AT648" s="5" t="str">
        <f t="shared" si="482"/>
        <v/>
      </c>
      <c r="AU648" s="5" t="str">
        <f t="shared" si="483"/>
        <v/>
      </c>
      <c r="AV648" s="5" t="str">
        <f t="shared" si="477"/>
        <v/>
      </c>
    </row>
    <row r="649" spans="1:48" x14ac:dyDescent="0.35">
      <c r="A649" s="69">
        <f>IF('Student Profile'!A16="","",'Student Profile'!A16)</f>
        <v>14</v>
      </c>
      <c r="B649" s="70" t="str">
        <f>IF('Student Profile'!B16="","",'Student Profile'!B16)</f>
        <v>VIVEK DANI</v>
      </c>
      <c r="C649" s="69">
        <f>IF('Student Profile'!C16="","",'Student Profile'!C16)</f>
        <v>4363</v>
      </c>
      <c r="D649" s="71"/>
      <c r="E649" s="72">
        <f t="shared" si="453"/>
        <v>0</v>
      </c>
      <c r="F649" s="72" t="str">
        <f t="shared" si="454"/>
        <v/>
      </c>
      <c r="G649" s="4"/>
      <c r="H649" s="84">
        <f t="shared" si="455"/>
        <v>14</v>
      </c>
      <c r="I649" s="80" t="str">
        <f t="shared" si="456"/>
        <v>VIVEK DANI</v>
      </c>
      <c r="J649" s="80">
        <f t="shared" si="457"/>
        <v>4363</v>
      </c>
      <c r="K649" s="81"/>
      <c r="L649" s="82">
        <f t="shared" si="458"/>
        <v>0</v>
      </c>
      <c r="M649" s="82" t="str">
        <f t="shared" si="459"/>
        <v/>
      </c>
      <c r="N649" s="4"/>
      <c r="O649" s="83">
        <f t="shared" si="460"/>
        <v>14</v>
      </c>
      <c r="P649" s="77" t="str">
        <f t="shared" si="461"/>
        <v>VIVEK DANI</v>
      </c>
      <c r="Q649" s="77">
        <f t="shared" si="462"/>
        <v>4363</v>
      </c>
      <c r="R649" s="78"/>
      <c r="S649" s="79" t="e">
        <f>IF(#REF!="","",ROUND(#REF!/#REF!*$AN$5,1))</f>
        <v>#REF!</v>
      </c>
      <c r="T649" s="79" t="str">
        <f t="shared" si="463"/>
        <v/>
      </c>
      <c r="U649" s="4"/>
      <c r="V649" s="69">
        <f t="shared" si="464"/>
        <v>14</v>
      </c>
      <c r="W649" s="70" t="str">
        <f t="shared" si="465"/>
        <v>VIVEK DANI</v>
      </c>
      <c r="X649" s="70">
        <f t="shared" si="449"/>
        <v>4363</v>
      </c>
      <c r="Y649" s="71"/>
      <c r="Z649" s="72">
        <f t="shared" si="466"/>
        <v>0</v>
      </c>
      <c r="AA649" s="72" t="str">
        <f t="shared" si="467"/>
        <v/>
      </c>
      <c r="AB649" s="4"/>
      <c r="AC649" s="84">
        <f t="shared" si="468"/>
        <v>14</v>
      </c>
      <c r="AD649" s="80" t="str">
        <f t="shared" si="450"/>
        <v>VIVEK DANI</v>
      </c>
      <c r="AE649" s="80">
        <f t="shared" si="451"/>
        <v>4363</v>
      </c>
      <c r="AF649" s="81"/>
      <c r="AG649" s="82">
        <f t="shared" si="469"/>
        <v>0</v>
      </c>
      <c r="AH649" s="82" t="str">
        <f t="shared" si="470"/>
        <v/>
      </c>
      <c r="AI649" s="4"/>
      <c r="AJ649" s="83">
        <f t="shared" si="471"/>
        <v>14</v>
      </c>
      <c r="AK649" s="77" t="str">
        <f t="shared" si="472"/>
        <v>VIVEK DANI</v>
      </c>
      <c r="AL649" s="77">
        <f t="shared" si="452"/>
        <v>4363</v>
      </c>
      <c r="AM649" s="78"/>
      <c r="AN649" s="79" t="e">
        <f>IF(#REF!="","",ROUND(#REF!/#REF!*$AN$5,1))</f>
        <v>#REF!</v>
      </c>
      <c r="AO649" s="79" t="str">
        <f t="shared" si="473"/>
        <v/>
      </c>
      <c r="AP649" s="5" t="str">
        <f t="shared" si="478"/>
        <v/>
      </c>
      <c r="AQ649" s="5" t="str">
        <f t="shared" si="479"/>
        <v/>
      </c>
      <c r="AR649" s="5" t="str">
        <f t="shared" si="480"/>
        <v/>
      </c>
      <c r="AS649" s="5" t="str">
        <f t="shared" si="481"/>
        <v/>
      </c>
      <c r="AT649" s="5" t="str">
        <f t="shared" si="482"/>
        <v/>
      </c>
      <c r="AU649" s="5" t="str">
        <f t="shared" si="483"/>
        <v/>
      </c>
      <c r="AV649" s="5" t="str">
        <f t="shared" si="477"/>
        <v/>
      </c>
    </row>
    <row r="650" spans="1:48" x14ac:dyDescent="0.35">
      <c r="A650" s="69">
        <f>IF('Student Profile'!A17="","",'Student Profile'!A17)</f>
        <v>15</v>
      </c>
      <c r="B650" s="70" t="str">
        <f>IF('Student Profile'!B17="","",'Student Profile'!B17)</f>
        <v>BABITA JEENA</v>
      </c>
      <c r="C650" s="69">
        <f>IF('Student Profile'!C17="","",'Student Profile'!C17)</f>
        <v>4591</v>
      </c>
      <c r="D650" s="71"/>
      <c r="E650" s="72">
        <f t="shared" si="453"/>
        <v>0</v>
      </c>
      <c r="F650" s="72" t="str">
        <f t="shared" si="454"/>
        <v/>
      </c>
      <c r="G650" s="4"/>
      <c r="H650" s="84">
        <f t="shared" si="455"/>
        <v>15</v>
      </c>
      <c r="I650" s="80" t="str">
        <f t="shared" si="456"/>
        <v>BABITA JEENA</v>
      </c>
      <c r="J650" s="80">
        <f t="shared" si="457"/>
        <v>4591</v>
      </c>
      <c r="K650" s="81"/>
      <c r="L650" s="82">
        <f t="shared" si="458"/>
        <v>0</v>
      </c>
      <c r="M650" s="82" t="str">
        <f t="shared" si="459"/>
        <v/>
      </c>
      <c r="N650" s="4"/>
      <c r="O650" s="83">
        <f t="shared" si="460"/>
        <v>15</v>
      </c>
      <c r="P650" s="77" t="str">
        <f t="shared" si="461"/>
        <v>BABITA JEENA</v>
      </c>
      <c r="Q650" s="77">
        <f t="shared" si="462"/>
        <v>4591</v>
      </c>
      <c r="R650" s="78"/>
      <c r="S650" s="79" t="e">
        <f>IF(#REF!="","",ROUND(#REF!/#REF!*$AN$5,1))</f>
        <v>#REF!</v>
      </c>
      <c r="T650" s="79" t="str">
        <f t="shared" si="463"/>
        <v/>
      </c>
      <c r="U650" s="4"/>
      <c r="V650" s="69">
        <f t="shared" si="464"/>
        <v>15</v>
      </c>
      <c r="W650" s="70" t="str">
        <f t="shared" si="465"/>
        <v>BABITA JEENA</v>
      </c>
      <c r="X650" s="70">
        <f t="shared" si="449"/>
        <v>4591</v>
      </c>
      <c r="Y650" s="71"/>
      <c r="Z650" s="72">
        <f t="shared" si="466"/>
        <v>0</v>
      </c>
      <c r="AA650" s="72" t="str">
        <f t="shared" si="467"/>
        <v/>
      </c>
      <c r="AB650" s="4"/>
      <c r="AC650" s="84">
        <f t="shared" si="468"/>
        <v>15</v>
      </c>
      <c r="AD650" s="80" t="str">
        <f t="shared" si="450"/>
        <v>BABITA JEENA</v>
      </c>
      <c r="AE650" s="80">
        <f t="shared" si="451"/>
        <v>4591</v>
      </c>
      <c r="AF650" s="81"/>
      <c r="AG650" s="82">
        <f t="shared" si="469"/>
        <v>0</v>
      </c>
      <c r="AH650" s="82" t="str">
        <f t="shared" si="470"/>
        <v/>
      </c>
      <c r="AI650" s="4"/>
      <c r="AJ650" s="83">
        <f t="shared" si="471"/>
        <v>15</v>
      </c>
      <c r="AK650" s="77" t="str">
        <f t="shared" si="472"/>
        <v>BABITA JEENA</v>
      </c>
      <c r="AL650" s="77">
        <f t="shared" si="452"/>
        <v>4591</v>
      </c>
      <c r="AM650" s="78"/>
      <c r="AN650" s="79" t="e">
        <f>IF(#REF!="","",ROUND(#REF!/#REF!*$AN$5,1))</f>
        <v>#REF!</v>
      </c>
      <c r="AO650" s="79" t="str">
        <f t="shared" si="473"/>
        <v/>
      </c>
      <c r="AP650" s="5" t="str">
        <f t="shared" si="478"/>
        <v/>
      </c>
      <c r="AQ650" s="5" t="str">
        <f t="shared" si="479"/>
        <v/>
      </c>
      <c r="AR650" s="5" t="str">
        <f t="shared" si="480"/>
        <v/>
      </c>
      <c r="AS650" s="5" t="str">
        <f t="shared" si="481"/>
        <v/>
      </c>
      <c r="AT650" s="5" t="str">
        <f t="shared" si="482"/>
        <v/>
      </c>
      <c r="AU650" s="5" t="str">
        <f t="shared" si="483"/>
        <v/>
      </c>
      <c r="AV650" s="5" t="str">
        <f t="shared" si="477"/>
        <v/>
      </c>
    </row>
    <row r="651" spans="1:48" x14ac:dyDescent="0.35">
      <c r="A651" s="69">
        <f>IF('Student Profile'!A18="","",'Student Profile'!A18)</f>
        <v>16</v>
      </c>
      <c r="B651" s="70" t="str">
        <f>IF('Student Profile'!B18="","",'Student Profile'!B18)</f>
        <v>BABITA RAUTELA</v>
      </c>
      <c r="C651" s="69">
        <f>IF('Student Profile'!C18="","",'Student Profile'!C18)</f>
        <v>4373</v>
      </c>
      <c r="D651" s="71"/>
      <c r="E651" s="72">
        <f t="shared" si="453"/>
        <v>0</v>
      </c>
      <c r="F651" s="72" t="str">
        <f t="shared" si="454"/>
        <v/>
      </c>
      <c r="G651" s="4"/>
      <c r="H651" s="84">
        <f t="shared" si="455"/>
        <v>16</v>
      </c>
      <c r="I651" s="80" t="str">
        <f t="shared" si="456"/>
        <v>BABITA RAUTELA</v>
      </c>
      <c r="J651" s="80">
        <f t="shared" si="457"/>
        <v>4373</v>
      </c>
      <c r="K651" s="81"/>
      <c r="L651" s="82">
        <f t="shared" si="458"/>
        <v>0</v>
      </c>
      <c r="M651" s="82" t="str">
        <f t="shared" si="459"/>
        <v/>
      </c>
      <c r="N651" s="4"/>
      <c r="O651" s="83">
        <f t="shared" si="460"/>
        <v>16</v>
      </c>
      <c r="P651" s="77" t="str">
        <f t="shared" si="461"/>
        <v>BABITA RAUTELA</v>
      </c>
      <c r="Q651" s="77">
        <f t="shared" si="462"/>
        <v>4373</v>
      </c>
      <c r="R651" s="78"/>
      <c r="S651" s="79" t="e">
        <f>IF(#REF!="","",ROUND(#REF!/#REF!*$AN$5,1))</f>
        <v>#REF!</v>
      </c>
      <c r="T651" s="79" t="str">
        <f t="shared" si="463"/>
        <v/>
      </c>
      <c r="U651" s="4"/>
      <c r="V651" s="69">
        <f t="shared" si="464"/>
        <v>16</v>
      </c>
      <c r="W651" s="70" t="str">
        <f t="shared" si="465"/>
        <v>BABITA RAUTELA</v>
      </c>
      <c r="X651" s="70">
        <f t="shared" si="449"/>
        <v>4373</v>
      </c>
      <c r="Y651" s="71"/>
      <c r="Z651" s="72">
        <f t="shared" si="466"/>
        <v>0</v>
      </c>
      <c r="AA651" s="72" t="str">
        <f t="shared" si="467"/>
        <v/>
      </c>
      <c r="AB651" s="4"/>
      <c r="AC651" s="84">
        <f t="shared" si="468"/>
        <v>16</v>
      </c>
      <c r="AD651" s="80" t="str">
        <f t="shared" si="450"/>
        <v>BABITA RAUTELA</v>
      </c>
      <c r="AE651" s="80">
        <f t="shared" si="451"/>
        <v>4373</v>
      </c>
      <c r="AF651" s="81"/>
      <c r="AG651" s="82">
        <f t="shared" si="469"/>
        <v>0</v>
      </c>
      <c r="AH651" s="82" t="str">
        <f t="shared" si="470"/>
        <v/>
      </c>
      <c r="AI651" s="4"/>
      <c r="AJ651" s="83">
        <f t="shared" si="471"/>
        <v>16</v>
      </c>
      <c r="AK651" s="77" t="str">
        <f t="shared" si="472"/>
        <v>BABITA RAUTELA</v>
      </c>
      <c r="AL651" s="77">
        <f t="shared" si="452"/>
        <v>4373</v>
      </c>
      <c r="AM651" s="78"/>
      <c r="AN651" s="79" t="e">
        <f>IF(#REF!="","",ROUND(#REF!/#REF!*$AN$5,1))</f>
        <v>#REF!</v>
      </c>
      <c r="AO651" s="79" t="str">
        <f t="shared" si="473"/>
        <v/>
      </c>
      <c r="AP651" s="5" t="str">
        <f t="shared" si="478"/>
        <v/>
      </c>
      <c r="AQ651" s="5" t="str">
        <f t="shared" si="479"/>
        <v/>
      </c>
      <c r="AR651" s="5" t="str">
        <f t="shared" si="480"/>
        <v/>
      </c>
      <c r="AS651" s="5" t="str">
        <f t="shared" si="481"/>
        <v/>
      </c>
      <c r="AT651" s="5" t="str">
        <f t="shared" si="482"/>
        <v/>
      </c>
      <c r="AU651" s="5" t="str">
        <f t="shared" si="483"/>
        <v/>
      </c>
      <c r="AV651" s="5" t="str">
        <f t="shared" si="477"/>
        <v/>
      </c>
    </row>
    <row r="652" spans="1:48" x14ac:dyDescent="0.35">
      <c r="A652" s="69">
        <f>IF('Student Profile'!A19="","",'Student Profile'!A19)</f>
        <v>17</v>
      </c>
      <c r="B652" s="70" t="str">
        <f>IF('Student Profile'!B19="","",'Student Profile'!B19)</f>
        <v>BEENA SUYAL</v>
      </c>
      <c r="C652" s="69">
        <f>IF('Student Profile'!C19="","",'Student Profile'!C19)</f>
        <v>4166</v>
      </c>
      <c r="D652" s="71"/>
      <c r="E652" s="72">
        <f t="shared" si="453"/>
        <v>0</v>
      </c>
      <c r="F652" s="72" t="str">
        <f t="shared" si="454"/>
        <v/>
      </c>
      <c r="G652" s="4"/>
      <c r="H652" s="84">
        <f t="shared" si="455"/>
        <v>17</v>
      </c>
      <c r="I652" s="80" t="str">
        <f t="shared" si="456"/>
        <v>BEENA SUYAL</v>
      </c>
      <c r="J652" s="80">
        <f t="shared" si="457"/>
        <v>4166</v>
      </c>
      <c r="K652" s="81"/>
      <c r="L652" s="82">
        <f t="shared" si="458"/>
        <v>0</v>
      </c>
      <c r="M652" s="82" t="str">
        <f t="shared" si="459"/>
        <v/>
      </c>
      <c r="N652" s="4"/>
      <c r="O652" s="83">
        <f t="shared" si="460"/>
        <v>17</v>
      </c>
      <c r="P652" s="77" t="str">
        <f t="shared" si="461"/>
        <v>BEENA SUYAL</v>
      </c>
      <c r="Q652" s="77">
        <f t="shared" si="462"/>
        <v>4166</v>
      </c>
      <c r="R652" s="78"/>
      <c r="S652" s="79" t="e">
        <f>IF(#REF!="","",ROUND(#REF!/#REF!*$AN$5,1))</f>
        <v>#REF!</v>
      </c>
      <c r="T652" s="79" t="str">
        <f t="shared" si="463"/>
        <v/>
      </c>
      <c r="U652" s="4"/>
      <c r="V652" s="69">
        <f t="shared" si="464"/>
        <v>17</v>
      </c>
      <c r="W652" s="70" t="str">
        <f t="shared" si="465"/>
        <v>BEENA SUYAL</v>
      </c>
      <c r="X652" s="70">
        <f t="shared" si="449"/>
        <v>4166</v>
      </c>
      <c r="Y652" s="71"/>
      <c r="Z652" s="72">
        <f t="shared" si="466"/>
        <v>0</v>
      </c>
      <c r="AA652" s="72" t="str">
        <f t="shared" si="467"/>
        <v/>
      </c>
      <c r="AB652" s="4"/>
      <c r="AC652" s="84">
        <f t="shared" si="468"/>
        <v>17</v>
      </c>
      <c r="AD652" s="80" t="str">
        <f t="shared" si="450"/>
        <v>BEENA SUYAL</v>
      </c>
      <c r="AE652" s="80">
        <f t="shared" si="451"/>
        <v>4166</v>
      </c>
      <c r="AF652" s="81"/>
      <c r="AG652" s="82">
        <f t="shared" si="469"/>
        <v>0</v>
      </c>
      <c r="AH652" s="82" t="str">
        <f t="shared" si="470"/>
        <v/>
      </c>
      <c r="AI652" s="4"/>
      <c r="AJ652" s="83">
        <f t="shared" si="471"/>
        <v>17</v>
      </c>
      <c r="AK652" s="77" t="str">
        <f t="shared" si="472"/>
        <v>BEENA SUYAL</v>
      </c>
      <c r="AL652" s="77">
        <f t="shared" si="452"/>
        <v>4166</v>
      </c>
      <c r="AM652" s="78"/>
      <c r="AN652" s="79" t="e">
        <f>IF(#REF!="","",ROUND(#REF!/#REF!*$AN$5,1))</f>
        <v>#REF!</v>
      </c>
      <c r="AO652" s="79" t="str">
        <f t="shared" si="473"/>
        <v/>
      </c>
      <c r="AP652" s="5" t="str">
        <f t="shared" si="478"/>
        <v/>
      </c>
      <c r="AQ652" s="5" t="str">
        <f t="shared" si="479"/>
        <v/>
      </c>
      <c r="AR652" s="5" t="str">
        <f t="shared" si="480"/>
        <v/>
      </c>
      <c r="AS652" s="5" t="str">
        <f t="shared" si="481"/>
        <v/>
      </c>
      <c r="AT652" s="5" t="str">
        <f t="shared" si="482"/>
        <v/>
      </c>
      <c r="AU652" s="5" t="str">
        <f t="shared" si="483"/>
        <v/>
      </c>
      <c r="AV652" s="5" t="str">
        <f t="shared" si="477"/>
        <v/>
      </c>
    </row>
    <row r="653" spans="1:48" x14ac:dyDescent="0.35">
      <c r="A653" s="69">
        <f>IF('Student Profile'!A20="","",'Student Profile'!A20)</f>
        <v>18</v>
      </c>
      <c r="B653" s="70" t="str">
        <f>IF('Student Profile'!B20="","",'Student Profile'!B20)</f>
        <v>HARSHITA NEGI</v>
      </c>
      <c r="C653" s="69">
        <f>IF('Student Profile'!C20="","",'Student Profile'!C20)</f>
        <v>4372</v>
      </c>
      <c r="D653" s="71"/>
      <c r="E653" s="72">
        <f t="shared" si="453"/>
        <v>0</v>
      </c>
      <c r="F653" s="72" t="str">
        <f t="shared" si="454"/>
        <v/>
      </c>
      <c r="G653" s="4"/>
      <c r="H653" s="84">
        <f t="shared" si="455"/>
        <v>18</v>
      </c>
      <c r="I653" s="80" t="str">
        <f t="shared" si="456"/>
        <v>HARSHITA NEGI</v>
      </c>
      <c r="J653" s="80">
        <f t="shared" si="457"/>
        <v>4372</v>
      </c>
      <c r="K653" s="81"/>
      <c r="L653" s="82">
        <f t="shared" si="458"/>
        <v>0</v>
      </c>
      <c r="M653" s="82" t="str">
        <f t="shared" si="459"/>
        <v/>
      </c>
      <c r="N653" s="4"/>
      <c r="O653" s="83">
        <f t="shared" si="460"/>
        <v>18</v>
      </c>
      <c r="P653" s="77" t="str">
        <f t="shared" si="461"/>
        <v>HARSHITA NEGI</v>
      </c>
      <c r="Q653" s="77">
        <f t="shared" si="462"/>
        <v>4372</v>
      </c>
      <c r="R653" s="78"/>
      <c r="S653" s="79" t="e">
        <f>IF(#REF!="","",ROUND(#REF!/#REF!*$AN$5,1))</f>
        <v>#REF!</v>
      </c>
      <c r="T653" s="79" t="str">
        <f t="shared" si="463"/>
        <v/>
      </c>
      <c r="U653" s="4"/>
      <c r="V653" s="69">
        <f t="shared" si="464"/>
        <v>18</v>
      </c>
      <c r="W653" s="70" t="str">
        <f t="shared" si="465"/>
        <v>HARSHITA NEGI</v>
      </c>
      <c r="X653" s="70">
        <f t="shared" si="449"/>
        <v>4372</v>
      </c>
      <c r="Y653" s="71"/>
      <c r="Z653" s="72">
        <f t="shared" si="466"/>
        <v>0</v>
      </c>
      <c r="AA653" s="72" t="str">
        <f t="shared" si="467"/>
        <v/>
      </c>
      <c r="AB653" s="4"/>
      <c r="AC653" s="84">
        <f t="shared" si="468"/>
        <v>18</v>
      </c>
      <c r="AD653" s="80" t="str">
        <f t="shared" si="450"/>
        <v>HARSHITA NEGI</v>
      </c>
      <c r="AE653" s="80">
        <f t="shared" si="451"/>
        <v>4372</v>
      </c>
      <c r="AF653" s="81"/>
      <c r="AG653" s="82">
        <f t="shared" si="469"/>
        <v>0</v>
      </c>
      <c r="AH653" s="82" t="str">
        <f t="shared" si="470"/>
        <v/>
      </c>
      <c r="AI653" s="4"/>
      <c r="AJ653" s="83">
        <f t="shared" si="471"/>
        <v>18</v>
      </c>
      <c r="AK653" s="77" t="str">
        <f t="shared" si="472"/>
        <v>HARSHITA NEGI</v>
      </c>
      <c r="AL653" s="77">
        <f t="shared" si="452"/>
        <v>4372</v>
      </c>
      <c r="AM653" s="78"/>
      <c r="AN653" s="79" t="e">
        <f>IF(#REF!="","",ROUND(#REF!/#REF!*$AN$5,1))</f>
        <v>#REF!</v>
      </c>
      <c r="AO653" s="79" t="str">
        <f t="shared" si="473"/>
        <v/>
      </c>
      <c r="AP653" s="5" t="str">
        <f t="shared" si="478"/>
        <v/>
      </c>
      <c r="AQ653" s="5" t="str">
        <f t="shared" si="479"/>
        <v/>
      </c>
      <c r="AR653" s="5" t="str">
        <f t="shared" si="480"/>
        <v/>
      </c>
      <c r="AS653" s="5" t="str">
        <f t="shared" si="481"/>
        <v/>
      </c>
      <c r="AT653" s="5" t="str">
        <f t="shared" si="482"/>
        <v/>
      </c>
      <c r="AU653" s="5" t="str">
        <f t="shared" si="483"/>
        <v/>
      </c>
      <c r="AV653" s="5" t="str">
        <f t="shared" si="477"/>
        <v/>
      </c>
    </row>
    <row r="654" spans="1:48" x14ac:dyDescent="0.35">
      <c r="A654" s="69">
        <f>IF('Student Profile'!A21="","",'Student Profile'!A21)</f>
        <v>19</v>
      </c>
      <c r="B654" s="70" t="str">
        <f>IF('Student Profile'!B21="","",'Student Profile'!B21)</f>
        <v>MEENA BISHT</v>
      </c>
      <c r="C654" s="69">
        <f>IF('Student Profile'!C21="","",'Student Profile'!C21)</f>
        <v>4203</v>
      </c>
      <c r="D654" s="71"/>
      <c r="E654" s="72">
        <f t="shared" si="453"/>
        <v>0</v>
      </c>
      <c r="F654" s="72" t="str">
        <f t="shared" si="454"/>
        <v/>
      </c>
      <c r="G654" s="4"/>
      <c r="H654" s="84">
        <f t="shared" si="455"/>
        <v>19</v>
      </c>
      <c r="I654" s="80" t="str">
        <f t="shared" si="456"/>
        <v>MEENA BISHT</v>
      </c>
      <c r="J654" s="80">
        <f t="shared" si="457"/>
        <v>4203</v>
      </c>
      <c r="K654" s="81"/>
      <c r="L654" s="82">
        <f t="shared" si="458"/>
        <v>0</v>
      </c>
      <c r="M654" s="82" t="str">
        <f t="shared" si="459"/>
        <v/>
      </c>
      <c r="N654" s="4"/>
      <c r="O654" s="83">
        <f t="shared" si="460"/>
        <v>19</v>
      </c>
      <c r="P654" s="77" t="str">
        <f t="shared" si="461"/>
        <v>MEENA BISHT</v>
      </c>
      <c r="Q654" s="77">
        <f t="shared" si="462"/>
        <v>4203</v>
      </c>
      <c r="R654" s="78"/>
      <c r="S654" s="79" t="e">
        <f>IF(#REF!="","",ROUND(#REF!/#REF!*$AN$5,1))</f>
        <v>#REF!</v>
      </c>
      <c r="T654" s="79" t="str">
        <f t="shared" si="463"/>
        <v/>
      </c>
      <c r="U654" s="4"/>
      <c r="V654" s="69">
        <f t="shared" si="464"/>
        <v>19</v>
      </c>
      <c r="W654" s="70" t="str">
        <f t="shared" si="465"/>
        <v>MEENA BISHT</v>
      </c>
      <c r="X654" s="70">
        <f t="shared" si="449"/>
        <v>4203</v>
      </c>
      <c r="Y654" s="71"/>
      <c r="Z654" s="72">
        <f t="shared" si="466"/>
        <v>0</v>
      </c>
      <c r="AA654" s="72" t="str">
        <f t="shared" si="467"/>
        <v/>
      </c>
      <c r="AB654" s="4"/>
      <c r="AC654" s="84">
        <f t="shared" si="468"/>
        <v>19</v>
      </c>
      <c r="AD654" s="80" t="str">
        <f t="shared" si="450"/>
        <v>MEENA BISHT</v>
      </c>
      <c r="AE654" s="80">
        <f t="shared" si="451"/>
        <v>4203</v>
      </c>
      <c r="AF654" s="81"/>
      <c r="AG654" s="82">
        <f t="shared" si="469"/>
        <v>0</v>
      </c>
      <c r="AH654" s="82" t="str">
        <f t="shared" si="470"/>
        <v/>
      </c>
      <c r="AI654" s="4"/>
      <c r="AJ654" s="83">
        <f t="shared" si="471"/>
        <v>19</v>
      </c>
      <c r="AK654" s="77" t="str">
        <f t="shared" si="472"/>
        <v>MEENA BISHT</v>
      </c>
      <c r="AL654" s="77">
        <f t="shared" si="452"/>
        <v>4203</v>
      </c>
      <c r="AM654" s="78"/>
      <c r="AN654" s="79" t="e">
        <f>IF(#REF!="","",ROUND(#REF!/#REF!*$AN$5,1))</f>
        <v>#REF!</v>
      </c>
      <c r="AO654" s="79" t="str">
        <f t="shared" si="473"/>
        <v/>
      </c>
      <c r="AP654" s="5" t="str">
        <f t="shared" si="478"/>
        <v/>
      </c>
      <c r="AQ654" s="5" t="str">
        <f t="shared" si="479"/>
        <v/>
      </c>
      <c r="AR654" s="5" t="str">
        <f t="shared" si="480"/>
        <v/>
      </c>
      <c r="AS654" s="5" t="str">
        <f t="shared" si="481"/>
        <v/>
      </c>
      <c r="AT654" s="5" t="str">
        <f t="shared" si="482"/>
        <v/>
      </c>
      <c r="AU654" s="5" t="str">
        <f t="shared" si="483"/>
        <v/>
      </c>
      <c r="AV654" s="5" t="str">
        <f t="shared" si="477"/>
        <v/>
      </c>
    </row>
    <row r="655" spans="1:48" x14ac:dyDescent="0.35">
      <c r="A655" s="69">
        <f>IF('Student Profile'!A22="","",'Student Profile'!A22)</f>
        <v>20</v>
      </c>
      <c r="B655" s="70" t="str">
        <f>IF('Student Profile'!B22="","",'Student Profile'!B22)</f>
        <v>NIYATI SUYAL</v>
      </c>
      <c r="C655" s="69">
        <f>IF('Student Profile'!C22="","",'Student Profile'!C22)</f>
        <v>4389</v>
      </c>
      <c r="D655" s="71"/>
      <c r="E655" s="72">
        <f t="shared" si="453"/>
        <v>0</v>
      </c>
      <c r="F655" s="72" t="str">
        <f t="shared" si="454"/>
        <v/>
      </c>
      <c r="G655" s="4"/>
      <c r="H655" s="84">
        <f t="shared" si="455"/>
        <v>20</v>
      </c>
      <c r="I655" s="80" t="str">
        <f t="shared" si="456"/>
        <v>NIYATI SUYAL</v>
      </c>
      <c r="J655" s="80">
        <f t="shared" si="457"/>
        <v>4389</v>
      </c>
      <c r="K655" s="81"/>
      <c r="L655" s="82">
        <f t="shared" si="458"/>
        <v>0</v>
      </c>
      <c r="M655" s="82" t="str">
        <f t="shared" si="459"/>
        <v/>
      </c>
      <c r="N655" s="4"/>
      <c r="O655" s="83">
        <f t="shared" si="460"/>
        <v>20</v>
      </c>
      <c r="P655" s="77" t="str">
        <f t="shared" si="461"/>
        <v>NIYATI SUYAL</v>
      </c>
      <c r="Q655" s="77">
        <f t="shared" si="462"/>
        <v>4389</v>
      </c>
      <c r="R655" s="78"/>
      <c r="S655" s="79" t="e">
        <f>IF(#REF!="","",ROUND(#REF!/#REF!*$AN$5,1))</f>
        <v>#REF!</v>
      </c>
      <c r="T655" s="79" t="str">
        <f t="shared" si="463"/>
        <v/>
      </c>
      <c r="U655" s="4"/>
      <c r="V655" s="69">
        <f t="shared" si="464"/>
        <v>20</v>
      </c>
      <c r="W655" s="70" t="str">
        <f t="shared" si="465"/>
        <v>NIYATI SUYAL</v>
      </c>
      <c r="X655" s="70">
        <f t="shared" si="449"/>
        <v>4389</v>
      </c>
      <c r="Y655" s="71"/>
      <c r="Z655" s="72">
        <f t="shared" si="466"/>
        <v>0</v>
      </c>
      <c r="AA655" s="72" t="str">
        <f t="shared" si="467"/>
        <v/>
      </c>
      <c r="AB655" s="4"/>
      <c r="AC655" s="84">
        <f t="shared" si="468"/>
        <v>20</v>
      </c>
      <c r="AD655" s="80" t="str">
        <f t="shared" si="450"/>
        <v>NIYATI SUYAL</v>
      </c>
      <c r="AE655" s="80">
        <f t="shared" si="451"/>
        <v>4389</v>
      </c>
      <c r="AF655" s="81"/>
      <c r="AG655" s="82">
        <f t="shared" si="469"/>
        <v>0</v>
      </c>
      <c r="AH655" s="82" t="str">
        <f t="shared" si="470"/>
        <v/>
      </c>
      <c r="AI655" s="4"/>
      <c r="AJ655" s="83">
        <f t="shared" si="471"/>
        <v>20</v>
      </c>
      <c r="AK655" s="77" t="str">
        <f t="shared" si="472"/>
        <v>NIYATI SUYAL</v>
      </c>
      <c r="AL655" s="77">
        <f t="shared" si="452"/>
        <v>4389</v>
      </c>
      <c r="AM655" s="78"/>
      <c r="AN655" s="79" t="e">
        <f>IF(#REF!="","",ROUND(#REF!/#REF!*$AN$5,1))</f>
        <v>#REF!</v>
      </c>
      <c r="AO655" s="79" t="str">
        <f t="shared" si="473"/>
        <v/>
      </c>
      <c r="AP655" s="5" t="str">
        <f t="shared" si="478"/>
        <v/>
      </c>
      <c r="AQ655" s="5" t="str">
        <f t="shared" si="479"/>
        <v/>
      </c>
      <c r="AR655" s="5" t="str">
        <f t="shared" si="480"/>
        <v/>
      </c>
      <c r="AS655" s="5" t="str">
        <f t="shared" si="481"/>
        <v/>
      </c>
      <c r="AT655" s="5" t="str">
        <f t="shared" si="482"/>
        <v/>
      </c>
      <c r="AU655" s="5" t="str">
        <f t="shared" si="483"/>
        <v/>
      </c>
      <c r="AV655" s="5" t="str">
        <f t="shared" si="477"/>
        <v/>
      </c>
    </row>
    <row r="656" spans="1:48" x14ac:dyDescent="0.35">
      <c r="A656" s="69">
        <f>IF('Student Profile'!A23="","",'Student Profile'!A23)</f>
        <v>21</v>
      </c>
      <c r="B656" s="70" t="str">
        <f>IF('Student Profile'!B23="","",'Student Profile'!B23)</f>
        <v>TANU PRIYA</v>
      </c>
      <c r="C656" s="69">
        <f>IF('Student Profile'!C23="","",'Student Profile'!C23)</f>
        <v>4323</v>
      </c>
      <c r="D656" s="71"/>
      <c r="E656" s="72">
        <f t="shared" si="453"/>
        <v>0</v>
      </c>
      <c r="F656" s="72" t="str">
        <f t="shared" si="454"/>
        <v/>
      </c>
      <c r="G656" s="4"/>
      <c r="H656" s="84">
        <f t="shared" si="455"/>
        <v>21</v>
      </c>
      <c r="I656" s="80" t="str">
        <f t="shared" si="456"/>
        <v>TANU PRIYA</v>
      </c>
      <c r="J656" s="80">
        <f t="shared" si="457"/>
        <v>4323</v>
      </c>
      <c r="K656" s="81"/>
      <c r="L656" s="82">
        <f t="shared" si="458"/>
        <v>0</v>
      </c>
      <c r="M656" s="82" t="str">
        <f t="shared" si="459"/>
        <v/>
      </c>
      <c r="N656" s="4"/>
      <c r="O656" s="83">
        <f t="shared" si="460"/>
        <v>21</v>
      </c>
      <c r="P656" s="77" t="str">
        <f t="shared" si="461"/>
        <v>TANU PRIYA</v>
      </c>
      <c r="Q656" s="77">
        <f t="shared" si="462"/>
        <v>4323</v>
      </c>
      <c r="R656" s="78"/>
      <c r="S656" s="79" t="e">
        <f>IF(#REF!="","",ROUND(#REF!/#REF!*$AN$5,1))</f>
        <v>#REF!</v>
      </c>
      <c r="T656" s="79" t="str">
        <f t="shared" si="463"/>
        <v/>
      </c>
      <c r="U656" s="4"/>
      <c r="V656" s="69">
        <f t="shared" si="464"/>
        <v>21</v>
      </c>
      <c r="W656" s="70" t="str">
        <f t="shared" si="465"/>
        <v>TANU PRIYA</v>
      </c>
      <c r="X656" s="70">
        <f t="shared" si="449"/>
        <v>4323</v>
      </c>
      <c r="Y656" s="71"/>
      <c r="Z656" s="72">
        <f t="shared" si="466"/>
        <v>0</v>
      </c>
      <c r="AA656" s="72" t="str">
        <f t="shared" si="467"/>
        <v/>
      </c>
      <c r="AB656" s="4"/>
      <c r="AC656" s="84">
        <f t="shared" si="468"/>
        <v>21</v>
      </c>
      <c r="AD656" s="80" t="str">
        <f t="shared" si="450"/>
        <v>TANU PRIYA</v>
      </c>
      <c r="AE656" s="80">
        <f t="shared" si="451"/>
        <v>4323</v>
      </c>
      <c r="AF656" s="81"/>
      <c r="AG656" s="82">
        <f t="shared" si="469"/>
        <v>0</v>
      </c>
      <c r="AH656" s="82" t="str">
        <f t="shared" si="470"/>
        <v/>
      </c>
      <c r="AI656" s="4"/>
      <c r="AJ656" s="83">
        <f t="shared" si="471"/>
        <v>21</v>
      </c>
      <c r="AK656" s="77" t="str">
        <f t="shared" si="472"/>
        <v>TANU PRIYA</v>
      </c>
      <c r="AL656" s="77">
        <f t="shared" si="452"/>
        <v>4323</v>
      </c>
      <c r="AM656" s="78"/>
      <c r="AN656" s="79" t="e">
        <f>IF(#REF!="","",ROUND(#REF!/#REF!*$AN$5,1))</f>
        <v>#REF!</v>
      </c>
      <c r="AO656" s="79" t="str">
        <f t="shared" si="473"/>
        <v/>
      </c>
      <c r="AP656" s="5" t="str">
        <f t="shared" si="478"/>
        <v/>
      </c>
      <c r="AQ656" s="5" t="str">
        <f t="shared" si="479"/>
        <v/>
      </c>
      <c r="AR656" s="5" t="str">
        <f t="shared" si="480"/>
        <v/>
      </c>
      <c r="AS656" s="5" t="str">
        <f t="shared" si="481"/>
        <v/>
      </c>
      <c r="AT656" s="5" t="str">
        <f t="shared" si="482"/>
        <v/>
      </c>
      <c r="AU656" s="5" t="str">
        <f t="shared" si="483"/>
        <v/>
      </c>
      <c r="AV656" s="5" t="str">
        <f t="shared" si="477"/>
        <v/>
      </c>
    </row>
    <row r="657" spans="1:48" x14ac:dyDescent="0.35">
      <c r="A657" s="69">
        <f>IF('Student Profile'!A24="","",'Student Profile'!A24)</f>
        <v>22</v>
      </c>
      <c r="B657" s="70" t="str">
        <f>IF('Student Profile'!B24="","",'Student Profile'!B24)</f>
        <v>TANUJA NEGI</v>
      </c>
      <c r="C657" s="69">
        <f>IF('Student Profile'!C24="","",'Student Profile'!C24)</f>
        <v>4585</v>
      </c>
      <c r="D657" s="71"/>
      <c r="E657" s="72">
        <f t="shared" si="453"/>
        <v>0</v>
      </c>
      <c r="F657" s="72" t="str">
        <f t="shared" si="454"/>
        <v/>
      </c>
      <c r="G657" s="4"/>
      <c r="H657" s="84">
        <f t="shared" si="455"/>
        <v>22</v>
      </c>
      <c r="I657" s="80" t="str">
        <f t="shared" si="456"/>
        <v>TANUJA NEGI</v>
      </c>
      <c r="J657" s="80">
        <f t="shared" si="457"/>
        <v>4585</v>
      </c>
      <c r="K657" s="81"/>
      <c r="L657" s="82">
        <f t="shared" si="458"/>
        <v>0</v>
      </c>
      <c r="M657" s="82" t="str">
        <f t="shared" si="459"/>
        <v/>
      </c>
      <c r="N657" s="4"/>
      <c r="O657" s="83">
        <f t="shared" si="460"/>
        <v>22</v>
      </c>
      <c r="P657" s="77" t="str">
        <f t="shared" si="461"/>
        <v>TANUJA NEGI</v>
      </c>
      <c r="Q657" s="77">
        <f t="shared" si="462"/>
        <v>4585</v>
      </c>
      <c r="R657" s="78"/>
      <c r="S657" s="79" t="e">
        <f>IF(#REF!="","",ROUND(#REF!/#REF!*$AN$5,1))</f>
        <v>#REF!</v>
      </c>
      <c r="T657" s="79" t="str">
        <f t="shared" si="463"/>
        <v/>
      </c>
      <c r="U657" s="4"/>
      <c r="V657" s="69">
        <f t="shared" si="464"/>
        <v>22</v>
      </c>
      <c r="W657" s="70" t="str">
        <f t="shared" si="465"/>
        <v>TANUJA NEGI</v>
      </c>
      <c r="X657" s="70">
        <f t="shared" si="449"/>
        <v>4585</v>
      </c>
      <c r="Y657" s="71"/>
      <c r="Z657" s="72">
        <f t="shared" si="466"/>
        <v>0</v>
      </c>
      <c r="AA657" s="72" t="str">
        <f t="shared" si="467"/>
        <v/>
      </c>
      <c r="AB657" s="4"/>
      <c r="AC657" s="84">
        <f t="shared" si="468"/>
        <v>22</v>
      </c>
      <c r="AD657" s="80" t="str">
        <f t="shared" si="450"/>
        <v>TANUJA NEGI</v>
      </c>
      <c r="AE657" s="80">
        <f t="shared" si="451"/>
        <v>4585</v>
      </c>
      <c r="AF657" s="81"/>
      <c r="AG657" s="82">
        <f t="shared" si="469"/>
        <v>0</v>
      </c>
      <c r="AH657" s="82" t="str">
        <f t="shared" si="470"/>
        <v/>
      </c>
      <c r="AI657" s="4"/>
      <c r="AJ657" s="83">
        <f t="shared" si="471"/>
        <v>22</v>
      </c>
      <c r="AK657" s="77" t="str">
        <f t="shared" si="472"/>
        <v>TANUJA NEGI</v>
      </c>
      <c r="AL657" s="77">
        <f t="shared" si="452"/>
        <v>4585</v>
      </c>
      <c r="AM657" s="78"/>
      <c r="AN657" s="79" t="e">
        <f>IF(#REF!="","",ROUND(#REF!/#REF!*$AN$5,1))</f>
        <v>#REF!</v>
      </c>
      <c r="AO657" s="79" t="str">
        <f t="shared" si="473"/>
        <v/>
      </c>
      <c r="AP657" s="5" t="str">
        <f t="shared" si="478"/>
        <v/>
      </c>
      <c r="AQ657" s="5" t="str">
        <f t="shared" si="479"/>
        <v/>
      </c>
      <c r="AR657" s="5" t="str">
        <f t="shared" si="480"/>
        <v/>
      </c>
      <c r="AS657" s="5" t="str">
        <f t="shared" si="481"/>
        <v/>
      </c>
      <c r="AT657" s="5" t="str">
        <f t="shared" si="482"/>
        <v/>
      </c>
      <c r="AU657" s="5" t="str">
        <f t="shared" si="483"/>
        <v/>
      </c>
      <c r="AV657" s="5" t="str">
        <f t="shared" si="477"/>
        <v/>
      </c>
    </row>
    <row r="658" spans="1:48" x14ac:dyDescent="0.35">
      <c r="A658" s="69">
        <f>IF('Student Profile'!A25="","",'Student Profile'!A25)</f>
        <v>23</v>
      </c>
      <c r="B658" s="70" t="str">
        <f>IF('Student Profile'!B25="","",'Student Profile'!B25)</f>
        <v>TANUJA NEGI</v>
      </c>
      <c r="C658" s="69">
        <f>IF('Student Profile'!C25="","",'Student Profile'!C25)</f>
        <v>4378</v>
      </c>
      <c r="D658" s="71"/>
      <c r="E658" s="72">
        <f t="shared" si="453"/>
        <v>0</v>
      </c>
      <c r="F658" s="72" t="str">
        <f t="shared" si="454"/>
        <v/>
      </c>
      <c r="G658" s="4"/>
      <c r="H658" s="84">
        <f t="shared" si="455"/>
        <v>23</v>
      </c>
      <c r="I658" s="80" t="str">
        <f t="shared" si="456"/>
        <v>TANUJA NEGI</v>
      </c>
      <c r="J658" s="80">
        <f t="shared" si="457"/>
        <v>4378</v>
      </c>
      <c r="K658" s="81"/>
      <c r="L658" s="82">
        <f t="shared" si="458"/>
        <v>0</v>
      </c>
      <c r="M658" s="82" t="str">
        <f t="shared" si="459"/>
        <v/>
      </c>
      <c r="N658" s="4"/>
      <c r="O658" s="83">
        <f t="shared" si="460"/>
        <v>23</v>
      </c>
      <c r="P658" s="77" t="str">
        <f t="shared" si="461"/>
        <v>TANUJA NEGI</v>
      </c>
      <c r="Q658" s="77">
        <f t="shared" si="462"/>
        <v>4378</v>
      </c>
      <c r="R658" s="78"/>
      <c r="S658" s="79" t="e">
        <f>IF(#REF!="","",ROUND(#REF!/#REF!*$AN$5,1))</f>
        <v>#REF!</v>
      </c>
      <c r="T658" s="79" t="str">
        <f t="shared" si="463"/>
        <v/>
      </c>
      <c r="U658" s="4"/>
      <c r="V658" s="69">
        <f t="shared" si="464"/>
        <v>23</v>
      </c>
      <c r="W658" s="70" t="str">
        <f t="shared" si="465"/>
        <v>TANUJA NEGI</v>
      </c>
      <c r="X658" s="70">
        <f t="shared" si="449"/>
        <v>4378</v>
      </c>
      <c r="Y658" s="71"/>
      <c r="Z658" s="72">
        <f t="shared" si="466"/>
        <v>0</v>
      </c>
      <c r="AA658" s="72" t="str">
        <f t="shared" si="467"/>
        <v/>
      </c>
      <c r="AB658" s="4"/>
      <c r="AC658" s="84">
        <f t="shared" si="468"/>
        <v>23</v>
      </c>
      <c r="AD658" s="80" t="str">
        <f t="shared" si="450"/>
        <v>TANUJA NEGI</v>
      </c>
      <c r="AE658" s="80">
        <f t="shared" si="451"/>
        <v>4378</v>
      </c>
      <c r="AF658" s="81"/>
      <c r="AG658" s="82">
        <f t="shared" si="469"/>
        <v>0</v>
      </c>
      <c r="AH658" s="82" t="str">
        <f t="shared" si="470"/>
        <v/>
      </c>
      <c r="AI658" s="4"/>
      <c r="AJ658" s="83">
        <f t="shared" si="471"/>
        <v>23</v>
      </c>
      <c r="AK658" s="77" t="str">
        <f t="shared" si="472"/>
        <v>TANUJA NEGI</v>
      </c>
      <c r="AL658" s="77">
        <f t="shared" si="452"/>
        <v>4378</v>
      </c>
      <c r="AM658" s="78"/>
      <c r="AN658" s="79" t="e">
        <f>IF(#REF!="","",ROUND(#REF!/#REF!*$AN$5,1))</f>
        <v>#REF!</v>
      </c>
      <c r="AO658" s="79" t="str">
        <f t="shared" si="473"/>
        <v/>
      </c>
      <c r="AP658" s="5" t="str">
        <f t="shared" si="478"/>
        <v/>
      </c>
      <c r="AQ658" s="5" t="str">
        <f t="shared" si="479"/>
        <v/>
      </c>
      <c r="AR658" s="5" t="str">
        <f t="shared" si="480"/>
        <v/>
      </c>
      <c r="AS658" s="5" t="str">
        <f t="shared" si="481"/>
        <v/>
      </c>
      <c r="AT658" s="5" t="str">
        <f t="shared" si="482"/>
        <v/>
      </c>
      <c r="AU658" s="5" t="str">
        <f t="shared" si="483"/>
        <v/>
      </c>
      <c r="AV658" s="5" t="str">
        <f t="shared" si="477"/>
        <v/>
      </c>
    </row>
    <row r="659" spans="1:48" x14ac:dyDescent="0.35">
      <c r="A659" s="69">
        <f>IF('Student Profile'!A26="","",'Student Profile'!A26)</f>
        <v>24</v>
      </c>
      <c r="B659" s="70" t="str">
        <f>IF('Student Profile'!B26="","",'Student Profile'!B26)</f>
        <v/>
      </c>
      <c r="C659" s="69" t="str">
        <f>IF('Student Profile'!C26="","",'Student Profile'!C26)</f>
        <v/>
      </c>
      <c r="D659" s="71"/>
      <c r="E659" s="72">
        <f t="shared" si="453"/>
        <v>0</v>
      </c>
      <c r="F659" s="72" t="str">
        <f t="shared" si="454"/>
        <v/>
      </c>
      <c r="G659" s="4"/>
      <c r="H659" s="84">
        <f t="shared" si="455"/>
        <v>24</v>
      </c>
      <c r="I659" s="80" t="str">
        <f t="shared" si="456"/>
        <v/>
      </c>
      <c r="J659" s="80" t="str">
        <f t="shared" si="457"/>
        <v/>
      </c>
      <c r="K659" s="81"/>
      <c r="L659" s="82">
        <f t="shared" si="458"/>
        <v>0</v>
      </c>
      <c r="M659" s="82" t="str">
        <f t="shared" si="459"/>
        <v/>
      </c>
      <c r="N659" s="4"/>
      <c r="O659" s="83">
        <f t="shared" si="460"/>
        <v>24</v>
      </c>
      <c r="P659" s="77" t="str">
        <f t="shared" si="461"/>
        <v/>
      </c>
      <c r="Q659" s="77" t="str">
        <f t="shared" si="462"/>
        <v/>
      </c>
      <c r="R659" s="78"/>
      <c r="S659" s="79" t="e">
        <f>IF(#REF!="","",ROUND(#REF!/#REF!*$AN$5,1))</f>
        <v>#REF!</v>
      </c>
      <c r="T659" s="79" t="str">
        <f t="shared" si="463"/>
        <v/>
      </c>
      <c r="U659" s="4"/>
      <c r="V659" s="69">
        <f t="shared" si="464"/>
        <v>24</v>
      </c>
      <c r="W659" s="70" t="str">
        <f t="shared" si="465"/>
        <v/>
      </c>
      <c r="X659" s="70" t="str">
        <f t="shared" si="449"/>
        <v/>
      </c>
      <c r="Y659" s="71"/>
      <c r="Z659" s="72">
        <f t="shared" si="466"/>
        <v>0</v>
      </c>
      <c r="AA659" s="72" t="str">
        <f t="shared" si="467"/>
        <v/>
      </c>
      <c r="AB659" s="4"/>
      <c r="AC659" s="84">
        <f t="shared" si="468"/>
        <v>24</v>
      </c>
      <c r="AD659" s="80" t="str">
        <f t="shared" si="450"/>
        <v/>
      </c>
      <c r="AE659" s="80" t="str">
        <f t="shared" si="451"/>
        <v/>
      </c>
      <c r="AF659" s="81"/>
      <c r="AG659" s="82">
        <f t="shared" si="469"/>
        <v>0</v>
      </c>
      <c r="AH659" s="82" t="str">
        <f t="shared" si="470"/>
        <v/>
      </c>
      <c r="AI659" s="4"/>
      <c r="AJ659" s="83">
        <f t="shared" si="471"/>
        <v>24</v>
      </c>
      <c r="AK659" s="77" t="str">
        <f t="shared" si="472"/>
        <v/>
      </c>
      <c r="AL659" s="77" t="str">
        <f t="shared" si="452"/>
        <v/>
      </c>
      <c r="AM659" s="78"/>
      <c r="AN659" s="79" t="e">
        <f>IF(#REF!="","",ROUND(#REF!/#REF!*$AN$5,1))</f>
        <v>#REF!</v>
      </c>
      <c r="AO659" s="79" t="str">
        <f t="shared" si="473"/>
        <v/>
      </c>
      <c r="AP659" s="5" t="str">
        <f t="shared" si="478"/>
        <v/>
      </c>
      <c r="AQ659" s="5" t="str">
        <f t="shared" si="479"/>
        <v/>
      </c>
      <c r="AR659" s="5" t="str">
        <f t="shared" si="480"/>
        <v/>
      </c>
      <c r="AS659" s="5" t="str">
        <f t="shared" si="481"/>
        <v/>
      </c>
      <c r="AT659" s="5" t="str">
        <f t="shared" si="482"/>
        <v/>
      </c>
      <c r="AU659" s="5" t="str">
        <f t="shared" si="483"/>
        <v/>
      </c>
      <c r="AV659" s="5" t="str">
        <f t="shared" si="477"/>
        <v/>
      </c>
    </row>
    <row r="660" spans="1:48" x14ac:dyDescent="0.35">
      <c r="A660" s="69">
        <f>IF('Student Profile'!A27="","",'Student Profile'!A27)</f>
        <v>25</v>
      </c>
      <c r="B660" s="70" t="str">
        <f>IF('Student Profile'!B27="","",'Student Profile'!B27)</f>
        <v/>
      </c>
      <c r="C660" s="69" t="str">
        <f>IF('Student Profile'!C27="","",'Student Profile'!C27)</f>
        <v/>
      </c>
      <c r="D660" s="71"/>
      <c r="E660" s="72">
        <f t="shared" si="453"/>
        <v>0</v>
      </c>
      <c r="F660" s="72" t="str">
        <f t="shared" si="454"/>
        <v/>
      </c>
      <c r="G660" s="4"/>
      <c r="H660" s="84">
        <f t="shared" si="455"/>
        <v>25</v>
      </c>
      <c r="I660" s="80" t="str">
        <f t="shared" si="456"/>
        <v/>
      </c>
      <c r="J660" s="80" t="str">
        <f t="shared" si="457"/>
        <v/>
      </c>
      <c r="K660" s="81"/>
      <c r="L660" s="82">
        <f t="shared" si="458"/>
        <v>0</v>
      </c>
      <c r="M660" s="82" t="str">
        <f t="shared" si="459"/>
        <v/>
      </c>
      <c r="N660" s="4"/>
      <c r="O660" s="83">
        <f t="shared" si="460"/>
        <v>25</v>
      </c>
      <c r="P660" s="77" t="str">
        <f t="shared" si="461"/>
        <v/>
      </c>
      <c r="Q660" s="77" t="str">
        <f t="shared" si="462"/>
        <v/>
      </c>
      <c r="R660" s="78"/>
      <c r="S660" s="79" t="e">
        <f>IF(#REF!="","",ROUND(#REF!/#REF!*$AN$5,1))</f>
        <v>#REF!</v>
      </c>
      <c r="T660" s="79" t="str">
        <f t="shared" si="463"/>
        <v/>
      </c>
      <c r="U660" s="4"/>
      <c r="V660" s="69">
        <f t="shared" si="464"/>
        <v>25</v>
      </c>
      <c r="W660" s="70" t="str">
        <f t="shared" si="465"/>
        <v/>
      </c>
      <c r="X660" s="70" t="str">
        <f t="shared" si="449"/>
        <v/>
      </c>
      <c r="Y660" s="71"/>
      <c r="Z660" s="72">
        <f t="shared" si="466"/>
        <v>0</v>
      </c>
      <c r="AA660" s="72" t="str">
        <f t="shared" si="467"/>
        <v/>
      </c>
      <c r="AB660" s="4"/>
      <c r="AC660" s="84">
        <f t="shared" si="468"/>
        <v>25</v>
      </c>
      <c r="AD660" s="80" t="str">
        <f t="shared" si="450"/>
        <v/>
      </c>
      <c r="AE660" s="80" t="str">
        <f t="shared" si="451"/>
        <v/>
      </c>
      <c r="AF660" s="81"/>
      <c r="AG660" s="82">
        <f t="shared" si="469"/>
        <v>0</v>
      </c>
      <c r="AH660" s="82" t="str">
        <f t="shared" si="470"/>
        <v/>
      </c>
      <c r="AI660" s="4"/>
      <c r="AJ660" s="83">
        <f t="shared" si="471"/>
        <v>25</v>
      </c>
      <c r="AK660" s="77" t="str">
        <f t="shared" si="472"/>
        <v/>
      </c>
      <c r="AL660" s="77" t="str">
        <f t="shared" si="452"/>
        <v/>
      </c>
      <c r="AM660" s="78"/>
      <c r="AN660" s="79" t="e">
        <f>IF(#REF!="","",ROUND(#REF!/#REF!*$AN$5,1))</f>
        <v>#REF!</v>
      </c>
      <c r="AO660" s="79" t="str">
        <f t="shared" si="473"/>
        <v/>
      </c>
      <c r="AP660" s="5" t="str">
        <f t="shared" si="478"/>
        <v/>
      </c>
      <c r="AQ660" s="5" t="str">
        <f t="shared" si="479"/>
        <v/>
      </c>
      <c r="AR660" s="5" t="str">
        <f t="shared" si="480"/>
        <v/>
      </c>
      <c r="AS660" s="5" t="str">
        <f t="shared" si="481"/>
        <v/>
      </c>
      <c r="AT660" s="5" t="str">
        <f t="shared" si="482"/>
        <v/>
      </c>
      <c r="AU660" s="5" t="str">
        <f t="shared" si="483"/>
        <v/>
      </c>
      <c r="AV660" s="5" t="str">
        <f t="shared" si="477"/>
        <v/>
      </c>
    </row>
    <row r="661" spans="1:48" x14ac:dyDescent="0.35">
      <c r="A661" s="69">
        <f>IF('Student Profile'!A28="","",'Student Profile'!A28)</f>
        <v>26</v>
      </c>
      <c r="B661" s="70" t="str">
        <f>IF('Student Profile'!B28="","",'Student Profile'!B28)</f>
        <v/>
      </c>
      <c r="C661" s="69" t="str">
        <f>IF('Student Profile'!C28="","",'Student Profile'!C28)</f>
        <v/>
      </c>
      <c r="D661" s="71"/>
      <c r="E661" s="72">
        <f t="shared" si="453"/>
        <v>0</v>
      </c>
      <c r="F661" s="72" t="str">
        <f t="shared" si="454"/>
        <v/>
      </c>
      <c r="G661" s="4"/>
      <c r="H661" s="84">
        <f t="shared" si="455"/>
        <v>26</v>
      </c>
      <c r="I661" s="80" t="str">
        <f t="shared" si="456"/>
        <v/>
      </c>
      <c r="J661" s="80" t="str">
        <f t="shared" si="457"/>
        <v/>
      </c>
      <c r="K661" s="81"/>
      <c r="L661" s="82">
        <f t="shared" si="458"/>
        <v>0</v>
      </c>
      <c r="M661" s="82" t="str">
        <f t="shared" si="459"/>
        <v/>
      </c>
      <c r="N661" s="4"/>
      <c r="O661" s="83">
        <f t="shared" si="460"/>
        <v>26</v>
      </c>
      <c r="P661" s="77" t="str">
        <f t="shared" si="461"/>
        <v/>
      </c>
      <c r="Q661" s="77" t="str">
        <f t="shared" si="462"/>
        <v/>
      </c>
      <c r="R661" s="78"/>
      <c r="S661" s="79" t="e">
        <f>IF(#REF!="","",ROUND(#REF!/#REF!*$AN$5,1))</f>
        <v>#REF!</v>
      </c>
      <c r="T661" s="79" t="str">
        <f t="shared" si="463"/>
        <v/>
      </c>
      <c r="U661" s="4"/>
      <c r="V661" s="69">
        <f t="shared" si="464"/>
        <v>26</v>
      </c>
      <c r="W661" s="70" t="str">
        <f t="shared" si="465"/>
        <v/>
      </c>
      <c r="X661" s="70" t="str">
        <f t="shared" si="449"/>
        <v/>
      </c>
      <c r="Y661" s="71"/>
      <c r="Z661" s="72">
        <f t="shared" si="466"/>
        <v>0</v>
      </c>
      <c r="AA661" s="72" t="str">
        <f t="shared" si="467"/>
        <v/>
      </c>
      <c r="AB661" s="4"/>
      <c r="AC661" s="84">
        <f t="shared" si="468"/>
        <v>26</v>
      </c>
      <c r="AD661" s="80" t="str">
        <f t="shared" si="450"/>
        <v/>
      </c>
      <c r="AE661" s="80" t="str">
        <f t="shared" si="451"/>
        <v/>
      </c>
      <c r="AF661" s="81"/>
      <c r="AG661" s="82">
        <f t="shared" si="469"/>
        <v>0</v>
      </c>
      <c r="AH661" s="82" t="str">
        <f t="shared" si="470"/>
        <v/>
      </c>
      <c r="AI661" s="4"/>
      <c r="AJ661" s="83">
        <f t="shared" si="471"/>
        <v>26</v>
      </c>
      <c r="AK661" s="77" t="str">
        <f t="shared" si="472"/>
        <v/>
      </c>
      <c r="AL661" s="77" t="str">
        <f t="shared" si="452"/>
        <v/>
      </c>
      <c r="AM661" s="78"/>
      <c r="AN661" s="79" t="e">
        <f>IF(#REF!="","",ROUND(#REF!/#REF!*$AN$5,1))</f>
        <v>#REF!</v>
      </c>
      <c r="AO661" s="79" t="str">
        <f t="shared" si="473"/>
        <v/>
      </c>
      <c r="AP661" s="5" t="str">
        <f t="shared" si="478"/>
        <v/>
      </c>
      <c r="AQ661" s="5" t="str">
        <f t="shared" si="479"/>
        <v/>
      </c>
      <c r="AR661" s="5" t="str">
        <f t="shared" si="480"/>
        <v/>
      </c>
      <c r="AS661" s="5" t="str">
        <f t="shared" si="481"/>
        <v/>
      </c>
      <c r="AT661" s="5" t="str">
        <f t="shared" si="482"/>
        <v/>
      </c>
      <c r="AU661" s="5" t="str">
        <f t="shared" si="483"/>
        <v/>
      </c>
      <c r="AV661" s="5" t="str">
        <f t="shared" si="477"/>
        <v/>
      </c>
    </row>
    <row r="662" spans="1:48" x14ac:dyDescent="0.35">
      <c r="A662" s="69">
        <f>IF('Student Profile'!A29="","",'Student Profile'!A29)</f>
        <v>27</v>
      </c>
      <c r="B662" s="70" t="str">
        <f>IF('Student Profile'!B29="","",'Student Profile'!B29)</f>
        <v/>
      </c>
      <c r="C662" s="69" t="str">
        <f>IF('Student Profile'!C29="","",'Student Profile'!C29)</f>
        <v/>
      </c>
      <c r="D662" s="71"/>
      <c r="E662" s="72">
        <f t="shared" si="453"/>
        <v>0</v>
      </c>
      <c r="F662" s="72" t="str">
        <f t="shared" si="454"/>
        <v/>
      </c>
      <c r="G662" s="4"/>
      <c r="H662" s="84">
        <f t="shared" si="455"/>
        <v>27</v>
      </c>
      <c r="I662" s="80" t="str">
        <f t="shared" si="456"/>
        <v/>
      </c>
      <c r="J662" s="80" t="str">
        <f t="shared" si="457"/>
        <v/>
      </c>
      <c r="K662" s="81"/>
      <c r="L662" s="82">
        <f t="shared" si="458"/>
        <v>0</v>
      </c>
      <c r="M662" s="82" t="str">
        <f t="shared" si="459"/>
        <v/>
      </c>
      <c r="N662" s="4"/>
      <c r="O662" s="83">
        <f t="shared" si="460"/>
        <v>27</v>
      </c>
      <c r="P662" s="77" t="str">
        <f t="shared" si="461"/>
        <v/>
      </c>
      <c r="Q662" s="77" t="str">
        <f t="shared" si="462"/>
        <v/>
      </c>
      <c r="R662" s="78"/>
      <c r="S662" s="79" t="e">
        <f>IF(#REF!="","",ROUND(#REF!/#REF!*$AN$5,1))</f>
        <v>#REF!</v>
      </c>
      <c r="T662" s="79" t="str">
        <f t="shared" si="463"/>
        <v/>
      </c>
      <c r="U662" s="4"/>
      <c r="V662" s="69">
        <f t="shared" si="464"/>
        <v>27</v>
      </c>
      <c r="W662" s="70" t="str">
        <f t="shared" si="465"/>
        <v/>
      </c>
      <c r="X662" s="70" t="str">
        <f t="shared" si="449"/>
        <v/>
      </c>
      <c r="Y662" s="71"/>
      <c r="Z662" s="72">
        <f t="shared" si="466"/>
        <v>0</v>
      </c>
      <c r="AA662" s="72" t="str">
        <f t="shared" si="467"/>
        <v/>
      </c>
      <c r="AB662" s="4"/>
      <c r="AC662" s="84">
        <f t="shared" si="468"/>
        <v>27</v>
      </c>
      <c r="AD662" s="80" t="str">
        <f t="shared" si="450"/>
        <v/>
      </c>
      <c r="AE662" s="80" t="str">
        <f t="shared" si="451"/>
        <v/>
      </c>
      <c r="AF662" s="81"/>
      <c r="AG662" s="82">
        <f t="shared" si="469"/>
        <v>0</v>
      </c>
      <c r="AH662" s="82" t="str">
        <f t="shared" si="470"/>
        <v/>
      </c>
      <c r="AI662" s="4"/>
      <c r="AJ662" s="83">
        <f t="shared" si="471"/>
        <v>27</v>
      </c>
      <c r="AK662" s="77" t="str">
        <f t="shared" si="472"/>
        <v/>
      </c>
      <c r="AL662" s="77" t="str">
        <f t="shared" si="452"/>
        <v/>
      </c>
      <c r="AM662" s="78"/>
      <c r="AN662" s="79" t="e">
        <f>IF(#REF!="","",ROUND(#REF!/#REF!*$AN$5,1))</f>
        <v>#REF!</v>
      </c>
      <c r="AO662" s="79" t="str">
        <f t="shared" si="473"/>
        <v/>
      </c>
      <c r="AP662" s="5" t="str">
        <f t="shared" si="478"/>
        <v/>
      </c>
      <c r="AQ662" s="5" t="str">
        <f t="shared" si="479"/>
        <v/>
      </c>
      <c r="AR662" s="5" t="str">
        <f t="shared" si="480"/>
        <v/>
      </c>
      <c r="AS662" s="5" t="str">
        <f t="shared" si="481"/>
        <v/>
      </c>
      <c r="AT662" s="5" t="str">
        <f t="shared" si="482"/>
        <v/>
      </c>
      <c r="AU662" s="5" t="str">
        <f t="shared" si="483"/>
        <v/>
      </c>
      <c r="AV662" s="5" t="str">
        <f t="shared" si="477"/>
        <v/>
      </c>
    </row>
    <row r="663" spans="1:48" x14ac:dyDescent="0.35">
      <c r="A663" s="69">
        <f>IF('Student Profile'!A30="","",'Student Profile'!A30)</f>
        <v>28</v>
      </c>
      <c r="B663" s="70" t="str">
        <f>IF('Student Profile'!B30="","",'Student Profile'!B30)</f>
        <v/>
      </c>
      <c r="C663" s="69" t="str">
        <f>IF('Student Profile'!C30="","",'Student Profile'!C30)</f>
        <v/>
      </c>
      <c r="D663" s="71"/>
      <c r="E663" s="72">
        <f t="shared" si="453"/>
        <v>0</v>
      </c>
      <c r="F663" s="72" t="str">
        <f t="shared" si="454"/>
        <v/>
      </c>
      <c r="G663" s="4"/>
      <c r="H663" s="84">
        <f t="shared" si="455"/>
        <v>28</v>
      </c>
      <c r="I663" s="80" t="str">
        <f t="shared" si="456"/>
        <v/>
      </c>
      <c r="J663" s="80" t="str">
        <f t="shared" si="457"/>
        <v/>
      </c>
      <c r="K663" s="81"/>
      <c r="L663" s="82">
        <f t="shared" si="458"/>
        <v>0</v>
      </c>
      <c r="M663" s="82" t="str">
        <f t="shared" si="459"/>
        <v/>
      </c>
      <c r="N663" s="4"/>
      <c r="O663" s="83">
        <f t="shared" si="460"/>
        <v>28</v>
      </c>
      <c r="P663" s="77" t="str">
        <f t="shared" si="461"/>
        <v/>
      </c>
      <c r="Q663" s="77" t="str">
        <f t="shared" si="462"/>
        <v/>
      </c>
      <c r="R663" s="78"/>
      <c r="S663" s="79" t="e">
        <f>IF(#REF!="","",ROUND(#REF!/#REF!*$AN$5,1))</f>
        <v>#REF!</v>
      </c>
      <c r="T663" s="79" t="str">
        <f t="shared" si="463"/>
        <v/>
      </c>
      <c r="U663" s="4"/>
      <c r="V663" s="69">
        <f t="shared" si="464"/>
        <v>28</v>
      </c>
      <c r="W663" s="70" t="str">
        <f t="shared" si="465"/>
        <v/>
      </c>
      <c r="X663" s="70" t="str">
        <f t="shared" si="449"/>
        <v/>
      </c>
      <c r="Y663" s="71"/>
      <c r="Z663" s="72">
        <f t="shared" si="466"/>
        <v>0</v>
      </c>
      <c r="AA663" s="72" t="str">
        <f t="shared" si="467"/>
        <v/>
      </c>
      <c r="AB663" s="4"/>
      <c r="AC663" s="84">
        <f t="shared" si="468"/>
        <v>28</v>
      </c>
      <c r="AD663" s="80" t="str">
        <f t="shared" si="450"/>
        <v/>
      </c>
      <c r="AE663" s="80" t="str">
        <f t="shared" si="451"/>
        <v/>
      </c>
      <c r="AF663" s="81"/>
      <c r="AG663" s="82">
        <f t="shared" si="469"/>
        <v>0</v>
      </c>
      <c r="AH663" s="82" t="str">
        <f t="shared" si="470"/>
        <v/>
      </c>
      <c r="AI663" s="4"/>
      <c r="AJ663" s="83">
        <f t="shared" si="471"/>
        <v>28</v>
      </c>
      <c r="AK663" s="77" t="str">
        <f t="shared" si="472"/>
        <v/>
      </c>
      <c r="AL663" s="77" t="str">
        <f t="shared" si="452"/>
        <v/>
      </c>
      <c r="AM663" s="78"/>
      <c r="AN663" s="79" t="e">
        <f>IF(#REF!="","",ROUND(#REF!/#REF!*$AN$5,1))</f>
        <v>#REF!</v>
      </c>
      <c r="AO663" s="79" t="str">
        <f t="shared" si="473"/>
        <v/>
      </c>
      <c r="AP663" s="5" t="str">
        <f t="shared" si="478"/>
        <v/>
      </c>
      <c r="AQ663" s="5" t="str">
        <f t="shared" si="479"/>
        <v/>
      </c>
      <c r="AR663" s="5" t="str">
        <f t="shared" si="480"/>
        <v/>
      </c>
      <c r="AS663" s="5" t="str">
        <f t="shared" si="481"/>
        <v/>
      </c>
      <c r="AT663" s="5" t="str">
        <f t="shared" si="482"/>
        <v/>
      </c>
      <c r="AU663" s="5" t="str">
        <f t="shared" si="483"/>
        <v/>
      </c>
      <c r="AV663" s="5" t="str">
        <f t="shared" si="477"/>
        <v/>
      </c>
    </row>
    <row r="664" spans="1:48" x14ac:dyDescent="0.35">
      <c r="A664" s="69">
        <f>IF('Student Profile'!A31="","",'Student Profile'!A31)</f>
        <v>29</v>
      </c>
      <c r="B664" s="70" t="str">
        <f>IF('Student Profile'!B31="","",'Student Profile'!B31)</f>
        <v/>
      </c>
      <c r="C664" s="69" t="str">
        <f>IF('Student Profile'!C31="","",'Student Profile'!C31)</f>
        <v/>
      </c>
      <c r="D664" s="71"/>
      <c r="E664" s="72">
        <f t="shared" si="453"/>
        <v>0</v>
      </c>
      <c r="F664" s="72" t="str">
        <f t="shared" si="454"/>
        <v/>
      </c>
      <c r="G664" s="4"/>
      <c r="H664" s="84">
        <f t="shared" si="455"/>
        <v>29</v>
      </c>
      <c r="I664" s="80" t="str">
        <f t="shared" si="456"/>
        <v/>
      </c>
      <c r="J664" s="80" t="str">
        <f t="shared" si="457"/>
        <v/>
      </c>
      <c r="K664" s="81"/>
      <c r="L664" s="82">
        <f t="shared" si="458"/>
        <v>0</v>
      </c>
      <c r="M664" s="82" t="str">
        <f t="shared" si="459"/>
        <v/>
      </c>
      <c r="N664" s="4"/>
      <c r="O664" s="83">
        <f t="shared" si="460"/>
        <v>29</v>
      </c>
      <c r="P664" s="77" t="str">
        <f t="shared" si="461"/>
        <v/>
      </c>
      <c r="Q664" s="77" t="str">
        <f t="shared" si="462"/>
        <v/>
      </c>
      <c r="R664" s="78"/>
      <c r="S664" s="79" t="e">
        <f>IF(#REF!="","",ROUND(#REF!/#REF!*$AN$5,1))</f>
        <v>#REF!</v>
      </c>
      <c r="T664" s="79" t="str">
        <f t="shared" si="463"/>
        <v/>
      </c>
      <c r="U664" s="4"/>
      <c r="V664" s="69">
        <f t="shared" si="464"/>
        <v>29</v>
      </c>
      <c r="W664" s="70" t="str">
        <f t="shared" si="465"/>
        <v/>
      </c>
      <c r="X664" s="70" t="str">
        <f t="shared" si="449"/>
        <v/>
      </c>
      <c r="Y664" s="71"/>
      <c r="Z664" s="72">
        <f t="shared" si="466"/>
        <v>0</v>
      </c>
      <c r="AA664" s="72" t="str">
        <f t="shared" si="467"/>
        <v/>
      </c>
      <c r="AB664" s="4"/>
      <c r="AC664" s="84">
        <f t="shared" si="468"/>
        <v>29</v>
      </c>
      <c r="AD664" s="80" t="str">
        <f t="shared" si="450"/>
        <v/>
      </c>
      <c r="AE664" s="80" t="str">
        <f t="shared" si="451"/>
        <v/>
      </c>
      <c r="AF664" s="81"/>
      <c r="AG664" s="82">
        <f t="shared" si="469"/>
        <v>0</v>
      </c>
      <c r="AH664" s="82" t="str">
        <f t="shared" si="470"/>
        <v/>
      </c>
      <c r="AI664" s="4"/>
      <c r="AJ664" s="83">
        <f t="shared" si="471"/>
        <v>29</v>
      </c>
      <c r="AK664" s="77" t="str">
        <f t="shared" si="472"/>
        <v/>
      </c>
      <c r="AL664" s="77" t="str">
        <f t="shared" si="452"/>
        <v/>
      </c>
      <c r="AM664" s="78"/>
      <c r="AN664" s="79" t="e">
        <f>IF(#REF!="","",ROUND(#REF!/#REF!*$AN$5,1))</f>
        <v>#REF!</v>
      </c>
      <c r="AO664" s="79" t="str">
        <f t="shared" si="473"/>
        <v/>
      </c>
      <c r="AP664" s="5" t="str">
        <f t="shared" si="478"/>
        <v/>
      </c>
      <c r="AQ664" s="5" t="str">
        <f t="shared" si="479"/>
        <v/>
      </c>
      <c r="AR664" s="5" t="str">
        <f t="shared" si="480"/>
        <v/>
      </c>
      <c r="AS664" s="5" t="str">
        <f t="shared" si="481"/>
        <v/>
      </c>
      <c r="AT664" s="5" t="str">
        <f t="shared" si="482"/>
        <v/>
      </c>
      <c r="AU664" s="5" t="str">
        <f t="shared" si="483"/>
        <v/>
      </c>
      <c r="AV664" s="5" t="str">
        <f t="shared" si="477"/>
        <v/>
      </c>
    </row>
    <row r="665" spans="1:48" x14ac:dyDescent="0.35">
      <c r="A665" s="69">
        <f>IF('Student Profile'!A32="","",'Student Profile'!A32)</f>
        <v>30</v>
      </c>
      <c r="B665" s="70" t="str">
        <f>IF('Student Profile'!B32="","",'Student Profile'!B32)</f>
        <v/>
      </c>
      <c r="C665" s="69" t="str">
        <f>IF('Student Profile'!C32="","",'Student Profile'!C32)</f>
        <v/>
      </c>
      <c r="D665" s="71"/>
      <c r="E665" s="72">
        <f t="shared" si="453"/>
        <v>0</v>
      </c>
      <c r="F665" s="72" t="str">
        <f t="shared" si="454"/>
        <v/>
      </c>
      <c r="G665" s="4"/>
      <c r="H665" s="84">
        <f t="shared" si="455"/>
        <v>30</v>
      </c>
      <c r="I665" s="80" t="str">
        <f t="shared" si="456"/>
        <v/>
      </c>
      <c r="J665" s="80" t="str">
        <f t="shared" si="457"/>
        <v/>
      </c>
      <c r="K665" s="81"/>
      <c r="L665" s="82">
        <f t="shared" si="458"/>
        <v>0</v>
      </c>
      <c r="M665" s="82" t="str">
        <f t="shared" si="459"/>
        <v/>
      </c>
      <c r="N665" s="4"/>
      <c r="O665" s="83">
        <f t="shared" si="460"/>
        <v>30</v>
      </c>
      <c r="P665" s="77" t="str">
        <f t="shared" si="461"/>
        <v/>
      </c>
      <c r="Q665" s="77" t="str">
        <f t="shared" si="462"/>
        <v/>
      </c>
      <c r="R665" s="78"/>
      <c r="S665" s="79" t="e">
        <f>IF(#REF!="","",ROUND(#REF!/#REF!*$AN$5,1))</f>
        <v>#REF!</v>
      </c>
      <c r="T665" s="79" t="str">
        <f t="shared" si="463"/>
        <v/>
      </c>
      <c r="U665" s="4"/>
      <c r="V665" s="69">
        <f t="shared" si="464"/>
        <v>30</v>
      </c>
      <c r="W665" s="70" t="str">
        <f t="shared" si="465"/>
        <v/>
      </c>
      <c r="X665" s="70" t="str">
        <f t="shared" si="449"/>
        <v/>
      </c>
      <c r="Y665" s="71"/>
      <c r="Z665" s="72">
        <f t="shared" si="466"/>
        <v>0</v>
      </c>
      <c r="AA665" s="72" t="str">
        <f t="shared" si="467"/>
        <v/>
      </c>
      <c r="AB665" s="4"/>
      <c r="AC665" s="84">
        <f t="shared" si="468"/>
        <v>30</v>
      </c>
      <c r="AD665" s="80" t="str">
        <f t="shared" si="450"/>
        <v/>
      </c>
      <c r="AE665" s="80" t="str">
        <f t="shared" si="451"/>
        <v/>
      </c>
      <c r="AF665" s="81"/>
      <c r="AG665" s="82">
        <f t="shared" si="469"/>
        <v>0</v>
      </c>
      <c r="AH665" s="82" t="str">
        <f t="shared" si="470"/>
        <v/>
      </c>
      <c r="AI665" s="4"/>
      <c r="AJ665" s="83">
        <f t="shared" si="471"/>
        <v>30</v>
      </c>
      <c r="AK665" s="77" t="str">
        <f t="shared" si="472"/>
        <v/>
      </c>
      <c r="AL665" s="77" t="str">
        <f t="shared" si="452"/>
        <v/>
      </c>
      <c r="AM665" s="78"/>
      <c r="AN665" s="79" t="e">
        <f>IF(#REF!="","",ROUND(#REF!/#REF!*$AN$5,1))</f>
        <v>#REF!</v>
      </c>
      <c r="AO665" s="79" t="str">
        <f t="shared" si="473"/>
        <v/>
      </c>
      <c r="AP665" s="5" t="str">
        <f t="shared" si="478"/>
        <v/>
      </c>
      <c r="AQ665" s="5" t="str">
        <f t="shared" si="479"/>
        <v/>
      </c>
      <c r="AR665" s="5" t="str">
        <f t="shared" si="480"/>
        <v/>
      </c>
      <c r="AS665" s="5" t="str">
        <f t="shared" si="481"/>
        <v/>
      </c>
      <c r="AT665" s="5" t="str">
        <f t="shared" si="482"/>
        <v/>
      </c>
      <c r="AU665" s="5" t="str">
        <f t="shared" si="483"/>
        <v/>
      </c>
      <c r="AV665" s="5" t="str">
        <f t="shared" si="477"/>
        <v/>
      </c>
    </row>
    <row r="666" spans="1:48" x14ac:dyDescent="0.35">
      <c r="A666" s="69">
        <f>IF('Student Profile'!A33="","",'Student Profile'!A33)</f>
        <v>31</v>
      </c>
      <c r="B666" s="70" t="str">
        <f>IF('Student Profile'!B33="","",'Student Profile'!B33)</f>
        <v/>
      </c>
      <c r="C666" s="69" t="str">
        <f>IF('Student Profile'!C33="","",'Student Profile'!C33)</f>
        <v/>
      </c>
      <c r="D666" s="71"/>
      <c r="E666" s="72">
        <f t="shared" si="453"/>
        <v>0</v>
      </c>
      <c r="F666" s="72" t="str">
        <f t="shared" si="454"/>
        <v/>
      </c>
      <c r="G666" s="4"/>
      <c r="H666" s="84">
        <f t="shared" si="455"/>
        <v>31</v>
      </c>
      <c r="I666" s="80" t="str">
        <f t="shared" si="456"/>
        <v/>
      </c>
      <c r="J666" s="80" t="str">
        <f t="shared" si="457"/>
        <v/>
      </c>
      <c r="K666" s="81"/>
      <c r="L666" s="82">
        <f t="shared" si="458"/>
        <v>0</v>
      </c>
      <c r="M666" s="82" t="str">
        <f t="shared" si="459"/>
        <v/>
      </c>
      <c r="N666" s="4"/>
      <c r="O666" s="83">
        <f t="shared" si="460"/>
        <v>31</v>
      </c>
      <c r="P666" s="77" t="str">
        <f t="shared" si="461"/>
        <v/>
      </c>
      <c r="Q666" s="77" t="str">
        <f t="shared" si="462"/>
        <v/>
      </c>
      <c r="R666" s="78"/>
      <c r="S666" s="79" t="e">
        <f>IF(#REF!="","",ROUND(#REF!/#REF!*$AN$5,1))</f>
        <v>#REF!</v>
      </c>
      <c r="T666" s="79" t="str">
        <f t="shared" si="463"/>
        <v/>
      </c>
      <c r="U666" s="4"/>
      <c r="V666" s="69">
        <f t="shared" si="464"/>
        <v>31</v>
      </c>
      <c r="W666" s="70" t="str">
        <f t="shared" si="465"/>
        <v/>
      </c>
      <c r="X666" s="70" t="str">
        <f t="shared" si="449"/>
        <v/>
      </c>
      <c r="Y666" s="71"/>
      <c r="Z666" s="72">
        <f t="shared" si="466"/>
        <v>0</v>
      </c>
      <c r="AA666" s="72" t="str">
        <f t="shared" si="467"/>
        <v/>
      </c>
      <c r="AB666" s="4"/>
      <c r="AC666" s="84">
        <f t="shared" si="468"/>
        <v>31</v>
      </c>
      <c r="AD666" s="80" t="str">
        <f t="shared" si="450"/>
        <v/>
      </c>
      <c r="AE666" s="80" t="str">
        <f t="shared" si="451"/>
        <v/>
      </c>
      <c r="AF666" s="81"/>
      <c r="AG666" s="82">
        <f t="shared" si="469"/>
        <v>0</v>
      </c>
      <c r="AH666" s="82" t="str">
        <f t="shared" si="470"/>
        <v/>
      </c>
      <c r="AI666" s="4"/>
      <c r="AJ666" s="83">
        <f t="shared" si="471"/>
        <v>31</v>
      </c>
      <c r="AK666" s="77" t="str">
        <f t="shared" si="472"/>
        <v/>
      </c>
      <c r="AL666" s="77" t="str">
        <f t="shared" si="452"/>
        <v/>
      </c>
      <c r="AM666" s="78"/>
      <c r="AN666" s="79" t="e">
        <f>IF(#REF!="","",ROUND(#REF!/#REF!*$AN$5,1))</f>
        <v>#REF!</v>
      </c>
      <c r="AO666" s="79" t="str">
        <f t="shared" si="473"/>
        <v/>
      </c>
      <c r="AP666" s="5" t="str">
        <f t="shared" si="478"/>
        <v/>
      </c>
      <c r="AQ666" s="5" t="str">
        <f t="shared" si="479"/>
        <v/>
      </c>
      <c r="AR666" s="5" t="str">
        <f t="shared" si="480"/>
        <v/>
      </c>
      <c r="AS666" s="5" t="str">
        <f t="shared" si="481"/>
        <v/>
      </c>
      <c r="AT666" s="5" t="str">
        <f t="shared" si="482"/>
        <v/>
      </c>
      <c r="AU666" s="5" t="str">
        <f t="shared" si="483"/>
        <v/>
      </c>
      <c r="AV666" s="5" t="str">
        <f t="shared" si="477"/>
        <v/>
      </c>
    </row>
    <row r="667" spans="1:48" x14ac:dyDescent="0.35">
      <c r="A667" s="69">
        <f>IF('Student Profile'!A34="","",'Student Profile'!A34)</f>
        <v>32</v>
      </c>
      <c r="B667" s="70" t="str">
        <f>IF('Student Profile'!B34="","",'Student Profile'!B34)</f>
        <v/>
      </c>
      <c r="C667" s="69" t="str">
        <f>IF('Student Profile'!C34="","",'Student Profile'!C34)</f>
        <v/>
      </c>
      <c r="D667" s="71"/>
      <c r="E667" s="72">
        <f t="shared" si="453"/>
        <v>0</v>
      </c>
      <c r="F667" s="72" t="str">
        <f t="shared" si="454"/>
        <v/>
      </c>
      <c r="G667" s="4"/>
      <c r="H667" s="84">
        <f t="shared" si="455"/>
        <v>32</v>
      </c>
      <c r="I667" s="80" t="str">
        <f t="shared" si="456"/>
        <v/>
      </c>
      <c r="J667" s="80" t="str">
        <f t="shared" si="457"/>
        <v/>
      </c>
      <c r="K667" s="81"/>
      <c r="L667" s="82">
        <f t="shared" si="458"/>
        <v>0</v>
      </c>
      <c r="M667" s="82" t="str">
        <f t="shared" si="459"/>
        <v/>
      </c>
      <c r="N667" s="4"/>
      <c r="O667" s="83">
        <f t="shared" si="460"/>
        <v>32</v>
      </c>
      <c r="P667" s="77" t="str">
        <f t="shared" si="461"/>
        <v/>
      </c>
      <c r="Q667" s="77" t="str">
        <f t="shared" si="462"/>
        <v/>
      </c>
      <c r="R667" s="78"/>
      <c r="S667" s="79" t="e">
        <f>IF(#REF!="","",ROUND(#REF!/#REF!*$AN$5,1))</f>
        <v>#REF!</v>
      </c>
      <c r="T667" s="79" t="str">
        <f t="shared" si="463"/>
        <v/>
      </c>
      <c r="U667" s="4"/>
      <c r="V667" s="69">
        <f t="shared" si="464"/>
        <v>32</v>
      </c>
      <c r="W667" s="70" t="str">
        <f t="shared" si="465"/>
        <v/>
      </c>
      <c r="X667" s="70" t="str">
        <f t="shared" si="449"/>
        <v/>
      </c>
      <c r="Y667" s="71"/>
      <c r="Z667" s="72">
        <f t="shared" si="466"/>
        <v>0</v>
      </c>
      <c r="AA667" s="72" t="str">
        <f t="shared" si="467"/>
        <v/>
      </c>
      <c r="AB667" s="4"/>
      <c r="AC667" s="84">
        <f t="shared" si="468"/>
        <v>32</v>
      </c>
      <c r="AD667" s="80" t="str">
        <f t="shared" si="450"/>
        <v/>
      </c>
      <c r="AE667" s="80" t="str">
        <f t="shared" si="451"/>
        <v/>
      </c>
      <c r="AF667" s="81"/>
      <c r="AG667" s="82">
        <f t="shared" si="469"/>
        <v>0</v>
      </c>
      <c r="AH667" s="82" t="str">
        <f t="shared" si="470"/>
        <v/>
      </c>
      <c r="AI667" s="4"/>
      <c r="AJ667" s="83">
        <f t="shared" si="471"/>
        <v>32</v>
      </c>
      <c r="AK667" s="77" t="str">
        <f t="shared" si="472"/>
        <v/>
      </c>
      <c r="AL667" s="77" t="str">
        <f t="shared" si="452"/>
        <v/>
      </c>
      <c r="AM667" s="78"/>
      <c r="AN667" s="79" t="e">
        <f>IF(#REF!="","",ROUND(#REF!/#REF!*$AN$5,1))</f>
        <v>#REF!</v>
      </c>
      <c r="AO667" s="79" t="str">
        <f t="shared" si="473"/>
        <v/>
      </c>
      <c r="AP667" s="5" t="str">
        <f t="shared" si="478"/>
        <v/>
      </c>
      <c r="AQ667" s="5" t="str">
        <f t="shared" si="479"/>
        <v/>
      </c>
      <c r="AR667" s="5" t="str">
        <f t="shared" si="480"/>
        <v/>
      </c>
      <c r="AS667" s="5" t="str">
        <f t="shared" si="481"/>
        <v/>
      </c>
      <c r="AT667" s="5" t="str">
        <f t="shared" si="482"/>
        <v/>
      </c>
      <c r="AU667" s="5" t="str">
        <f t="shared" si="483"/>
        <v/>
      </c>
      <c r="AV667" s="5" t="str">
        <f t="shared" si="477"/>
        <v/>
      </c>
    </row>
    <row r="668" spans="1:48" x14ac:dyDescent="0.35">
      <c r="A668" s="69">
        <f>IF('Student Profile'!A35="","",'Student Profile'!A35)</f>
        <v>33</v>
      </c>
      <c r="B668" s="70" t="str">
        <f>IF('Student Profile'!B35="","",'Student Profile'!B35)</f>
        <v/>
      </c>
      <c r="C668" s="69" t="str">
        <f>IF('Student Profile'!C35="","",'Student Profile'!C35)</f>
        <v/>
      </c>
      <c r="D668" s="71"/>
      <c r="E668" s="72">
        <f t="shared" si="453"/>
        <v>0</v>
      </c>
      <c r="F668" s="72" t="str">
        <f t="shared" si="454"/>
        <v/>
      </c>
      <c r="G668" s="4"/>
      <c r="H668" s="84">
        <f t="shared" si="455"/>
        <v>33</v>
      </c>
      <c r="I668" s="80" t="str">
        <f t="shared" si="456"/>
        <v/>
      </c>
      <c r="J668" s="80" t="str">
        <f t="shared" si="457"/>
        <v/>
      </c>
      <c r="K668" s="81"/>
      <c r="L668" s="82">
        <f t="shared" si="458"/>
        <v>0</v>
      </c>
      <c r="M668" s="82" t="str">
        <f t="shared" si="459"/>
        <v/>
      </c>
      <c r="N668" s="4"/>
      <c r="O668" s="83">
        <f t="shared" si="460"/>
        <v>33</v>
      </c>
      <c r="P668" s="77" t="str">
        <f t="shared" si="461"/>
        <v/>
      </c>
      <c r="Q668" s="77" t="str">
        <f t="shared" si="462"/>
        <v/>
      </c>
      <c r="R668" s="78"/>
      <c r="S668" s="79" t="e">
        <f>IF(#REF!="","",ROUND(#REF!/#REF!*$AN$5,1))</f>
        <v>#REF!</v>
      </c>
      <c r="T668" s="79" t="str">
        <f t="shared" si="463"/>
        <v/>
      </c>
      <c r="U668" s="4"/>
      <c r="V668" s="69">
        <f t="shared" si="464"/>
        <v>33</v>
      </c>
      <c r="W668" s="70" t="str">
        <f t="shared" si="465"/>
        <v/>
      </c>
      <c r="X668" s="70" t="str">
        <f t="shared" si="449"/>
        <v/>
      </c>
      <c r="Y668" s="71"/>
      <c r="Z668" s="72">
        <f t="shared" si="466"/>
        <v>0</v>
      </c>
      <c r="AA668" s="72" t="str">
        <f t="shared" si="467"/>
        <v/>
      </c>
      <c r="AB668" s="4"/>
      <c r="AC668" s="84">
        <f t="shared" si="468"/>
        <v>33</v>
      </c>
      <c r="AD668" s="80" t="str">
        <f t="shared" si="450"/>
        <v/>
      </c>
      <c r="AE668" s="80" t="str">
        <f t="shared" si="451"/>
        <v/>
      </c>
      <c r="AF668" s="81"/>
      <c r="AG668" s="82">
        <f t="shared" si="469"/>
        <v>0</v>
      </c>
      <c r="AH668" s="82" t="str">
        <f t="shared" si="470"/>
        <v/>
      </c>
      <c r="AI668" s="4"/>
      <c r="AJ668" s="83">
        <f t="shared" si="471"/>
        <v>33</v>
      </c>
      <c r="AK668" s="77" t="str">
        <f t="shared" si="472"/>
        <v/>
      </c>
      <c r="AL668" s="77" t="str">
        <f t="shared" si="452"/>
        <v/>
      </c>
      <c r="AM668" s="78"/>
      <c r="AN668" s="79" t="e">
        <f>IF(#REF!="","",ROUND(#REF!/#REF!*$AN$5,1))</f>
        <v>#REF!</v>
      </c>
      <c r="AO668" s="79" t="str">
        <f t="shared" si="473"/>
        <v/>
      </c>
      <c r="AP668" s="5" t="str">
        <f t="shared" si="478"/>
        <v/>
      </c>
      <c r="AQ668" s="5" t="str">
        <f t="shared" si="479"/>
        <v/>
      </c>
      <c r="AR668" s="5" t="str">
        <f t="shared" si="480"/>
        <v/>
      </c>
      <c r="AS668" s="5" t="str">
        <f t="shared" si="481"/>
        <v/>
      </c>
      <c r="AT668" s="5" t="str">
        <f t="shared" si="482"/>
        <v/>
      </c>
      <c r="AU668" s="5" t="str">
        <f t="shared" si="483"/>
        <v/>
      </c>
      <c r="AV668" s="5" t="str">
        <f t="shared" si="477"/>
        <v/>
      </c>
    </row>
    <row r="669" spans="1:48" x14ac:dyDescent="0.35">
      <c r="A669" s="69">
        <f>IF('Student Profile'!A36="","",'Student Profile'!A36)</f>
        <v>34</v>
      </c>
      <c r="B669" s="70" t="str">
        <f>IF('Student Profile'!B36="","",'Student Profile'!B36)</f>
        <v/>
      </c>
      <c r="C669" s="69" t="str">
        <f>IF('Student Profile'!C36="","",'Student Profile'!C36)</f>
        <v/>
      </c>
      <c r="D669" s="71"/>
      <c r="E669" s="72">
        <f t="shared" si="453"/>
        <v>0</v>
      </c>
      <c r="F669" s="72" t="str">
        <f t="shared" si="454"/>
        <v/>
      </c>
      <c r="G669" s="4"/>
      <c r="H669" s="84">
        <f t="shared" si="455"/>
        <v>34</v>
      </c>
      <c r="I669" s="80" t="str">
        <f t="shared" si="456"/>
        <v/>
      </c>
      <c r="J669" s="80" t="str">
        <f t="shared" si="457"/>
        <v/>
      </c>
      <c r="K669" s="81"/>
      <c r="L669" s="82">
        <f t="shared" si="458"/>
        <v>0</v>
      </c>
      <c r="M669" s="82" t="str">
        <f t="shared" si="459"/>
        <v/>
      </c>
      <c r="N669" s="4"/>
      <c r="O669" s="83">
        <f t="shared" si="460"/>
        <v>34</v>
      </c>
      <c r="P669" s="77" t="str">
        <f t="shared" si="461"/>
        <v/>
      </c>
      <c r="Q669" s="77" t="str">
        <f t="shared" si="462"/>
        <v/>
      </c>
      <c r="R669" s="78"/>
      <c r="S669" s="79" t="e">
        <f>IF(#REF!="","",ROUND(#REF!/#REF!*$AN$5,1))</f>
        <v>#REF!</v>
      </c>
      <c r="T669" s="79" t="str">
        <f t="shared" si="463"/>
        <v/>
      </c>
      <c r="U669" s="4"/>
      <c r="V669" s="69">
        <f t="shared" si="464"/>
        <v>34</v>
      </c>
      <c r="W669" s="70" t="str">
        <f t="shared" si="465"/>
        <v/>
      </c>
      <c r="X669" s="70" t="str">
        <f t="shared" si="449"/>
        <v/>
      </c>
      <c r="Y669" s="71"/>
      <c r="Z669" s="72">
        <f t="shared" si="466"/>
        <v>0</v>
      </c>
      <c r="AA669" s="72" t="str">
        <f t="shared" si="467"/>
        <v/>
      </c>
      <c r="AB669" s="4"/>
      <c r="AC669" s="84">
        <f t="shared" si="468"/>
        <v>34</v>
      </c>
      <c r="AD669" s="80" t="str">
        <f t="shared" si="450"/>
        <v/>
      </c>
      <c r="AE669" s="80" t="str">
        <f t="shared" si="451"/>
        <v/>
      </c>
      <c r="AF669" s="81"/>
      <c r="AG669" s="82">
        <f t="shared" si="469"/>
        <v>0</v>
      </c>
      <c r="AH669" s="82" t="str">
        <f t="shared" si="470"/>
        <v/>
      </c>
      <c r="AI669" s="4"/>
      <c r="AJ669" s="83">
        <f t="shared" si="471"/>
        <v>34</v>
      </c>
      <c r="AK669" s="77" t="str">
        <f t="shared" si="472"/>
        <v/>
      </c>
      <c r="AL669" s="77" t="str">
        <f t="shared" si="452"/>
        <v/>
      </c>
      <c r="AM669" s="78"/>
      <c r="AN669" s="79" t="e">
        <f>IF(#REF!="","",ROUND(#REF!/#REF!*$AN$5,1))</f>
        <v>#REF!</v>
      </c>
      <c r="AO669" s="79" t="str">
        <f t="shared" si="473"/>
        <v/>
      </c>
      <c r="AP669" s="5" t="str">
        <f t="shared" si="478"/>
        <v/>
      </c>
      <c r="AQ669" s="5" t="str">
        <f t="shared" si="479"/>
        <v/>
      </c>
      <c r="AR669" s="5" t="str">
        <f t="shared" si="480"/>
        <v/>
      </c>
      <c r="AS669" s="5" t="str">
        <f t="shared" si="481"/>
        <v/>
      </c>
      <c r="AT669" s="5" t="str">
        <f t="shared" si="482"/>
        <v/>
      </c>
      <c r="AU669" s="5" t="str">
        <f t="shared" si="483"/>
        <v/>
      </c>
      <c r="AV669" s="5" t="str">
        <f t="shared" si="477"/>
        <v/>
      </c>
    </row>
    <row r="670" spans="1:48" x14ac:dyDescent="0.35">
      <c r="A670" s="69">
        <f>IF('Student Profile'!A37="","",'Student Profile'!A37)</f>
        <v>35</v>
      </c>
      <c r="B670" s="70" t="str">
        <f>IF('Student Profile'!B37="","",'Student Profile'!B37)</f>
        <v/>
      </c>
      <c r="C670" s="69" t="str">
        <f>IF('Student Profile'!C37="","",'Student Profile'!C37)</f>
        <v/>
      </c>
      <c r="D670" s="71"/>
      <c r="E670" s="72">
        <f t="shared" si="453"/>
        <v>0</v>
      </c>
      <c r="F670" s="72" t="str">
        <f t="shared" si="454"/>
        <v/>
      </c>
      <c r="G670" s="4"/>
      <c r="H670" s="84">
        <f t="shared" si="455"/>
        <v>35</v>
      </c>
      <c r="I670" s="80" t="str">
        <f t="shared" si="456"/>
        <v/>
      </c>
      <c r="J670" s="80" t="str">
        <f t="shared" si="457"/>
        <v/>
      </c>
      <c r="K670" s="81"/>
      <c r="L670" s="82">
        <f t="shared" si="458"/>
        <v>0</v>
      </c>
      <c r="M670" s="82" t="str">
        <f t="shared" si="459"/>
        <v/>
      </c>
      <c r="N670" s="4"/>
      <c r="O670" s="83">
        <f t="shared" si="460"/>
        <v>35</v>
      </c>
      <c r="P670" s="77" t="str">
        <f t="shared" si="461"/>
        <v/>
      </c>
      <c r="Q670" s="77" t="str">
        <f t="shared" si="462"/>
        <v/>
      </c>
      <c r="R670" s="78"/>
      <c r="S670" s="79" t="e">
        <f>IF(#REF!="","",ROUND(#REF!/#REF!*$AN$5,1))</f>
        <v>#REF!</v>
      </c>
      <c r="T670" s="79" t="str">
        <f t="shared" si="463"/>
        <v/>
      </c>
      <c r="U670" s="4"/>
      <c r="V670" s="69">
        <f t="shared" si="464"/>
        <v>35</v>
      </c>
      <c r="W670" s="70" t="str">
        <f t="shared" si="465"/>
        <v/>
      </c>
      <c r="X670" s="70" t="str">
        <f t="shared" si="449"/>
        <v/>
      </c>
      <c r="Y670" s="71"/>
      <c r="Z670" s="72">
        <f t="shared" si="466"/>
        <v>0</v>
      </c>
      <c r="AA670" s="72" t="str">
        <f t="shared" si="467"/>
        <v/>
      </c>
      <c r="AB670" s="4"/>
      <c r="AC670" s="84">
        <f t="shared" si="468"/>
        <v>35</v>
      </c>
      <c r="AD670" s="80" t="str">
        <f t="shared" si="450"/>
        <v/>
      </c>
      <c r="AE670" s="80" t="str">
        <f t="shared" si="451"/>
        <v/>
      </c>
      <c r="AF670" s="81"/>
      <c r="AG670" s="82">
        <f t="shared" si="469"/>
        <v>0</v>
      </c>
      <c r="AH670" s="82" t="str">
        <f t="shared" si="470"/>
        <v/>
      </c>
      <c r="AI670" s="4"/>
      <c r="AJ670" s="83">
        <f t="shared" si="471"/>
        <v>35</v>
      </c>
      <c r="AK670" s="77" t="str">
        <f t="shared" si="472"/>
        <v/>
      </c>
      <c r="AL670" s="77" t="str">
        <f t="shared" si="452"/>
        <v/>
      </c>
      <c r="AM670" s="78"/>
      <c r="AN670" s="79" t="e">
        <f>IF(#REF!="","",ROUND(#REF!/#REF!*$AN$5,1))</f>
        <v>#REF!</v>
      </c>
      <c r="AO670" s="79" t="str">
        <f t="shared" si="473"/>
        <v/>
      </c>
      <c r="AP670" s="5" t="str">
        <f t="shared" si="478"/>
        <v/>
      </c>
      <c r="AQ670" s="5" t="str">
        <f t="shared" si="479"/>
        <v/>
      </c>
      <c r="AR670" s="5" t="str">
        <f t="shared" si="480"/>
        <v/>
      </c>
      <c r="AS670" s="5" t="str">
        <f t="shared" si="481"/>
        <v/>
      </c>
      <c r="AT670" s="5" t="str">
        <f t="shared" si="482"/>
        <v/>
      </c>
      <c r="AU670" s="5" t="str">
        <f t="shared" si="483"/>
        <v/>
      </c>
      <c r="AV670" s="5" t="str">
        <f t="shared" si="477"/>
        <v/>
      </c>
    </row>
    <row r="671" spans="1:48" x14ac:dyDescent="0.35">
      <c r="A671" s="69">
        <f>IF('Student Profile'!A38="","",'Student Profile'!A38)</f>
        <v>36</v>
      </c>
      <c r="B671" s="70" t="str">
        <f>IF('Student Profile'!B38="","",'Student Profile'!B38)</f>
        <v/>
      </c>
      <c r="C671" s="69" t="str">
        <f>IF('Student Profile'!C38="","",'Student Profile'!C38)</f>
        <v/>
      </c>
      <c r="D671" s="71"/>
      <c r="E671" s="72">
        <f t="shared" si="453"/>
        <v>0</v>
      </c>
      <c r="F671" s="72" t="str">
        <f t="shared" si="454"/>
        <v/>
      </c>
      <c r="G671" s="4"/>
      <c r="H671" s="84">
        <f t="shared" si="455"/>
        <v>36</v>
      </c>
      <c r="I671" s="80" t="str">
        <f t="shared" si="456"/>
        <v/>
      </c>
      <c r="J671" s="80" t="str">
        <f t="shared" si="457"/>
        <v/>
      </c>
      <c r="K671" s="81"/>
      <c r="L671" s="82">
        <f t="shared" si="458"/>
        <v>0</v>
      </c>
      <c r="M671" s="82" t="str">
        <f t="shared" si="459"/>
        <v/>
      </c>
      <c r="N671" s="4"/>
      <c r="O671" s="83">
        <f t="shared" si="460"/>
        <v>36</v>
      </c>
      <c r="P671" s="77" t="str">
        <f t="shared" si="461"/>
        <v/>
      </c>
      <c r="Q671" s="77" t="str">
        <f t="shared" si="462"/>
        <v/>
      </c>
      <c r="R671" s="78"/>
      <c r="S671" s="79" t="e">
        <f>IF(#REF!="","",ROUND(#REF!/#REF!*$AN$5,1))</f>
        <v>#REF!</v>
      </c>
      <c r="T671" s="79" t="str">
        <f t="shared" si="463"/>
        <v/>
      </c>
      <c r="U671" s="4"/>
      <c r="V671" s="69">
        <f t="shared" si="464"/>
        <v>36</v>
      </c>
      <c r="W671" s="70" t="str">
        <f t="shared" si="465"/>
        <v/>
      </c>
      <c r="X671" s="70" t="str">
        <f t="shared" si="449"/>
        <v/>
      </c>
      <c r="Y671" s="71"/>
      <c r="Z671" s="72">
        <f t="shared" si="466"/>
        <v>0</v>
      </c>
      <c r="AA671" s="72" t="str">
        <f t="shared" si="467"/>
        <v/>
      </c>
      <c r="AB671" s="4"/>
      <c r="AC671" s="84">
        <f t="shared" si="468"/>
        <v>36</v>
      </c>
      <c r="AD671" s="80" t="str">
        <f t="shared" si="450"/>
        <v/>
      </c>
      <c r="AE671" s="80" t="str">
        <f t="shared" si="451"/>
        <v/>
      </c>
      <c r="AF671" s="81"/>
      <c r="AG671" s="82">
        <f t="shared" si="469"/>
        <v>0</v>
      </c>
      <c r="AH671" s="82" t="str">
        <f t="shared" si="470"/>
        <v/>
      </c>
      <c r="AI671" s="4"/>
      <c r="AJ671" s="83">
        <f t="shared" si="471"/>
        <v>36</v>
      </c>
      <c r="AK671" s="77" t="str">
        <f t="shared" si="472"/>
        <v/>
      </c>
      <c r="AL671" s="77" t="str">
        <f t="shared" si="452"/>
        <v/>
      </c>
      <c r="AM671" s="78"/>
      <c r="AN671" s="79" t="e">
        <f>IF(#REF!="","",ROUND(#REF!/#REF!*$AN$5,1))</f>
        <v>#REF!</v>
      </c>
      <c r="AO671" s="79" t="str">
        <f t="shared" si="473"/>
        <v/>
      </c>
      <c r="AP671" s="5" t="str">
        <f t="shared" si="478"/>
        <v/>
      </c>
      <c r="AQ671" s="5" t="str">
        <f t="shared" si="479"/>
        <v/>
      </c>
      <c r="AR671" s="5" t="str">
        <f t="shared" si="480"/>
        <v/>
      </c>
      <c r="AS671" s="5" t="str">
        <f t="shared" si="481"/>
        <v/>
      </c>
      <c r="AT671" s="5" t="str">
        <f t="shared" si="482"/>
        <v/>
      </c>
      <c r="AU671" s="5" t="str">
        <f t="shared" si="483"/>
        <v/>
      </c>
      <c r="AV671" s="5" t="str">
        <f t="shared" si="477"/>
        <v/>
      </c>
    </row>
    <row r="672" spans="1:48" x14ac:dyDescent="0.35">
      <c r="A672" s="69">
        <f>IF('Student Profile'!A39="","",'Student Profile'!A39)</f>
        <v>37</v>
      </c>
      <c r="B672" s="70" t="str">
        <f>IF('Student Profile'!B39="","",'Student Profile'!B39)</f>
        <v/>
      </c>
      <c r="C672" s="69" t="str">
        <f>IF('Student Profile'!C39="","",'Student Profile'!C39)</f>
        <v/>
      </c>
      <c r="D672" s="71"/>
      <c r="E672" s="72">
        <f t="shared" si="453"/>
        <v>0</v>
      </c>
      <c r="F672" s="72" t="str">
        <f t="shared" si="454"/>
        <v/>
      </c>
      <c r="G672" s="4"/>
      <c r="H672" s="84">
        <f t="shared" si="455"/>
        <v>37</v>
      </c>
      <c r="I672" s="80" t="str">
        <f t="shared" si="456"/>
        <v/>
      </c>
      <c r="J672" s="80" t="str">
        <f t="shared" si="457"/>
        <v/>
      </c>
      <c r="K672" s="81"/>
      <c r="L672" s="82">
        <f t="shared" si="458"/>
        <v>0</v>
      </c>
      <c r="M672" s="82" t="str">
        <f t="shared" si="459"/>
        <v/>
      </c>
      <c r="N672" s="4"/>
      <c r="O672" s="83">
        <f t="shared" si="460"/>
        <v>37</v>
      </c>
      <c r="P672" s="77" t="str">
        <f t="shared" si="461"/>
        <v/>
      </c>
      <c r="Q672" s="77" t="str">
        <f t="shared" si="462"/>
        <v/>
      </c>
      <c r="R672" s="78"/>
      <c r="S672" s="79" t="e">
        <f>IF(#REF!="","",ROUND(#REF!/#REF!*$AN$5,1))</f>
        <v>#REF!</v>
      </c>
      <c r="T672" s="79" t="str">
        <f t="shared" si="463"/>
        <v/>
      </c>
      <c r="U672" s="4"/>
      <c r="V672" s="69">
        <f t="shared" si="464"/>
        <v>37</v>
      </c>
      <c r="W672" s="70" t="str">
        <f t="shared" si="465"/>
        <v/>
      </c>
      <c r="X672" s="70" t="str">
        <f t="shared" si="449"/>
        <v/>
      </c>
      <c r="Y672" s="71"/>
      <c r="Z672" s="72">
        <f t="shared" si="466"/>
        <v>0</v>
      </c>
      <c r="AA672" s="72" t="str">
        <f t="shared" si="467"/>
        <v/>
      </c>
      <c r="AB672" s="4"/>
      <c r="AC672" s="84">
        <f t="shared" si="468"/>
        <v>37</v>
      </c>
      <c r="AD672" s="80" t="str">
        <f t="shared" si="450"/>
        <v/>
      </c>
      <c r="AE672" s="80" t="str">
        <f t="shared" si="451"/>
        <v/>
      </c>
      <c r="AF672" s="81"/>
      <c r="AG672" s="82">
        <f t="shared" si="469"/>
        <v>0</v>
      </c>
      <c r="AH672" s="82" t="str">
        <f t="shared" si="470"/>
        <v/>
      </c>
      <c r="AI672" s="4"/>
      <c r="AJ672" s="83">
        <f t="shared" si="471"/>
        <v>37</v>
      </c>
      <c r="AK672" s="77" t="str">
        <f t="shared" si="472"/>
        <v/>
      </c>
      <c r="AL672" s="77" t="str">
        <f t="shared" si="452"/>
        <v/>
      </c>
      <c r="AM672" s="78"/>
      <c r="AN672" s="79" t="e">
        <f>IF(#REF!="","",ROUND(#REF!/#REF!*$AN$5,1))</f>
        <v>#REF!</v>
      </c>
      <c r="AO672" s="79" t="str">
        <f t="shared" si="473"/>
        <v/>
      </c>
      <c r="AP672" s="5" t="str">
        <f t="shared" si="478"/>
        <v/>
      </c>
      <c r="AQ672" s="5" t="str">
        <f t="shared" si="479"/>
        <v/>
      </c>
      <c r="AR672" s="5" t="str">
        <f t="shared" si="480"/>
        <v/>
      </c>
      <c r="AS672" s="5" t="str">
        <f t="shared" si="481"/>
        <v/>
      </c>
      <c r="AT672" s="5" t="str">
        <f t="shared" si="482"/>
        <v/>
      </c>
      <c r="AU672" s="5" t="str">
        <f t="shared" si="483"/>
        <v/>
      </c>
      <c r="AV672" s="5" t="str">
        <f t="shared" si="477"/>
        <v/>
      </c>
    </row>
    <row r="673" spans="1:48" x14ac:dyDescent="0.35">
      <c r="A673" s="69">
        <f>IF('Student Profile'!A40="","",'Student Profile'!A40)</f>
        <v>38</v>
      </c>
      <c r="B673" s="70" t="str">
        <f>IF('Student Profile'!B40="","",'Student Profile'!B40)</f>
        <v/>
      </c>
      <c r="C673" s="69" t="str">
        <f>IF('Student Profile'!C40="","",'Student Profile'!C40)</f>
        <v/>
      </c>
      <c r="D673" s="71"/>
      <c r="E673" s="72">
        <f t="shared" si="453"/>
        <v>0</v>
      </c>
      <c r="F673" s="72" t="str">
        <f t="shared" si="454"/>
        <v/>
      </c>
      <c r="G673" s="4"/>
      <c r="H673" s="84">
        <f t="shared" si="455"/>
        <v>38</v>
      </c>
      <c r="I673" s="80" t="str">
        <f t="shared" si="456"/>
        <v/>
      </c>
      <c r="J673" s="80" t="str">
        <f t="shared" si="457"/>
        <v/>
      </c>
      <c r="K673" s="81"/>
      <c r="L673" s="82">
        <f t="shared" si="458"/>
        <v>0</v>
      </c>
      <c r="M673" s="82" t="str">
        <f t="shared" si="459"/>
        <v/>
      </c>
      <c r="N673" s="4"/>
      <c r="O673" s="83">
        <f t="shared" si="460"/>
        <v>38</v>
      </c>
      <c r="P673" s="77" t="str">
        <f t="shared" si="461"/>
        <v/>
      </c>
      <c r="Q673" s="77" t="str">
        <f t="shared" si="462"/>
        <v/>
      </c>
      <c r="R673" s="78"/>
      <c r="S673" s="79" t="e">
        <f>IF(#REF!="","",ROUND(#REF!/#REF!*$AN$5,1))</f>
        <v>#REF!</v>
      </c>
      <c r="T673" s="79" t="str">
        <f t="shared" si="463"/>
        <v/>
      </c>
      <c r="U673" s="4"/>
      <c r="V673" s="69">
        <f t="shared" si="464"/>
        <v>38</v>
      </c>
      <c r="W673" s="70" t="str">
        <f t="shared" si="465"/>
        <v/>
      </c>
      <c r="X673" s="70" t="str">
        <f t="shared" si="449"/>
        <v/>
      </c>
      <c r="Y673" s="71"/>
      <c r="Z673" s="72">
        <f t="shared" si="466"/>
        <v>0</v>
      </c>
      <c r="AA673" s="72" t="str">
        <f t="shared" si="467"/>
        <v/>
      </c>
      <c r="AB673" s="4"/>
      <c r="AC673" s="84">
        <f t="shared" si="468"/>
        <v>38</v>
      </c>
      <c r="AD673" s="80" t="str">
        <f t="shared" si="450"/>
        <v/>
      </c>
      <c r="AE673" s="80" t="str">
        <f t="shared" si="451"/>
        <v/>
      </c>
      <c r="AF673" s="81"/>
      <c r="AG673" s="82">
        <f t="shared" si="469"/>
        <v>0</v>
      </c>
      <c r="AH673" s="82" t="str">
        <f t="shared" si="470"/>
        <v/>
      </c>
      <c r="AI673" s="4"/>
      <c r="AJ673" s="83">
        <f t="shared" si="471"/>
        <v>38</v>
      </c>
      <c r="AK673" s="77" t="str">
        <f t="shared" si="472"/>
        <v/>
      </c>
      <c r="AL673" s="77" t="str">
        <f t="shared" si="452"/>
        <v/>
      </c>
      <c r="AM673" s="78"/>
      <c r="AN673" s="79" t="e">
        <f>IF(#REF!="","",ROUND(#REF!/#REF!*$AN$5,1))</f>
        <v>#REF!</v>
      </c>
      <c r="AO673" s="79" t="str">
        <f t="shared" si="473"/>
        <v/>
      </c>
      <c r="AP673" s="5" t="str">
        <f t="shared" si="478"/>
        <v/>
      </c>
      <c r="AQ673" s="5" t="str">
        <f t="shared" si="479"/>
        <v/>
      </c>
      <c r="AR673" s="5" t="str">
        <f t="shared" si="480"/>
        <v/>
      </c>
      <c r="AS673" s="5" t="str">
        <f t="shared" si="481"/>
        <v/>
      </c>
      <c r="AT673" s="5" t="str">
        <f t="shared" si="482"/>
        <v/>
      </c>
      <c r="AU673" s="5" t="str">
        <f t="shared" si="483"/>
        <v/>
      </c>
      <c r="AV673" s="5" t="str">
        <f t="shared" si="477"/>
        <v/>
      </c>
    </row>
    <row r="674" spans="1:48" x14ac:dyDescent="0.35">
      <c r="A674" s="69">
        <f>IF('Student Profile'!A41="","",'Student Profile'!A41)</f>
        <v>39</v>
      </c>
      <c r="B674" s="70" t="str">
        <f>IF('Student Profile'!B41="","",'Student Profile'!B41)</f>
        <v/>
      </c>
      <c r="C674" s="69" t="str">
        <f>IF('Student Profile'!C41="","",'Student Profile'!C41)</f>
        <v/>
      </c>
      <c r="D674" s="71"/>
      <c r="E674" s="72">
        <f t="shared" si="453"/>
        <v>0</v>
      </c>
      <c r="F674" s="72" t="str">
        <f t="shared" si="454"/>
        <v/>
      </c>
      <c r="G674" s="4"/>
      <c r="H674" s="84">
        <f t="shared" si="455"/>
        <v>39</v>
      </c>
      <c r="I674" s="80" t="str">
        <f t="shared" si="456"/>
        <v/>
      </c>
      <c r="J674" s="80" t="str">
        <f t="shared" si="457"/>
        <v/>
      </c>
      <c r="K674" s="81"/>
      <c r="L674" s="82">
        <f t="shared" si="458"/>
        <v>0</v>
      </c>
      <c r="M674" s="82" t="str">
        <f t="shared" si="459"/>
        <v/>
      </c>
      <c r="N674" s="4"/>
      <c r="O674" s="83">
        <f t="shared" si="460"/>
        <v>39</v>
      </c>
      <c r="P674" s="77" t="str">
        <f t="shared" si="461"/>
        <v/>
      </c>
      <c r="Q674" s="77" t="str">
        <f t="shared" si="462"/>
        <v/>
      </c>
      <c r="R674" s="78"/>
      <c r="S674" s="79" t="e">
        <f>IF(#REF!="","",ROUND(#REF!/#REF!*$AN$5,1))</f>
        <v>#REF!</v>
      </c>
      <c r="T674" s="79" t="str">
        <f t="shared" si="463"/>
        <v/>
      </c>
      <c r="U674" s="4"/>
      <c r="V674" s="69">
        <f t="shared" si="464"/>
        <v>39</v>
      </c>
      <c r="W674" s="70" t="str">
        <f t="shared" si="465"/>
        <v/>
      </c>
      <c r="X674" s="70" t="str">
        <f t="shared" si="449"/>
        <v/>
      </c>
      <c r="Y674" s="71"/>
      <c r="Z674" s="72">
        <f t="shared" si="466"/>
        <v>0</v>
      </c>
      <c r="AA674" s="72" t="str">
        <f t="shared" si="467"/>
        <v/>
      </c>
      <c r="AB674" s="4"/>
      <c r="AC674" s="84">
        <f t="shared" si="468"/>
        <v>39</v>
      </c>
      <c r="AD674" s="80" t="str">
        <f t="shared" si="450"/>
        <v/>
      </c>
      <c r="AE674" s="80" t="str">
        <f t="shared" si="451"/>
        <v/>
      </c>
      <c r="AF674" s="81"/>
      <c r="AG674" s="82">
        <f t="shared" si="469"/>
        <v>0</v>
      </c>
      <c r="AH674" s="82" t="str">
        <f t="shared" si="470"/>
        <v/>
      </c>
      <c r="AI674" s="4"/>
      <c r="AJ674" s="83">
        <f t="shared" si="471"/>
        <v>39</v>
      </c>
      <c r="AK674" s="77" t="str">
        <f t="shared" si="472"/>
        <v/>
      </c>
      <c r="AL674" s="77" t="str">
        <f t="shared" si="452"/>
        <v/>
      </c>
      <c r="AM674" s="78"/>
      <c r="AN674" s="79" t="e">
        <f>IF(#REF!="","",ROUND(#REF!/#REF!*$AN$5,1))</f>
        <v>#REF!</v>
      </c>
      <c r="AO674" s="79" t="str">
        <f t="shared" si="473"/>
        <v/>
      </c>
      <c r="AP674" s="5" t="str">
        <f t="shared" si="478"/>
        <v/>
      </c>
      <c r="AQ674" s="5" t="str">
        <f t="shared" si="479"/>
        <v/>
      </c>
      <c r="AR674" s="5" t="str">
        <f t="shared" si="480"/>
        <v/>
      </c>
      <c r="AS674" s="5" t="str">
        <f t="shared" si="481"/>
        <v/>
      </c>
      <c r="AT674" s="5" t="str">
        <f t="shared" si="482"/>
        <v/>
      </c>
      <c r="AU674" s="5" t="str">
        <f t="shared" si="483"/>
        <v/>
      </c>
      <c r="AV674" s="5" t="str">
        <f t="shared" si="477"/>
        <v/>
      </c>
    </row>
    <row r="675" spans="1:48" x14ac:dyDescent="0.35">
      <c r="A675" s="69">
        <f>IF('Student Profile'!A42="","",'Student Profile'!A42)</f>
        <v>40</v>
      </c>
      <c r="B675" s="70" t="str">
        <f>IF('Student Profile'!B42="","",'Student Profile'!B42)</f>
        <v/>
      </c>
      <c r="C675" s="69" t="str">
        <f>IF('Student Profile'!C42="","",'Student Profile'!C42)</f>
        <v/>
      </c>
      <c r="D675" s="71"/>
      <c r="E675" s="72">
        <f t="shared" si="453"/>
        <v>0</v>
      </c>
      <c r="F675" s="72" t="str">
        <f t="shared" si="454"/>
        <v/>
      </c>
      <c r="G675" s="4"/>
      <c r="H675" s="84">
        <f t="shared" si="455"/>
        <v>40</v>
      </c>
      <c r="I675" s="80" t="str">
        <f t="shared" si="456"/>
        <v/>
      </c>
      <c r="J675" s="80" t="str">
        <f t="shared" si="457"/>
        <v/>
      </c>
      <c r="K675" s="81"/>
      <c r="L675" s="82">
        <f t="shared" si="458"/>
        <v>0</v>
      </c>
      <c r="M675" s="82" t="str">
        <f t="shared" si="459"/>
        <v/>
      </c>
      <c r="N675" s="4"/>
      <c r="O675" s="83">
        <f t="shared" si="460"/>
        <v>40</v>
      </c>
      <c r="P675" s="77" t="str">
        <f t="shared" si="461"/>
        <v/>
      </c>
      <c r="Q675" s="77" t="str">
        <f t="shared" si="462"/>
        <v/>
      </c>
      <c r="R675" s="78"/>
      <c r="S675" s="79" t="e">
        <f>IF(#REF!="","",ROUND(#REF!/#REF!*$AN$5,1))</f>
        <v>#REF!</v>
      </c>
      <c r="T675" s="79" t="str">
        <f t="shared" si="463"/>
        <v/>
      </c>
      <c r="U675" s="4"/>
      <c r="V675" s="69">
        <f t="shared" si="464"/>
        <v>40</v>
      </c>
      <c r="W675" s="70" t="str">
        <f t="shared" si="465"/>
        <v/>
      </c>
      <c r="X675" s="70" t="str">
        <f t="shared" si="449"/>
        <v/>
      </c>
      <c r="Y675" s="71"/>
      <c r="Z675" s="72">
        <f t="shared" si="466"/>
        <v>0</v>
      </c>
      <c r="AA675" s="72" t="str">
        <f t="shared" si="467"/>
        <v/>
      </c>
      <c r="AB675" s="4"/>
      <c r="AC675" s="84">
        <f t="shared" si="468"/>
        <v>40</v>
      </c>
      <c r="AD675" s="80" t="str">
        <f t="shared" si="450"/>
        <v/>
      </c>
      <c r="AE675" s="80" t="str">
        <f t="shared" si="451"/>
        <v/>
      </c>
      <c r="AF675" s="81"/>
      <c r="AG675" s="82">
        <f t="shared" si="469"/>
        <v>0</v>
      </c>
      <c r="AH675" s="82" t="str">
        <f t="shared" si="470"/>
        <v/>
      </c>
      <c r="AI675" s="4"/>
      <c r="AJ675" s="83">
        <f t="shared" si="471"/>
        <v>40</v>
      </c>
      <c r="AK675" s="77" t="str">
        <f t="shared" si="472"/>
        <v/>
      </c>
      <c r="AL675" s="77" t="str">
        <f t="shared" si="452"/>
        <v/>
      </c>
      <c r="AM675" s="78"/>
      <c r="AN675" s="79" t="e">
        <f>IF(#REF!="","",ROUND(#REF!/#REF!*$AN$5,1))</f>
        <v>#REF!</v>
      </c>
      <c r="AO675" s="79" t="str">
        <f t="shared" si="473"/>
        <v/>
      </c>
      <c r="AP675" s="5" t="str">
        <f t="shared" si="478"/>
        <v/>
      </c>
      <c r="AQ675" s="5" t="str">
        <f t="shared" si="479"/>
        <v/>
      </c>
      <c r="AR675" s="5" t="str">
        <f t="shared" si="480"/>
        <v/>
      </c>
      <c r="AS675" s="5" t="str">
        <f t="shared" si="481"/>
        <v/>
      </c>
      <c r="AT675" s="5" t="str">
        <f t="shared" si="482"/>
        <v/>
      </c>
      <c r="AU675" s="5" t="str">
        <f t="shared" si="483"/>
        <v/>
      </c>
      <c r="AV675" s="5" t="str">
        <f t="shared" si="477"/>
        <v/>
      </c>
    </row>
    <row r="676" spans="1:48" x14ac:dyDescent="0.35">
      <c r="A676" s="69">
        <f>IF('Student Profile'!A43="","",'Student Profile'!A43)</f>
        <v>41</v>
      </c>
      <c r="B676" s="70" t="str">
        <f>IF('Student Profile'!B43="","",'Student Profile'!B43)</f>
        <v/>
      </c>
      <c r="C676" s="69" t="str">
        <f>IF('Student Profile'!C43="","",'Student Profile'!C43)</f>
        <v/>
      </c>
      <c r="D676" s="71"/>
      <c r="E676" s="72">
        <f t="shared" si="453"/>
        <v>0</v>
      </c>
      <c r="F676" s="72" t="str">
        <f t="shared" si="454"/>
        <v/>
      </c>
      <c r="G676" s="4"/>
      <c r="H676" s="84">
        <f t="shared" si="455"/>
        <v>41</v>
      </c>
      <c r="I676" s="80" t="str">
        <f t="shared" si="456"/>
        <v/>
      </c>
      <c r="J676" s="80" t="str">
        <f t="shared" si="457"/>
        <v/>
      </c>
      <c r="K676" s="81"/>
      <c r="L676" s="82">
        <f t="shared" si="458"/>
        <v>0</v>
      </c>
      <c r="M676" s="82" t="str">
        <f t="shared" si="459"/>
        <v/>
      </c>
      <c r="N676" s="4"/>
      <c r="O676" s="83">
        <f t="shared" si="460"/>
        <v>41</v>
      </c>
      <c r="P676" s="77" t="str">
        <f t="shared" si="461"/>
        <v/>
      </c>
      <c r="Q676" s="77" t="str">
        <f t="shared" si="462"/>
        <v/>
      </c>
      <c r="R676" s="78"/>
      <c r="S676" s="79" t="e">
        <f>IF(#REF!="","",ROUND(#REF!/#REF!*$AN$5,1))</f>
        <v>#REF!</v>
      </c>
      <c r="T676" s="79" t="str">
        <f t="shared" si="463"/>
        <v/>
      </c>
      <c r="U676" s="4"/>
      <c r="V676" s="69">
        <f t="shared" si="464"/>
        <v>41</v>
      </c>
      <c r="W676" s="70" t="str">
        <f t="shared" si="465"/>
        <v/>
      </c>
      <c r="X676" s="70" t="str">
        <f t="shared" si="449"/>
        <v/>
      </c>
      <c r="Y676" s="71"/>
      <c r="Z676" s="72">
        <f t="shared" si="466"/>
        <v>0</v>
      </c>
      <c r="AA676" s="72" t="str">
        <f t="shared" si="467"/>
        <v/>
      </c>
      <c r="AB676" s="4"/>
      <c r="AC676" s="84">
        <f t="shared" si="468"/>
        <v>41</v>
      </c>
      <c r="AD676" s="80" t="str">
        <f t="shared" si="450"/>
        <v/>
      </c>
      <c r="AE676" s="80" t="str">
        <f t="shared" si="451"/>
        <v/>
      </c>
      <c r="AF676" s="81"/>
      <c r="AG676" s="82">
        <f t="shared" si="469"/>
        <v>0</v>
      </c>
      <c r="AH676" s="82" t="str">
        <f t="shared" si="470"/>
        <v/>
      </c>
      <c r="AI676" s="4"/>
      <c r="AJ676" s="83">
        <f t="shared" si="471"/>
        <v>41</v>
      </c>
      <c r="AK676" s="77" t="str">
        <f t="shared" si="472"/>
        <v/>
      </c>
      <c r="AL676" s="77" t="str">
        <f t="shared" si="452"/>
        <v/>
      </c>
      <c r="AM676" s="78"/>
      <c r="AN676" s="79" t="e">
        <f>IF(#REF!="","",ROUND(#REF!/#REF!*$AN$5,1))</f>
        <v>#REF!</v>
      </c>
      <c r="AO676" s="79" t="str">
        <f t="shared" si="473"/>
        <v/>
      </c>
      <c r="AP676" s="5" t="str">
        <f t="shared" si="478"/>
        <v/>
      </c>
      <c r="AQ676" s="5" t="str">
        <f t="shared" si="479"/>
        <v/>
      </c>
      <c r="AR676" s="5" t="str">
        <f t="shared" si="480"/>
        <v/>
      </c>
      <c r="AS676" s="5" t="str">
        <f t="shared" si="481"/>
        <v/>
      </c>
      <c r="AT676" s="5" t="str">
        <f t="shared" si="482"/>
        <v/>
      </c>
      <c r="AU676" s="5" t="str">
        <f t="shared" si="483"/>
        <v/>
      </c>
      <c r="AV676" s="5" t="str">
        <f t="shared" si="477"/>
        <v/>
      </c>
    </row>
    <row r="677" spans="1:48" x14ac:dyDescent="0.35">
      <c r="A677" s="69">
        <f>IF('Student Profile'!A44="","",'Student Profile'!A44)</f>
        <v>42</v>
      </c>
      <c r="B677" s="70" t="str">
        <f>IF('Student Profile'!B44="","",'Student Profile'!B44)</f>
        <v/>
      </c>
      <c r="C677" s="69" t="str">
        <f>IF('Student Profile'!C44="","",'Student Profile'!C44)</f>
        <v/>
      </c>
      <c r="D677" s="71"/>
      <c r="E677" s="72">
        <f t="shared" si="453"/>
        <v>0</v>
      </c>
      <c r="F677" s="72" t="str">
        <f t="shared" si="454"/>
        <v/>
      </c>
      <c r="G677" s="4"/>
      <c r="H677" s="84">
        <f t="shared" si="455"/>
        <v>42</v>
      </c>
      <c r="I677" s="80" t="str">
        <f t="shared" si="456"/>
        <v/>
      </c>
      <c r="J677" s="80" t="str">
        <f t="shared" si="457"/>
        <v/>
      </c>
      <c r="K677" s="81"/>
      <c r="L677" s="6">
        <f t="shared" si="458"/>
        <v>0</v>
      </c>
      <c r="M677" s="82" t="str">
        <f t="shared" si="459"/>
        <v/>
      </c>
      <c r="N677" s="4"/>
      <c r="O677" s="83">
        <f t="shared" si="460"/>
        <v>42</v>
      </c>
      <c r="P677" s="77" t="str">
        <f t="shared" si="461"/>
        <v/>
      </c>
      <c r="Q677" s="77" t="str">
        <f t="shared" si="462"/>
        <v/>
      </c>
      <c r="R677" s="78"/>
      <c r="S677" s="79" t="e">
        <f>IF(#REF!="","",ROUND(#REF!/#REF!*$AN$5,1))</f>
        <v>#REF!</v>
      </c>
      <c r="T677" s="79" t="str">
        <f t="shared" si="463"/>
        <v/>
      </c>
      <c r="U677" s="4"/>
      <c r="V677" s="69">
        <f t="shared" si="464"/>
        <v>42</v>
      </c>
      <c r="W677" s="70" t="str">
        <f t="shared" si="465"/>
        <v/>
      </c>
      <c r="X677" s="70" t="str">
        <f t="shared" si="449"/>
        <v/>
      </c>
      <c r="Y677" s="71"/>
      <c r="Z677" s="72">
        <f t="shared" si="466"/>
        <v>0</v>
      </c>
      <c r="AA677" s="72" t="str">
        <f t="shared" si="467"/>
        <v/>
      </c>
      <c r="AB677" s="4"/>
      <c r="AC677" s="84">
        <f t="shared" si="468"/>
        <v>42</v>
      </c>
      <c r="AD677" s="80" t="str">
        <f t="shared" si="450"/>
        <v/>
      </c>
      <c r="AE677" s="80" t="str">
        <f t="shared" si="451"/>
        <v/>
      </c>
      <c r="AF677" s="81"/>
      <c r="AG677" s="6">
        <f t="shared" si="469"/>
        <v>0</v>
      </c>
      <c r="AH677" s="82" t="str">
        <f t="shared" si="470"/>
        <v/>
      </c>
      <c r="AI677" s="4"/>
      <c r="AJ677" s="83">
        <f t="shared" si="471"/>
        <v>42</v>
      </c>
      <c r="AK677" s="77" t="str">
        <f t="shared" si="472"/>
        <v/>
      </c>
      <c r="AL677" s="77" t="str">
        <f t="shared" si="452"/>
        <v/>
      </c>
      <c r="AM677" s="78"/>
      <c r="AN677" s="79" t="e">
        <f>IF(#REF!="","",ROUND(#REF!/#REF!*$AN$5,1))</f>
        <v>#REF!</v>
      </c>
      <c r="AO677" s="79" t="str">
        <f t="shared" si="473"/>
        <v/>
      </c>
      <c r="AP677" s="5" t="str">
        <f t="shared" si="478"/>
        <v/>
      </c>
      <c r="AQ677" s="5" t="str">
        <f t="shared" si="479"/>
        <v/>
      </c>
      <c r="AR677" s="5" t="str">
        <f t="shared" si="480"/>
        <v/>
      </c>
      <c r="AS677" s="5" t="str">
        <f t="shared" si="481"/>
        <v/>
      </c>
      <c r="AT677" s="5" t="str">
        <f t="shared" si="482"/>
        <v/>
      </c>
      <c r="AU677" s="5" t="str">
        <f t="shared" si="483"/>
        <v/>
      </c>
      <c r="AV677" s="5" t="str">
        <f t="shared" si="477"/>
        <v/>
      </c>
    </row>
    <row r="678" spans="1:48" x14ac:dyDescent="0.35">
      <c r="A678" s="69">
        <f>IF('Student Profile'!A45="","",'Student Profile'!A45)</f>
        <v>43</v>
      </c>
      <c r="B678" s="70" t="str">
        <f>IF('Student Profile'!B45="","",'Student Profile'!B45)</f>
        <v/>
      </c>
      <c r="C678" s="69" t="str">
        <f>IF('Student Profile'!C45="","",'Student Profile'!C45)</f>
        <v/>
      </c>
      <c r="D678" s="71"/>
      <c r="E678" s="72">
        <f t="shared" si="453"/>
        <v>0</v>
      </c>
      <c r="F678" s="72" t="str">
        <f t="shared" si="454"/>
        <v/>
      </c>
      <c r="G678" s="4"/>
      <c r="H678" s="84">
        <f t="shared" si="455"/>
        <v>43</v>
      </c>
      <c r="I678" s="80" t="str">
        <f t="shared" si="456"/>
        <v/>
      </c>
      <c r="J678" s="80" t="str">
        <f t="shared" si="457"/>
        <v/>
      </c>
      <c r="K678" s="81"/>
      <c r="L678" s="6">
        <f t="shared" si="458"/>
        <v>0</v>
      </c>
      <c r="M678" s="82" t="str">
        <f t="shared" si="459"/>
        <v/>
      </c>
      <c r="N678" s="4"/>
      <c r="O678" s="83">
        <f t="shared" si="460"/>
        <v>43</v>
      </c>
      <c r="P678" s="77" t="str">
        <f t="shared" si="461"/>
        <v/>
      </c>
      <c r="Q678" s="77" t="str">
        <f t="shared" si="462"/>
        <v/>
      </c>
      <c r="R678" s="78"/>
      <c r="S678" s="79" t="e">
        <f>IF(#REF!="","",ROUND(#REF!/#REF!*$AN$5,1))</f>
        <v>#REF!</v>
      </c>
      <c r="T678" s="79" t="str">
        <f t="shared" si="463"/>
        <v/>
      </c>
      <c r="U678" s="4"/>
      <c r="V678" s="69">
        <f t="shared" si="464"/>
        <v>43</v>
      </c>
      <c r="W678" s="70" t="str">
        <f t="shared" si="465"/>
        <v/>
      </c>
      <c r="X678" s="70" t="str">
        <f t="shared" si="449"/>
        <v/>
      </c>
      <c r="Y678" s="71"/>
      <c r="Z678" s="72">
        <f t="shared" si="466"/>
        <v>0</v>
      </c>
      <c r="AA678" s="72" t="str">
        <f t="shared" si="467"/>
        <v/>
      </c>
      <c r="AB678" s="4"/>
      <c r="AC678" s="84">
        <f t="shared" si="468"/>
        <v>43</v>
      </c>
      <c r="AD678" s="80" t="str">
        <f t="shared" si="450"/>
        <v/>
      </c>
      <c r="AE678" s="80" t="str">
        <f t="shared" si="451"/>
        <v/>
      </c>
      <c r="AF678" s="81"/>
      <c r="AG678" s="6">
        <f t="shared" si="469"/>
        <v>0</v>
      </c>
      <c r="AH678" s="82" t="str">
        <f t="shared" si="470"/>
        <v/>
      </c>
      <c r="AI678" s="4"/>
      <c r="AJ678" s="83">
        <f t="shared" si="471"/>
        <v>43</v>
      </c>
      <c r="AK678" s="77" t="str">
        <f t="shared" si="472"/>
        <v/>
      </c>
      <c r="AL678" s="77" t="str">
        <f t="shared" si="452"/>
        <v/>
      </c>
      <c r="AM678" s="78"/>
      <c r="AN678" s="79" t="e">
        <f>IF(#REF!="","",ROUND(#REF!/#REF!*$AN$5,1))</f>
        <v>#REF!</v>
      </c>
      <c r="AO678" s="79" t="str">
        <f t="shared" si="473"/>
        <v/>
      </c>
      <c r="AP678" s="5" t="str">
        <f t="shared" si="478"/>
        <v/>
      </c>
      <c r="AQ678" s="5" t="str">
        <f t="shared" si="479"/>
        <v/>
      </c>
      <c r="AR678" s="5" t="str">
        <f t="shared" si="480"/>
        <v/>
      </c>
      <c r="AS678" s="5" t="str">
        <f t="shared" si="481"/>
        <v/>
      </c>
      <c r="AT678" s="5" t="str">
        <f t="shared" si="482"/>
        <v/>
      </c>
      <c r="AU678" s="5" t="str">
        <f t="shared" si="483"/>
        <v/>
      </c>
      <c r="AV678" s="5" t="str">
        <f t="shared" si="477"/>
        <v/>
      </c>
    </row>
    <row r="679" spans="1:48" x14ac:dyDescent="0.35">
      <c r="A679" s="69">
        <f>IF('Student Profile'!A46="","",'Student Profile'!A46)</f>
        <v>44</v>
      </c>
      <c r="B679" s="70" t="str">
        <f>IF('Student Profile'!B46="","",'Student Profile'!B46)</f>
        <v/>
      </c>
      <c r="C679" s="69" t="str">
        <f>IF('Student Profile'!C46="","",'Student Profile'!C46)</f>
        <v/>
      </c>
      <c r="D679" s="71"/>
      <c r="E679" s="72">
        <f t="shared" si="453"/>
        <v>0</v>
      </c>
      <c r="F679" s="72" t="str">
        <f t="shared" si="454"/>
        <v/>
      </c>
      <c r="G679" s="4"/>
      <c r="H679" s="84">
        <f t="shared" si="455"/>
        <v>44</v>
      </c>
      <c r="I679" s="80" t="str">
        <f t="shared" si="456"/>
        <v/>
      </c>
      <c r="J679" s="80" t="str">
        <f t="shared" si="457"/>
        <v/>
      </c>
      <c r="K679" s="81"/>
      <c r="L679" s="6">
        <f t="shared" si="458"/>
        <v>0</v>
      </c>
      <c r="M679" s="82" t="str">
        <f t="shared" si="459"/>
        <v/>
      </c>
      <c r="N679" s="4"/>
      <c r="O679" s="83">
        <f t="shared" si="460"/>
        <v>44</v>
      </c>
      <c r="P679" s="77" t="str">
        <f t="shared" si="461"/>
        <v/>
      </c>
      <c r="Q679" s="77" t="str">
        <f t="shared" si="462"/>
        <v/>
      </c>
      <c r="R679" s="78"/>
      <c r="S679" s="79" t="e">
        <f>IF(#REF!="","",ROUND(#REF!/#REF!*$AN$5,1))</f>
        <v>#REF!</v>
      </c>
      <c r="T679" s="79" t="str">
        <f t="shared" si="463"/>
        <v/>
      </c>
      <c r="U679" s="4"/>
      <c r="V679" s="69">
        <f t="shared" si="464"/>
        <v>44</v>
      </c>
      <c r="W679" s="70" t="str">
        <f t="shared" si="465"/>
        <v/>
      </c>
      <c r="X679" s="70" t="str">
        <f t="shared" si="449"/>
        <v/>
      </c>
      <c r="Y679" s="71"/>
      <c r="Z679" s="72">
        <f t="shared" si="466"/>
        <v>0</v>
      </c>
      <c r="AA679" s="72" t="str">
        <f t="shared" si="467"/>
        <v/>
      </c>
      <c r="AB679" s="4"/>
      <c r="AC679" s="84">
        <f t="shared" si="468"/>
        <v>44</v>
      </c>
      <c r="AD679" s="80" t="str">
        <f t="shared" si="450"/>
        <v/>
      </c>
      <c r="AE679" s="80" t="str">
        <f t="shared" si="451"/>
        <v/>
      </c>
      <c r="AF679" s="81"/>
      <c r="AG679" s="6">
        <f t="shared" si="469"/>
        <v>0</v>
      </c>
      <c r="AH679" s="82" t="str">
        <f t="shared" si="470"/>
        <v/>
      </c>
      <c r="AI679" s="4"/>
      <c r="AJ679" s="83">
        <f t="shared" si="471"/>
        <v>44</v>
      </c>
      <c r="AK679" s="77" t="str">
        <f t="shared" si="472"/>
        <v/>
      </c>
      <c r="AL679" s="77" t="str">
        <f t="shared" si="452"/>
        <v/>
      </c>
      <c r="AM679" s="78"/>
      <c r="AN679" s="79" t="e">
        <f>IF(#REF!="","",ROUND(#REF!/#REF!*$AN$5,1))</f>
        <v>#REF!</v>
      </c>
      <c r="AO679" s="79" t="str">
        <f t="shared" si="473"/>
        <v/>
      </c>
      <c r="AP679" s="5" t="str">
        <f t="shared" si="478"/>
        <v/>
      </c>
      <c r="AQ679" s="5" t="str">
        <f t="shared" si="479"/>
        <v/>
      </c>
      <c r="AR679" s="5" t="str">
        <f t="shared" si="480"/>
        <v/>
      </c>
      <c r="AS679" s="5" t="str">
        <f t="shared" si="481"/>
        <v/>
      </c>
      <c r="AT679" s="5" t="str">
        <f t="shared" si="482"/>
        <v/>
      </c>
      <c r="AU679" s="5" t="str">
        <f t="shared" si="483"/>
        <v/>
      </c>
      <c r="AV679" s="5" t="str">
        <f t="shared" si="477"/>
        <v/>
      </c>
    </row>
    <row r="680" spans="1:48" x14ac:dyDescent="0.35">
      <c r="A680" s="69">
        <f>IF('Student Profile'!A47="","",'Student Profile'!A47)</f>
        <v>45</v>
      </c>
      <c r="B680" s="70" t="str">
        <f>IF('Student Profile'!B47="","",'Student Profile'!B47)</f>
        <v/>
      </c>
      <c r="C680" s="69" t="str">
        <f>IF('Student Profile'!C47="","",'Student Profile'!C47)</f>
        <v/>
      </c>
      <c r="D680" s="71"/>
      <c r="E680" s="72">
        <f t="shared" si="453"/>
        <v>0</v>
      </c>
      <c r="F680" s="72" t="str">
        <f t="shared" si="454"/>
        <v/>
      </c>
      <c r="G680" s="4"/>
      <c r="H680" s="84">
        <f t="shared" si="455"/>
        <v>45</v>
      </c>
      <c r="I680" s="80" t="str">
        <f t="shared" si="456"/>
        <v/>
      </c>
      <c r="J680" s="80" t="str">
        <f t="shared" si="457"/>
        <v/>
      </c>
      <c r="K680" s="81"/>
      <c r="L680" s="6">
        <f t="shared" si="458"/>
        <v>0</v>
      </c>
      <c r="M680" s="82" t="str">
        <f t="shared" si="459"/>
        <v/>
      </c>
      <c r="N680" s="4"/>
      <c r="O680" s="83">
        <f t="shared" si="460"/>
        <v>45</v>
      </c>
      <c r="P680" s="77" t="str">
        <f t="shared" si="461"/>
        <v/>
      </c>
      <c r="Q680" s="77" t="str">
        <f t="shared" si="462"/>
        <v/>
      </c>
      <c r="R680" s="78"/>
      <c r="S680" s="79" t="e">
        <f>IF(#REF!="","",ROUND(#REF!/#REF!*$AN$5,1))</f>
        <v>#REF!</v>
      </c>
      <c r="T680" s="79" t="str">
        <f t="shared" si="463"/>
        <v/>
      </c>
      <c r="U680" s="4"/>
      <c r="V680" s="69">
        <f t="shared" si="464"/>
        <v>45</v>
      </c>
      <c r="W680" s="70" t="str">
        <f t="shared" si="465"/>
        <v/>
      </c>
      <c r="X680" s="70" t="str">
        <f t="shared" si="449"/>
        <v/>
      </c>
      <c r="Y680" s="71"/>
      <c r="Z680" s="72">
        <f t="shared" si="466"/>
        <v>0</v>
      </c>
      <c r="AA680" s="72" t="str">
        <f t="shared" si="467"/>
        <v/>
      </c>
      <c r="AB680" s="4"/>
      <c r="AC680" s="84">
        <f t="shared" si="468"/>
        <v>45</v>
      </c>
      <c r="AD680" s="80" t="str">
        <f t="shared" si="450"/>
        <v/>
      </c>
      <c r="AE680" s="80" t="str">
        <f t="shared" si="451"/>
        <v/>
      </c>
      <c r="AF680" s="81"/>
      <c r="AG680" s="6">
        <f t="shared" si="469"/>
        <v>0</v>
      </c>
      <c r="AH680" s="82" t="str">
        <f t="shared" si="470"/>
        <v/>
      </c>
      <c r="AI680" s="4"/>
      <c r="AJ680" s="83">
        <f t="shared" si="471"/>
        <v>45</v>
      </c>
      <c r="AK680" s="77" t="str">
        <f t="shared" si="472"/>
        <v/>
      </c>
      <c r="AL680" s="77" t="str">
        <f t="shared" si="452"/>
        <v/>
      </c>
      <c r="AM680" s="78"/>
      <c r="AN680" s="79" t="e">
        <f>IF(#REF!="","",ROUND(#REF!/#REF!*$AN$5,1))</f>
        <v>#REF!</v>
      </c>
      <c r="AO680" s="79" t="str">
        <f t="shared" si="473"/>
        <v/>
      </c>
      <c r="AP680" s="5" t="str">
        <f t="shared" si="478"/>
        <v/>
      </c>
      <c r="AQ680" s="5" t="str">
        <f t="shared" si="479"/>
        <v/>
      </c>
      <c r="AR680" s="5" t="str">
        <f t="shared" si="480"/>
        <v/>
      </c>
      <c r="AS680" s="5" t="str">
        <f t="shared" si="481"/>
        <v/>
      </c>
      <c r="AT680" s="5" t="str">
        <f t="shared" si="482"/>
        <v/>
      </c>
      <c r="AU680" s="5" t="str">
        <f t="shared" si="483"/>
        <v/>
      </c>
      <c r="AV680" s="5" t="str">
        <f t="shared" si="477"/>
        <v/>
      </c>
    </row>
    <row r="681" spans="1:48" x14ac:dyDescent="0.35">
      <c r="A681" s="69">
        <f>IF('Student Profile'!A48="","",'Student Profile'!A48)</f>
        <v>46</v>
      </c>
      <c r="B681" s="70" t="str">
        <f>IF('Student Profile'!B48="","",'Student Profile'!B48)</f>
        <v/>
      </c>
      <c r="C681" s="69" t="str">
        <f>IF('Student Profile'!C48="","",'Student Profile'!C48)</f>
        <v/>
      </c>
      <c r="D681" s="71"/>
      <c r="E681" s="72">
        <f t="shared" si="453"/>
        <v>0</v>
      </c>
      <c r="F681" s="72" t="str">
        <f t="shared" si="454"/>
        <v/>
      </c>
      <c r="G681" s="4"/>
      <c r="H681" s="84">
        <f t="shared" si="455"/>
        <v>46</v>
      </c>
      <c r="I681" s="80" t="str">
        <f t="shared" si="456"/>
        <v/>
      </c>
      <c r="J681" s="80" t="str">
        <f t="shared" si="457"/>
        <v/>
      </c>
      <c r="K681" s="81"/>
      <c r="L681" s="6">
        <f t="shared" si="458"/>
        <v>0</v>
      </c>
      <c r="M681" s="82" t="str">
        <f t="shared" si="459"/>
        <v/>
      </c>
      <c r="N681" s="4"/>
      <c r="O681" s="83">
        <f t="shared" si="460"/>
        <v>46</v>
      </c>
      <c r="P681" s="77" t="str">
        <f t="shared" si="461"/>
        <v/>
      </c>
      <c r="Q681" s="77" t="str">
        <f t="shared" si="462"/>
        <v/>
      </c>
      <c r="R681" s="78"/>
      <c r="S681" s="79" t="e">
        <f>IF(#REF!="","",ROUND(#REF!/#REF!*$AN$5,1))</f>
        <v>#REF!</v>
      </c>
      <c r="T681" s="79" t="str">
        <f t="shared" si="463"/>
        <v/>
      </c>
      <c r="U681" s="4"/>
      <c r="V681" s="69">
        <f t="shared" si="464"/>
        <v>46</v>
      </c>
      <c r="W681" s="70" t="str">
        <f t="shared" si="465"/>
        <v/>
      </c>
      <c r="X681" s="70" t="str">
        <f t="shared" si="449"/>
        <v/>
      </c>
      <c r="Y681" s="71"/>
      <c r="Z681" s="72">
        <f t="shared" si="466"/>
        <v>0</v>
      </c>
      <c r="AA681" s="72" t="str">
        <f t="shared" si="467"/>
        <v/>
      </c>
      <c r="AB681" s="4"/>
      <c r="AC681" s="84">
        <f t="shared" si="468"/>
        <v>46</v>
      </c>
      <c r="AD681" s="80" t="str">
        <f t="shared" si="450"/>
        <v/>
      </c>
      <c r="AE681" s="80" t="str">
        <f t="shared" si="451"/>
        <v/>
      </c>
      <c r="AF681" s="81"/>
      <c r="AG681" s="6">
        <f t="shared" si="469"/>
        <v>0</v>
      </c>
      <c r="AH681" s="82" t="str">
        <f t="shared" si="470"/>
        <v/>
      </c>
      <c r="AI681" s="4"/>
      <c r="AJ681" s="83">
        <f t="shared" si="471"/>
        <v>46</v>
      </c>
      <c r="AK681" s="77" t="str">
        <f t="shared" si="472"/>
        <v/>
      </c>
      <c r="AL681" s="77" t="str">
        <f t="shared" si="452"/>
        <v/>
      </c>
      <c r="AM681" s="78"/>
      <c r="AN681" s="79" t="e">
        <f>IF(#REF!="","",ROUND(#REF!/#REF!*$AN$5,1))</f>
        <v>#REF!</v>
      </c>
      <c r="AO681" s="79" t="str">
        <f t="shared" si="473"/>
        <v/>
      </c>
      <c r="AP681" s="5" t="str">
        <f t="shared" si="478"/>
        <v/>
      </c>
      <c r="AQ681" s="5" t="str">
        <f t="shared" si="479"/>
        <v/>
      </c>
      <c r="AR681" s="5" t="str">
        <f t="shared" si="480"/>
        <v/>
      </c>
      <c r="AS681" s="5" t="str">
        <f t="shared" si="481"/>
        <v/>
      </c>
      <c r="AT681" s="5" t="str">
        <f t="shared" si="482"/>
        <v/>
      </c>
      <c r="AU681" s="5" t="str">
        <f t="shared" si="483"/>
        <v/>
      </c>
      <c r="AV681" s="5" t="str">
        <f t="shared" si="477"/>
        <v/>
      </c>
    </row>
    <row r="682" spans="1:48" x14ac:dyDescent="0.35">
      <c r="A682" s="69">
        <f>IF('Student Profile'!A49="","",'Student Profile'!A49)</f>
        <v>47</v>
      </c>
      <c r="B682" s="70" t="str">
        <f>IF('Student Profile'!B49="","",'Student Profile'!B49)</f>
        <v/>
      </c>
      <c r="C682" s="69" t="str">
        <f>IF('Student Profile'!C49="","",'Student Profile'!C49)</f>
        <v/>
      </c>
      <c r="D682" s="71"/>
      <c r="E682" s="72">
        <f t="shared" si="453"/>
        <v>0</v>
      </c>
      <c r="F682" s="72" t="str">
        <f t="shared" si="454"/>
        <v/>
      </c>
      <c r="G682" s="4"/>
      <c r="H682" s="84">
        <f t="shared" si="455"/>
        <v>47</v>
      </c>
      <c r="I682" s="80" t="str">
        <f t="shared" si="456"/>
        <v/>
      </c>
      <c r="J682" s="80" t="str">
        <f t="shared" si="457"/>
        <v/>
      </c>
      <c r="K682" s="81"/>
      <c r="L682" s="6">
        <f t="shared" si="458"/>
        <v>0</v>
      </c>
      <c r="M682" s="82" t="str">
        <f t="shared" si="459"/>
        <v/>
      </c>
      <c r="N682" s="4"/>
      <c r="O682" s="83">
        <f t="shared" si="460"/>
        <v>47</v>
      </c>
      <c r="P682" s="77" t="str">
        <f t="shared" si="461"/>
        <v/>
      </c>
      <c r="Q682" s="77" t="str">
        <f t="shared" si="462"/>
        <v/>
      </c>
      <c r="R682" s="78"/>
      <c r="S682" s="79" t="e">
        <f>IF(#REF!="","",ROUND(#REF!/#REF!*$AN$5,1))</f>
        <v>#REF!</v>
      </c>
      <c r="T682" s="79" t="str">
        <f t="shared" si="463"/>
        <v/>
      </c>
      <c r="U682" s="4"/>
      <c r="V682" s="69">
        <f t="shared" si="464"/>
        <v>47</v>
      </c>
      <c r="W682" s="70" t="str">
        <f t="shared" si="465"/>
        <v/>
      </c>
      <c r="X682" s="70" t="str">
        <f t="shared" si="449"/>
        <v/>
      </c>
      <c r="Y682" s="71"/>
      <c r="Z682" s="72">
        <f t="shared" si="466"/>
        <v>0</v>
      </c>
      <c r="AA682" s="72" t="str">
        <f t="shared" si="467"/>
        <v/>
      </c>
      <c r="AB682" s="4"/>
      <c r="AC682" s="84">
        <f t="shared" si="468"/>
        <v>47</v>
      </c>
      <c r="AD682" s="80" t="str">
        <f t="shared" si="450"/>
        <v/>
      </c>
      <c r="AE682" s="80" t="str">
        <f t="shared" si="451"/>
        <v/>
      </c>
      <c r="AF682" s="81"/>
      <c r="AG682" s="6">
        <f t="shared" si="469"/>
        <v>0</v>
      </c>
      <c r="AH682" s="82" t="str">
        <f t="shared" si="470"/>
        <v/>
      </c>
      <c r="AI682" s="4"/>
      <c r="AJ682" s="83">
        <f t="shared" si="471"/>
        <v>47</v>
      </c>
      <c r="AK682" s="77" t="str">
        <f t="shared" si="472"/>
        <v/>
      </c>
      <c r="AL682" s="77" t="str">
        <f t="shared" si="452"/>
        <v/>
      </c>
      <c r="AM682" s="78"/>
      <c r="AN682" s="79" t="e">
        <f>IF(#REF!="","",ROUND(#REF!/#REF!*$AN$5,1))</f>
        <v>#REF!</v>
      </c>
      <c r="AO682" s="79" t="str">
        <f t="shared" si="473"/>
        <v/>
      </c>
      <c r="AP682" s="5" t="str">
        <f t="shared" si="478"/>
        <v/>
      </c>
      <c r="AQ682" s="5" t="str">
        <f t="shared" si="479"/>
        <v/>
      </c>
      <c r="AR682" s="5" t="str">
        <f t="shared" si="480"/>
        <v/>
      </c>
      <c r="AS682" s="5" t="str">
        <f t="shared" si="481"/>
        <v/>
      </c>
      <c r="AT682" s="5" t="str">
        <f t="shared" si="482"/>
        <v/>
      </c>
      <c r="AU682" s="5" t="str">
        <f t="shared" si="483"/>
        <v/>
      </c>
      <c r="AV682" s="5" t="str">
        <f t="shared" si="477"/>
        <v/>
      </c>
    </row>
    <row r="683" spans="1:48" x14ac:dyDescent="0.35">
      <c r="A683" s="69">
        <f>IF('Student Profile'!A50="","",'Student Profile'!A50)</f>
        <v>48</v>
      </c>
      <c r="B683" s="70" t="str">
        <f>IF('Student Profile'!B50="","",'Student Profile'!B50)</f>
        <v/>
      </c>
      <c r="C683" s="69" t="str">
        <f>IF('Student Profile'!C50="","",'Student Profile'!C50)</f>
        <v/>
      </c>
      <c r="D683" s="71"/>
      <c r="E683" s="72">
        <f t="shared" si="453"/>
        <v>0</v>
      </c>
      <c r="F683" s="72" t="str">
        <f t="shared" si="454"/>
        <v/>
      </c>
      <c r="G683" s="4"/>
      <c r="H683" s="84">
        <f t="shared" si="455"/>
        <v>48</v>
      </c>
      <c r="I683" s="80" t="str">
        <f t="shared" si="456"/>
        <v/>
      </c>
      <c r="J683" s="80" t="str">
        <f t="shared" si="457"/>
        <v/>
      </c>
      <c r="K683" s="81"/>
      <c r="L683" s="6">
        <f t="shared" si="458"/>
        <v>0</v>
      </c>
      <c r="M683" s="82" t="str">
        <f t="shared" si="459"/>
        <v/>
      </c>
      <c r="N683" s="4"/>
      <c r="O683" s="83">
        <f t="shared" si="460"/>
        <v>48</v>
      </c>
      <c r="P683" s="77" t="str">
        <f t="shared" si="461"/>
        <v/>
      </c>
      <c r="Q683" s="77" t="str">
        <f t="shared" si="462"/>
        <v/>
      </c>
      <c r="R683" s="78"/>
      <c r="S683" s="79" t="e">
        <f>IF(#REF!="","",ROUND(#REF!/#REF!*$AN$5,1))</f>
        <v>#REF!</v>
      </c>
      <c r="T683" s="79" t="str">
        <f t="shared" si="463"/>
        <v/>
      </c>
      <c r="U683" s="4"/>
      <c r="V683" s="69">
        <f t="shared" si="464"/>
        <v>48</v>
      </c>
      <c r="W683" s="70" t="str">
        <f t="shared" si="465"/>
        <v/>
      </c>
      <c r="X683" s="70" t="str">
        <f t="shared" si="449"/>
        <v/>
      </c>
      <c r="Y683" s="71"/>
      <c r="Z683" s="72">
        <f t="shared" si="466"/>
        <v>0</v>
      </c>
      <c r="AA683" s="72" t="str">
        <f t="shared" si="467"/>
        <v/>
      </c>
      <c r="AB683" s="4"/>
      <c r="AC683" s="84">
        <f t="shared" si="468"/>
        <v>48</v>
      </c>
      <c r="AD683" s="80" t="str">
        <f t="shared" si="450"/>
        <v/>
      </c>
      <c r="AE683" s="80" t="str">
        <f t="shared" si="451"/>
        <v/>
      </c>
      <c r="AF683" s="81"/>
      <c r="AG683" s="6">
        <f t="shared" si="469"/>
        <v>0</v>
      </c>
      <c r="AH683" s="82" t="str">
        <f t="shared" si="470"/>
        <v/>
      </c>
      <c r="AI683" s="4"/>
      <c r="AJ683" s="83">
        <f t="shared" si="471"/>
        <v>48</v>
      </c>
      <c r="AK683" s="77" t="str">
        <f t="shared" si="472"/>
        <v/>
      </c>
      <c r="AL683" s="77" t="str">
        <f t="shared" si="452"/>
        <v/>
      </c>
      <c r="AM683" s="78"/>
      <c r="AN683" s="79" t="e">
        <f>IF(#REF!="","",ROUND(#REF!/#REF!*$AN$5,1))</f>
        <v>#REF!</v>
      </c>
      <c r="AO683" s="79" t="str">
        <f t="shared" si="473"/>
        <v/>
      </c>
      <c r="AP683" s="5" t="str">
        <f t="shared" si="478"/>
        <v/>
      </c>
      <c r="AQ683" s="5" t="str">
        <f t="shared" si="479"/>
        <v/>
      </c>
      <c r="AR683" s="5" t="str">
        <f t="shared" si="480"/>
        <v/>
      </c>
      <c r="AS683" s="5" t="str">
        <f t="shared" si="481"/>
        <v/>
      </c>
      <c r="AT683" s="5" t="str">
        <f t="shared" si="482"/>
        <v/>
      </c>
      <c r="AU683" s="5" t="str">
        <f t="shared" si="483"/>
        <v/>
      </c>
      <c r="AV683" s="5" t="str">
        <f t="shared" si="477"/>
        <v/>
      </c>
    </row>
    <row r="684" spans="1:48" x14ac:dyDescent="0.35">
      <c r="A684" s="69">
        <f>IF('Student Profile'!A51="","",'Student Profile'!A51)</f>
        <v>49</v>
      </c>
      <c r="B684" s="70" t="str">
        <f>IF('Student Profile'!B51="","",'Student Profile'!B51)</f>
        <v/>
      </c>
      <c r="C684" s="69" t="str">
        <f>IF('Student Profile'!C51="","",'Student Profile'!C51)</f>
        <v/>
      </c>
      <c r="D684" s="71"/>
      <c r="E684" s="72">
        <f t="shared" si="453"/>
        <v>0</v>
      </c>
      <c r="F684" s="72" t="str">
        <f t="shared" si="454"/>
        <v/>
      </c>
      <c r="G684" s="4"/>
      <c r="H684" s="84">
        <f t="shared" si="455"/>
        <v>49</v>
      </c>
      <c r="I684" s="80" t="str">
        <f t="shared" si="456"/>
        <v/>
      </c>
      <c r="J684" s="80" t="str">
        <f t="shared" si="457"/>
        <v/>
      </c>
      <c r="K684" s="81"/>
      <c r="L684" s="6">
        <f t="shared" si="458"/>
        <v>0</v>
      </c>
      <c r="M684" s="82" t="str">
        <f t="shared" si="459"/>
        <v/>
      </c>
      <c r="N684" s="4"/>
      <c r="O684" s="83">
        <f t="shared" si="460"/>
        <v>49</v>
      </c>
      <c r="P684" s="77" t="str">
        <f t="shared" si="461"/>
        <v/>
      </c>
      <c r="Q684" s="77" t="str">
        <f t="shared" si="462"/>
        <v/>
      </c>
      <c r="R684" s="78"/>
      <c r="S684" s="79" t="e">
        <f>IF(#REF!="","",ROUND(#REF!/#REF!*$AN$5,1))</f>
        <v>#REF!</v>
      </c>
      <c r="T684" s="79" t="str">
        <f t="shared" si="463"/>
        <v/>
      </c>
      <c r="U684" s="4"/>
      <c r="V684" s="69">
        <f t="shared" si="464"/>
        <v>49</v>
      </c>
      <c r="W684" s="70" t="str">
        <f t="shared" si="465"/>
        <v/>
      </c>
      <c r="X684" s="70" t="str">
        <f t="shared" si="449"/>
        <v/>
      </c>
      <c r="Y684" s="71"/>
      <c r="Z684" s="72">
        <f t="shared" si="466"/>
        <v>0</v>
      </c>
      <c r="AA684" s="72" t="str">
        <f t="shared" si="467"/>
        <v/>
      </c>
      <c r="AB684" s="4"/>
      <c r="AC684" s="84">
        <f t="shared" si="468"/>
        <v>49</v>
      </c>
      <c r="AD684" s="80" t="str">
        <f t="shared" si="450"/>
        <v/>
      </c>
      <c r="AE684" s="80" t="str">
        <f t="shared" si="451"/>
        <v/>
      </c>
      <c r="AF684" s="81"/>
      <c r="AG684" s="6">
        <f t="shared" si="469"/>
        <v>0</v>
      </c>
      <c r="AH684" s="82" t="str">
        <f t="shared" si="470"/>
        <v/>
      </c>
      <c r="AI684" s="4"/>
      <c r="AJ684" s="83">
        <f t="shared" si="471"/>
        <v>49</v>
      </c>
      <c r="AK684" s="77" t="str">
        <f t="shared" si="472"/>
        <v/>
      </c>
      <c r="AL684" s="77" t="str">
        <f t="shared" si="452"/>
        <v/>
      </c>
      <c r="AM684" s="78"/>
      <c r="AN684" s="79" t="e">
        <f>IF(#REF!="","",ROUND(#REF!/#REF!*$AN$5,1))</f>
        <v>#REF!</v>
      </c>
      <c r="AO684" s="79" t="str">
        <f t="shared" si="473"/>
        <v/>
      </c>
      <c r="AP684" s="5" t="str">
        <f t="shared" si="478"/>
        <v/>
      </c>
      <c r="AQ684" s="5" t="str">
        <f t="shared" si="479"/>
        <v/>
      </c>
      <c r="AR684" s="5" t="str">
        <f t="shared" si="480"/>
        <v/>
      </c>
      <c r="AS684" s="5" t="str">
        <f t="shared" si="481"/>
        <v/>
      </c>
      <c r="AT684" s="5" t="str">
        <f t="shared" si="482"/>
        <v/>
      </c>
      <c r="AU684" s="5" t="str">
        <f t="shared" si="483"/>
        <v/>
      </c>
      <c r="AV684" s="5" t="str">
        <f t="shared" si="477"/>
        <v/>
      </c>
    </row>
    <row r="685" spans="1:48" x14ac:dyDescent="0.35">
      <c r="A685" s="69">
        <f>IF('Student Profile'!A52="","",'Student Profile'!A52)</f>
        <v>50</v>
      </c>
      <c r="B685" s="70" t="str">
        <f>IF('Student Profile'!B52="","",'Student Profile'!B52)</f>
        <v/>
      </c>
      <c r="C685" s="69" t="str">
        <f>IF('Student Profile'!C52="","",'Student Profile'!C52)</f>
        <v/>
      </c>
      <c r="D685" s="71"/>
      <c r="E685" s="72">
        <f t="shared" si="453"/>
        <v>0</v>
      </c>
      <c r="F685" s="72" t="str">
        <f t="shared" si="454"/>
        <v/>
      </c>
      <c r="G685" s="4"/>
      <c r="H685" s="84">
        <f t="shared" si="455"/>
        <v>50</v>
      </c>
      <c r="I685" s="80" t="str">
        <f t="shared" si="456"/>
        <v/>
      </c>
      <c r="J685" s="80" t="str">
        <f t="shared" si="457"/>
        <v/>
      </c>
      <c r="K685" s="81"/>
      <c r="L685" s="6">
        <f t="shared" si="458"/>
        <v>0</v>
      </c>
      <c r="M685" s="82" t="str">
        <f t="shared" si="459"/>
        <v/>
      </c>
      <c r="N685" s="4"/>
      <c r="O685" s="83">
        <f t="shared" si="460"/>
        <v>50</v>
      </c>
      <c r="P685" s="77" t="str">
        <f t="shared" si="461"/>
        <v/>
      </c>
      <c r="Q685" s="77" t="str">
        <f t="shared" si="462"/>
        <v/>
      </c>
      <c r="R685" s="78"/>
      <c r="S685" s="79" t="e">
        <f>IF(#REF!="","",ROUND(#REF!/#REF!*$AN$5,1))</f>
        <v>#REF!</v>
      </c>
      <c r="T685" s="79" t="str">
        <f t="shared" si="463"/>
        <v/>
      </c>
      <c r="U685" s="4"/>
      <c r="V685" s="69">
        <f t="shared" si="464"/>
        <v>50</v>
      </c>
      <c r="W685" s="70" t="str">
        <f t="shared" si="465"/>
        <v/>
      </c>
      <c r="X685" s="70" t="str">
        <f t="shared" si="449"/>
        <v/>
      </c>
      <c r="Y685" s="71"/>
      <c r="Z685" s="72">
        <f t="shared" si="466"/>
        <v>0</v>
      </c>
      <c r="AA685" s="72" t="str">
        <f t="shared" si="467"/>
        <v/>
      </c>
      <c r="AB685" s="4"/>
      <c r="AC685" s="84">
        <f t="shared" si="468"/>
        <v>50</v>
      </c>
      <c r="AD685" s="80" t="str">
        <f t="shared" si="450"/>
        <v/>
      </c>
      <c r="AE685" s="80" t="str">
        <f t="shared" si="451"/>
        <v/>
      </c>
      <c r="AF685" s="81"/>
      <c r="AG685" s="6">
        <f t="shared" si="469"/>
        <v>0</v>
      </c>
      <c r="AH685" s="82" t="str">
        <f t="shared" si="470"/>
        <v/>
      </c>
      <c r="AI685" s="4"/>
      <c r="AJ685" s="83">
        <f t="shared" si="471"/>
        <v>50</v>
      </c>
      <c r="AK685" s="77" t="str">
        <f t="shared" si="472"/>
        <v/>
      </c>
      <c r="AL685" s="77" t="str">
        <f t="shared" si="452"/>
        <v/>
      </c>
      <c r="AM685" s="78"/>
      <c r="AN685" s="79" t="e">
        <f>IF(#REF!="","",ROUND(#REF!/#REF!*$AN$5,1))</f>
        <v>#REF!</v>
      </c>
      <c r="AO685" s="79" t="str">
        <f t="shared" si="473"/>
        <v/>
      </c>
      <c r="AP685" s="5" t="str">
        <f t="shared" si="478"/>
        <v/>
      </c>
      <c r="AQ685" s="5" t="str">
        <f t="shared" si="479"/>
        <v/>
      </c>
      <c r="AR685" s="5" t="str">
        <f t="shared" si="480"/>
        <v/>
      </c>
      <c r="AS685" s="5" t="str">
        <f t="shared" si="481"/>
        <v/>
      </c>
      <c r="AT685" s="5" t="str">
        <f t="shared" si="482"/>
        <v/>
      </c>
      <c r="AU685" s="5" t="str">
        <f t="shared" si="483"/>
        <v/>
      </c>
      <c r="AV685" s="5" t="str">
        <f t="shared" si="477"/>
        <v/>
      </c>
    </row>
    <row r="686" spans="1:48" x14ac:dyDescent="0.35">
      <c r="A686" s="69">
        <f>IF('Student Profile'!A53="","",'Student Profile'!A53)</f>
        <v>51</v>
      </c>
      <c r="B686" s="70" t="str">
        <f>IF('Student Profile'!B53="","",'Student Profile'!B53)</f>
        <v/>
      </c>
      <c r="C686" s="69" t="str">
        <f>IF('Student Profile'!C53="","",'Student Profile'!C53)</f>
        <v/>
      </c>
      <c r="D686" s="71"/>
      <c r="E686" s="72">
        <f t="shared" si="453"/>
        <v>0</v>
      </c>
      <c r="F686" s="72" t="str">
        <f t="shared" si="454"/>
        <v/>
      </c>
      <c r="G686" s="4"/>
      <c r="H686" s="84">
        <f t="shared" si="455"/>
        <v>51</v>
      </c>
      <c r="I686" s="80" t="str">
        <f t="shared" si="456"/>
        <v/>
      </c>
      <c r="J686" s="80" t="str">
        <f t="shared" si="457"/>
        <v/>
      </c>
      <c r="K686" s="81"/>
      <c r="L686" s="6">
        <f t="shared" si="458"/>
        <v>0</v>
      </c>
      <c r="M686" s="82" t="str">
        <f t="shared" si="459"/>
        <v/>
      </c>
      <c r="N686" s="4"/>
      <c r="O686" s="83">
        <f t="shared" si="460"/>
        <v>51</v>
      </c>
      <c r="P686" s="77" t="str">
        <f t="shared" si="461"/>
        <v/>
      </c>
      <c r="Q686" s="77" t="str">
        <f t="shared" si="462"/>
        <v/>
      </c>
      <c r="R686" s="78"/>
      <c r="S686" s="79" t="e">
        <f>IF(#REF!="","",ROUND(#REF!/#REF!*$AN$5,1))</f>
        <v>#REF!</v>
      </c>
      <c r="T686" s="79" t="str">
        <f t="shared" si="463"/>
        <v/>
      </c>
      <c r="U686" s="4"/>
      <c r="V686" s="69">
        <f t="shared" si="464"/>
        <v>51</v>
      </c>
      <c r="W686" s="70" t="str">
        <f t="shared" si="465"/>
        <v/>
      </c>
      <c r="X686" s="70" t="str">
        <f t="shared" si="449"/>
        <v/>
      </c>
      <c r="Y686" s="71"/>
      <c r="Z686" s="72">
        <f t="shared" si="466"/>
        <v>0</v>
      </c>
      <c r="AA686" s="72" t="str">
        <f t="shared" si="467"/>
        <v/>
      </c>
      <c r="AB686" s="4"/>
      <c r="AC686" s="84">
        <f t="shared" si="468"/>
        <v>51</v>
      </c>
      <c r="AD686" s="80" t="str">
        <f t="shared" si="450"/>
        <v/>
      </c>
      <c r="AE686" s="80" t="str">
        <f t="shared" si="451"/>
        <v/>
      </c>
      <c r="AF686" s="81"/>
      <c r="AG686" s="6">
        <f t="shared" si="469"/>
        <v>0</v>
      </c>
      <c r="AH686" s="82" t="str">
        <f t="shared" si="470"/>
        <v/>
      </c>
      <c r="AI686" s="4"/>
      <c r="AJ686" s="83">
        <f t="shared" si="471"/>
        <v>51</v>
      </c>
      <c r="AK686" s="77" t="str">
        <f t="shared" si="472"/>
        <v/>
      </c>
      <c r="AL686" s="77" t="str">
        <f t="shared" si="452"/>
        <v/>
      </c>
      <c r="AM686" s="78"/>
      <c r="AN686" s="79" t="e">
        <f>IF(#REF!="","",ROUND(#REF!/#REF!*$AN$5,1))</f>
        <v>#REF!</v>
      </c>
      <c r="AO686" s="79" t="str">
        <f t="shared" si="473"/>
        <v/>
      </c>
      <c r="AP686" s="5" t="str">
        <f t="shared" si="478"/>
        <v/>
      </c>
      <c r="AQ686" s="5" t="str">
        <f t="shared" si="479"/>
        <v/>
      </c>
      <c r="AR686" s="5" t="str">
        <f t="shared" si="480"/>
        <v/>
      </c>
      <c r="AS686" s="5" t="str">
        <f t="shared" si="481"/>
        <v/>
      </c>
      <c r="AT686" s="5" t="str">
        <f t="shared" si="482"/>
        <v/>
      </c>
      <c r="AU686" s="5" t="str">
        <f t="shared" si="483"/>
        <v/>
      </c>
      <c r="AV686" s="5" t="str">
        <f t="shared" si="477"/>
        <v/>
      </c>
    </row>
    <row r="687" spans="1:48" x14ac:dyDescent="0.35">
      <c r="A687" s="69">
        <f>IF('Student Profile'!A54="","",'Student Profile'!A54)</f>
        <v>52</v>
      </c>
      <c r="B687" s="70" t="str">
        <f>IF('Student Profile'!B54="","",'Student Profile'!B54)</f>
        <v/>
      </c>
      <c r="C687" s="69" t="str">
        <f>IF('Student Profile'!C54="","",'Student Profile'!C54)</f>
        <v/>
      </c>
      <c r="D687" s="71"/>
      <c r="E687" s="72">
        <f t="shared" si="453"/>
        <v>0</v>
      </c>
      <c r="F687" s="72" t="str">
        <f t="shared" si="454"/>
        <v/>
      </c>
      <c r="G687" s="4"/>
      <c r="H687" s="84">
        <f t="shared" si="455"/>
        <v>52</v>
      </c>
      <c r="I687" s="80" t="str">
        <f t="shared" si="456"/>
        <v/>
      </c>
      <c r="J687" s="80" t="str">
        <f t="shared" si="457"/>
        <v/>
      </c>
      <c r="K687" s="81"/>
      <c r="L687" s="6">
        <f t="shared" si="458"/>
        <v>0</v>
      </c>
      <c r="M687" s="82" t="str">
        <f t="shared" si="459"/>
        <v/>
      </c>
      <c r="N687" s="4"/>
      <c r="O687" s="83">
        <f t="shared" si="460"/>
        <v>52</v>
      </c>
      <c r="P687" s="77" t="str">
        <f t="shared" si="461"/>
        <v/>
      </c>
      <c r="Q687" s="77" t="str">
        <f t="shared" si="462"/>
        <v/>
      </c>
      <c r="R687" s="78"/>
      <c r="S687" s="79" t="e">
        <f>IF(#REF!="","",ROUND(#REF!/#REF!*$AN$5,1))</f>
        <v>#REF!</v>
      </c>
      <c r="T687" s="79" t="str">
        <f t="shared" si="463"/>
        <v/>
      </c>
      <c r="U687" s="4"/>
      <c r="V687" s="69">
        <f t="shared" si="464"/>
        <v>52</v>
      </c>
      <c r="W687" s="70" t="str">
        <f t="shared" si="465"/>
        <v/>
      </c>
      <c r="X687" s="70" t="str">
        <f t="shared" si="449"/>
        <v/>
      </c>
      <c r="Y687" s="71"/>
      <c r="Z687" s="72">
        <f t="shared" si="466"/>
        <v>0</v>
      </c>
      <c r="AA687" s="72" t="str">
        <f t="shared" si="467"/>
        <v/>
      </c>
      <c r="AB687" s="4"/>
      <c r="AC687" s="84">
        <f t="shared" si="468"/>
        <v>52</v>
      </c>
      <c r="AD687" s="80" t="str">
        <f t="shared" si="450"/>
        <v/>
      </c>
      <c r="AE687" s="80" t="str">
        <f t="shared" si="451"/>
        <v/>
      </c>
      <c r="AF687" s="81"/>
      <c r="AG687" s="6">
        <f t="shared" si="469"/>
        <v>0</v>
      </c>
      <c r="AH687" s="82" t="str">
        <f t="shared" si="470"/>
        <v/>
      </c>
      <c r="AI687" s="4"/>
      <c r="AJ687" s="83">
        <f t="shared" si="471"/>
        <v>52</v>
      </c>
      <c r="AK687" s="77" t="str">
        <f t="shared" si="472"/>
        <v/>
      </c>
      <c r="AL687" s="77" t="str">
        <f t="shared" si="452"/>
        <v/>
      </c>
      <c r="AM687" s="78"/>
      <c r="AN687" s="79" t="e">
        <f>IF(#REF!="","",ROUND(#REF!/#REF!*$AN$5,1))</f>
        <v>#REF!</v>
      </c>
      <c r="AO687" s="79" t="str">
        <f t="shared" si="473"/>
        <v/>
      </c>
      <c r="AP687" s="5" t="str">
        <f t="shared" si="478"/>
        <v/>
      </c>
      <c r="AQ687" s="5" t="str">
        <f t="shared" si="479"/>
        <v/>
      </c>
      <c r="AR687" s="5" t="str">
        <f t="shared" si="480"/>
        <v/>
      </c>
      <c r="AS687" s="5" t="str">
        <f t="shared" si="481"/>
        <v/>
      </c>
      <c r="AT687" s="5" t="str">
        <f t="shared" si="482"/>
        <v/>
      </c>
      <c r="AU687" s="5" t="str">
        <f t="shared" si="483"/>
        <v/>
      </c>
      <c r="AV687" s="5" t="str">
        <f t="shared" si="477"/>
        <v/>
      </c>
    </row>
    <row r="688" spans="1:48" x14ac:dyDescent="0.35">
      <c r="A688" s="69">
        <f>IF('Student Profile'!A55="","",'Student Profile'!A55)</f>
        <v>53</v>
      </c>
      <c r="B688" s="70" t="str">
        <f>IF('Student Profile'!B55="","",'Student Profile'!B55)</f>
        <v/>
      </c>
      <c r="C688" s="69" t="str">
        <f>IF('Student Profile'!C55="","",'Student Profile'!C55)</f>
        <v/>
      </c>
      <c r="D688" s="71"/>
      <c r="E688" s="72">
        <f t="shared" si="453"/>
        <v>0</v>
      </c>
      <c r="F688" s="72" t="str">
        <f t="shared" si="454"/>
        <v/>
      </c>
      <c r="G688" s="4"/>
      <c r="H688" s="84">
        <f t="shared" si="455"/>
        <v>53</v>
      </c>
      <c r="I688" s="80" t="str">
        <f t="shared" si="456"/>
        <v/>
      </c>
      <c r="J688" s="80" t="str">
        <f t="shared" si="457"/>
        <v/>
      </c>
      <c r="K688" s="81"/>
      <c r="L688" s="6">
        <f t="shared" si="458"/>
        <v>0</v>
      </c>
      <c r="M688" s="82" t="str">
        <f t="shared" si="459"/>
        <v/>
      </c>
      <c r="N688" s="4"/>
      <c r="O688" s="83">
        <f t="shared" si="460"/>
        <v>53</v>
      </c>
      <c r="P688" s="77" t="str">
        <f t="shared" si="461"/>
        <v/>
      </c>
      <c r="Q688" s="77" t="str">
        <f t="shared" si="462"/>
        <v/>
      </c>
      <c r="R688" s="78"/>
      <c r="S688" s="79" t="e">
        <f>IF(#REF!="","",ROUND(#REF!/#REF!*$AN$5,1))</f>
        <v>#REF!</v>
      </c>
      <c r="T688" s="79" t="str">
        <f t="shared" si="463"/>
        <v/>
      </c>
      <c r="U688" s="4"/>
      <c r="V688" s="69">
        <f t="shared" si="464"/>
        <v>53</v>
      </c>
      <c r="W688" s="70" t="str">
        <f t="shared" si="465"/>
        <v/>
      </c>
      <c r="X688" s="70" t="str">
        <f t="shared" si="449"/>
        <v/>
      </c>
      <c r="Y688" s="71"/>
      <c r="Z688" s="72">
        <f t="shared" si="466"/>
        <v>0</v>
      </c>
      <c r="AA688" s="72" t="str">
        <f t="shared" si="467"/>
        <v/>
      </c>
      <c r="AB688" s="4"/>
      <c r="AC688" s="84">
        <f t="shared" si="468"/>
        <v>53</v>
      </c>
      <c r="AD688" s="80" t="str">
        <f t="shared" si="450"/>
        <v/>
      </c>
      <c r="AE688" s="80" t="str">
        <f t="shared" si="451"/>
        <v/>
      </c>
      <c r="AF688" s="81"/>
      <c r="AG688" s="6">
        <f t="shared" si="469"/>
        <v>0</v>
      </c>
      <c r="AH688" s="82" t="str">
        <f t="shared" si="470"/>
        <v/>
      </c>
      <c r="AI688" s="4"/>
      <c r="AJ688" s="83">
        <f t="shared" si="471"/>
        <v>53</v>
      </c>
      <c r="AK688" s="77" t="str">
        <f t="shared" si="472"/>
        <v/>
      </c>
      <c r="AL688" s="77" t="str">
        <f t="shared" si="452"/>
        <v/>
      </c>
      <c r="AM688" s="78"/>
      <c r="AN688" s="79" t="e">
        <f>IF(#REF!="","",ROUND(#REF!/#REF!*$AN$5,1))</f>
        <v>#REF!</v>
      </c>
      <c r="AO688" s="79" t="str">
        <f t="shared" si="473"/>
        <v/>
      </c>
      <c r="AP688" s="5" t="str">
        <f t="shared" si="478"/>
        <v/>
      </c>
      <c r="AQ688" s="5" t="str">
        <f t="shared" si="479"/>
        <v/>
      </c>
      <c r="AR688" s="5" t="str">
        <f t="shared" si="480"/>
        <v/>
      </c>
      <c r="AS688" s="5" t="str">
        <f t="shared" si="481"/>
        <v/>
      </c>
      <c r="AT688" s="5" t="str">
        <f t="shared" si="482"/>
        <v/>
      </c>
      <c r="AU688" s="5" t="str">
        <f t="shared" si="483"/>
        <v/>
      </c>
      <c r="AV688" s="5" t="str">
        <f t="shared" si="477"/>
        <v/>
      </c>
    </row>
    <row r="689" spans="1:48" x14ac:dyDescent="0.35">
      <c r="A689" s="69">
        <f>IF('Student Profile'!A56="","",'Student Profile'!A56)</f>
        <v>54</v>
      </c>
      <c r="B689" s="70" t="str">
        <f>IF('Student Profile'!B56="","",'Student Profile'!B56)</f>
        <v/>
      </c>
      <c r="C689" s="69" t="str">
        <f>IF('Student Profile'!C56="","",'Student Profile'!C56)</f>
        <v/>
      </c>
      <c r="D689" s="71"/>
      <c r="E689" s="72">
        <f t="shared" si="453"/>
        <v>0</v>
      </c>
      <c r="F689" s="72" t="str">
        <f t="shared" si="454"/>
        <v/>
      </c>
      <c r="G689" s="4"/>
      <c r="H689" s="84">
        <f t="shared" si="455"/>
        <v>54</v>
      </c>
      <c r="I689" s="80" t="str">
        <f t="shared" si="456"/>
        <v/>
      </c>
      <c r="J689" s="80" t="str">
        <f t="shared" si="457"/>
        <v/>
      </c>
      <c r="K689" s="81"/>
      <c r="L689" s="6">
        <f t="shared" si="458"/>
        <v>0</v>
      </c>
      <c r="M689" s="82" t="str">
        <f t="shared" si="459"/>
        <v/>
      </c>
      <c r="N689" s="4"/>
      <c r="O689" s="83">
        <f t="shared" si="460"/>
        <v>54</v>
      </c>
      <c r="P689" s="77" t="str">
        <f t="shared" si="461"/>
        <v/>
      </c>
      <c r="Q689" s="77" t="str">
        <f t="shared" si="462"/>
        <v/>
      </c>
      <c r="R689" s="78"/>
      <c r="S689" s="79" t="e">
        <f>IF(#REF!="","",ROUND(#REF!/#REF!*$AN$5,1))</f>
        <v>#REF!</v>
      </c>
      <c r="T689" s="79" t="str">
        <f t="shared" si="463"/>
        <v/>
      </c>
      <c r="U689" s="4"/>
      <c r="V689" s="69">
        <f t="shared" si="464"/>
        <v>54</v>
      </c>
      <c r="W689" s="70" t="str">
        <f t="shared" si="465"/>
        <v/>
      </c>
      <c r="X689" s="70" t="str">
        <f t="shared" si="449"/>
        <v/>
      </c>
      <c r="Y689" s="71"/>
      <c r="Z689" s="72">
        <f t="shared" si="466"/>
        <v>0</v>
      </c>
      <c r="AA689" s="72" t="str">
        <f t="shared" si="467"/>
        <v/>
      </c>
      <c r="AB689" s="4"/>
      <c r="AC689" s="84">
        <f t="shared" si="468"/>
        <v>54</v>
      </c>
      <c r="AD689" s="80" t="str">
        <f t="shared" si="450"/>
        <v/>
      </c>
      <c r="AE689" s="80" t="str">
        <f t="shared" si="451"/>
        <v/>
      </c>
      <c r="AF689" s="81"/>
      <c r="AG689" s="6">
        <f t="shared" si="469"/>
        <v>0</v>
      </c>
      <c r="AH689" s="82" t="str">
        <f t="shared" si="470"/>
        <v/>
      </c>
      <c r="AI689" s="4"/>
      <c r="AJ689" s="83">
        <f t="shared" si="471"/>
        <v>54</v>
      </c>
      <c r="AK689" s="77" t="str">
        <f t="shared" si="472"/>
        <v/>
      </c>
      <c r="AL689" s="77" t="str">
        <f t="shared" si="452"/>
        <v/>
      </c>
      <c r="AM689" s="78"/>
      <c r="AN689" s="79" t="e">
        <f>IF(#REF!="","",ROUND(#REF!/#REF!*$AN$5,1))</f>
        <v>#REF!</v>
      </c>
      <c r="AO689" s="79" t="str">
        <f t="shared" si="473"/>
        <v/>
      </c>
      <c r="AP689" s="5" t="str">
        <f t="shared" si="478"/>
        <v/>
      </c>
      <c r="AQ689" s="5" t="str">
        <f t="shared" si="479"/>
        <v/>
      </c>
      <c r="AR689" s="5" t="str">
        <f t="shared" si="480"/>
        <v/>
      </c>
      <c r="AS689" s="5" t="str">
        <f t="shared" si="481"/>
        <v/>
      </c>
      <c r="AT689" s="5" t="str">
        <f t="shared" si="482"/>
        <v/>
      </c>
      <c r="AU689" s="5" t="str">
        <f t="shared" si="483"/>
        <v/>
      </c>
      <c r="AV689" s="5" t="str">
        <f t="shared" si="477"/>
        <v/>
      </c>
    </row>
    <row r="690" spans="1:48" x14ac:dyDescent="0.35">
      <c r="A690" s="69">
        <f>IF('Student Profile'!A57="","",'Student Profile'!A57)</f>
        <v>55</v>
      </c>
      <c r="B690" s="70" t="str">
        <f>IF('Student Profile'!B57="","",'Student Profile'!B57)</f>
        <v/>
      </c>
      <c r="C690" s="69" t="str">
        <f>IF('Student Profile'!C57="","",'Student Profile'!C57)</f>
        <v/>
      </c>
      <c r="D690" s="71"/>
      <c r="E690" s="72">
        <f t="shared" si="453"/>
        <v>0</v>
      </c>
      <c r="F690" s="72" t="str">
        <f t="shared" si="454"/>
        <v/>
      </c>
      <c r="G690" s="4"/>
      <c r="H690" s="84">
        <f t="shared" si="455"/>
        <v>55</v>
      </c>
      <c r="I690" s="80" t="str">
        <f t="shared" si="456"/>
        <v/>
      </c>
      <c r="J690" s="80" t="str">
        <f t="shared" si="457"/>
        <v/>
      </c>
      <c r="K690" s="81"/>
      <c r="L690" s="6">
        <f t="shared" si="458"/>
        <v>0</v>
      </c>
      <c r="M690" s="82" t="str">
        <f t="shared" si="459"/>
        <v/>
      </c>
      <c r="N690" s="4"/>
      <c r="O690" s="83">
        <f t="shared" si="460"/>
        <v>55</v>
      </c>
      <c r="P690" s="77" t="str">
        <f t="shared" si="461"/>
        <v/>
      </c>
      <c r="Q690" s="77" t="str">
        <f t="shared" si="462"/>
        <v/>
      </c>
      <c r="R690" s="78"/>
      <c r="S690" s="79" t="e">
        <f>IF(#REF!="","",ROUND(#REF!/#REF!*$AN$5,1))</f>
        <v>#REF!</v>
      </c>
      <c r="T690" s="79" t="str">
        <f t="shared" si="463"/>
        <v/>
      </c>
      <c r="U690" s="4"/>
      <c r="V690" s="69">
        <f t="shared" si="464"/>
        <v>55</v>
      </c>
      <c r="W690" s="70" t="str">
        <f t="shared" si="465"/>
        <v/>
      </c>
      <c r="X690" s="70" t="str">
        <f t="shared" si="449"/>
        <v/>
      </c>
      <c r="Y690" s="71"/>
      <c r="Z690" s="72">
        <f t="shared" si="466"/>
        <v>0</v>
      </c>
      <c r="AA690" s="72" t="str">
        <f t="shared" si="467"/>
        <v/>
      </c>
      <c r="AB690" s="4"/>
      <c r="AC690" s="84">
        <f t="shared" si="468"/>
        <v>55</v>
      </c>
      <c r="AD690" s="80" t="str">
        <f t="shared" si="450"/>
        <v/>
      </c>
      <c r="AE690" s="80" t="str">
        <f t="shared" si="451"/>
        <v/>
      </c>
      <c r="AF690" s="81"/>
      <c r="AG690" s="6">
        <f t="shared" si="469"/>
        <v>0</v>
      </c>
      <c r="AH690" s="82" t="str">
        <f t="shared" si="470"/>
        <v/>
      </c>
      <c r="AI690" s="4"/>
      <c r="AJ690" s="83">
        <f t="shared" si="471"/>
        <v>55</v>
      </c>
      <c r="AK690" s="77" t="str">
        <f t="shared" si="472"/>
        <v/>
      </c>
      <c r="AL690" s="77" t="str">
        <f t="shared" si="452"/>
        <v/>
      </c>
      <c r="AM690" s="78"/>
      <c r="AN690" s="79" t="e">
        <f>IF(#REF!="","",ROUND(#REF!/#REF!*$AN$5,1))</f>
        <v>#REF!</v>
      </c>
      <c r="AO690" s="79" t="str">
        <f t="shared" si="473"/>
        <v/>
      </c>
      <c r="AP690" s="5" t="str">
        <f t="shared" si="478"/>
        <v/>
      </c>
      <c r="AQ690" s="5" t="str">
        <f t="shared" si="479"/>
        <v/>
      </c>
      <c r="AR690" s="5" t="str">
        <f t="shared" si="480"/>
        <v/>
      </c>
      <c r="AS690" s="5" t="str">
        <f t="shared" si="481"/>
        <v/>
      </c>
      <c r="AT690" s="5" t="str">
        <f t="shared" si="482"/>
        <v/>
      </c>
      <c r="AU690" s="5" t="str">
        <f t="shared" si="483"/>
        <v/>
      </c>
      <c r="AV690" s="5" t="str">
        <f t="shared" si="477"/>
        <v/>
      </c>
    </row>
    <row r="691" spans="1:48" x14ac:dyDescent="0.35">
      <c r="A691" s="69">
        <f>IF('Student Profile'!A58="","",'Student Profile'!A58)</f>
        <v>56</v>
      </c>
      <c r="B691" s="70" t="str">
        <f>IF('Student Profile'!B58="","",'Student Profile'!B58)</f>
        <v/>
      </c>
      <c r="C691" s="69" t="str">
        <f>IF('Student Profile'!C58="","",'Student Profile'!C58)</f>
        <v/>
      </c>
      <c r="D691" s="71"/>
      <c r="E691" s="72">
        <f t="shared" si="453"/>
        <v>0</v>
      </c>
      <c r="F691" s="72" t="str">
        <f t="shared" si="454"/>
        <v/>
      </c>
      <c r="G691" s="4"/>
      <c r="H691" s="84">
        <f t="shared" si="455"/>
        <v>56</v>
      </c>
      <c r="I691" s="80" t="str">
        <f t="shared" si="456"/>
        <v/>
      </c>
      <c r="J691" s="80" t="str">
        <f t="shared" si="457"/>
        <v/>
      </c>
      <c r="K691" s="81"/>
      <c r="L691" s="6">
        <f t="shared" si="458"/>
        <v>0</v>
      </c>
      <c r="M691" s="82" t="str">
        <f t="shared" si="459"/>
        <v/>
      </c>
      <c r="N691" s="4"/>
      <c r="O691" s="83">
        <f t="shared" si="460"/>
        <v>56</v>
      </c>
      <c r="P691" s="77" t="str">
        <f t="shared" si="461"/>
        <v/>
      </c>
      <c r="Q691" s="77" t="str">
        <f t="shared" si="462"/>
        <v/>
      </c>
      <c r="R691" s="78"/>
      <c r="S691" s="79" t="e">
        <f>IF(#REF!="","",ROUND(#REF!/#REF!*$AN$5,1))</f>
        <v>#REF!</v>
      </c>
      <c r="T691" s="79" t="str">
        <f t="shared" si="463"/>
        <v/>
      </c>
      <c r="U691" s="4"/>
      <c r="V691" s="69">
        <f t="shared" si="464"/>
        <v>56</v>
      </c>
      <c r="W691" s="70" t="str">
        <f t="shared" si="465"/>
        <v/>
      </c>
      <c r="X691" s="70" t="str">
        <f t="shared" si="449"/>
        <v/>
      </c>
      <c r="Y691" s="71"/>
      <c r="Z691" s="72">
        <f t="shared" si="466"/>
        <v>0</v>
      </c>
      <c r="AA691" s="72" t="str">
        <f t="shared" si="467"/>
        <v/>
      </c>
      <c r="AB691" s="4"/>
      <c r="AC691" s="84">
        <f t="shared" si="468"/>
        <v>56</v>
      </c>
      <c r="AD691" s="80" t="str">
        <f t="shared" si="450"/>
        <v/>
      </c>
      <c r="AE691" s="80" t="str">
        <f t="shared" si="451"/>
        <v/>
      </c>
      <c r="AF691" s="81"/>
      <c r="AG691" s="6">
        <f t="shared" si="469"/>
        <v>0</v>
      </c>
      <c r="AH691" s="82" t="str">
        <f t="shared" si="470"/>
        <v/>
      </c>
      <c r="AI691" s="4"/>
      <c r="AJ691" s="83">
        <f t="shared" si="471"/>
        <v>56</v>
      </c>
      <c r="AK691" s="77" t="str">
        <f t="shared" si="472"/>
        <v/>
      </c>
      <c r="AL691" s="77" t="str">
        <f t="shared" si="452"/>
        <v/>
      </c>
      <c r="AM691" s="78"/>
      <c r="AN691" s="79" t="e">
        <f>IF(#REF!="","",ROUND(#REF!/#REF!*$AN$5,1))</f>
        <v>#REF!</v>
      </c>
      <c r="AO691" s="79" t="str">
        <f t="shared" si="473"/>
        <v/>
      </c>
      <c r="AP691" s="5" t="str">
        <f t="shared" si="478"/>
        <v/>
      </c>
      <c r="AQ691" s="5" t="str">
        <f t="shared" si="479"/>
        <v/>
      </c>
      <c r="AR691" s="5" t="str">
        <f t="shared" si="480"/>
        <v/>
      </c>
      <c r="AS691" s="5" t="str">
        <f t="shared" si="481"/>
        <v/>
      </c>
      <c r="AT691" s="5" t="str">
        <f t="shared" si="482"/>
        <v/>
      </c>
      <c r="AU691" s="5" t="str">
        <f t="shared" si="483"/>
        <v/>
      </c>
      <c r="AV691" s="5" t="str">
        <f t="shared" si="477"/>
        <v/>
      </c>
    </row>
    <row r="692" spans="1:48" x14ac:dyDescent="0.35">
      <c r="A692" s="69">
        <f>IF('Student Profile'!A59="","",'Student Profile'!A59)</f>
        <v>57</v>
      </c>
      <c r="B692" s="70" t="str">
        <f>IF('Student Profile'!B59="","",'Student Profile'!B59)</f>
        <v/>
      </c>
      <c r="C692" s="69" t="str">
        <f>IF('Student Profile'!C59="","",'Student Profile'!C59)</f>
        <v/>
      </c>
      <c r="D692" s="71"/>
      <c r="E692" s="72">
        <f t="shared" si="453"/>
        <v>0</v>
      </c>
      <c r="F692" s="72" t="str">
        <f t="shared" si="454"/>
        <v/>
      </c>
      <c r="G692" s="4"/>
      <c r="H692" s="84">
        <f t="shared" si="455"/>
        <v>57</v>
      </c>
      <c r="I692" s="80" t="str">
        <f t="shared" si="456"/>
        <v/>
      </c>
      <c r="J692" s="80" t="str">
        <f t="shared" si="457"/>
        <v/>
      </c>
      <c r="K692" s="81"/>
      <c r="L692" s="6">
        <f t="shared" si="458"/>
        <v>0</v>
      </c>
      <c r="M692" s="82" t="str">
        <f t="shared" si="459"/>
        <v/>
      </c>
      <c r="N692" s="4"/>
      <c r="O692" s="83">
        <f t="shared" si="460"/>
        <v>57</v>
      </c>
      <c r="P692" s="77" t="str">
        <f t="shared" si="461"/>
        <v/>
      </c>
      <c r="Q692" s="77" t="str">
        <f t="shared" si="462"/>
        <v/>
      </c>
      <c r="R692" s="78"/>
      <c r="S692" s="79" t="e">
        <f>IF(#REF!="","",ROUND(#REF!/#REF!*$AN$5,1))</f>
        <v>#REF!</v>
      </c>
      <c r="T692" s="79" t="str">
        <f t="shared" si="463"/>
        <v/>
      </c>
      <c r="U692" s="4"/>
      <c r="V692" s="69">
        <f t="shared" si="464"/>
        <v>57</v>
      </c>
      <c r="W692" s="70" t="str">
        <f t="shared" si="465"/>
        <v/>
      </c>
      <c r="X692" s="70" t="str">
        <f t="shared" si="449"/>
        <v/>
      </c>
      <c r="Y692" s="71"/>
      <c r="Z692" s="72">
        <f t="shared" si="466"/>
        <v>0</v>
      </c>
      <c r="AA692" s="72" t="str">
        <f t="shared" si="467"/>
        <v/>
      </c>
      <c r="AB692" s="4"/>
      <c r="AC692" s="84">
        <f t="shared" si="468"/>
        <v>57</v>
      </c>
      <c r="AD692" s="80" t="str">
        <f t="shared" si="450"/>
        <v/>
      </c>
      <c r="AE692" s="80" t="str">
        <f t="shared" si="451"/>
        <v/>
      </c>
      <c r="AF692" s="81"/>
      <c r="AG692" s="6">
        <f t="shared" si="469"/>
        <v>0</v>
      </c>
      <c r="AH692" s="82" t="str">
        <f t="shared" si="470"/>
        <v/>
      </c>
      <c r="AI692" s="4"/>
      <c r="AJ692" s="83">
        <f t="shared" si="471"/>
        <v>57</v>
      </c>
      <c r="AK692" s="77" t="str">
        <f t="shared" si="472"/>
        <v/>
      </c>
      <c r="AL692" s="77" t="str">
        <f t="shared" si="452"/>
        <v/>
      </c>
      <c r="AM692" s="78"/>
      <c r="AN692" s="79" t="e">
        <f>IF(#REF!="","",ROUND(#REF!/#REF!*$AN$5,1))</f>
        <v>#REF!</v>
      </c>
      <c r="AO692" s="79" t="str">
        <f t="shared" si="473"/>
        <v/>
      </c>
      <c r="AP692" s="5" t="str">
        <f t="shared" si="478"/>
        <v/>
      </c>
      <c r="AQ692" s="5" t="str">
        <f t="shared" si="479"/>
        <v/>
      </c>
      <c r="AR692" s="5" t="str">
        <f t="shared" si="480"/>
        <v/>
      </c>
      <c r="AS692" s="5" t="str">
        <f t="shared" si="481"/>
        <v/>
      </c>
      <c r="AT692" s="5" t="str">
        <f t="shared" si="482"/>
        <v/>
      </c>
      <c r="AU692" s="5" t="str">
        <f t="shared" si="483"/>
        <v/>
      </c>
      <c r="AV692" s="5" t="str">
        <f t="shared" si="477"/>
        <v/>
      </c>
    </row>
    <row r="693" spans="1:48" x14ac:dyDescent="0.35">
      <c r="A693" s="69">
        <f>IF('Student Profile'!A60="","",'Student Profile'!A60)</f>
        <v>58</v>
      </c>
      <c r="B693" s="70" t="str">
        <f>IF('Student Profile'!B60="","",'Student Profile'!B60)</f>
        <v/>
      </c>
      <c r="C693" s="69" t="str">
        <f>IF('Student Profile'!C60="","",'Student Profile'!C60)</f>
        <v/>
      </c>
      <c r="D693" s="71"/>
      <c r="E693" s="72">
        <f t="shared" si="453"/>
        <v>0</v>
      </c>
      <c r="F693" s="72" t="str">
        <f t="shared" si="454"/>
        <v/>
      </c>
      <c r="G693" s="4"/>
      <c r="H693" s="84">
        <f t="shared" si="455"/>
        <v>58</v>
      </c>
      <c r="I693" s="80" t="str">
        <f t="shared" si="456"/>
        <v/>
      </c>
      <c r="J693" s="80" t="str">
        <f t="shared" si="457"/>
        <v/>
      </c>
      <c r="K693" s="81"/>
      <c r="L693" s="6">
        <f t="shared" si="458"/>
        <v>0</v>
      </c>
      <c r="M693" s="82" t="str">
        <f t="shared" si="459"/>
        <v/>
      </c>
      <c r="N693" s="4"/>
      <c r="O693" s="83">
        <f t="shared" si="460"/>
        <v>58</v>
      </c>
      <c r="P693" s="77" t="str">
        <f t="shared" si="461"/>
        <v/>
      </c>
      <c r="Q693" s="77" t="str">
        <f t="shared" si="462"/>
        <v/>
      </c>
      <c r="R693" s="78"/>
      <c r="S693" s="79" t="e">
        <f>IF(#REF!="","",ROUND(#REF!/#REF!*$AN$5,1))</f>
        <v>#REF!</v>
      </c>
      <c r="T693" s="79" t="str">
        <f t="shared" si="463"/>
        <v/>
      </c>
      <c r="U693" s="4"/>
      <c r="V693" s="69">
        <f t="shared" si="464"/>
        <v>58</v>
      </c>
      <c r="W693" s="70" t="str">
        <f t="shared" si="465"/>
        <v/>
      </c>
      <c r="X693" s="70" t="str">
        <f t="shared" si="449"/>
        <v/>
      </c>
      <c r="Y693" s="71"/>
      <c r="Z693" s="72">
        <f t="shared" si="466"/>
        <v>0</v>
      </c>
      <c r="AA693" s="72" t="str">
        <f t="shared" si="467"/>
        <v/>
      </c>
      <c r="AB693" s="4"/>
      <c r="AC693" s="84">
        <f t="shared" si="468"/>
        <v>58</v>
      </c>
      <c r="AD693" s="80" t="str">
        <f t="shared" si="450"/>
        <v/>
      </c>
      <c r="AE693" s="80" t="str">
        <f t="shared" si="451"/>
        <v/>
      </c>
      <c r="AF693" s="81"/>
      <c r="AG693" s="6">
        <f t="shared" si="469"/>
        <v>0</v>
      </c>
      <c r="AH693" s="82" t="str">
        <f t="shared" si="470"/>
        <v/>
      </c>
      <c r="AI693" s="4"/>
      <c r="AJ693" s="83">
        <f t="shared" si="471"/>
        <v>58</v>
      </c>
      <c r="AK693" s="77" t="str">
        <f t="shared" si="472"/>
        <v/>
      </c>
      <c r="AL693" s="77" t="str">
        <f t="shared" si="452"/>
        <v/>
      </c>
      <c r="AM693" s="78"/>
      <c r="AN693" s="79" t="e">
        <f>IF(#REF!="","",ROUND(#REF!/#REF!*$AN$5,1))</f>
        <v>#REF!</v>
      </c>
      <c r="AO693" s="79" t="str">
        <f t="shared" si="473"/>
        <v/>
      </c>
      <c r="AP693" s="5" t="str">
        <f t="shared" si="478"/>
        <v/>
      </c>
      <c r="AQ693" s="5" t="str">
        <f t="shared" si="479"/>
        <v/>
      </c>
      <c r="AR693" s="5" t="str">
        <f t="shared" si="480"/>
        <v/>
      </c>
      <c r="AS693" s="5" t="str">
        <f t="shared" si="481"/>
        <v/>
      </c>
      <c r="AT693" s="5" t="str">
        <f t="shared" si="482"/>
        <v/>
      </c>
      <c r="AU693" s="5" t="str">
        <f t="shared" si="483"/>
        <v/>
      </c>
      <c r="AV693" s="5" t="str">
        <f t="shared" si="477"/>
        <v/>
      </c>
    </row>
    <row r="694" spans="1:48" x14ac:dyDescent="0.35">
      <c r="A694" s="69">
        <f>IF('Student Profile'!A61="","",'Student Profile'!A61)</f>
        <v>59</v>
      </c>
      <c r="B694" s="70" t="str">
        <f>IF('Student Profile'!B61="","",'Student Profile'!B61)</f>
        <v/>
      </c>
      <c r="C694" s="69" t="str">
        <f>IF('Student Profile'!C61="","",'Student Profile'!C61)</f>
        <v/>
      </c>
      <c r="D694" s="71"/>
      <c r="E694" s="72">
        <f t="shared" si="453"/>
        <v>0</v>
      </c>
      <c r="F694" s="72" t="str">
        <f t="shared" si="454"/>
        <v/>
      </c>
      <c r="G694" s="4"/>
      <c r="H694" s="84">
        <f t="shared" si="455"/>
        <v>59</v>
      </c>
      <c r="I694" s="80" t="str">
        <f t="shared" si="456"/>
        <v/>
      </c>
      <c r="J694" s="80" t="str">
        <f t="shared" si="457"/>
        <v/>
      </c>
      <c r="K694" s="81"/>
      <c r="L694" s="6">
        <f t="shared" si="458"/>
        <v>0</v>
      </c>
      <c r="M694" s="82" t="str">
        <f t="shared" si="459"/>
        <v/>
      </c>
      <c r="N694" s="4"/>
      <c r="O694" s="83">
        <f t="shared" si="460"/>
        <v>59</v>
      </c>
      <c r="P694" s="77" t="str">
        <f t="shared" si="461"/>
        <v/>
      </c>
      <c r="Q694" s="77" t="str">
        <f t="shared" si="462"/>
        <v/>
      </c>
      <c r="R694" s="78"/>
      <c r="S694" s="79" t="e">
        <f>IF(#REF!="","",ROUND(#REF!/#REF!*$AN$5,1))</f>
        <v>#REF!</v>
      </c>
      <c r="T694" s="79" t="str">
        <f t="shared" si="463"/>
        <v/>
      </c>
      <c r="U694" s="4"/>
      <c r="V694" s="69">
        <f t="shared" si="464"/>
        <v>59</v>
      </c>
      <c r="W694" s="70" t="str">
        <f t="shared" si="465"/>
        <v/>
      </c>
      <c r="X694" s="70" t="str">
        <f t="shared" si="449"/>
        <v/>
      </c>
      <c r="Y694" s="71"/>
      <c r="Z694" s="72">
        <f t="shared" si="466"/>
        <v>0</v>
      </c>
      <c r="AA694" s="72" t="str">
        <f t="shared" si="467"/>
        <v/>
      </c>
      <c r="AB694" s="4"/>
      <c r="AC694" s="84">
        <f t="shared" si="468"/>
        <v>59</v>
      </c>
      <c r="AD694" s="80" t="str">
        <f t="shared" si="450"/>
        <v/>
      </c>
      <c r="AE694" s="80" t="str">
        <f t="shared" si="451"/>
        <v/>
      </c>
      <c r="AF694" s="81"/>
      <c r="AG694" s="6">
        <f t="shared" si="469"/>
        <v>0</v>
      </c>
      <c r="AH694" s="82" t="str">
        <f t="shared" si="470"/>
        <v/>
      </c>
      <c r="AI694" s="4"/>
      <c r="AJ694" s="83">
        <f t="shared" si="471"/>
        <v>59</v>
      </c>
      <c r="AK694" s="77" t="str">
        <f t="shared" si="472"/>
        <v/>
      </c>
      <c r="AL694" s="77" t="str">
        <f t="shared" si="452"/>
        <v/>
      </c>
      <c r="AM694" s="78"/>
      <c r="AN694" s="79" t="e">
        <f>IF(#REF!="","",ROUND(#REF!/#REF!*$AN$5,1))</f>
        <v>#REF!</v>
      </c>
      <c r="AO694" s="79" t="str">
        <f t="shared" si="473"/>
        <v/>
      </c>
      <c r="AP694" s="5" t="str">
        <f t="shared" si="478"/>
        <v/>
      </c>
      <c r="AQ694" s="5" t="str">
        <f t="shared" si="479"/>
        <v/>
      </c>
      <c r="AR694" s="5" t="str">
        <f t="shared" si="480"/>
        <v/>
      </c>
      <c r="AS694" s="5" t="str">
        <f t="shared" si="481"/>
        <v/>
      </c>
      <c r="AT694" s="5" t="str">
        <f t="shared" si="482"/>
        <v/>
      </c>
      <c r="AU694" s="5" t="str">
        <f t="shared" si="483"/>
        <v/>
      </c>
      <c r="AV694" s="5" t="str">
        <f t="shared" si="477"/>
        <v/>
      </c>
    </row>
    <row r="695" spans="1:48" x14ac:dyDescent="0.35">
      <c r="A695" s="69">
        <f>IF('Student Profile'!A62="","",'Student Profile'!A62)</f>
        <v>60</v>
      </c>
      <c r="B695" s="70" t="str">
        <f>IF('Student Profile'!B62="","",'Student Profile'!B62)</f>
        <v/>
      </c>
      <c r="C695" s="69" t="str">
        <f>IF('Student Profile'!C62="","",'Student Profile'!C62)</f>
        <v/>
      </c>
      <c r="D695" s="71"/>
      <c r="E695" s="72">
        <f t="shared" si="453"/>
        <v>0</v>
      </c>
      <c r="F695" s="72" t="str">
        <f t="shared" si="454"/>
        <v/>
      </c>
      <c r="G695" s="4"/>
      <c r="H695" s="84">
        <f t="shared" si="455"/>
        <v>60</v>
      </c>
      <c r="I695" s="80" t="str">
        <f t="shared" si="456"/>
        <v/>
      </c>
      <c r="J695" s="80" t="str">
        <f t="shared" si="457"/>
        <v/>
      </c>
      <c r="K695" s="81"/>
      <c r="L695" s="6">
        <f t="shared" si="458"/>
        <v>0</v>
      </c>
      <c r="M695" s="82" t="str">
        <f t="shared" si="459"/>
        <v/>
      </c>
      <c r="N695" s="4"/>
      <c r="O695" s="83">
        <f t="shared" si="460"/>
        <v>60</v>
      </c>
      <c r="P695" s="77" t="str">
        <f t="shared" si="461"/>
        <v/>
      </c>
      <c r="Q695" s="77" t="str">
        <f t="shared" si="462"/>
        <v/>
      </c>
      <c r="R695" s="78"/>
      <c r="S695" s="79" t="e">
        <f>IF(#REF!="","",ROUND(#REF!/#REF!*$AN$5,1))</f>
        <v>#REF!</v>
      </c>
      <c r="T695" s="79" t="str">
        <f t="shared" si="463"/>
        <v/>
      </c>
      <c r="U695" s="4"/>
      <c r="V695" s="69">
        <f t="shared" si="464"/>
        <v>60</v>
      </c>
      <c r="W695" s="70" t="str">
        <f t="shared" si="465"/>
        <v/>
      </c>
      <c r="X695" s="70" t="str">
        <f t="shared" si="449"/>
        <v/>
      </c>
      <c r="Y695" s="71"/>
      <c r="Z695" s="72">
        <f t="shared" si="466"/>
        <v>0</v>
      </c>
      <c r="AA695" s="72" t="str">
        <f t="shared" si="467"/>
        <v/>
      </c>
      <c r="AB695" s="4"/>
      <c r="AC695" s="84">
        <f t="shared" si="468"/>
        <v>60</v>
      </c>
      <c r="AD695" s="80" t="str">
        <f t="shared" si="450"/>
        <v/>
      </c>
      <c r="AE695" s="80" t="str">
        <f t="shared" si="451"/>
        <v/>
      </c>
      <c r="AF695" s="81"/>
      <c r="AG695" s="6">
        <f t="shared" si="469"/>
        <v>0</v>
      </c>
      <c r="AH695" s="82" t="str">
        <f t="shared" si="470"/>
        <v/>
      </c>
      <c r="AI695" s="4"/>
      <c r="AJ695" s="83">
        <f t="shared" si="471"/>
        <v>60</v>
      </c>
      <c r="AK695" s="77" t="str">
        <f t="shared" si="472"/>
        <v/>
      </c>
      <c r="AL695" s="77" t="str">
        <f t="shared" si="452"/>
        <v/>
      </c>
      <c r="AM695" s="78"/>
      <c r="AN695" s="79" t="e">
        <f>IF(#REF!="","",ROUND(#REF!/#REF!*$AN$5,1))</f>
        <v>#REF!</v>
      </c>
      <c r="AO695" s="79" t="str">
        <f t="shared" si="473"/>
        <v/>
      </c>
      <c r="AP695" s="5" t="str">
        <f t="shared" si="478"/>
        <v/>
      </c>
      <c r="AQ695" s="5" t="str">
        <f t="shared" si="479"/>
        <v/>
      </c>
      <c r="AR695" s="5" t="str">
        <f t="shared" si="480"/>
        <v/>
      </c>
      <c r="AS695" s="5" t="str">
        <f t="shared" si="481"/>
        <v/>
      </c>
      <c r="AT695" s="5" t="str">
        <f t="shared" si="482"/>
        <v/>
      </c>
      <c r="AU695" s="5" t="str">
        <f t="shared" si="483"/>
        <v/>
      </c>
      <c r="AV695" s="5" t="str">
        <f t="shared" si="477"/>
        <v/>
      </c>
    </row>
    <row r="696" spans="1:48" x14ac:dyDescent="0.35">
      <c r="A696" s="69">
        <f>IF('Student Profile'!A63="","",'Student Profile'!A63)</f>
        <v>61</v>
      </c>
      <c r="B696" s="70" t="str">
        <f>IF('Student Profile'!B63="","",'Student Profile'!B63)</f>
        <v/>
      </c>
      <c r="C696" s="69" t="str">
        <f>IF('Student Profile'!C63="","",'Student Profile'!C63)</f>
        <v/>
      </c>
      <c r="D696" s="71"/>
      <c r="E696" s="72">
        <f t="shared" ref="E696:E735" si="484">ROUND(D696/$D$5*$E$5,1)</f>
        <v>0</v>
      </c>
      <c r="F696" s="72" t="str">
        <f t="shared" si="454"/>
        <v/>
      </c>
      <c r="G696" s="4"/>
      <c r="H696" s="84">
        <f t="shared" ref="H696:H735" si="485">IF(A696="","",A696)</f>
        <v>61</v>
      </c>
      <c r="I696" s="80" t="str">
        <f t="shared" ref="I696:I735" si="486">IF(B696="","",B696)</f>
        <v/>
      </c>
      <c r="J696" s="80" t="str">
        <f t="shared" ref="J696:J735" si="487">IF(C696="","",C696)</f>
        <v/>
      </c>
      <c r="K696" s="81"/>
      <c r="L696" s="6">
        <f t="shared" ref="L696:L735" si="488">ROUND(K696/$AF$5*$AG$5,1)</f>
        <v>0</v>
      </c>
      <c r="M696" s="82" t="str">
        <f t="shared" si="459"/>
        <v/>
      </c>
      <c r="N696" s="4"/>
      <c r="O696" s="83">
        <f t="shared" ref="O696:O735" si="489">IF(A696="","",A696)</f>
        <v>61</v>
      </c>
      <c r="P696" s="77" t="str">
        <f t="shared" ref="P696:P735" si="490">IF(B696="","",B696)</f>
        <v/>
      </c>
      <c r="Q696" s="77" t="str">
        <f t="shared" ref="Q696:Q735" si="491">IF(C696="","",C696)</f>
        <v/>
      </c>
      <c r="R696" s="78"/>
      <c r="S696" s="79" t="e">
        <f>IF(#REF!="","",ROUND(#REF!/#REF!*$AN$5,1))</f>
        <v>#REF!</v>
      </c>
      <c r="T696" s="79" t="str">
        <f t="shared" ref="T696:T735" si="492">IF(R696="","",ROUNDUP(R696/$R$635*$T$635,1))</f>
        <v/>
      </c>
      <c r="U696" s="4"/>
      <c r="V696" s="69">
        <f t="shared" ref="V696:V735" si="493">IF(A696="","",A696)</f>
        <v>61</v>
      </c>
      <c r="W696" s="70" t="str">
        <f t="shared" ref="W696:W735" si="494">IF(B696="","",B696)</f>
        <v/>
      </c>
      <c r="X696" s="70" t="str">
        <f t="shared" ref="X696:X735" si="495">IF(C696="","",C696)</f>
        <v/>
      </c>
      <c r="Y696" s="71"/>
      <c r="Z696" s="72">
        <f t="shared" ref="Z696:Z735" si="496">ROUND(Y696/$Y$5*$Z$5,1)</f>
        <v>0</v>
      </c>
      <c r="AA696" s="72" t="str">
        <f t="shared" si="467"/>
        <v/>
      </c>
      <c r="AB696" s="4"/>
      <c r="AC696" s="84">
        <f t="shared" ref="AC696:AC735" si="497">IF(A696="","",A696)</f>
        <v>61</v>
      </c>
      <c r="AD696" s="80" t="str">
        <f t="shared" ref="AD696:AD735" si="498">IF(B696="","",B696)</f>
        <v/>
      </c>
      <c r="AE696" s="80" t="str">
        <f t="shared" ref="AE696:AE735" si="499">IF(C696="","",C696)</f>
        <v/>
      </c>
      <c r="AF696" s="81"/>
      <c r="AG696" s="6">
        <f t="shared" ref="AG696:AG735" si="500">ROUND(AF696/$AF$5*$AG$5,1)</f>
        <v>0</v>
      </c>
      <c r="AH696" s="82" t="str">
        <f t="shared" si="470"/>
        <v/>
      </c>
      <c r="AI696" s="4"/>
      <c r="AJ696" s="83">
        <f t="shared" ref="AJ696:AJ735" si="501">IF(A696="","",A696)</f>
        <v>61</v>
      </c>
      <c r="AK696" s="77" t="str">
        <f t="shared" ref="AK696:AK735" si="502">IF(B696="","",B696)</f>
        <v/>
      </c>
      <c r="AL696" s="77" t="str">
        <f t="shared" ref="AL696:AL735" si="503">IF(C696="","",C696)</f>
        <v/>
      </c>
      <c r="AM696" s="78"/>
      <c r="AN696" s="79" t="e">
        <f>IF(#REF!="","",ROUND(#REF!/#REF!*$AN$5,1))</f>
        <v>#REF!</v>
      </c>
      <c r="AO696" s="79" t="str">
        <f t="shared" si="473"/>
        <v/>
      </c>
      <c r="AP696" s="5" t="str">
        <f t="shared" si="478"/>
        <v/>
      </c>
      <c r="AQ696" s="5" t="str">
        <f t="shared" si="479"/>
        <v/>
      </c>
      <c r="AR696" s="5" t="str">
        <f t="shared" si="480"/>
        <v/>
      </c>
      <c r="AS696" s="5" t="str">
        <f t="shared" si="481"/>
        <v/>
      </c>
      <c r="AT696" s="5" t="str">
        <f t="shared" si="482"/>
        <v/>
      </c>
      <c r="AU696" s="5" t="str">
        <f t="shared" si="483"/>
        <v/>
      </c>
      <c r="AV696" s="5" t="str">
        <f t="shared" si="477"/>
        <v/>
      </c>
    </row>
    <row r="697" spans="1:48" x14ac:dyDescent="0.35">
      <c r="A697" s="69">
        <f>IF('Student Profile'!A64="","",'Student Profile'!A64)</f>
        <v>62</v>
      </c>
      <c r="B697" s="70" t="str">
        <f>IF('Student Profile'!B64="","",'Student Profile'!B64)</f>
        <v/>
      </c>
      <c r="C697" s="69" t="str">
        <f>IF('Student Profile'!C64="","",'Student Profile'!C64)</f>
        <v/>
      </c>
      <c r="D697" s="71"/>
      <c r="E697" s="72">
        <f t="shared" si="484"/>
        <v>0</v>
      </c>
      <c r="F697" s="72" t="str">
        <f t="shared" si="454"/>
        <v/>
      </c>
      <c r="G697" s="4"/>
      <c r="H697" s="84">
        <f t="shared" si="485"/>
        <v>62</v>
      </c>
      <c r="I697" s="80" t="str">
        <f t="shared" si="486"/>
        <v/>
      </c>
      <c r="J697" s="80" t="str">
        <f t="shared" si="487"/>
        <v/>
      </c>
      <c r="K697" s="81"/>
      <c r="L697" s="6">
        <f t="shared" si="488"/>
        <v>0</v>
      </c>
      <c r="M697" s="82" t="str">
        <f t="shared" si="459"/>
        <v/>
      </c>
      <c r="N697" s="4"/>
      <c r="O697" s="83">
        <f t="shared" si="489"/>
        <v>62</v>
      </c>
      <c r="P697" s="77" t="str">
        <f t="shared" si="490"/>
        <v/>
      </c>
      <c r="Q697" s="77" t="str">
        <f t="shared" si="491"/>
        <v/>
      </c>
      <c r="R697" s="78"/>
      <c r="S697" s="79" t="e">
        <f>IF(#REF!="","",ROUND(#REF!/#REF!*$AN$5,1))</f>
        <v>#REF!</v>
      </c>
      <c r="T697" s="79" t="str">
        <f t="shared" si="492"/>
        <v/>
      </c>
      <c r="U697" s="4"/>
      <c r="V697" s="69">
        <f t="shared" si="493"/>
        <v>62</v>
      </c>
      <c r="W697" s="70" t="str">
        <f t="shared" si="494"/>
        <v/>
      </c>
      <c r="X697" s="70" t="str">
        <f t="shared" si="495"/>
        <v/>
      </c>
      <c r="Y697" s="71"/>
      <c r="Z697" s="72">
        <f t="shared" si="496"/>
        <v>0</v>
      </c>
      <c r="AA697" s="72" t="str">
        <f t="shared" si="467"/>
        <v/>
      </c>
      <c r="AB697" s="4"/>
      <c r="AC697" s="84">
        <f t="shared" si="497"/>
        <v>62</v>
      </c>
      <c r="AD697" s="80" t="str">
        <f t="shared" si="498"/>
        <v/>
      </c>
      <c r="AE697" s="80" t="str">
        <f t="shared" si="499"/>
        <v/>
      </c>
      <c r="AF697" s="81"/>
      <c r="AG697" s="6">
        <f t="shared" si="500"/>
        <v>0</v>
      </c>
      <c r="AH697" s="82" t="str">
        <f t="shared" si="470"/>
        <v/>
      </c>
      <c r="AI697" s="4"/>
      <c r="AJ697" s="83">
        <f t="shared" si="501"/>
        <v>62</v>
      </c>
      <c r="AK697" s="77" t="str">
        <f t="shared" si="502"/>
        <v/>
      </c>
      <c r="AL697" s="77" t="str">
        <f t="shared" si="503"/>
        <v/>
      </c>
      <c r="AM697" s="78"/>
      <c r="AN697" s="79" t="e">
        <f>IF(#REF!="","",ROUND(#REF!/#REF!*$AN$5,1))</f>
        <v>#REF!</v>
      </c>
      <c r="AO697" s="79" t="str">
        <f t="shared" si="473"/>
        <v/>
      </c>
      <c r="AP697" s="5" t="str">
        <f t="shared" si="478"/>
        <v/>
      </c>
      <c r="AQ697" s="5" t="str">
        <f t="shared" si="479"/>
        <v/>
      </c>
      <c r="AR697" s="5" t="str">
        <f t="shared" si="480"/>
        <v/>
      </c>
      <c r="AS697" s="5" t="str">
        <f t="shared" si="481"/>
        <v/>
      </c>
      <c r="AT697" s="5" t="str">
        <f t="shared" si="482"/>
        <v/>
      </c>
      <c r="AU697" s="5" t="str">
        <f t="shared" si="483"/>
        <v/>
      </c>
      <c r="AV697" s="5" t="str">
        <f t="shared" si="477"/>
        <v/>
      </c>
    </row>
    <row r="698" spans="1:48" x14ac:dyDescent="0.35">
      <c r="A698" s="69">
        <f>IF('Student Profile'!A65="","",'Student Profile'!A65)</f>
        <v>63</v>
      </c>
      <c r="B698" s="70" t="str">
        <f>IF('Student Profile'!B65="","",'Student Profile'!B65)</f>
        <v/>
      </c>
      <c r="C698" s="69" t="str">
        <f>IF('Student Profile'!C65="","",'Student Profile'!C65)</f>
        <v/>
      </c>
      <c r="D698" s="71"/>
      <c r="E698" s="72">
        <f t="shared" si="484"/>
        <v>0</v>
      </c>
      <c r="F698" s="72" t="str">
        <f t="shared" si="454"/>
        <v/>
      </c>
      <c r="G698" s="4"/>
      <c r="H698" s="84">
        <f t="shared" si="485"/>
        <v>63</v>
      </c>
      <c r="I698" s="80" t="str">
        <f t="shared" si="486"/>
        <v/>
      </c>
      <c r="J698" s="80" t="str">
        <f t="shared" si="487"/>
        <v/>
      </c>
      <c r="K698" s="81"/>
      <c r="L698" s="6">
        <f t="shared" si="488"/>
        <v>0</v>
      </c>
      <c r="M698" s="82" t="str">
        <f t="shared" si="459"/>
        <v/>
      </c>
      <c r="N698" s="4"/>
      <c r="O698" s="83">
        <f t="shared" si="489"/>
        <v>63</v>
      </c>
      <c r="P698" s="77" t="str">
        <f t="shared" si="490"/>
        <v/>
      </c>
      <c r="Q698" s="77" t="str">
        <f t="shared" si="491"/>
        <v/>
      </c>
      <c r="R698" s="78"/>
      <c r="S698" s="79" t="e">
        <f>IF(#REF!="","",ROUND(#REF!/#REF!*$AN$5,1))</f>
        <v>#REF!</v>
      </c>
      <c r="T698" s="79" t="str">
        <f t="shared" si="492"/>
        <v/>
      </c>
      <c r="U698" s="4"/>
      <c r="V698" s="69">
        <f t="shared" si="493"/>
        <v>63</v>
      </c>
      <c r="W698" s="70" t="str">
        <f t="shared" si="494"/>
        <v/>
      </c>
      <c r="X698" s="70" t="str">
        <f t="shared" si="495"/>
        <v/>
      </c>
      <c r="Y698" s="71"/>
      <c r="Z698" s="72">
        <f t="shared" si="496"/>
        <v>0</v>
      </c>
      <c r="AA698" s="72" t="str">
        <f t="shared" si="467"/>
        <v/>
      </c>
      <c r="AB698" s="4"/>
      <c r="AC698" s="84">
        <f t="shared" si="497"/>
        <v>63</v>
      </c>
      <c r="AD698" s="80" t="str">
        <f t="shared" si="498"/>
        <v/>
      </c>
      <c r="AE698" s="80" t="str">
        <f t="shared" si="499"/>
        <v/>
      </c>
      <c r="AF698" s="81"/>
      <c r="AG698" s="6">
        <f t="shared" si="500"/>
        <v>0</v>
      </c>
      <c r="AH698" s="82" t="str">
        <f t="shared" si="470"/>
        <v/>
      </c>
      <c r="AI698" s="4"/>
      <c r="AJ698" s="83">
        <f t="shared" si="501"/>
        <v>63</v>
      </c>
      <c r="AK698" s="77" t="str">
        <f t="shared" si="502"/>
        <v/>
      </c>
      <c r="AL698" s="77" t="str">
        <f t="shared" si="503"/>
        <v/>
      </c>
      <c r="AM698" s="78"/>
      <c r="AN698" s="79" t="e">
        <f>IF(#REF!="","",ROUND(#REF!/#REF!*$AN$5,1))</f>
        <v>#REF!</v>
      </c>
      <c r="AO698" s="79" t="str">
        <f t="shared" si="473"/>
        <v/>
      </c>
      <c r="AP698" s="5" t="str">
        <f t="shared" si="478"/>
        <v/>
      </c>
      <c r="AQ698" s="5" t="str">
        <f t="shared" si="479"/>
        <v/>
      </c>
      <c r="AR698" s="5" t="str">
        <f t="shared" si="480"/>
        <v/>
      </c>
      <c r="AS698" s="5" t="str">
        <f t="shared" si="481"/>
        <v/>
      </c>
      <c r="AT698" s="5" t="str">
        <f t="shared" si="482"/>
        <v/>
      </c>
      <c r="AU698" s="5" t="str">
        <f t="shared" si="483"/>
        <v/>
      </c>
      <c r="AV698" s="5" t="str">
        <f t="shared" si="477"/>
        <v/>
      </c>
    </row>
    <row r="699" spans="1:48" x14ac:dyDescent="0.35">
      <c r="A699" s="69">
        <f>IF('Student Profile'!A66="","",'Student Profile'!A66)</f>
        <v>64</v>
      </c>
      <c r="B699" s="70" t="str">
        <f>IF('Student Profile'!B66="","",'Student Profile'!B66)</f>
        <v/>
      </c>
      <c r="C699" s="69" t="str">
        <f>IF('Student Profile'!C66="","",'Student Profile'!C66)</f>
        <v/>
      </c>
      <c r="D699" s="71"/>
      <c r="E699" s="72">
        <f t="shared" si="484"/>
        <v>0</v>
      </c>
      <c r="F699" s="72" t="str">
        <f t="shared" si="454"/>
        <v/>
      </c>
      <c r="G699" s="4"/>
      <c r="H699" s="84">
        <f t="shared" si="485"/>
        <v>64</v>
      </c>
      <c r="I699" s="80" t="str">
        <f t="shared" si="486"/>
        <v/>
      </c>
      <c r="J699" s="80" t="str">
        <f t="shared" si="487"/>
        <v/>
      </c>
      <c r="K699" s="81"/>
      <c r="L699" s="6">
        <f t="shared" si="488"/>
        <v>0</v>
      </c>
      <c r="M699" s="82" t="str">
        <f t="shared" si="459"/>
        <v/>
      </c>
      <c r="N699" s="4"/>
      <c r="O699" s="83">
        <f t="shared" si="489"/>
        <v>64</v>
      </c>
      <c r="P699" s="77" t="str">
        <f t="shared" si="490"/>
        <v/>
      </c>
      <c r="Q699" s="77" t="str">
        <f t="shared" si="491"/>
        <v/>
      </c>
      <c r="R699" s="78"/>
      <c r="S699" s="79" t="e">
        <f>IF(#REF!="","",ROUND(#REF!/#REF!*$AN$5,1))</f>
        <v>#REF!</v>
      </c>
      <c r="T699" s="79" t="str">
        <f t="shared" si="492"/>
        <v/>
      </c>
      <c r="U699" s="4"/>
      <c r="V699" s="69">
        <f t="shared" si="493"/>
        <v>64</v>
      </c>
      <c r="W699" s="70" t="str">
        <f t="shared" si="494"/>
        <v/>
      </c>
      <c r="X699" s="70" t="str">
        <f t="shared" si="495"/>
        <v/>
      </c>
      <c r="Y699" s="71"/>
      <c r="Z699" s="72">
        <f t="shared" si="496"/>
        <v>0</v>
      </c>
      <c r="AA699" s="72" t="str">
        <f t="shared" si="467"/>
        <v/>
      </c>
      <c r="AB699" s="4"/>
      <c r="AC699" s="84">
        <f t="shared" si="497"/>
        <v>64</v>
      </c>
      <c r="AD699" s="80" t="str">
        <f t="shared" si="498"/>
        <v/>
      </c>
      <c r="AE699" s="80" t="str">
        <f t="shared" si="499"/>
        <v/>
      </c>
      <c r="AF699" s="81"/>
      <c r="AG699" s="6">
        <f t="shared" si="500"/>
        <v>0</v>
      </c>
      <c r="AH699" s="82" t="str">
        <f t="shared" si="470"/>
        <v/>
      </c>
      <c r="AI699" s="4"/>
      <c r="AJ699" s="83">
        <f t="shared" si="501"/>
        <v>64</v>
      </c>
      <c r="AK699" s="77" t="str">
        <f t="shared" si="502"/>
        <v/>
      </c>
      <c r="AL699" s="77" t="str">
        <f t="shared" si="503"/>
        <v/>
      </c>
      <c r="AM699" s="78"/>
      <c r="AN699" s="79" t="e">
        <f>IF(#REF!="","",ROUND(#REF!/#REF!*$AN$5,1))</f>
        <v>#REF!</v>
      </c>
      <c r="AO699" s="79" t="str">
        <f t="shared" si="473"/>
        <v/>
      </c>
      <c r="AP699" s="5" t="str">
        <f t="shared" si="478"/>
        <v/>
      </c>
      <c r="AQ699" s="5" t="str">
        <f t="shared" si="479"/>
        <v/>
      </c>
      <c r="AR699" s="5" t="str">
        <f t="shared" si="480"/>
        <v/>
      </c>
      <c r="AS699" s="5" t="str">
        <f t="shared" si="481"/>
        <v/>
      </c>
      <c r="AT699" s="5" t="str">
        <f t="shared" si="482"/>
        <v/>
      </c>
      <c r="AU699" s="5" t="str">
        <f t="shared" si="483"/>
        <v/>
      </c>
      <c r="AV699" s="5" t="str">
        <f t="shared" si="477"/>
        <v/>
      </c>
    </row>
    <row r="700" spans="1:48" x14ac:dyDescent="0.35">
      <c r="A700" s="69">
        <f>IF('Student Profile'!A67="","",'Student Profile'!A67)</f>
        <v>65</v>
      </c>
      <c r="B700" s="70" t="str">
        <f>IF('Student Profile'!B67="","",'Student Profile'!B67)</f>
        <v/>
      </c>
      <c r="C700" s="69" t="str">
        <f>IF('Student Profile'!C67="","",'Student Profile'!C67)</f>
        <v/>
      </c>
      <c r="D700" s="71"/>
      <c r="E700" s="72">
        <f t="shared" si="484"/>
        <v>0</v>
      </c>
      <c r="F700" s="72" t="str">
        <f t="shared" si="454"/>
        <v/>
      </c>
      <c r="G700" s="4"/>
      <c r="H700" s="84">
        <f t="shared" si="485"/>
        <v>65</v>
      </c>
      <c r="I700" s="80" t="str">
        <f t="shared" si="486"/>
        <v/>
      </c>
      <c r="J700" s="80" t="str">
        <f t="shared" si="487"/>
        <v/>
      </c>
      <c r="K700" s="81"/>
      <c r="L700" s="6">
        <f t="shared" si="488"/>
        <v>0</v>
      </c>
      <c r="M700" s="82" t="str">
        <f t="shared" si="459"/>
        <v/>
      </c>
      <c r="N700" s="4"/>
      <c r="O700" s="83">
        <f t="shared" si="489"/>
        <v>65</v>
      </c>
      <c r="P700" s="77" t="str">
        <f t="shared" si="490"/>
        <v/>
      </c>
      <c r="Q700" s="77" t="str">
        <f t="shared" si="491"/>
        <v/>
      </c>
      <c r="R700" s="78"/>
      <c r="S700" s="79" t="e">
        <f>IF(#REF!="","",ROUND(#REF!/#REF!*$AN$5,1))</f>
        <v>#REF!</v>
      </c>
      <c r="T700" s="79" t="str">
        <f t="shared" si="492"/>
        <v/>
      </c>
      <c r="U700" s="4"/>
      <c r="V700" s="69">
        <f t="shared" si="493"/>
        <v>65</v>
      </c>
      <c r="W700" s="70" t="str">
        <f t="shared" si="494"/>
        <v/>
      </c>
      <c r="X700" s="70" t="str">
        <f t="shared" si="495"/>
        <v/>
      </c>
      <c r="Y700" s="71"/>
      <c r="Z700" s="72">
        <f t="shared" si="496"/>
        <v>0</v>
      </c>
      <c r="AA700" s="72" t="str">
        <f t="shared" si="467"/>
        <v/>
      </c>
      <c r="AB700" s="4"/>
      <c r="AC700" s="84">
        <f t="shared" si="497"/>
        <v>65</v>
      </c>
      <c r="AD700" s="80" t="str">
        <f t="shared" si="498"/>
        <v/>
      </c>
      <c r="AE700" s="80" t="str">
        <f t="shared" si="499"/>
        <v/>
      </c>
      <c r="AF700" s="81"/>
      <c r="AG700" s="6">
        <f t="shared" si="500"/>
        <v>0</v>
      </c>
      <c r="AH700" s="82" t="str">
        <f t="shared" si="470"/>
        <v/>
      </c>
      <c r="AI700" s="4"/>
      <c r="AJ700" s="83">
        <f t="shared" si="501"/>
        <v>65</v>
      </c>
      <c r="AK700" s="77" t="str">
        <f t="shared" si="502"/>
        <v/>
      </c>
      <c r="AL700" s="77" t="str">
        <f t="shared" si="503"/>
        <v/>
      </c>
      <c r="AM700" s="78"/>
      <c r="AN700" s="79" t="e">
        <f>IF(#REF!="","",ROUND(#REF!/#REF!*$AN$5,1))</f>
        <v>#REF!</v>
      </c>
      <c r="AO700" s="79" t="str">
        <f t="shared" si="473"/>
        <v/>
      </c>
      <c r="AP700" s="5" t="str">
        <f t="shared" si="478"/>
        <v/>
      </c>
      <c r="AQ700" s="5" t="str">
        <f t="shared" si="479"/>
        <v/>
      </c>
      <c r="AR700" s="5" t="str">
        <f t="shared" si="480"/>
        <v/>
      </c>
      <c r="AS700" s="5" t="str">
        <f t="shared" si="481"/>
        <v/>
      </c>
      <c r="AT700" s="5" t="str">
        <f t="shared" si="482"/>
        <v/>
      </c>
      <c r="AU700" s="5" t="str">
        <f t="shared" si="483"/>
        <v/>
      </c>
      <c r="AV700" s="5" t="str">
        <f t="shared" si="477"/>
        <v/>
      </c>
    </row>
    <row r="701" spans="1:48" x14ac:dyDescent="0.35">
      <c r="A701" s="69">
        <f>IF('Student Profile'!A68="","",'Student Profile'!A68)</f>
        <v>66</v>
      </c>
      <c r="B701" s="70" t="str">
        <f>IF('Student Profile'!B68="","",'Student Profile'!B68)</f>
        <v/>
      </c>
      <c r="C701" s="69" t="str">
        <f>IF('Student Profile'!C68="","",'Student Profile'!C68)</f>
        <v/>
      </c>
      <c r="D701" s="71"/>
      <c r="E701" s="72">
        <f t="shared" si="484"/>
        <v>0</v>
      </c>
      <c r="F701" s="72" t="str">
        <f t="shared" ref="F701:F734" si="504">IF(D701="","",ROUNDUP(D701/$D$635*$F$635,0))</f>
        <v/>
      </c>
      <c r="G701" s="4"/>
      <c r="H701" s="84">
        <f t="shared" si="485"/>
        <v>66</v>
      </c>
      <c r="I701" s="80" t="str">
        <f t="shared" si="486"/>
        <v/>
      </c>
      <c r="J701" s="80" t="str">
        <f t="shared" si="487"/>
        <v/>
      </c>
      <c r="K701" s="81"/>
      <c r="L701" s="6">
        <f t="shared" si="488"/>
        <v>0</v>
      </c>
      <c r="M701" s="82" t="str">
        <f t="shared" ref="M701:M735" si="505">IF(K701="","",ROUNDUP(K701/$K$635*$M$635,0))</f>
        <v/>
      </c>
      <c r="N701" s="4"/>
      <c r="O701" s="83">
        <f t="shared" si="489"/>
        <v>66</v>
      </c>
      <c r="P701" s="77" t="str">
        <f t="shared" si="490"/>
        <v/>
      </c>
      <c r="Q701" s="77" t="str">
        <f t="shared" si="491"/>
        <v/>
      </c>
      <c r="R701" s="78"/>
      <c r="S701" s="79" t="e">
        <f>IF(#REF!="","",ROUND(#REF!/#REF!*$AN$5,1))</f>
        <v>#REF!</v>
      </c>
      <c r="T701" s="79" t="str">
        <f t="shared" si="492"/>
        <v/>
      </c>
      <c r="U701" s="4"/>
      <c r="V701" s="69">
        <f t="shared" si="493"/>
        <v>66</v>
      </c>
      <c r="W701" s="70" t="str">
        <f t="shared" si="494"/>
        <v/>
      </c>
      <c r="X701" s="70" t="str">
        <f t="shared" si="495"/>
        <v/>
      </c>
      <c r="Y701" s="71"/>
      <c r="Z701" s="72">
        <f t="shared" si="496"/>
        <v>0</v>
      </c>
      <c r="AA701" s="72" t="str">
        <f t="shared" ref="AA701:AA734" si="506">IF(Y701="","",ROUNDUP(Y701/$Y$635*$AA$635,0))</f>
        <v/>
      </c>
      <c r="AB701" s="4"/>
      <c r="AC701" s="84">
        <f t="shared" si="497"/>
        <v>66</v>
      </c>
      <c r="AD701" s="80" t="str">
        <f t="shared" si="498"/>
        <v/>
      </c>
      <c r="AE701" s="80" t="str">
        <f t="shared" si="499"/>
        <v/>
      </c>
      <c r="AF701" s="81"/>
      <c r="AG701" s="6">
        <f t="shared" si="500"/>
        <v>0</v>
      </c>
      <c r="AH701" s="82" t="str">
        <f t="shared" ref="AH701:AH735" si="507">IF(AF701="","",ROUNDUP(AF701/$AF$635*$AH$635,0))</f>
        <v/>
      </c>
      <c r="AI701" s="4"/>
      <c r="AJ701" s="83">
        <f t="shared" si="501"/>
        <v>66</v>
      </c>
      <c r="AK701" s="77" t="str">
        <f t="shared" si="502"/>
        <v/>
      </c>
      <c r="AL701" s="77" t="str">
        <f t="shared" si="503"/>
        <v/>
      </c>
      <c r="AM701" s="78"/>
      <c r="AN701" s="79" t="e">
        <f>IF(#REF!="","",ROUND(#REF!/#REF!*$AN$5,1))</f>
        <v>#REF!</v>
      </c>
      <c r="AO701" s="79" t="str">
        <f t="shared" ref="AO701:AO735" si="508">IF(AM701="","",ROUNDUP(AM701/$AM$635*$AO$635,0))</f>
        <v/>
      </c>
      <c r="AP701" s="5" t="str">
        <f t="shared" si="478"/>
        <v/>
      </c>
      <c r="AQ701" s="5" t="str">
        <f t="shared" si="479"/>
        <v/>
      </c>
      <c r="AR701" s="5" t="str">
        <f t="shared" si="480"/>
        <v/>
      </c>
      <c r="AS701" s="5" t="str">
        <f t="shared" si="481"/>
        <v/>
      </c>
      <c r="AT701" s="5" t="str">
        <f t="shared" si="482"/>
        <v/>
      </c>
      <c r="AU701" s="5" t="str">
        <f t="shared" si="483"/>
        <v/>
      </c>
      <c r="AV701" s="5" t="str">
        <f t="shared" ref="AV701:AV735" si="509">IF(AND(AP701="",AQ701="",AS701="",AT701=""),"",SUM(AP701,AQ701,AS701,AT701))</f>
        <v/>
      </c>
    </row>
    <row r="702" spans="1:48" x14ac:dyDescent="0.35">
      <c r="A702" s="69">
        <f>IF('Student Profile'!A69="","",'Student Profile'!A69)</f>
        <v>67</v>
      </c>
      <c r="B702" s="70" t="str">
        <f>IF('Student Profile'!B69="","",'Student Profile'!B69)</f>
        <v/>
      </c>
      <c r="C702" s="69" t="str">
        <f>IF('Student Profile'!C69="","",'Student Profile'!C69)</f>
        <v/>
      </c>
      <c r="D702" s="71"/>
      <c r="E702" s="72">
        <f t="shared" si="484"/>
        <v>0</v>
      </c>
      <c r="F702" s="72" t="str">
        <f t="shared" si="504"/>
        <v/>
      </c>
      <c r="G702" s="4"/>
      <c r="H702" s="84">
        <f t="shared" si="485"/>
        <v>67</v>
      </c>
      <c r="I702" s="80" t="str">
        <f t="shared" si="486"/>
        <v/>
      </c>
      <c r="J702" s="80" t="str">
        <f t="shared" si="487"/>
        <v/>
      </c>
      <c r="K702" s="81"/>
      <c r="L702" s="6">
        <f t="shared" si="488"/>
        <v>0</v>
      </c>
      <c r="M702" s="82" t="str">
        <f t="shared" si="505"/>
        <v/>
      </c>
      <c r="N702" s="4"/>
      <c r="O702" s="83">
        <f t="shared" si="489"/>
        <v>67</v>
      </c>
      <c r="P702" s="77" t="str">
        <f t="shared" si="490"/>
        <v/>
      </c>
      <c r="Q702" s="77" t="str">
        <f t="shared" si="491"/>
        <v/>
      </c>
      <c r="R702" s="78"/>
      <c r="S702" s="79" t="e">
        <f>IF(#REF!="","",ROUND(#REF!/#REF!*$AN$5,1))</f>
        <v>#REF!</v>
      </c>
      <c r="T702" s="79" t="str">
        <f t="shared" si="492"/>
        <v/>
      </c>
      <c r="U702" s="4"/>
      <c r="V702" s="69">
        <f t="shared" si="493"/>
        <v>67</v>
      </c>
      <c r="W702" s="70" t="str">
        <f t="shared" si="494"/>
        <v/>
      </c>
      <c r="X702" s="70" t="str">
        <f t="shared" si="495"/>
        <v/>
      </c>
      <c r="Y702" s="71"/>
      <c r="Z702" s="72">
        <f t="shared" si="496"/>
        <v>0</v>
      </c>
      <c r="AA702" s="72" t="str">
        <f t="shared" si="506"/>
        <v/>
      </c>
      <c r="AB702" s="4"/>
      <c r="AC702" s="84">
        <f t="shared" si="497"/>
        <v>67</v>
      </c>
      <c r="AD702" s="80" t="str">
        <f t="shared" si="498"/>
        <v/>
      </c>
      <c r="AE702" s="80" t="str">
        <f t="shared" si="499"/>
        <v/>
      </c>
      <c r="AF702" s="81"/>
      <c r="AG702" s="6">
        <f t="shared" si="500"/>
        <v>0</v>
      </c>
      <c r="AH702" s="82" t="str">
        <f t="shared" si="507"/>
        <v/>
      </c>
      <c r="AI702" s="4"/>
      <c r="AJ702" s="83">
        <f t="shared" si="501"/>
        <v>67</v>
      </c>
      <c r="AK702" s="77" t="str">
        <f t="shared" si="502"/>
        <v/>
      </c>
      <c r="AL702" s="77" t="str">
        <f t="shared" si="503"/>
        <v/>
      </c>
      <c r="AM702" s="78"/>
      <c r="AN702" s="79" t="e">
        <f>IF(#REF!="","",ROUND(#REF!/#REF!*$AN$5,1))</f>
        <v>#REF!</v>
      </c>
      <c r="AO702" s="79" t="str">
        <f t="shared" si="508"/>
        <v/>
      </c>
      <c r="AP702" s="5" t="str">
        <f t="shared" ref="AP702:AP735" si="510">IF(D702="","",D702)</f>
        <v/>
      </c>
      <c r="AQ702" s="5" t="str">
        <f t="shared" ref="AQ702:AQ735" si="511">IF(K702="","",K702)</f>
        <v/>
      </c>
      <c r="AR702" s="5" t="str">
        <f t="shared" ref="AR702:AR735" si="512">IF(R702="","",R702)</f>
        <v/>
      </c>
      <c r="AS702" s="5" t="str">
        <f t="shared" ref="AS702:AS735" si="513">IF(Y702="","",Y702)</f>
        <v/>
      </c>
      <c r="AT702" s="5" t="str">
        <f t="shared" ref="AT702:AT735" si="514">IF(AF702="","",AF702)</f>
        <v/>
      </c>
      <c r="AU702" s="5" t="str">
        <f t="shared" ref="AU702:AU735" si="515">IF(AM702="","",AM702)</f>
        <v/>
      </c>
      <c r="AV702" s="5" t="str">
        <f t="shared" si="509"/>
        <v/>
      </c>
    </row>
    <row r="703" spans="1:48" x14ac:dyDescent="0.35">
      <c r="A703" s="69">
        <f>IF('Student Profile'!A70="","",'Student Profile'!A70)</f>
        <v>68</v>
      </c>
      <c r="B703" s="70" t="str">
        <f>IF('Student Profile'!B70="","",'Student Profile'!B70)</f>
        <v/>
      </c>
      <c r="C703" s="69" t="str">
        <f>IF('Student Profile'!C70="","",'Student Profile'!C70)</f>
        <v/>
      </c>
      <c r="D703" s="71"/>
      <c r="E703" s="72">
        <f t="shared" si="484"/>
        <v>0</v>
      </c>
      <c r="F703" s="72" t="str">
        <f t="shared" si="504"/>
        <v/>
      </c>
      <c r="G703" s="4"/>
      <c r="H703" s="84">
        <f t="shared" si="485"/>
        <v>68</v>
      </c>
      <c r="I703" s="80" t="str">
        <f t="shared" si="486"/>
        <v/>
      </c>
      <c r="J703" s="80" t="str">
        <f t="shared" si="487"/>
        <v/>
      </c>
      <c r="K703" s="81"/>
      <c r="L703" s="6">
        <f t="shared" si="488"/>
        <v>0</v>
      </c>
      <c r="M703" s="82" t="str">
        <f t="shared" si="505"/>
        <v/>
      </c>
      <c r="N703" s="4"/>
      <c r="O703" s="83">
        <f t="shared" si="489"/>
        <v>68</v>
      </c>
      <c r="P703" s="77" t="str">
        <f t="shared" si="490"/>
        <v/>
      </c>
      <c r="Q703" s="77" t="str">
        <f t="shared" si="491"/>
        <v/>
      </c>
      <c r="R703" s="78"/>
      <c r="S703" s="79" t="e">
        <f>IF(#REF!="","",ROUND(#REF!/#REF!*$AN$5,1))</f>
        <v>#REF!</v>
      </c>
      <c r="T703" s="79" t="str">
        <f t="shared" si="492"/>
        <v/>
      </c>
      <c r="U703" s="4"/>
      <c r="V703" s="69">
        <f t="shared" si="493"/>
        <v>68</v>
      </c>
      <c r="W703" s="70" t="str">
        <f t="shared" si="494"/>
        <v/>
      </c>
      <c r="X703" s="70" t="str">
        <f t="shared" si="495"/>
        <v/>
      </c>
      <c r="Y703" s="71"/>
      <c r="Z703" s="72">
        <f t="shared" si="496"/>
        <v>0</v>
      </c>
      <c r="AA703" s="72" t="str">
        <f t="shared" si="506"/>
        <v/>
      </c>
      <c r="AB703" s="4"/>
      <c r="AC703" s="84">
        <f t="shared" si="497"/>
        <v>68</v>
      </c>
      <c r="AD703" s="80" t="str">
        <f t="shared" si="498"/>
        <v/>
      </c>
      <c r="AE703" s="80" t="str">
        <f t="shared" si="499"/>
        <v/>
      </c>
      <c r="AF703" s="81"/>
      <c r="AG703" s="6">
        <f t="shared" si="500"/>
        <v>0</v>
      </c>
      <c r="AH703" s="82" t="str">
        <f t="shared" si="507"/>
        <v/>
      </c>
      <c r="AI703" s="4"/>
      <c r="AJ703" s="83">
        <f t="shared" si="501"/>
        <v>68</v>
      </c>
      <c r="AK703" s="77" t="str">
        <f t="shared" si="502"/>
        <v/>
      </c>
      <c r="AL703" s="77" t="str">
        <f t="shared" si="503"/>
        <v/>
      </c>
      <c r="AM703" s="78"/>
      <c r="AN703" s="79" t="e">
        <f>IF(#REF!="","",ROUND(#REF!/#REF!*$AN$5,1))</f>
        <v>#REF!</v>
      </c>
      <c r="AO703" s="79" t="str">
        <f t="shared" si="508"/>
        <v/>
      </c>
      <c r="AP703" s="5" t="str">
        <f t="shared" si="510"/>
        <v/>
      </c>
      <c r="AQ703" s="5" t="str">
        <f t="shared" si="511"/>
        <v/>
      </c>
      <c r="AR703" s="5" t="str">
        <f t="shared" si="512"/>
        <v/>
      </c>
      <c r="AS703" s="5" t="str">
        <f t="shared" si="513"/>
        <v/>
      </c>
      <c r="AT703" s="5" t="str">
        <f t="shared" si="514"/>
        <v/>
      </c>
      <c r="AU703" s="5" t="str">
        <f t="shared" si="515"/>
        <v/>
      </c>
      <c r="AV703" s="5" t="str">
        <f t="shared" si="509"/>
        <v/>
      </c>
    </row>
    <row r="704" spans="1:48" x14ac:dyDescent="0.35">
      <c r="A704" s="69">
        <f>IF('Student Profile'!A71="","",'Student Profile'!A71)</f>
        <v>69</v>
      </c>
      <c r="B704" s="70" t="str">
        <f>IF('Student Profile'!B71="","",'Student Profile'!B71)</f>
        <v/>
      </c>
      <c r="C704" s="69" t="str">
        <f>IF('Student Profile'!C71="","",'Student Profile'!C71)</f>
        <v/>
      </c>
      <c r="D704" s="71"/>
      <c r="E704" s="72">
        <f t="shared" si="484"/>
        <v>0</v>
      </c>
      <c r="F704" s="72" t="str">
        <f t="shared" si="504"/>
        <v/>
      </c>
      <c r="G704" s="4"/>
      <c r="H704" s="84">
        <f t="shared" si="485"/>
        <v>69</v>
      </c>
      <c r="I704" s="80" t="str">
        <f t="shared" si="486"/>
        <v/>
      </c>
      <c r="J704" s="80" t="str">
        <f t="shared" si="487"/>
        <v/>
      </c>
      <c r="K704" s="81"/>
      <c r="L704" s="6">
        <f t="shared" si="488"/>
        <v>0</v>
      </c>
      <c r="M704" s="82" t="str">
        <f t="shared" si="505"/>
        <v/>
      </c>
      <c r="N704" s="4"/>
      <c r="O704" s="83">
        <f t="shared" si="489"/>
        <v>69</v>
      </c>
      <c r="P704" s="77" t="str">
        <f t="shared" si="490"/>
        <v/>
      </c>
      <c r="Q704" s="77" t="str">
        <f t="shared" si="491"/>
        <v/>
      </c>
      <c r="R704" s="78"/>
      <c r="S704" s="79" t="e">
        <f>IF(#REF!="","",ROUND(#REF!/#REF!*$AN$5,1))</f>
        <v>#REF!</v>
      </c>
      <c r="T704" s="79" t="str">
        <f t="shared" si="492"/>
        <v/>
      </c>
      <c r="U704" s="4"/>
      <c r="V704" s="69">
        <f t="shared" si="493"/>
        <v>69</v>
      </c>
      <c r="W704" s="70" t="str">
        <f t="shared" si="494"/>
        <v/>
      </c>
      <c r="X704" s="70" t="str">
        <f t="shared" si="495"/>
        <v/>
      </c>
      <c r="Y704" s="71"/>
      <c r="Z704" s="72">
        <f t="shared" si="496"/>
        <v>0</v>
      </c>
      <c r="AA704" s="72" t="str">
        <f t="shared" si="506"/>
        <v/>
      </c>
      <c r="AB704" s="4"/>
      <c r="AC704" s="84">
        <f t="shared" si="497"/>
        <v>69</v>
      </c>
      <c r="AD704" s="80" t="str">
        <f t="shared" si="498"/>
        <v/>
      </c>
      <c r="AE704" s="80" t="str">
        <f t="shared" si="499"/>
        <v/>
      </c>
      <c r="AF704" s="81"/>
      <c r="AG704" s="6">
        <f t="shared" si="500"/>
        <v>0</v>
      </c>
      <c r="AH704" s="82" t="str">
        <f t="shared" si="507"/>
        <v/>
      </c>
      <c r="AI704" s="4"/>
      <c r="AJ704" s="83">
        <f t="shared" si="501"/>
        <v>69</v>
      </c>
      <c r="AK704" s="77" t="str">
        <f t="shared" si="502"/>
        <v/>
      </c>
      <c r="AL704" s="77" t="str">
        <f t="shared" si="503"/>
        <v/>
      </c>
      <c r="AM704" s="78"/>
      <c r="AN704" s="79" t="e">
        <f>IF(#REF!="","",ROUND(#REF!/#REF!*$AN$5,1))</f>
        <v>#REF!</v>
      </c>
      <c r="AO704" s="79" t="str">
        <f t="shared" si="508"/>
        <v/>
      </c>
      <c r="AP704" s="5" t="str">
        <f t="shared" si="510"/>
        <v/>
      </c>
      <c r="AQ704" s="5" t="str">
        <f t="shared" si="511"/>
        <v/>
      </c>
      <c r="AR704" s="5" t="str">
        <f t="shared" si="512"/>
        <v/>
      </c>
      <c r="AS704" s="5" t="str">
        <f t="shared" si="513"/>
        <v/>
      </c>
      <c r="AT704" s="5" t="str">
        <f t="shared" si="514"/>
        <v/>
      </c>
      <c r="AU704" s="5" t="str">
        <f t="shared" si="515"/>
        <v/>
      </c>
      <c r="AV704" s="5" t="str">
        <f t="shared" si="509"/>
        <v/>
      </c>
    </row>
    <row r="705" spans="1:48" x14ac:dyDescent="0.35">
      <c r="A705" s="69">
        <f>IF('Student Profile'!A72="","",'Student Profile'!A72)</f>
        <v>70</v>
      </c>
      <c r="B705" s="70" t="str">
        <f>IF('Student Profile'!B72="","",'Student Profile'!B72)</f>
        <v/>
      </c>
      <c r="C705" s="69" t="str">
        <f>IF('Student Profile'!C72="","",'Student Profile'!C72)</f>
        <v/>
      </c>
      <c r="D705" s="71"/>
      <c r="E705" s="72">
        <f t="shared" si="484"/>
        <v>0</v>
      </c>
      <c r="F705" s="72" t="str">
        <f t="shared" si="504"/>
        <v/>
      </c>
      <c r="G705" s="4"/>
      <c r="H705" s="84">
        <f t="shared" si="485"/>
        <v>70</v>
      </c>
      <c r="I705" s="80" t="str">
        <f t="shared" si="486"/>
        <v/>
      </c>
      <c r="J705" s="80" t="str">
        <f t="shared" si="487"/>
        <v/>
      </c>
      <c r="K705" s="81"/>
      <c r="L705" s="6">
        <f t="shared" si="488"/>
        <v>0</v>
      </c>
      <c r="M705" s="82" t="str">
        <f t="shared" si="505"/>
        <v/>
      </c>
      <c r="N705" s="4"/>
      <c r="O705" s="83">
        <f t="shared" si="489"/>
        <v>70</v>
      </c>
      <c r="P705" s="77" t="str">
        <f t="shared" si="490"/>
        <v/>
      </c>
      <c r="Q705" s="77" t="str">
        <f t="shared" si="491"/>
        <v/>
      </c>
      <c r="R705" s="78"/>
      <c r="S705" s="79" t="e">
        <f>IF(#REF!="","",ROUND(#REF!/#REF!*$AN$5,1))</f>
        <v>#REF!</v>
      </c>
      <c r="T705" s="79" t="str">
        <f t="shared" si="492"/>
        <v/>
      </c>
      <c r="U705" s="4"/>
      <c r="V705" s="69">
        <f t="shared" si="493"/>
        <v>70</v>
      </c>
      <c r="W705" s="70" t="str">
        <f t="shared" si="494"/>
        <v/>
      </c>
      <c r="X705" s="70" t="str">
        <f t="shared" si="495"/>
        <v/>
      </c>
      <c r="Y705" s="71"/>
      <c r="Z705" s="72">
        <f t="shared" si="496"/>
        <v>0</v>
      </c>
      <c r="AA705" s="72" t="str">
        <f t="shared" si="506"/>
        <v/>
      </c>
      <c r="AB705" s="4"/>
      <c r="AC705" s="84">
        <f t="shared" si="497"/>
        <v>70</v>
      </c>
      <c r="AD705" s="80" t="str">
        <f t="shared" si="498"/>
        <v/>
      </c>
      <c r="AE705" s="80" t="str">
        <f t="shared" si="499"/>
        <v/>
      </c>
      <c r="AF705" s="81"/>
      <c r="AG705" s="6">
        <f t="shared" si="500"/>
        <v>0</v>
      </c>
      <c r="AH705" s="82" t="str">
        <f t="shared" si="507"/>
        <v/>
      </c>
      <c r="AI705" s="4"/>
      <c r="AJ705" s="83">
        <f t="shared" si="501"/>
        <v>70</v>
      </c>
      <c r="AK705" s="77" t="str">
        <f t="shared" si="502"/>
        <v/>
      </c>
      <c r="AL705" s="77" t="str">
        <f t="shared" si="503"/>
        <v/>
      </c>
      <c r="AM705" s="78"/>
      <c r="AN705" s="79" t="e">
        <f>IF(#REF!="","",ROUND(#REF!/#REF!*$AN$5,1))</f>
        <v>#REF!</v>
      </c>
      <c r="AO705" s="79" t="str">
        <f t="shared" si="508"/>
        <v/>
      </c>
      <c r="AP705" s="5" t="str">
        <f t="shared" si="510"/>
        <v/>
      </c>
      <c r="AQ705" s="5" t="str">
        <f t="shared" si="511"/>
        <v/>
      </c>
      <c r="AR705" s="5" t="str">
        <f t="shared" si="512"/>
        <v/>
      </c>
      <c r="AS705" s="5" t="str">
        <f t="shared" si="513"/>
        <v/>
      </c>
      <c r="AT705" s="5" t="str">
        <f t="shared" si="514"/>
        <v/>
      </c>
      <c r="AU705" s="5" t="str">
        <f t="shared" si="515"/>
        <v/>
      </c>
      <c r="AV705" s="5" t="str">
        <f t="shared" si="509"/>
        <v/>
      </c>
    </row>
    <row r="706" spans="1:48" x14ac:dyDescent="0.35">
      <c r="A706" s="69">
        <f>IF('Student Profile'!A73="","",'Student Profile'!A73)</f>
        <v>71</v>
      </c>
      <c r="B706" s="70" t="str">
        <f>IF('Student Profile'!B73="","",'Student Profile'!B73)</f>
        <v/>
      </c>
      <c r="C706" s="69" t="str">
        <f>IF('Student Profile'!C73="","",'Student Profile'!C73)</f>
        <v/>
      </c>
      <c r="D706" s="71"/>
      <c r="E706" s="72">
        <f t="shared" si="484"/>
        <v>0</v>
      </c>
      <c r="F706" s="72" t="str">
        <f t="shared" si="504"/>
        <v/>
      </c>
      <c r="G706" s="4"/>
      <c r="H706" s="84">
        <f t="shared" si="485"/>
        <v>71</v>
      </c>
      <c r="I706" s="80" t="str">
        <f t="shared" si="486"/>
        <v/>
      </c>
      <c r="J706" s="80" t="str">
        <f t="shared" si="487"/>
        <v/>
      </c>
      <c r="K706" s="81"/>
      <c r="L706" s="6">
        <f t="shared" si="488"/>
        <v>0</v>
      </c>
      <c r="M706" s="82" t="str">
        <f t="shared" si="505"/>
        <v/>
      </c>
      <c r="N706" s="4"/>
      <c r="O706" s="83">
        <f t="shared" si="489"/>
        <v>71</v>
      </c>
      <c r="P706" s="77" t="str">
        <f t="shared" si="490"/>
        <v/>
      </c>
      <c r="Q706" s="77" t="str">
        <f t="shared" si="491"/>
        <v/>
      </c>
      <c r="R706" s="78"/>
      <c r="S706" s="79" t="e">
        <f>IF(#REF!="","",ROUND(#REF!/#REF!*$AN$5,1))</f>
        <v>#REF!</v>
      </c>
      <c r="T706" s="79" t="str">
        <f t="shared" si="492"/>
        <v/>
      </c>
      <c r="U706" s="4"/>
      <c r="V706" s="69">
        <f t="shared" si="493"/>
        <v>71</v>
      </c>
      <c r="W706" s="70" t="str">
        <f t="shared" si="494"/>
        <v/>
      </c>
      <c r="X706" s="70" t="str">
        <f t="shared" si="495"/>
        <v/>
      </c>
      <c r="Y706" s="71"/>
      <c r="Z706" s="72">
        <f t="shared" si="496"/>
        <v>0</v>
      </c>
      <c r="AA706" s="72" t="str">
        <f t="shared" si="506"/>
        <v/>
      </c>
      <c r="AB706" s="4"/>
      <c r="AC706" s="84">
        <f t="shared" si="497"/>
        <v>71</v>
      </c>
      <c r="AD706" s="80" t="str">
        <f t="shared" si="498"/>
        <v/>
      </c>
      <c r="AE706" s="80" t="str">
        <f t="shared" si="499"/>
        <v/>
      </c>
      <c r="AF706" s="81"/>
      <c r="AG706" s="6">
        <f t="shared" si="500"/>
        <v>0</v>
      </c>
      <c r="AH706" s="82" t="str">
        <f t="shared" si="507"/>
        <v/>
      </c>
      <c r="AI706" s="4"/>
      <c r="AJ706" s="83">
        <f t="shared" si="501"/>
        <v>71</v>
      </c>
      <c r="AK706" s="77" t="str">
        <f t="shared" si="502"/>
        <v/>
      </c>
      <c r="AL706" s="77" t="str">
        <f t="shared" si="503"/>
        <v/>
      </c>
      <c r="AM706" s="78"/>
      <c r="AN706" s="79" t="e">
        <f>IF(#REF!="","",ROUND(#REF!/#REF!*$AN$5,1))</f>
        <v>#REF!</v>
      </c>
      <c r="AO706" s="79" t="str">
        <f t="shared" si="508"/>
        <v/>
      </c>
      <c r="AP706" s="5" t="str">
        <f t="shared" si="510"/>
        <v/>
      </c>
      <c r="AQ706" s="5" t="str">
        <f t="shared" si="511"/>
        <v/>
      </c>
      <c r="AR706" s="5" t="str">
        <f t="shared" si="512"/>
        <v/>
      </c>
      <c r="AS706" s="5" t="str">
        <f t="shared" si="513"/>
        <v/>
      </c>
      <c r="AT706" s="5" t="str">
        <f t="shared" si="514"/>
        <v/>
      </c>
      <c r="AU706" s="5" t="str">
        <f t="shared" si="515"/>
        <v/>
      </c>
      <c r="AV706" s="5" t="str">
        <f t="shared" si="509"/>
        <v/>
      </c>
    </row>
    <row r="707" spans="1:48" x14ac:dyDescent="0.35">
      <c r="A707" s="69">
        <f>IF('Student Profile'!A74="","",'Student Profile'!A74)</f>
        <v>72</v>
      </c>
      <c r="B707" s="70" t="str">
        <f>IF('Student Profile'!B74="","",'Student Profile'!B74)</f>
        <v/>
      </c>
      <c r="C707" s="69" t="str">
        <f>IF('Student Profile'!C74="","",'Student Profile'!C74)</f>
        <v/>
      </c>
      <c r="D707" s="71"/>
      <c r="E707" s="72">
        <f t="shared" si="484"/>
        <v>0</v>
      </c>
      <c r="F707" s="72" t="str">
        <f t="shared" si="504"/>
        <v/>
      </c>
      <c r="G707" s="4"/>
      <c r="H707" s="84">
        <f t="shared" si="485"/>
        <v>72</v>
      </c>
      <c r="I707" s="80" t="str">
        <f t="shared" si="486"/>
        <v/>
      </c>
      <c r="J707" s="80" t="str">
        <f t="shared" si="487"/>
        <v/>
      </c>
      <c r="K707" s="81"/>
      <c r="L707" s="6">
        <f t="shared" si="488"/>
        <v>0</v>
      </c>
      <c r="M707" s="82" t="str">
        <f t="shared" si="505"/>
        <v/>
      </c>
      <c r="N707" s="4"/>
      <c r="O707" s="83">
        <f t="shared" si="489"/>
        <v>72</v>
      </c>
      <c r="P707" s="77" t="str">
        <f t="shared" si="490"/>
        <v/>
      </c>
      <c r="Q707" s="77" t="str">
        <f t="shared" si="491"/>
        <v/>
      </c>
      <c r="R707" s="78"/>
      <c r="S707" s="79" t="e">
        <f>IF(#REF!="","",ROUND(#REF!/#REF!*$AN$5,1))</f>
        <v>#REF!</v>
      </c>
      <c r="T707" s="79" t="str">
        <f t="shared" si="492"/>
        <v/>
      </c>
      <c r="U707" s="4"/>
      <c r="V707" s="69">
        <f t="shared" si="493"/>
        <v>72</v>
      </c>
      <c r="W707" s="70" t="str">
        <f t="shared" si="494"/>
        <v/>
      </c>
      <c r="X707" s="70" t="str">
        <f t="shared" si="495"/>
        <v/>
      </c>
      <c r="Y707" s="71"/>
      <c r="Z707" s="72">
        <f t="shared" si="496"/>
        <v>0</v>
      </c>
      <c r="AA707" s="72" t="str">
        <f t="shared" si="506"/>
        <v/>
      </c>
      <c r="AB707" s="4"/>
      <c r="AC707" s="84">
        <f t="shared" si="497"/>
        <v>72</v>
      </c>
      <c r="AD707" s="80" t="str">
        <f t="shared" si="498"/>
        <v/>
      </c>
      <c r="AE707" s="80" t="str">
        <f t="shared" si="499"/>
        <v/>
      </c>
      <c r="AF707" s="81"/>
      <c r="AG707" s="6">
        <f t="shared" si="500"/>
        <v>0</v>
      </c>
      <c r="AH707" s="82" t="str">
        <f t="shared" si="507"/>
        <v/>
      </c>
      <c r="AI707" s="4"/>
      <c r="AJ707" s="83">
        <f t="shared" si="501"/>
        <v>72</v>
      </c>
      <c r="AK707" s="77" t="str">
        <f t="shared" si="502"/>
        <v/>
      </c>
      <c r="AL707" s="77" t="str">
        <f t="shared" si="503"/>
        <v/>
      </c>
      <c r="AM707" s="78"/>
      <c r="AN707" s="79" t="e">
        <f>IF(#REF!="","",ROUND(#REF!/#REF!*$AN$5,1))</f>
        <v>#REF!</v>
      </c>
      <c r="AO707" s="79" t="str">
        <f t="shared" si="508"/>
        <v/>
      </c>
      <c r="AP707" s="5" t="str">
        <f t="shared" si="510"/>
        <v/>
      </c>
      <c r="AQ707" s="5" t="str">
        <f t="shared" si="511"/>
        <v/>
      </c>
      <c r="AR707" s="5" t="str">
        <f t="shared" si="512"/>
        <v/>
      </c>
      <c r="AS707" s="5" t="str">
        <f t="shared" si="513"/>
        <v/>
      </c>
      <c r="AT707" s="5" t="str">
        <f t="shared" si="514"/>
        <v/>
      </c>
      <c r="AU707" s="5" t="str">
        <f t="shared" si="515"/>
        <v/>
      </c>
      <c r="AV707" s="5" t="str">
        <f t="shared" si="509"/>
        <v/>
      </c>
    </row>
    <row r="708" spans="1:48" x14ac:dyDescent="0.35">
      <c r="A708" s="69">
        <f>IF('Student Profile'!A75="","",'Student Profile'!A75)</f>
        <v>73</v>
      </c>
      <c r="B708" s="70" t="str">
        <f>IF('Student Profile'!B75="","",'Student Profile'!B75)</f>
        <v/>
      </c>
      <c r="C708" s="69" t="str">
        <f>IF('Student Profile'!C75="","",'Student Profile'!C75)</f>
        <v/>
      </c>
      <c r="D708" s="71"/>
      <c r="E708" s="72">
        <f t="shared" si="484"/>
        <v>0</v>
      </c>
      <c r="F708" s="72" t="str">
        <f t="shared" si="504"/>
        <v/>
      </c>
      <c r="G708" s="4"/>
      <c r="H708" s="84">
        <f t="shared" si="485"/>
        <v>73</v>
      </c>
      <c r="I708" s="80" t="str">
        <f t="shared" si="486"/>
        <v/>
      </c>
      <c r="J708" s="80" t="str">
        <f t="shared" si="487"/>
        <v/>
      </c>
      <c r="K708" s="81"/>
      <c r="L708" s="6">
        <f t="shared" si="488"/>
        <v>0</v>
      </c>
      <c r="M708" s="82" t="str">
        <f t="shared" si="505"/>
        <v/>
      </c>
      <c r="N708" s="4"/>
      <c r="O708" s="83">
        <f t="shared" si="489"/>
        <v>73</v>
      </c>
      <c r="P708" s="77" t="str">
        <f t="shared" si="490"/>
        <v/>
      </c>
      <c r="Q708" s="77" t="str">
        <f t="shared" si="491"/>
        <v/>
      </c>
      <c r="R708" s="78"/>
      <c r="S708" s="79" t="e">
        <f>IF(#REF!="","",ROUND(#REF!/#REF!*$AN$5,1))</f>
        <v>#REF!</v>
      </c>
      <c r="T708" s="79" t="str">
        <f t="shared" si="492"/>
        <v/>
      </c>
      <c r="U708" s="4"/>
      <c r="V708" s="69">
        <f t="shared" si="493"/>
        <v>73</v>
      </c>
      <c r="W708" s="70" t="str">
        <f t="shared" si="494"/>
        <v/>
      </c>
      <c r="X708" s="70" t="str">
        <f t="shared" si="495"/>
        <v/>
      </c>
      <c r="Y708" s="71"/>
      <c r="Z708" s="72">
        <f t="shared" si="496"/>
        <v>0</v>
      </c>
      <c r="AA708" s="72" t="str">
        <f t="shared" si="506"/>
        <v/>
      </c>
      <c r="AB708" s="4"/>
      <c r="AC708" s="84">
        <f t="shared" si="497"/>
        <v>73</v>
      </c>
      <c r="AD708" s="80" t="str">
        <f t="shared" si="498"/>
        <v/>
      </c>
      <c r="AE708" s="80" t="str">
        <f t="shared" si="499"/>
        <v/>
      </c>
      <c r="AF708" s="81"/>
      <c r="AG708" s="6">
        <f t="shared" si="500"/>
        <v>0</v>
      </c>
      <c r="AH708" s="82" t="str">
        <f t="shared" si="507"/>
        <v/>
      </c>
      <c r="AI708" s="4"/>
      <c r="AJ708" s="83">
        <f t="shared" si="501"/>
        <v>73</v>
      </c>
      <c r="AK708" s="77" t="str">
        <f t="shared" si="502"/>
        <v/>
      </c>
      <c r="AL708" s="77" t="str">
        <f t="shared" si="503"/>
        <v/>
      </c>
      <c r="AM708" s="78"/>
      <c r="AN708" s="79" t="e">
        <f>IF(#REF!="","",ROUND(#REF!/#REF!*$AN$5,1))</f>
        <v>#REF!</v>
      </c>
      <c r="AO708" s="79" t="str">
        <f t="shared" si="508"/>
        <v/>
      </c>
      <c r="AP708" s="5" t="str">
        <f t="shared" si="510"/>
        <v/>
      </c>
      <c r="AQ708" s="5" t="str">
        <f t="shared" si="511"/>
        <v/>
      </c>
      <c r="AR708" s="5" t="str">
        <f t="shared" si="512"/>
        <v/>
      </c>
      <c r="AS708" s="5" t="str">
        <f t="shared" si="513"/>
        <v/>
      </c>
      <c r="AT708" s="5" t="str">
        <f t="shared" si="514"/>
        <v/>
      </c>
      <c r="AU708" s="5" t="str">
        <f t="shared" si="515"/>
        <v/>
      </c>
      <c r="AV708" s="5" t="str">
        <f t="shared" si="509"/>
        <v/>
      </c>
    </row>
    <row r="709" spans="1:48" x14ac:dyDescent="0.35">
      <c r="A709" s="69">
        <f>IF('Student Profile'!A76="","",'Student Profile'!A76)</f>
        <v>74</v>
      </c>
      <c r="B709" s="70" t="str">
        <f>IF('Student Profile'!B76="","",'Student Profile'!B76)</f>
        <v/>
      </c>
      <c r="C709" s="69" t="str">
        <f>IF('Student Profile'!C76="","",'Student Profile'!C76)</f>
        <v/>
      </c>
      <c r="D709" s="71"/>
      <c r="E709" s="72">
        <f t="shared" si="484"/>
        <v>0</v>
      </c>
      <c r="F709" s="72" t="str">
        <f t="shared" si="504"/>
        <v/>
      </c>
      <c r="G709" s="4"/>
      <c r="H709" s="84">
        <f t="shared" si="485"/>
        <v>74</v>
      </c>
      <c r="I709" s="80" t="str">
        <f t="shared" si="486"/>
        <v/>
      </c>
      <c r="J709" s="80" t="str">
        <f t="shared" si="487"/>
        <v/>
      </c>
      <c r="K709" s="81"/>
      <c r="L709" s="6">
        <f t="shared" si="488"/>
        <v>0</v>
      </c>
      <c r="M709" s="82" t="str">
        <f t="shared" si="505"/>
        <v/>
      </c>
      <c r="N709" s="4"/>
      <c r="O709" s="83">
        <f t="shared" si="489"/>
        <v>74</v>
      </c>
      <c r="P709" s="77" t="str">
        <f t="shared" si="490"/>
        <v/>
      </c>
      <c r="Q709" s="77" t="str">
        <f t="shared" si="491"/>
        <v/>
      </c>
      <c r="R709" s="78"/>
      <c r="S709" s="79" t="e">
        <f>IF(#REF!="","",ROUND(#REF!/#REF!*$AN$5,1))</f>
        <v>#REF!</v>
      </c>
      <c r="T709" s="79" t="str">
        <f t="shared" si="492"/>
        <v/>
      </c>
      <c r="U709" s="4"/>
      <c r="V709" s="69">
        <f t="shared" si="493"/>
        <v>74</v>
      </c>
      <c r="W709" s="70" t="str">
        <f t="shared" si="494"/>
        <v/>
      </c>
      <c r="X709" s="70" t="str">
        <f t="shared" si="495"/>
        <v/>
      </c>
      <c r="Y709" s="71"/>
      <c r="Z709" s="72">
        <f t="shared" si="496"/>
        <v>0</v>
      </c>
      <c r="AA709" s="72" t="str">
        <f t="shared" si="506"/>
        <v/>
      </c>
      <c r="AB709" s="4"/>
      <c r="AC709" s="84">
        <f t="shared" si="497"/>
        <v>74</v>
      </c>
      <c r="AD709" s="80" t="str">
        <f t="shared" si="498"/>
        <v/>
      </c>
      <c r="AE709" s="80" t="str">
        <f t="shared" si="499"/>
        <v/>
      </c>
      <c r="AF709" s="81"/>
      <c r="AG709" s="6">
        <f t="shared" si="500"/>
        <v>0</v>
      </c>
      <c r="AH709" s="82" t="str">
        <f t="shared" si="507"/>
        <v/>
      </c>
      <c r="AI709" s="4"/>
      <c r="AJ709" s="83">
        <f t="shared" si="501"/>
        <v>74</v>
      </c>
      <c r="AK709" s="77" t="str">
        <f t="shared" si="502"/>
        <v/>
      </c>
      <c r="AL709" s="77" t="str">
        <f t="shared" si="503"/>
        <v/>
      </c>
      <c r="AM709" s="78"/>
      <c r="AN709" s="79" t="e">
        <f>IF(#REF!="","",ROUND(#REF!/#REF!*$AN$5,1))</f>
        <v>#REF!</v>
      </c>
      <c r="AO709" s="79" t="str">
        <f t="shared" si="508"/>
        <v/>
      </c>
      <c r="AP709" s="5" t="str">
        <f t="shared" si="510"/>
        <v/>
      </c>
      <c r="AQ709" s="5" t="str">
        <f t="shared" si="511"/>
        <v/>
      </c>
      <c r="AR709" s="5" t="str">
        <f t="shared" si="512"/>
        <v/>
      </c>
      <c r="AS709" s="5" t="str">
        <f t="shared" si="513"/>
        <v/>
      </c>
      <c r="AT709" s="5" t="str">
        <f t="shared" si="514"/>
        <v/>
      </c>
      <c r="AU709" s="5" t="str">
        <f t="shared" si="515"/>
        <v/>
      </c>
      <c r="AV709" s="5" t="str">
        <f t="shared" si="509"/>
        <v/>
      </c>
    </row>
    <row r="710" spans="1:48" x14ac:dyDescent="0.35">
      <c r="A710" s="69">
        <f>IF('Student Profile'!A77="","",'Student Profile'!A77)</f>
        <v>75</v>
      </c>
      <c r="B710" s="70" t="str">
        <f>IF('Student Profile'!B77="","",'Student Profile'!B77)</f>
        <v/>
      </c>
      <c r="C710" s="69" t="str">
        <f>IF('Student Profile'!C77="","",'Student Profile'!C77)</f>
        <v/>
      </c>
      <c r="D710" s="71"/>
      <c r="E710" s="72">
        <f t="shared" si="484"/>
        <v>0</v>
      </c>
      <c r="F710" s="72" t="str">
        <f t="shared" si="504"/>
        <v/>
      </c>
      <c r="G710" s="4"/>
      <c r="H710" s="84">
        <f t="shared" si="485"/>
        <v>75</v>
      </c>
      <c r="I710" s="80" t="str">
        <f t="shared" si="486"/>
        <v/>
      </c>
      <c r="J710" s="80" t="str">
        <f t="shared" si="487"/>
        <v/>
      </c>
      <c r="K710" s="81"/>
      <c r="L710" s="6">
        <f t="shared" si="488"/>
        <v>0</v>
      </c>
      <c r="M710" s="82" t="str">
        <f t="shared" si="505"/>
        <v/>
      </c>
      <c r="N710" s="4"/>
      <c r="O710" s="83">
        <f t="shared" si="489"/>
        <v>75</v>
      </c>
      <c r="P710" s="77" t="str">
        <f t="shared" si="490"/>
        <v/>
      </c>
      <c r="Q710" s="77" t="str">
        <f t="shared" si="491"/>
        <v/>
      </c>
      <c r="R710" s="78"/>
      <c r="S710" s="79" t="e">
        <f>IF(#REF!="","",ROUND(#REF!/#REF!*$AN$5,1))</f>
        <v>#REF!</v>
      </c>
      <c r="T710" s="79" t="str">
        <f t="shared" si="492"/>
        <v/>
      </c>
      <c r="U710" s="4"/>
      <c r="V710" s="69">
        <f t="shared" si="493"/>
        <v>75</v>
      </c>
      <c r="W710" s="70" t="str">
        <f t="shared" si="494"/>
        <v/>
      </c>
      <c r="X710" s="70" t="str">
        <f t="shared" si="495"/>
        <v/>
      </c>
      <c r="Y710" s="71"/>
      <c r="Z710" s="72">
        <f t="shared" si="496"/>
        <v>0</v>
      </c>
      <c r="AA710" s="72" t="str">
        <f t="shared" si="506"/>
        <v/>
      </c>
      <c r="AB710" s="4"/>
      <c r="AC710" s="84">
        <f t="shared" si="497"/>
        <v>75</v>
      </c>
      <c r="AD710" s="80" t="str">
        <f t="shared" si="498"/>
        <v/>
      </c>
      <c r="AE710" s="80" t="str">
        <f t="shared" si="499"/>
        <v/>
      </c>
      <c r="AF710" s="81"/>
      <c r="AG710" s="6">
        <f t="shared" si="500"/>
        <v>0</v>
      </c>
      <c r="AH710" s="82" t="str">
        <f t="shared" si="507"/>
        <v/>
      </c>
      <c r="AI710" s="4"/>
      <c r="AJ710" s="83">
        <f t="shared" si="501"/>
        <v>75</v>
      </c>
      <c r="AK710" s="77" t="str">
        <f t="shared" si="502"/>
        <v/>
      </c>
      <c r="AL710" s="77" t="str">
        <f t="shared" si="503"/>
        <v/>
      </c>
      <c r="AM710" s="78"/>
      <c r="AN710" s="79" t="e">
        <f>IF(#REF!="","",ROUND(#REF!/#REF!*$AN$5,1))</f>
        <v>#REF!</v>
      </c>
      <c r="AO710" s="79" t="str">
        <f t="shared" si="508"/>
        <v/>
      </c>
      <c r="AP710" s="5" t="str">
        <f t="shared" si="510"/>
        <v/>
      </c>
      <c r="AQ710" s="5" t="str">
        <f t="shared" si="511"/>
        <v/>
      </c>
      <c r="AR710" s="5" t="str">
        <f t="shared" si="512"/>
        <v/>
      </c>
      <c r="AS710" s="5" t="str">
        <f t="shared" si="513"/>
        <v/>
      </c>
      <c r="AT710" s="5" t="str">
        <f t="shared" si="514"/>
        <v/>
      </c>
      <c r="AU710" s="5" t="str">
        <f t="shared" si="515"/>
        <v/>
      </c>
      <c r="AV710" s="5" t="str">
        <f t="shared" si="509"/>
        <v/>
      </c>
    </row>
    <row r="711" spans="1:48" x14ac:dyDescent="0.35">
      <c r="A711" s="69">
        <f>IF('Student Profile'!A78="","",'Student Profile'!A78)</f>
        <v>76</v>
      </c>
      <c r="B711" s="70" t="str">
        <f>IF('Student Profile'!B78="","",'Student Profile'!B78)</f>
        <v/>
      </c>
      <c r="C711" s="69" t="str">
        <f>IF('Student Profile'!C78="","",'Student Profile'!C78)</f>
        <v/>
      </c>
      <c r="D711" s="71"/>
      <c r="E711" s="72">
        <f t="shared" si="484"/>
        <v>0</v>
      </c>
      <c r="F711" s="72" t="str">
        <f t="shared" si="504"/>
        <v/>
      </c>
      <c r="G711" s="4"/>
      <c r="H711" s="84">
        <f t="shared" si="485"/>
        <v>76</v>
      </c>
      <c r="I711" s="80" t="str">
        <f t="shared" si="486"/>
        <v/>
      </c>
      <c r="J711" s="80" t="str">
        <f t="shared" si="487"/>
        <v/>
      </c>
      <c r="K711" s="81"/>
      <c r="L711" s="6">
        <f t="shared" si="488"/>
        <v>0</v>
      </c>
      <c r="M711" s="82" t="str">
        <f t="shared" si="505"/>
        <v/>
      </c>
      <c r="N711" s="4"/>
      <c r="O711" s="83">
        <f t="shared" si="489"/>
        <v>76</v>
      </c>
      <c r="P711" s="77" t="str">
        <f t="shared" si="490"/>
        <v/>
      </c>
      <c r="Q711" s="77" t="str">
        <f t="shared" si="491"/>
        <v/>
      </c>
      <c r="R711" s="78"/>
      <c r="S711" s="79" t="e">
        <f>IF(#REF!="","",ROUND(#REF!/#REF!*$AN$5,1))</f>
        <v>#REF!</v>
      </c>
      <c r="T711" s="79" t="str">
        <f t="shared" si="492"/>
        <v/>
      </c>
      <c r="U711" s="4"/>
      <c r="V711" s="69">
        <f t="shared" si="493"/>
        <v>76</v>
      </c>
      <c r="W711" s="70" t="str">
        <f t="shared" si="494"/>
        <v/>
      </c>
      <c r="X711" s="70" t="str">
        <f t="shared" si="495"/>
        <v/>
      </c>
      <c r="Y711" s="71"/>
      <c r="Z711" s="72">
        <f t="shared" si="496"/>
        <v>0</v>
      </c>
      <c r="AA711" s="72" t="str">
        <f t="shared" si="506"/>
        <v/>
      </c>
      <c r="AB711" s="4"/>
      <c r="AC711" s="84">
        <f t="shared" si="497"/>
        <v>76</v>
      </c>
      <c r="AD711" s="80" t="str">
        <f t="shared" si="498"/>
        <v/>
      </c>
      <c r="AE711" s="80" t="str">
        <f t="shared" si="499"/>
        <v/>
      </c>
      <c r="AF711" s="81"/>
      <c r="AG711" s="6">
        <f t="shared" si="500"/>
        <v>0</v>
      </c>
      <c r="AH711" s="82" t="str">
        <f t="shared" si="507"/>
        <v/>
      </c>
      <c r="AI711" s="4"/>
      <c r="AJ711" s="83">
        <f t="shared" si="501"/>
        <v>76</v>
      </c>
      <c r="AK711" s="77" t="str">
        <f t="shared" si="502"/>
        <v/>
      </c>
      <c r="AL711" s="77" t="str">
        <f t="shared" si="503"/>
        <v/>
      </c>
      <c r="AM711" s="78"/>
      <c r="AN711" s="79" t="e">
        <f>IF(#REF!="","",ROUND(#REF!/#REF!*$AN$5,1))</f>
        <v>#REF!</v>
      </c>
      <c r="AO711" s="79" t="str">
        <f t="shared" si="508"/>
        <v/>
      </c>
      <c r="AP711" s="5" t="str">
        <f t="shared" si="510"/>
        <v/>
      </c>
      <c r="AQ711" s="5" t="str">
        <f t="shared" si="511"/>
        <v/>
      </c>
      <c r="AR711" s="5" t="str">
        <f t="shared" si="512"/>
        <v/>
      </c>
      <c r="AS711" s="5" t="str">
        <f t="shared" si="513"/>
        <v/>
      </c>
      <c r="AT711" s="5" t="str">
        <f t="shared" si="514"/>
        <v/>
      </c>
      <c r="AU711" s="5" t="str">
        <f t="shared" si="515"/>
        <v/>
      </c>
      <c r="AV711" s="5" t="str">
        <f t="shared" si="509"/>
        <v/>
      </c>
    </row>
    <row r="712" spans="1:48" x14ac:dyDescent="0.35">
      <c r="A712" s="69">
        <f>IF('Student Profile'!A79="","",'Student Profile'!A79)</f>
        <v>77</v>
      </c>
      <c r="B712" s="70" t="str">
        <f>IF('Student Profile'!B79="","",'Student Profile'!B79)</f>
        <v/>
      </c>
      <c r="C712" s="69" t="str">
        <f>IF('Student Profile'!C79="","",'Student Profile'!C79)</f>
        <v/>
      </c>
      <c r="D712" s="71"/>
      <c r="E712" s="72">
        <f t="shared" si="484"/>
        <v>0</v>
      </c>
      <c r="F712" s="72" t="str">
        <f t="shared" si="504"/>
        <v/>
      </c>
      <c r="G712" s="4"/>
      <c r="H712" s="84">
        <f t="shared" si="485"/>
        <v>77</v>
      </c>
      <c r="I712" s="80" t="str">
        <f t="shared" si="486"/>
        <v/>
      </c>
      <c r="J712" s="80" t="str">
        <f t="shared" si="487"/>
        <v/>
      </c>
      <c r="K712" s="81"/>
      <c r="L712" s="6">
        <f t="shared" si="488"/>
        <v>0</v>
      </c>
      <c r="M712" s="82" t="str">
        <f t="shared" si="505"/>
        <v/>
      </c>
      <c r="N712" s="4"/>
      <c r="O712" s="83">
        <f t="shared" si="489"/>
        <v>77</v>
      </c>
      <c r="P712" s="77" t="str">
        <f t="shared" si="490"/>
        <v/>
      </c>
      <c r="Q712" s="77" t="str">
        <f t="shared" si="491"/>
        <v/>
      </c>
      <c r="R712" s="78"/>
      <c r="S712" s="79" t="e">
        <f>IF(#REF!="","",ROUND(#REF!/#REF!*$AN$5,1))</f>
        <v>#REF!</v>
      </c>
      <c r="T712" s="79" t="str">
        <f t="shared" si="492"/>
        <v/>
      </c>
      <c r="U712" s="4"/>
      <c r="V712" s="69">
        <f t="shared" si="493"/>
        <v>77</v>
      </c>
      <c r="W712" s="70" t="str">
        <f t="shared" si="494"/>
        <v/>
      </c>
      <c r="X712" s="70" t="str">
        <f t="shared" si="495"/>
        <v/>
      </c>
      <c r="Y712" s="71"/>
      <c r="Z712" s="72">
        <f t="shared" si="496"/>
        <v>0</v>
      </c>
      <c r="AA712" s="72" t="str">
        <f t="shared" si="506"/>
        <v/>
      </c>
      <c r="AB712" s="4"/>
      <c r="AC712" s="84">
        <f t="shared" si="497"/>
        <v>77</v>
      </c>
      <c r="AD712" s="80" t="str">
        <f t="shared" si="498"/>
        <v/>
      </c>
      <c r="AE712" s="80" t="str">
        <f t="shared" si="499"/>
        <v/>
      </c>
      <c r="AF712" s="81"/>
      <c r="AG712" s="6">
        <f t="shared" si="500"/>
        <v>0</v>
      </c>
      <c r="AH712" s="82" t="str">
        <f t="shared" si="507"/>
        <v/>
      </c>
      <c r="AI712" s="4"/>
      <c r="AJ712" s="83">
        <f t="shared" si="501"/>
        <v>77</v>
      </c>
      <c r="AK712" s="77" t="str">
        <f t="shared" si="502"/>
        <v/>
      </c>
      <c r="AL712" s="77" t="str">
        <f t="shared" si="503"/>
        <v/>
      </c>
      <c r="AM712" s="78"/>
      <c r="AN712" s="79" t="e">
        <f>IF(#REF!="","",ROUND(#REF!/#REF!*$AN$5,1))</f>
        <v>#REF!</v>
      </c>
      <c r="AO712" s="79" t="str">
        <f t="shared" si="508"/>
        <v/>
      </c>
      <c r="AP712" s="5" t="str">
        <f t="shared" si="510"/>
        <v/>
      </c>
      <c r="AQ712" s="5" t="str">
        <f t="shared" si="511"/>
        <v/>
      </c>
      <c r="AR712" s="5" t="str">
        <f t="shared" si="512"/>
        <v/>
      </c>
      <c r="AS712" s="5" t="str">
        <f t="shared" si="513"/>
        <v/>
      </c>
      <c r="AT712" s="5" t="str">
        <f t="shared" si="514"/>
        <v/>
      </c>
      <c r="AU712" s="5" t="str">
        <f t="shared" si="515"/>
        <v/>
      </c>
      <c r="AV712" s="5" t="str">
        <f t="shared" si="509"/>
        <v/>
      </c>
    </row>
    <row r="713" spans="1:48" x14ac:dyDescent="0.35">
      <c r="A713" s="69">
        <f>IF('Student Profile'!A80="","",'Student Profile'!A80)</f>
        <v>78</v>
      </c>
      <c r="B713" s="70" t="str">
        <f>IF('Student Profile'!B80="","",'Student Profile'!B80)</f>
        <v/>
      </c>
      <c r="C713" s="69" t="str">
        <f>IF('Student Profile'!C80="","",'Student Profile'!C80)</f>
        <v/>
      </c>
      <c r="D713" s="71"/>
      <c r="E713" s="72">
        <f t="shared" si="484"/>
        <v>0</v>
      </c>
      <c r="F713" s="72" t="str">
        <f t="shared" si="504"/>
        <v/>
      </c>
      <c r="G713" s="4"/>
      <c r="H713" s="84">
        <f t="shared" si="485"/>
        <v>78</v>
      </c>
      <c r="I713" s="80" t="str">
        <f t="shared" si="486"/>
        <v/>
      </c>
      <c r="J713" s="80" t="str">
        <f t="shared" si="487"/>
        <v/>
      </c>
      <c r="K713" s="81"/>
      <c r="L713" s="6">
        <f t="shared" si="488"/>
        <v>0</v>
      </c>
      <c r="M713" s="82" t="str">
        <f t="shared" si="505"/>
        <v/>
      </c>
      <c r="N713" s="4"/>
      <c r="O713" s="83">
        <f t="shared" si="489"/>
        <v>78</v>
      </c>
      <c r="P713" s="77" t="str">
        <f t="shared" si="490"/>
        <v/>
      </c>
      <c r="Q713" s="77" t="str">
        <f t="shared" si="491"/>
        <v/>
      </c>
      <c r="R713" s="78"/>
      <c r="S713" s="79" t="e">
        <f>IF(#REF!="","",ROUND(#REF!/#REF!*$AN$5,1))</f>
        <v>#REF!</v>
      </c>
      <c r="T713" s="79" t="str">
        <f t="shared" si="492"/>
        <v/>
      </c>
      <c r="U713" s="4"/>
      <c r="V713" s="69">
        <f t="shared" si="493"/>
        <v>78</v>
      </c>
      <c r="W713" s="70" t="str">
        <f t="shared" si="494"/>
        <v/>
      </c>
      <c r="X713" s="70" t="str">
        <f t="shared" si="495"/>
        <v/>
      </c>
      <c r="Y713" s="71"/>
      <c r="Z713" s="72">
        <f t="shared" si="496"/>
        <v>0</v>
      </c>
      <c r="AA713" s="72" t="str">
        <f t="shared" si="506"/>
        <v/>
      </c>
      <c r="AB713" s="4"/>
      <c r="AC713" s="84">
        <f t="shared" si="497"/>
        <v>78</v>
      </c>
      <c r="AD713" s="80" t="str">
        <f t="shared" si="498"/>
        <v/>
      </c>
      <c r="AE713" s="80" t="str">
        <f t="shared" si="499"/>
        <v/>
      </c>
      <c r="AF713" s="81"/>
      <c r="AG713" s="6">
        <f t="shared" si="500"/>
        <v>0</v>
      </c>
      <c r="AH713" s="82" t="str">
        <f t="shared" si="507"/>
        <v/>
      </c>
      <c r="AI713" s="4"/>
      <c r="AJ713" s="83">
        <f t="shared" si="501"/>
        <v>78</v>
      </c>
      <c r="AK713" s="77" t="str">
        <f t="shared" si="502"/>
        <v/>
      </c>
      <c r="AL713" s="77" t="str">
        <f t="shared" si="503"/>
        <v/>
      </c>
      <c r="AM713" s="78"/>
      <c r="AN713" s="79" t="e">
        <f>IF(#REF!="","",ROUND(#REF!/#REF!*$AN$5,1))</f>
        <v>#REF!</v>
      </c>
      <c r="AO713" s="79" t="str">
        <f t="shared" si="508"/>
        <v/>
      </c>
      <c r="AP713" s="5" t="str">
        <f t="shared" si="510"/>
        <v/>
      </c>
      <c r="AQ713" s="5" t="str">
        <f t="shared" si="511"/>
        <v/>
      </c>
      <c r="AR713" s="5" t="str">
        <f t="shared" si="512"/>
        <v/>
      </c>
      <c r="AS713" s="5" t="str">
        <f t="shared" si="513"/>
        <v/>
      </c>
      <c r="AT713" s="5" t="str">
        <f t="shared" si="514"/>
        <v/>
      </c>
      <c r="AU713" s="5" t="str">
        <f t="shared" si="515"/>
        <v/>
      </c>
      <c r="AV713" s="5" t="str">
        <f t="shared" si="509"/>
        <v/>
      </c>
    </row>
    <row r="714" spans="1:48" x14ac:dyDescent="0.35">
      <c r="A714" s="69">
        <f>IF('Student Profile'!A81="","",'Student Profile'!A81)</f>
        <v>79</v>
      </c>
      <c r="B714" s="70" t="str">
        <f>IF('Student Profile'!B81="","",'Student Profile'!B81)</f>
        <v/>
      </c>
      <c r="C714" s="69" t="str">
        <f>IF('Student Profile'!C81="","",'Student Profile'!C81)</f>
        <v/>
      </c>
      <c r="D714" s="71"/>
      <c r="E714" s="72">
        <f t="shared" si="484"/>
        <v>0</v>
      </c>
      <c r="F714" s="72" t="str">
        <f t="shared" si="504"/>
        <v/>
      </c>
      <c r="G714" s="4"/>
      <c r="H714" s="84">
        <f t="shared" si="485"/>
        <v>79</v>
      </c>
      <c r="I714" s="80" t="str">
        <f t="shared" si="486"/>
        <v/>
      </c>
      <c r="J714" s="80" t="str">
        <f t="shared" si="487"/>
        <v/>
      </c>
      <c r="K714" s="81"/>
      <c r="L714" s="6">
        <f t="shared" si="488"/>
        <v>0</v>
      </c>
      <c r="M714" s="82" t="str">
        <f t="shared" si="505"/>
        <v/>
      </c>
      <c r="N714" s="4"/>
      <c r="O714" s="83">
        <f t="shared" si="489"/>
        <v>79</v>
      </c>
      <c r="P714" s="77" t="str">
        <f t="shared" si="490"/>
        <v/>
      </c>
      <c r="Q714" s="77" t="str">
        <f t="shared" si="491"/>
        <v/>
      </c>
      <c r="R714" s="78"/>
      <c r="S714" s="79" t="e">
        <f>IF(#REF!="","",ROUND(#REF!/#REF!*$AN$5,1))</f>
        <v>#REF!</v>
      </c>
      <c r="T714" s="79" t="str">
        <f t="shared" si="492"/>
        <v/>
      </c>
      <c r="U714" s="4"/>
      <c r="V714" s="69">
        <f t="shared" si="493"/>
        <v>79</v>
      </c>
      <c r="W714" s="70" t="str">
        <f t="shared" si="494"/>
        <v/>
      </c>
      <c r="X714" s="70" t="str">
        <f t="shared" si="495"/>
        <v/>
      </c>
      <c r="Y714" s="71"/>
      <c r="Z714" s="72">
        <f t="shared" si="496"/>
        <v>0</v>
      </c>
      <c r="AA714" s="72" t="str">
        <f t="shared" si="506"/>
        <v/>
      </c>
      <c r="AB714" s="4"/>
      <c r="AC714" s="84">
        <f t="shared" si="497"/>
        <v>79</v>
      </c>
      <c r="AD714" s="80" t="str">
        <f t="shared" si="498"/>
        <v/>
      </c>
      <c r="AE714" s="80" t="str">
        <f t="shared" si="499"/>
        <v/>
      </c>
      <c r="AF714" s="81"/>
      <c r="AG714" s="6">
        <f t="shared" si="500"/>
        <v>0</v>
      </c>
      <c r="AH714" s="82" t="str">
        <f t="shared" si="507"/>
        <v/>
      </c>
      <c r="AI714" s="4"/>
      <c r="AJ714" s="83">
        <f t="shared" si="501"/>
        <v>79</v>
      </c>
      <c r="AK714" s="77" t="str">
        <f t="shared" si="502"/>
        <v/>
      </c>
      <c r="AL714" s="77" t="str">
        <f t="shared" si="503"/>
        <v/>
      </c>
      <c r="AM714" s="78"/>
      <c r="AN714" s="79" t="e">
        <f>IF(#REF!="","",ROUND(#REF!/#REF!*$AN$5,1))</f>
        <v>#REF!</v>
      </c>
      <c r="AO714" s="79" t="str">
        <f t="shared" si="508"/>
        <v/>
      </c>
      <c r="AP714" s="5" t="str">
        <f t="shared" si="510"/>
        <v/>
      </c>
      <c r="AQ714" s="5" t="str">
        <f t="shared" si="511"/>
        <v/>
      </c>
      <c r="AR714" s="5" t="str">
        <f t="shared" si="512"/>
        <v/>
      </c>
      <c r="AS714" s="5" t="str">
        <f t="shared" si="513"/>
        <v/>
      </c>
      <c r="AT714" s="5" t="str">
        <f t="shared" si="514"/>
        <v/>
      </c>
      <c r="AU714" s="5" t="str">
        <f t="shared" si="515"/>
        <v/>
      </c>
      <c r="AV714" s="5" t="str">
        <f t="shared" si="509"/>
        <v/>
      </c>
    </row>
    <row r="715" spans="1:48" x14ac:dyDescent="0.35">
      <c r="A715" s="69">
        <f>IF('Student Profile'!A82="","",'Student Profile'!A82)</f>
        <v>80</v>
      </c>
      <c r="B715" s="70" t="str">
        <f>IF('Student Profile'!B82="","",'Student Profile'!B82)</f>
        <v/>
      </c>
      <c r="C715" s="69" t="str">
        <f>IF('Student Profile'!C82="","",'Student Profile'!C82)</f>
        <v/>
      </c>
      <c r="D715" s="71"/>
      <c r="E715" s="72">
        <f t="shared" si="484"/>
        <v>0</v>
      </c>
      <c r="F715" s="72" t="str">
        <f t="shared" si="504"/>
        <v/>
      </c>
      <c r="G715" s="4"/>
      <c r="H715" s="84">
        <f t="shared" si="485"/>
        <v>80</v>
      </c>
      <c r="I715" s="80" t="str">
        <f t="shared" si="486"/>
        <v/>
      </c>
      <c r="J715" s="80" t="str">
        <f t="shared" si="487"/>
        <v/>
      </c>
      <c r="K715" s="81"/>
      <c r="L715" s="6">
        <f t="shared" si="488"/>
        <v>0</v>
      </c>
      <c r="M715" s="82" t="str">
        <f t="shared" si="505"/>
        <v/>
      </c>
      <c r="N715" s="4"/>
      <c r="O715" s="83">
        <f t="shared" si="489"/>
        <v>80</v>
      </c>
      <c r="P715" s="77" t="str">
        <f t="shared" si="490"/>
        <v/>
      </c>
      <c r="Q715" s="77" t="str">
        <f t="shared" si="491"/>
        <v/>
      </c>
      <c r="R715" s="78"/>
      <c r="S715" s="79" t="e">
        <f>IF(#REF!="","",ROUND(#REF!/#REF!*$AN$5,1))</f>
        <v>#REF!</v>
      </c>
      <c r="T715" s="79" t="str">
        <f t="shared" si="492"/>
        <v/>
      </c>
      <c r="U715" s="4"/>
      <c r="V715" s="69">
        <f t="shared" si="493"/>
        <v>80</v>
      </c>
      <c r="W715" s="70" t="str">
        <f t="shared" si="494"/>
        <v/>
      </c>
      <c r="X715" s="70" t="str">
        <f t="shared" si="495"/>
        <v/>
      </c>
      <c r="Y715" s="71"/>
      <c r="Z715" s="72">
        <f t="shared" si="496"/>
        <v>0</v>
      </c>
      <c r="AA715" s="72" t="str">
        <f t="shared" si="506"/>
        <v/>
      </c>
      <c r="AB715" s="4"/>
      <c r="AC715" s="84">
        <f t="shared" si="497"/>
        <v>80</v>
      </c>
      <c r="AD715" s="80" t="str">
        <f t="shared" si="498"/>
        <v/>
      </c>
      <c r="AE715" s="80" t="str">
        <f t="shared" si="499"/>
        <v/>
      </c>
      <c r="AF715" s="81"/>
      <c r="AG715" s="6">
        <f t="shared" si="500"/>
        <v>0</v>
      </c>
      <c r="AH715" s="82" t="str">
        <f t="shared" si="507"/>
        <v/>
      </c>
      <c r="AI715" s="4"/>
      <c r="AJ715" s="83">
        <f t="shared" si="501"/>
        <v>80</v>
      </c>
      <c r="AK715" s="77" t="str">
        <f t="shared" si="502"/>
        <v/>
      </c>
      <c r="AL715" s="77" t="str">
        <f t="shared" si="503"/>
        <v/>
      </c>
      <c r="AM715" s="78"/>
      <c r="AN715" s="79" t="e">
        <f>IF(#REF!="","",ROUND(#REF!/#REF!*$AN$5,1))</f>
        <v>#REF!</v>
      </c>
      <c r="AO715" s="79" t="str">
        <f t="shared" si="508"/>
        <v/>
      </c>
      <c r="AP715" s="5" t="str">
        <f t="shared" si="510"/>
        <v/>
      </c>
      <c r="AQ715" s="5" t="str">
        <f t="shared" si="511"/>
        <v/>
      </c>
      <c r="AR715" s="5" t="str">
        <f t="shared" si="512"/>
        <v/>
      </c>
      <c r="AS715" s="5" t="str">
        <f t="shared" si="513"/>
        <v/>
      </c>
      <c r="AT715" s="5" t="str">
        <f t="shared" si="514"/>
        <v/>
      </c>
      <c r="AU715" s="5" t="str">
        <f t="shared" si="515"/>
        <v/>
      </c>
      <c r="AV715" s="5" t="str">
        <f t="shared" si="509"/>
        <v/>
      </c>
    </row>
    <row r="716" spans="1:48" x14ac:dyDescent="0.35">
      <c r="A716" s="69">
        <f>IF('Student Profile'!A83="","",'Student Profile'!A83)</f>
        <v>81</v>
      </c>
      <c r="B716" s="70" t="str">
        <f>IF('Student Profile'!B83="","",'Student Profile'!B83)</f>
        <v/>
      </c>
      <c r="C716" s="69" t="str">
        <f>IF('Student Profile'!C83="","",'Student Profile'!C83)</f>
        <v/>
      </c>
      <c r="D716" s="71"/>
      <c r="E716" s="72">
        <f t="shared" si="484"/>
        <v>0</v>
      </c>
      <c r="F716" s="72" t="str">
        <f t="shared" si="504"/>
        <v/>
      </c>
      <c r="G716" s="4"/>
      <c r="H716" s="84">
        <f t="shared" si="485"/>
        <v>81</v>
      </c>
      <c r="I716" s="80" t="str">
        <f t="shared" si="486"/>
        <v/>
      </c>
      <c r="J716" s="80" t="str">
        <f t="shared" si="487"/>
        <v/>
      </c>
      <c r="K716" s="81"/>
      <c r="L716" s="6">
        <f t="shared" si="488"/>
        <v>0</v>
      </c>
      <c r="M716" s="82" t="str">
        <f t="shared" si="505"/>
        <v/>
      </c>
      <c r="N716" s="4"/>
      <c r="O716" s="83">
        <f t="shared" si="489"/>
        <v>81</v>
      </c>
      <c r="P716" s="77" t="str">
        <f t="shared" si="490"/>
        <v/>
      </c>
      <c r="Q716" s="77" t="str">
        <f t="shared" si="491"/>
        <v/>
      </c>
      <c r="R716" s="78"/>
      <c r="S716" s="79" t="e">
        <f>IF(#REF!="","",ROUND(#REF!/#REF!*$AN$5,1))</f>
        <v>#REF!</v>
      </c>
      <c r="T716" s="79" t="str">
        <f t="shared" si="492"/>
        <v/>
      </c>
      <c r="U716" s="4"/>
      <c r="V716" s="69">
        <f t="shared" si="493"/>
        <v>81</v>
      </c>
      <c r="W716" s="70" t="str">
        <f t="shared" si="494"/>
        <v/>
      </c>
      <c r="X716" s="70" t="str">
        <f t="shared" si="495"/>
        <v/>
      </c>
      <c r="Y716" s="71"/>
      <c r="Z716" s="72">
        <f t="shared" si="496"/>
        <v>0</v>
      </c>
      <c r="AA716" s="72" t="str">
        <f t="shared" si="506"/>
        <v/>
      </c>
      <c r="AB716" s="4"/>
      <c r="AC716" s="84">
        <f t="shared" si="497"/>
        <v>81</v>
      </c>
      <c r="AD716" s="80" t="str">
        <f t="shared" si="498"/>
        <v/>
      </c>
      <c r="AE716" s="80" t="str">
        <f t="shared" si="499"/>
        <v/>
      </c>
      <c r="AF716" s="81"/>
      <c r="AG716" s="6">
        <f t="shared" si="500"/>
        <v>0</v>
      </c>
      <c r="AH716" s="82" t="str">
        <f t="shared" si="507"/>
        <v/>
      </c>
      <c r="AI716" s="4"/>
      <c r="AJ716" s="83">
        <f t="shared" si="501"/>
        <v>81</v>
      </c>
      <c r="AK716" s="77" t="str">
        <f t="shared" si="502"/>
        <v/>
      </c>
      <c r="AL716" s="77" t="str">
        <f t="shared" si="503"/>
        <v/>
      </c>
      <c r="AM716" s="78"/>
      <c r="AN716" s="79" t="e">
        <f>IF(#REF!="","",ROUND(#REF!/#REF!*$AN$5,1))</f>
        <v>#REF!</v>
      </c>
      <c r="AO716" s="79" t="str">
        <f t="shared" si="508"/>
        <v/>
      </c>
      <c r="AP716" s="5" t="str">
        <f t="shared" si="510"/>
        <v/>
      </c>
      <c r="AQ716" s="5" t="str">
        <f t="shared" si="511"/>
        <v/>
      </c>
      <c r="AR716" s="5" t="str">
        <f t="shared" si="512"/>
        <v/>
      </c>
      <c r="AS716" s="5" t="str">
        <f t="shared" si="513"/>
        <v/>
      </c>
      <c r="AT716" s="5" t="str">
        <f t="shared" si="514"/>
        <v/>
      </c>
      <c r="AU716" s="5" t="str">
        <f t="shared" si="515"/>
        <v/>
      </c>
      <c r="AV716" s="5" t="str">
        <f t="shared" si="509"/>
        <v/>
      </c>
    </row>
    <row r="717" spans="1:48" x14ac:dyDescent="0.35">
      <c r="A717" s="69">
        <f>IF('Student Profile'!A84="","",'Student Profile'!A84)</f>
        <v>82</v>
      </c>
      <c r="B717" s="70" t="str">
        <f>IF('Student Profile'!B84="","",'Student Profile'!B84)</f>
        <v/>
      </c>
      <c r="C717" s="69" t="str">
        <f>IF('Student Profile'!C84="","",'Student Profile'!C84)</f>
        <v/>
      </c>
      <c r="D717" s="71"/>
      <c r="E717" s="72">
        <f t="shared" si="484"/>
        <v>0</v>
      </c>
      <c r="F717" s="72" t="str">
        <f t="shared" si="504"/>
        <v/>
      </c>
      <c r="G717" s="4"/>
      <c r="H717" s="84">
        <f t="shared" si="485"/>
        <v>82</v>
      </c>
      <c r="I717" s="80" t="str">
        <f t="shared" si="486"/>
        <v/>
      </c>
      <c r="J717" s="80" t="str">
        <f t="shared" si="487"/>
        <v/>
      </c>
      <c r="K717" s="81"/>
      <c r="L717" s="6">
        <f t="shared" si="488"/>
        <v>0</v>
      </c>
      <c r="M717" s="82" t="str">
        <f t="shared" si="505"/>
        <v/>
      </c>
      <c r="N717" s="4"/>
      <c r="O717" s="83">
        <f t="shared" si="489"/>
        <v>82</v>
      </c>
      <c r="P717" s="77" t="str">
        <f t="shared" si="490"/>
        <v/>
      </c>
      <c r="Q717" s="77" t="str">
        <f t="shared" si="491"/>
        <v/>
      </c>
      <c r="R717" s="78"/>
      <c r="S717" s="79" t="e">
        <f>IF(#REF!="","",ROUND(#REF!/#REF!*$AN$5,1))</f>
        <v>#REF!</v>
      </c>
      <c r="T717" s="79" t="str">
        <f t="shared" si="492"/>
        <v/>
      </c>
      <c r="U717" s="4"/>
      <c r="V717" s="69">
        <f t="shared" si="493"/>
        <v>82</v>
      </c>
      <c r="W717" s="70" t="str">
        <f t="shared" si="494"/>
        <v/>
      </c>
      <c r="X717" s="70" t="str">
        <f t="shared" si="495"/>
        <v/>
      </c>
      <c r="Y717" s="71"/>
      <c r="Z717" s="72">
        <f t="shared" si="496"/>
        <v>0</v>
      </c>
      <c r="AA717" s="72" t="str">
        <f t="shared" si="506"/>
        <v/>
      </c>
      <c r="AB717" s="4"/>
      <c r="AC717" s="84">
        <f t="shared" si="497"/>
        <v>82</v>
      </c>
      <c r="AD717" s="80" t="str">
        <f t="shared" si="498"/>
        <v/>
      </c>
      <c r="AE717" s="80" t="str">
        <f t="shared" si="499"/>
        <v/>
      </c>
      <c r="AF717" s="81"/>
      <c r="AG717" s="6">
        <f t="shared" si="500"/>
        <v>0</v>
      </c>
      <c r="AH717" s="82" t="str">
        <f t="shared" si="507"/>
        <v/>
      </c>
      <c r="AI717" s="4"/>
      <c r="AJ717" s="83">
        <f t="shared" si="501"/>
        <v>82</v>
      </c>
      <c r="AK717" s="77" t="str">
        <f t="shared" si="502"/>
        <v/>
      </c>
      <c r="AL717" s="77" t="str">
        <f t="shared" si="503"/>
        <v/>
      </c>
      <c r="AM717" s="78"/>
      <c r="AN717" s="79" t="e">
        <f>IF(#REF!="","",ROUND(#REF!/#REF!*$AN$5,1))</f>
        <v>#REF!</v>
      </c>
      <c r="AO717" s="79" t="str">
        <f t="shared" si="508"/>
        <v/>
      </c>
      <c r="AP717" s="5" t="str">
        <f t="shared" si="510"/>
        <v/>
      </c>
      <c r="AQ717" s="5" t="str">
        <f t="shared" si="511"/>
        <v/>
      </c>
      <c r="AR717" s="5" t="str">
        <f t="shared" si="512"/>
        <v/>
      </c>
      <c r="AS717" s="5" t="str">
        <f t="shared" si="513"/>
        <v/>
      </c>
      <c r="AT717" s="5" t="str">
        <f t="shared" si="514"/>
        <v/>
      </c>
      <c r="AU717" s="5" t="str">
        <f t="shared" si="515"/>
        <v/>
      </c>
      <c r="AV717" s="5" t="str">
        <f t="shared" si="509"/>
        <v/>
      </c>
    </row>
    <row r="718" spans="1:48" x14ac:dyDescent="0.35">
      <c r="A718" s="69">
        <f>IF('Student Profile'!A85="","",'Student Profile'!A85)</f>
        <v>83</v>
      </c>
      <c r="B718" s="70" t="str">
        <f>IF('Student Profile'!B85="","",'Student Profile'!B85)</f>
        <v/>
      </c>
      <c r="C718" s="69" t="str">
        <f>IF('Student Profile'!C85="","",'Student Profile'!C85)</f>
        <v/>
      </c>
      <c r="D718" s="71"/>
      <c r="E718" s="72">
        <f t="shared" si="484"/>
        <v>0</v>
      </c>
      <c r="F718" s="72" t="str">
        <f t="shared" si="504"/>
        <v/>
      </c>
      <c r="G718" s="4"/>
      <c r="H718" s="84">
        <f t="shared" si="485"/>
        <v>83</v>
      </c>
      <c r="I718" s="80" t="str">
        <f t="shared" si="486"/>
        <v/>
      </c>
      <c r="J718" s="80" t="str">
        <f t="shared" si="487"/>
        <v/>
      </c>
      <c r="K718" s="81"/>
      <c r="L718" s="6">
        <f t="shared" si="488"/>
        <v>0</v>
      </c>
      <c r="M718" s="82" t="str">
        <f t="shared" si="505"/>
        <v/>
      </c>
      <c r="N718" s="4"/>
      <c r="O718" s="83">
        <f t="shared" si="489"/>
        <v>83</v>
      </c>
      <c r="P718" s="77" t="str">
        <f t="shared" si="490"/>
        <v/>
      </c>
      <c r="Q718" s="77" t="str">
        <f t="shared" si="491"/>
        <v/>
      </c>
      <c r="R718" s="78"/>
      <c r="S718" s="79" t="e">
        <f>IF(#REF!="","",ROUND(#REF!/#REF!*$AN$5,1))</f>
        <v>#REF!</v>
      </c>
      <c r="T718" s="79" t="str">
        <f t="shared" si="492"/>
        <v/>
      </c>
      <c r="U718" s="4"/>
      <c r="V718" s="69">
        <f t="shared" si="493"/>
        <v>83</v>
      </c>
      <c r="W718" s="70" t="str">
        <f t="shared" si="494"/>
        <v/>
      </c>
      <c r="X718" s="70" t="str">
        <f t="shared" si="495"/>
        <v/>
      </c>
      <c r="Y718" s="71"/>
      <c r="Z718" s="72">
        <f t="shared" si="496"/>
        <v>0</v>
      </c>
      <c r="AA718" s="72" t="str">
        <f t="shared" si="506"/>
        <v/>
      </c>
      <c r="AB718" s="4"/>
      <c r="AC718" s="84">
        <f t="shared" si="497"/>
        <v>83</v>
      </c>
      <c r="AD718" s="80" t="str">
        <f t="shared" si="498"/>
        <v/>
      </c>
      <c r="AE718" s="80" t="str">
        <f t="shared" si="499"/>
        <v/>
      </c>
      <c r="AF718" s="81"/>
      <c r="AG718" s="6">
        <f t="shared" si="500"/>
        <v>0</v>
      </c>
      <c r="AH718" s="82" t="str">
        <f t="shared" si="507"/>
        <v/>
      </c>
      <c r="AI718" s="4"/>
      <c r="AJ718" s="83">
        <f t="shared" si="501"/>
        <v>83</v>
      </c>
      <c r="AK718" s="77" t="str">
        <f t="shared" si="502"/>
        <v/>
      </c>
      <c r="AL718" s="77" t="str">
        <f t="shared" si="503"/>
        <v/>
      </c>
      <c r="AM718" s="78"/>
      <c r="AN718" s="79" t="e">
        <f>IF(#REF!="","",ROUND(#REF!/#REF!*$AN$5,1))</f>
        <v>#REF!</v>
      </c>
      <c r="AO718" s="79" t="str">
        <f t="shared" si="508"/>
        <v/>
      </c>
      <c r="AP718" s="5" t="str">
        <f t="shared" si="510"/>
        <v/>
      </c>
      <c r="AQ718" s="5" t="str">
        <f t="shared" si="511"/>
        <v/>
      </c>
      <c r="AR718" s="5" t="str">
        <f t="shared" si="512"/>
        <v/>
      </c>
      <c r="AS718" s="5" t="str">
        <f t="shared" si="513"/>
        <v/>
      </c>
      <c r="AT718" s="5" t="str">
        <f t="shared" si="514"/>
        <v/>
      </c>
      <c r="AU718" s="5" t="str">
        <f t="shared" si="515"/>
        <v/>
      </c>
      <c r="AV718" s="5" t="str">
        <f t="shared" si="509"/>
        <v/>
      </c>
    </row>
    <row r="719" spans="1:48" x14ac:dyDescent="0.35">
      <c r="A719" s="69">
        <f>IF('Student Profile'!A86="","",'Student Profile'!A86)</f>
        <v>84</v>
      </c>
      <c r="B719" s="70" t="str">
        <f>IF('Student Profile'!B86="","",'Student Profile'!B86)</f>
        <v/>
      </c>
      <c r="C719" s="69" t="str">
        <f>IF('Student Profile'!C86="","",'Student Profile'!C86)</f>
        <v/>
      </c>
      <c r="D719" s="71"/>
      <c r="E719" s="72">
        <f t="shared" si="484"/>
        <v>0</v>
      </c>
      <c r="F719" s="72" t="str">
        <f t="shared" si="504"/>
        <v/>
      </c>
      <c r="G719" s="4"/>
      <c r="H719" s="84">
        <f t="shared" si="485"/>
        <v>84</v>
      </c>
      <c r="I719" s="80" t="str">
        <f t="shared" si="486"/>
        <v/>
      </c>
      <c r="J719" s="80" t="str">
        <f t="shared" si="487"/>
        <v/>
      </c>
      <c r="K719" s="81"/>
      <c r="L719" s="6">
        <f t="shared" si="488"/>
        <v>0</v>
      </c>
      <c r="M719" s="82" t="str">
        <f t="shared" si="505"/>
        <v/>
      </c>
      <c r="N719" s="4"/>
      <c r="O719" s="83">
        <f t="shared" si="489"/>
        <v>84</v>
      </c>
      <c r="P719" s="77" t="str">
        <f t="shared" si="490"/>
        <v/>
      </c>
      <c r="Q719" s="77" t="str">
        <f t="shared" si="491"/>
        <v/>
      </c>
      <c r="R719" s="78"/>
      <c r="S719" s="79" t="e">
        <f>IF(#REF!="","",ROUND(#REF!/#REF!*$AN$5,1))</f>
        <v>#REF!</v>
      </c>
      <c r="T719" s="79" t="str">
        <f t="shared" si="492"/>
        <v/>
      </c>
      <c r="U719" s="4"/>
      <c r="V719" s="69">
        <f t="shared" si="493"/>
        <v>84</v>
      </c>
      <c r="W719" s="70" t="str">
        <f t="shared" si="494"/>
        <v/>
      </c>
      <c r="X719" s="70" t="str">
        <f t="shared" si="495"/>
        <v/>
      </c>
      <c r="Y719" s="71"/>
      <c r="Z719" s="72">
        <f t="shared" si="496"/>
        <v>0</v>
      </c>
      <c r="AA719" s="72" t="str">
        <f t="shared" si="506"/>
        <v/>
      </c>
      <c r="AB719" s="4"/>
      <c r="AC719" s="84">
        <f t="shared" si="497"/>
        <v>84</v>
      </c>
      <c r="AD719" s="80" t="str">
        <f t="shared" si="498"/>
        <v/>
      </c>
      <c r="AE719" s="80" t="str">
        <f t="shared" si="499"/>
        <v/>
      </c>
      <c r="AF719" s="81"/>
      <c r="AG719" s="6">
        <f t="shared" si="500"/>
        <v>0</v>
      </c>
      <c r="AH719" s="82" t="str">
        <f t="shared" si="507"/>
        <v/>
      </c>
      <c r="AI719" s="4"/>
      <c r="AJ719" s="83">
        <f t="shared" si="501"/>
        <v>84</v>
      </c>
      <c r="AK719" s="77" t="str">
        <f t="shared" si="502"/>
        <v/>
      </c>
      <c r="AL719" s="77" t="str">
        <f t="shared" si="503"/>
        <v/>
      </c>
      <c r="AM719" s="78"/>
      <c r="AN719" s="79" t="e">
        <f>IF(#REF!="","",ROUND(#REF!/#REF!*$AN$5,1))</f>
        <v>#REF!</v>
      </c>
      <c r="AO719" s="79" t="str">
        <f t="shared" si="508"/>
        <v/>
      </c>
      <c r="AP719" s="5" t="str">
        <f t="shared" si="510"/>
        <v/>
      </c>
      <c r="AQ719" s="5" t="str">
        <f t="shared" si="511"/>
        <v/>
      </c>
      <c r="AR719" s="5" t="str">
        <f t="shared" si="512"/>
        <v/>
      </c>
      <c r="AS719" s="5" t="str">
        <f t="shared" si="513"/>
        <v/>
      </c>
      <c r="AT719" s="5" t="str">
        <f t="shared" si="514"/>
        <v/>
      </c>
      <c r="AU719" s="5" t="str">
        <f t="shared" si="515"/>
        <v/>
      </c>
      <c r="AV719" s="5" t="str">
        <f t="shared" si="509"/>
        <v/>
      </c>
    </row>
    <row r="720" spans="1:48" x14ac:dyDescent="0.35">
      <c r="A720" s="69">
        <f>IF('Student Profile'!A87="","",'Student Profile'!A87)</f>
        <v>85</v>
      </c>
      <c r="B720" s="70" t="str">
        <f>IF('Student Profile'!B87="","",'Student Profile'!B87)</f>
        <v/>
      </c>
      <c r="C720" s="69" t="str">
        <f>IF('Student Profile'!C87="","",'Student Profile'!C87)</f>
        <v/>
      </c>
      <c r="D720" s="71"/>
      <c r="E720" s="72">
        <f t="shared" si="484"/>
        <v>0</v>
      </c>
      <c r="F720" s="72" t="str">
        <f t="shared" si="504"/>
        <v/>
      </c>
      <c r="G720" s="4"/>
      <c r="H720" s="84">
        <f t="shared" si="485"/>
        <v>85</v>
      </c>
      <c r="I720" s="80" t="str">
        <f t="shared" si="486"/>
        <v/>
      </c>
      <c r="J720" s="80" t="str">
        <f t="shared" si="487"/>
        <v/>
      </c>
      <c r="K720" s="81"/>
      <c r="L720" s="6">
        <f t="shared" si="488"/>
        <v>0</v>
      </c>
      <c r="M720" s="82" t="str">
        <f t="shared" si="505"/>
        <v/>
      </c>
      <c r="N720" s="4"/>
      <c r="O720" s="83">
        <f t="shared" si="489"/>
        <v>85</v>
      </c>
      <c r="P720" s="77" t="str">
        <f t="shared" si="490"/>
        <v/>
      </c>
      <c r="Q720" s="77" t="str">
        <f t="shared" si="491"/>
        <v/>
      </c>
      <c r="R720" s="78"/>
      <c r="S720" s="79" t="e">
        <f>IF(#REF!="","",ROUND(#REF!/#REF!*$AN$5,1))</f>
        <v>#REF!</v>
      </c>
      <c r="T720" s="79" t="str">
        <f t="shared" si="492"/>
        <v/>
      </c>
      <c r="U720" s="4"/>
      <c r="V720" s="69">
        <f t="shared" si="493"/>
        <v>85</v>
      </c>
      <c r="W720" s="70" t="str">
        <f t="shared" si="494"/>
        <v/>
      </c>
      <c r="X720" s="70" t="str">
        <f t="shared" si="495"/>
        <v/>
      </c>
      <c r="Y720" s="71"/>
      <c r="Z720" s="72">
        <f t="shared" si="496"/>
        <v>0</v>
      </c>
      <c r="AA720" s="72" t="str">
        <f t="shared" si="506"/>
        <v/>
      </c>
      <c r="AB720" s="4"/>
      <c r="AC720" s="84">
        <f t="shared" si="497"/>
        <v>85</v>
      </c>
      <c r="AD720" s="80" t="str">
        <f t="shared" si="498"/>
        <v/>
      </c>
      <c r="AE720" s="80" t="str">
        <f t="shared" si="499"/>
        <v/>
      </c>
      <c r="AF720" s="81"/>
      <c r="AG720" s="6">
        <f t="shared" si="500"/>
        <v>0</v>
      </c>
      <c r="AH720" s="82" t="str">
        <f t="shared" si="507"/>
        <v/>
      </c>
      <c r="AI720" s="4"/>
      <c r="AJ720" s="83">
        <f t="shared" si="501"/>
        <v>85</v>
      </c>
      <c r="AK720" s="77" t="str">
        <f t="shared" si="502"/>
        <v/>
      </c>
      <c r="AL720" s="77" t="str">
        <f t="shared" si="503"/>
        <v/>
      </c>
      <c r="AM720" s="78"/>
      <c r="AN720" s="79" t="e">
        <f>IF(#REF!="","",ROUND(#REF!/#REF!*$AN$5,1))</f>
        <v>#REF!</v>
      </c>
      <c r="AO720" s="79" t="str">
        <f t="shared" si="508"/>
        <v/>
      </c>
      <c r="AP720" s="5" t="str">
        <f t="shared" si="510"/>
        <v/>
      </c>
      <c r="AQ720" s="5" t="str">
        <f t="shared" si="511"/>
        <v/>
      </c>
      <c r="AR720" s="5" t="str">
        <f t="shared" si="512"/>
        <v/>
      </c>
      <c r="AS720" s="5" t="str">
        <f t="shared" si="513"/>
        <v/>
      </c>
      <c r="AT720" s="5" t="str">
        <f t="shared" si="514"/>
        <v/>
      </c>
      <c r="AU720" s="5" t="str">
        <f t="shared" si="515"/>
        <v/>
      </c>
      <c r="AV720" s="5" t="str">
        <f t="shared" si="509"/>
        <v/>
      </c>
    </row>
    <row r="721" spans="1:48" x14ac:dyDescent="0.35">
      <c r="A721" s="69">
        <f>IF('Student Profile'!A88="","",'Student Profile'!A88)</f>
        <v>86</v>
      </c>
      <c r="B721" s="70" t="str">
        <f>IF('Student Profile'!B88="","",'Student Profile'!B88)</f>
        <v/>
      </c>
      <c r="C721" s="69" t="str">
        <f>IF('Student Profile'!C88="","",'Student Profile'!C88)</f>
        <v/>
      </c>
      <c r="D721" s="71"/>
      <c r="E721" s="72">
        <f t="shared" si="484"/>
        <v>0</v>
      </c>
      <c r="F721" s="72" t="str">
        <f t="shared" si="504"/>
        <v/>
      </c>
      <c r="G721" s="4"/>
      <c r="H721" s="84">
        <f t="shared" si="485"/>
        <v>86</v>
      </c>
      <c r="I721" s="80" t="str">
        <f t="shared" si="486"/>
        <v/>
      </c>
      <c r="J721" s="80" t="str">
        <f t="shared" si="487"/>
        <v/>
      </c>
      <c r="K721" s="81"/>
      <c r="L721" s="6">
        <f t="shared" si="488"/>
        <v>0</v>
      </c>
      <c r="M721" s="82" t="str">
        <f t="shared" si="505"/>
        <v/>
      </c>
      <c r="N721" s="4"/>
      <c r="O721" s="83">
        <f t="shared" si="489"/>
        <v>86</v>
      </c>
      <c r="P721" s="77" t="str">
        <f t="shared" si="490"/>
        <v/>
      </c>
      <c r="Q721" s="77" t="str">
        <f t="shared" si="491"/>
        <v/>
      </c>
      <c r="R721" s="78"/>
      <c r="S721" s="79" t="e">
        <f>IF(#REF!="","",ROUND(#REF!/#REF!*$AN$5,1))</f>
        <v>#REF!</v>
      </c>
      <c r="T721" s="79" t="str">
        <f t="shared" si="492"/>
        <v/>
      </c>
      <c r="U721" s="4"/>
      <c r="V721" s="69">
        <f t="shared" si="493"/>
        <v>86</v>
      </c>
      <c r="W721" s="70" t="str">
        <f t="shared" si="494"/>
        <v/>
      </c>
      <c r="X721" s="70" t="str">
        <f t="shared" si="495"/>
        <v/>
      </c>
      <c r="Y721" s="71"/>
      <c r="Z721" s="72">
        <f t="shared" si="496"/>
        <v>0</v>
      </c>
      <c r="AA721" s="72" t="str">
        <f t="shared" si="506"/>
        <v/>
      </c>
      <c r="AB721" s="4"/>
      <c r="AC721" s="84">
        <f t="shared" si="497"/>
        <v>86</v>
      </c>
      <c r="AD721" s="80" t="str">
        <f t="shared" si="498"/>
        <v/>
      </c>
      <c r="AE721" s="80" t="str">
        <f t="shared" si="499"/>
        <v/>
      </c>
      <c r="AF721" s="81"/>
      <c r="AG721" s="6">
        <f t="shared" si="500"/>
        <v>0</v>
      </c>
      <c r="AH721" s="82" t="str">
        <f t="shared" si="507"/>
        <v/>
      </c>
      <c r="AI721" s="4"/>
      <c r="AJ721" s="83">
        <f t="shared" si="501"/>
        <v>86</v>
      </c>
      <c r="AK721" s="77" t="str">
        <f t="shared" si="502"/>
        <v/>
      </c>
      <c r="AL721" s="77" t="str">
        <f t="shared" si="503"/>
        <v/>
      </c>
      <c r="AM721" s="78"/>
      <c r="AN721" s="79" t="e">
        <f>IF(#REF!="","",ROUND(#REF!/#REF!*$AN$5,1))</f>
        <v>#REF!</v>
      </c>
      <c r="AO721" s="79" t="str">
        <f t="shared" si="508"/>
        <v/>
      </c>
      <c r="AP721" s="5" t="str">
        <f t="shared" si="510"/>
        <v/>
      </c>
      <c r="AQ721" s="5" t="str">
        <f t="shared" si="511"/>
        <v/>
      </c>
      <c r="AR721" s="5" t="str">
        <f t="shared" si="512"/>
        <v/>
      </c>
      <c r="AS721" s="5" t="str">
        <f t="shared" si="513"/>
        <v/>
      </c>
      <c r="AT721" s="5" t="str">
        <f t="shared" si="514"/>
        <v/>
      </c>
      <c r="AU721" s="5" t="str">
        <f t="shared" si="515"/>
        <v/>
      </c>
      <c r="AV721" s="5" t="str">
        <f t="shared" si="509"/>
        <v/>
      </c>
    </row>
    <row r="722" spans="1:48" x14ac:dyDescent="0.35">
      <c r="A722" s="69">
        <f>IF('Student Profile'!A89="","",'Student Profile'!A89)</f>
        <v>87</v>
      </c>
      <c r="B722" s="70" t="str">
        <f>IF('Student Profile'!B89="","",'Student Profile'!B89)</f>
        <v/>
      </c>
      <c r="C722" s="69" t="str">
        <f>IF('Student Profile'!C89="","",'Student Profile'!C89)</f>
        <v/>
      </c>
      <c r="D722" s="71"/>
      <c r="E722" s="72">
        <f t="shared" si="484"/>
        <v>0</v>
      </c>
      <c r="F722" s="72" t="str">
        <f t="shared" si="504"/>
        <v/>
      </c>
      <c r="G722" s="4"/>
      <c r="H722" s="84">
        <f t="shared" si="485"/>
        <v>87</v>
      </c>
      <c r="I722" s="80" t="str">
        <f t="shared" si="486"/>
        <v/>
      </c>
      <c r="J722" s="80" t="str">
        <f t="shared" si="487"/>
        <v/>
      </c>
      <c r="K722" s="81"/>
      <c r="L722" s="6">
        <f t="shared" si="488"/>
        <v>0</v>
      </c>
      <c r="M722" s="82" t="str">
        <f t="shared" si="505"/>
        <v/>
      </c>
      <c r="N722" s="4"/>
      <c r="O722" s="83">
        <f t="shared" si="489"/>
        <v>87</v>
      </c>
      <c r="P722" s="77" t="str">
        <f t="shared" si="490"/>
        <v/>
      </c>
      <c r="Q722" s="77" t="str">
        <f t="shared" si="491"/>
        <v/>
      </c>
      <c r="R722" s="78"/>
      <c r="S722" s="79" t="e">
        <f>IF(#REF!="","",ROUND(#REF!/#REF!*$AN$5,1))</f>
        <v>#REF!</v>
      </c>
      <c r="T722" s="79" t="str">
        <f t="shared" si="492"/>
        <v/>
      </c>
      <c r="U722" s="4"/>
      <c r="V722" s="69">
        <f t="shared" si="493"/>
        <v>87</v>
      </c>
      <c r="W722" s="70" t="str">
        <f t="shared" si="494"/>
        <v/>
      </c>
      <c r="X722" s="70" t="str">
        <f t="shared" si="495"/>
        <v/>
      </c>
      <c r="Y722" s="71"/>
      <c r="Z722" s="72">
        <f t="shared" si="496"/>
        <v>0</v>
      </c>
      <c r="AA722" s="72" t="str">
        <f t="shared" si="506"/>
        <v/>
      </c>
      <c r="AB722" s="4"/>
      <c r="AC722" s="84">
        <f t="shared" si="497"/>
        <v>87</v>
      </c>
      <c r="AD722" s="80" t="str">
        <f t="shared" si="498"/>
        <v/>
      </c>
      <c r="AE722" s="80" t="str">
        <f t="shared" si="499"/>
        <v/>
      </c>
      <c r="AF722" s="81"/>
      <c r="AG722" s="6">
        <f t="shared" si="500"/>
        <v>0</v>
      </c>
      <c r="AH722" s="82" t="str">
        <f t="shared" si="507"/>
        <v/>
      </c>
      <c r="AI722" s="4"/>
      <c r="AJ722" s="83">
        <f t="shared" si="501"/>
        <v>87</v>
      </c>
      <c r="AK722" s="77" t="str">
        <f t="shared" si="502"/>
        <v/>
      </c>
      <c r="AL722" s="77" t="str">
        <f t="shared" si="503"/>
        <v/>
      </c>
      <c r="AM722" s="78"/>
      <c r="AN722" s="79" t="e">
        <f>IF(#REF!="","",ROUND(#REF!/#REF!*$AN$5,1))</f>
        <v>#REF!</v>
      </c>
      <c r="AO722" s="79" t="str">
        <f t="shared" si="508"/>
        <v/>
      </c>
      <c r="AP722" s="5" t="str">
        <f t="shared" si="510"/>
        <v/>
      </c>
      <c r="AQ722" s="5" t="str">
        <f t="shared" si="511"/>
        <v/>
      </c>
      <c r="AR722" s="5" t="str">
        <f t="shared" si="512"/>
        <v/>
      </c>
      <c r="AS722" s="5" t="str">
        <f t="shared" si="513"/>
        <v/>
      </c>
      <c r="AT722" s="5" t="str">
        <f t="shared" si="514"/>
        <v/>
      </c>
      <c r="AU722" s="5" t="str">
        <f t="shared" si="515"/>
        <v/>
      </c>
      <c r="AV722" s="5" t="str">
        <f t="shared" si="509"/>
        <v/>
      </c>
    </row>
    <row r="723" spans="1:48" x14ac:dyDescent="0.35">
      <c r="A723" s="69">
        <f>IF('Student Profile'!A90="","",'Student Profile'!A90)</f>
        <v>88</v>
      </c>
      <c r="B723" s="70" t="str">
        <f>IF('Student Profile'!B90="","",'Student Profile'!B90)</f>
        <v/>
      </c>
      <c r="C723" s="69" t="str">
        <f>IF('Student Profile'!C90="","",'Student Profile'!C90)</f>
        <v/>
      </c>
      <c r="D723" s="71"/>
      <c r="E723" s="72">
        <f t="shared" si="484"/>
        <v>0</v>
      </c>
      <c r="F723" s="72" t="str">
        <f t="shared" si="504"/>
        <v/>
      </c>
      <c r="G723" s="4"/>
      <c r="H723" s="84">
        <f t="shared" si="485"/>
        <v>88</v>
      </c>
      <c r="I723" s="80" t="str">
        <f t="shared" si="486"/>
        <v/>
      </c>
      <c r="J723" s="80" t="str">
        <f t="shared" si="487"/>
        <v/>
      </c>
      <c r="K723" s="81"/>
      <c r="L723" s="6">
        <f t="shared" si="488"/>
        <v>0</v>
      </c>
      <c r="M723" s="82" t="str">
        <f t="shared" si="505"/>
        <v/>
      </c>
      <c r="N723" s="4"/>
      <c r="O723" s="83">
        <f t="shared" si="489"/>
        <v>88</v>
      </c>
      <c r="P723" s="77" t="str">
        <f t="shared" si="490"/>
        <v/>
      </c>
      <c r="Q723" s="77" t="str">
        <f t="shared" si="491"/>
        <v/>
      </c>
      <c r="R723" s="78"/>
      <c r="S723" s="79" t="e">
        <f>IF(#REF!="","",ROUND(#REF!/#REF!*$AN$5,1))</f>
        <v>#REF!</v>
      </c>
      <c r="T723" s="79" t="str">
        <f t="shared" si="492"/>
        <v/>
      </c>
      <c r="U723" s="4"/>
      <c r="V723" s="69">
        <f t="shared" si="493"/>
        <v>88</v>
      </c>
      <c r="W723" s="70" t="str">
        <f t="shared" si="494"/>
        <v/>
      </c>
      <c r="X723" s="70" t="str">
        <f t="shared" si="495"/>
        <v/>
      </c>
      <c r="Y723" s="71"/>
      <c r="Z723" s="72">
        <f t="shared" si="496"/>
        <v>0</v>
      </c>
      <c r="AA723" s="72" t="str">
        <f t="shared" si="506"/>
        <v/>
      </c>
      <c r="AB723" s="4"/>
      <c r="AC723" s="84">
        <f t="shared" si="497"/>
        <v>88</v>
      </c>
      <c r="AD723" s="80" t="str">
        <f t="shared" si="498"/>
        <v/>
      </c>
      <c r="AE723" s="80" t="str">
        <f t="shared" si="499"/>
        <v/>
      </c>
      <c r="AF723" s="81"/>
      <c r="AG723" s="6">
        <f t="shared" si="500"/>
        <v>0</v>
      </c>
      <c r="AH723" s="82" t="str">
        <f t="shared" si="507"/>
        <v/>
      </c>
      <c r="AI723" s="4"/>
      <c r="AJ723" s="83">
        <f t="shared" si="501"/>
        <v>88</v>
      </c>
      <c r="AK723" s="77" t="str">
        <f t="shared" si="502"/>
        <v/>
      </c>
      <c r="AL723" s="77" t="str">
        <f t="shared" si="503"/>
        <v/>
      </c>
      <c r="AM723" s="78"/>
      <c r="AN723" s="79" t="e">
        <f>IF(#REF!="","",ROUND(#REF!/#REF!*$AN$5,1))</f>
        <v>#REF!</v>
      </c>
      <c r="AO723" s="79" t="str">
        <f t="shared" si="508"/>
        <v/>
      </c>
      <c r="AP723" s="5" t="str">
        <f t="shared" si="510"/>
        <v/>
      </c>
      <c r="AQ723" s="5" t="str">
        <f t="shared" si="511"/>
        <v/>
      </c>
      <c r="AR723" s="5" t="str">
        <f t="shared" si="512"/>
        <v/>
      </c>
      <c r="AS723" s="5" t="str">
        <f t="shared" si="513"/>
        <v/>
      </c>
      <c r="AT723" s="5" t="str">
        <f t="shared" si="514"/>
        <v/>
      </c>
      <c r="AU723" s="5" t="str">
        <f t="shared" si="515"/>
        <v/>
      </c>
      <c r="AV723" s="5" t="str">
        <f t="shared" si="509"/>
        <v/>
      </c>
    </row>
    <row r="724" spans="1:48" x14ac:dyDescent="0.35">
      <c r="A724" s="69">
        <f>IF('Student Profile'!A91="","",'Student Profile'!A91)</f>
        <v>89</v>
      </c>
      <c r="B724" s="70" t="str">
        <f>IF('Student Profile'!B91="","",'Student Profile'!B91)</f>
        <v/>
      </c>
      <c r="C724" s="69" t="str">
        <f>IF('Student Profile'!C91="","",'Student Profile'!C91)</f>
        <v/>
      </c>
      <c r="D724" s="71"/>
      <c r="E724" s="72">
        <f t="shared" si="484"/>
        <v>0</v>
      </c>
      <c r="F724" s="72" t="str">
        <f t="shared" si="504"/>
        <v/>
      </c>
      <c r="G724" s="4"/>
      <c r="H724" s="84">
        <f t="shared" si="485"/>
        <v>89</v>
      </c>
      <c r="I724" s="80" t="str">
        <f t="shared" si="486"/>
        <v/>
      </c>
      <c r="J724" s="80" t="str">
        <f t="shared" si="487"/>
        <v/>
      </c>
      <c r="K724" s="81"/>
      <c r="L724" s="6">
        <f t="shared" si="488"/>
        <v>0</v>
      </c>
      <c r="M724" s="82" t="str">
        <f t="shared" si="505"/>
        <v/>
      </c>
      <c r="N724" s="4"/>
      <c r="O724" s="83">
        <f t="shared" si="489"/>
        <v>89</v>
      </c>
      <c r="P724" s="77" t="str">
        <f t="shared" si="490"/>
        <v/>
      </c>
      <c r="Q724" s="77" t="str">
        <f t="shared" si="491"/>
        <v/>
      </c>
      <c r="R724" s="78"/>
      <c r="S724" s="79" t="e">
        <f>IF(#REF!="","",ROUND(#REF!/#REF!*$AN$5,1))</f>
        <v>#REF!</v>
      </c>
      <c r="T724" s="79" t="str">
        <f t="shared" si="492"/>
        <v/>
      </c>
      <c r="U724" s="4"/>
      <c r="V724" s="69">
        <f t="shared" si="493"/>
        <v>89</v>
      </c>
      <c r="W724" s="70" t="str">
        <f t="shared" si="494"/>
        <v/>
      </c>
      <c r="X724" s="70" t="str">
        <f t="shared" si="495"/>
        <v/>
      </c>
      <c r="Y724" s="71"/>
      <c r="Z724" s="72">
        <f t="shared" si="496"/>
        <v>0</v>
      </c>
      <c r="AA724" s="72" t="str">
        <f t="shared" si="506"/>
        <v/>
      </c>
      <c r="AB724" s="4"/>
      <c r="AC724" s="84">
        <f t="shared" si="497"/>
        <v>89</v>
      </c>
      <c r="AD724" s="80" t="str">
        <f t="shared" si="498"/>
        <v/>
      </c>
      <c r="AE724" s="80" t="str">
        <f t="shared" si="499"/>
        <v/>
      </c>
      <c r="AF724" s="81"/>
      <c r="AG724" s="6">
        <f t="shared" si="500"/>
        <v>0</v>
      </c>
      <c r="AH724" s="82" t="str">
        <f t="shared" si="507"/>
        <v/>
      </c>
      <c r="AI724" s="4"/>
      <c r="AJ724" s="83">
        <f t="shared" si="501"/>
        <v>89</v>
      </c>
      <c r="AK724" s="77" t="str">
        <f t="shared" si="502"/>
        <v/>
      </c>
      <c r="AL724" s="77" t="str">
        <f t="shared" si="503"/>
        <v/>
      </c>
      <c r="AM724" s="78"/>
      <c r="AN724" s="79" t="e">
        <f>IF(#REF!="","",ROUND(#REF!/#REF!*$AN$5,1))</f>
        <v>#REF!</v>
      </c>
      <c r="AO724" s="79" t="str">
        <f t="shared" si="508"/>
        <v/>
      </c>
      <c r="AP724" s="5" t="str">
        <f t="shared" si="510"/>
        <v/>
      </c>
      <c r="AQ724" s="5" t="str">
        <f t="shared" si="511"/>
        <v/>
      </c>
      <c r="AR724" s="5" t="str">
        <f t="shared" si="512"/>
        <v/>
      </c>
      <c r="AS724" s="5" t="str">
        <f t="shared" si="513"/>
        <v/>
      </c>
      <c r="AT724" s="5" t="str">
        <f t="shared" si="514"/>
        <v/>
      </c>
      <c r="AU724" s="5" t="str">
        <f t="shared" si="515"/>
        <v/>
      </c>
      <c r="AV724" s="5" t="str">
        <f t="shared" si="509"/>
        <v/>
      </c>
    </row>
    <row r="725" spans="1:48" x14ac:dyDescent="0.35">
      <c r="A725" s="69">
        <f>IF('Student Profile'!A92="","",'Student Profile'!A92)</f>
        <v>90</v>
      </c>
      <c r="B725" s="70" t="str">
        <f>IF('Student Profile'!B92="","",'Student Profile'!B92)</f>
        <v/>
      </c>
      <c r="C725" s="69" t="str">
        <f>IF('Student Profile'!C92="","",'Student Profile'!C92)</f>
        <v/>
      </c>
      <c r="D725" s="71"/>
      <c r="E725" s="72">
        <f t="shared" si="484"/>
        <v>0</v>
      </c>
      <c r="F725" s="72" t="str">
        <f t="shared" si="504"/>
        <v/>
      </c>
      <c r="G725" s="4"/>
      <c r="H725" s="84">
        <f t="shared" si="485"/>
        <v>90</v>
      </c>
      <c r="I725" s="80" t="str">
        <f t="shared" si="486"/>
        <v/>
      </c>
      <c r="J725" s="80" t="str">
        <f t="shared" si="487"/>
        <v/>
      </c>
      <c r="K725" s="81"/>
      <c r="L725" s="6">
        <f t="shared" si="488"/>
        <v>0</v>
      </c>
      <c r="M725" s="82" t="str">
        <f t="shared" si="505"/>
        <v/>
      </c>
      <c r="N725" s="4"/>
      <c r="O725" s="83">
        <f t="shared" si="489"/>
        <v>90</v>
      </c>
      <c r="P725" s="77" t="str">
        <f t="shared" si="490"/>
        <v/>
      </c>
      <c r="Q725" s="77" t="str">
        <f t="shared" si="491"/>
        <v/>
      </c>
      <c r="R725" s="78"/>
      <c r="S725" s="79" t="e">
        <f>IF(#REF!="","",ROUND(#REF!/#REF!*$AN$5,1))</f>
        <v>#REF!</v>
      </c>
      <c r="T725" s="79" t="str">
        <f t="shared" si="492"/>
        <v/>
      </c>
      <c r="U725" s="4"/>
      <c r="V725" s="69">
        <f t="shared" si="493"/>
        <v>90</v>
      </c>
      <c r="W725" s="70" t="str">
        <f t="shared" si="494"/>
        <v/>
      </c>
      <c r="X725" s="70" t="str">
        <f t="shared" si="495"/>
        <v/>
      </c>
      <c r="Y725" s="71"/>
      <c r="Z725" s="72">
        <f t="shared" si="496"/>
        <v>0</v>
      </c>
      <c r="AA725" s="72" t="str">
        <f t="shared" si="506"/>
        <v/>
      </c>
      <c r="AB725" s="4"/>
      <c r="AC725" s="84">
        <f t="shared" si="497"/>
        <v>90</v>
      </c>
      <c r="AD725" s="80" t="str">
        <f t="shared" si="498"/>
        <v/>
      </c>
      <c r="AE725" s="80" t="str">
        <f t="shared" si="499"/>
        <v/>
      </c>
      <c r="AF725" s="81"/>
      <c r="AG725" s="6">
        <f t="shared" si="500"/>
        <v>0</v>
      </c>
      <c r="AH725" s="82" t="str">
        <f t="shared" si="507"/>
        <v/>
      </c>
      <c r="AI725" s="4"/>
      <c r="AJ725" s="83">
        <f t="shared" si="501"/>
        <v>90</v>
      </c>
      <c r="AK725" s="77" t="str">
        <f t="shared" si="502"/>
        <v/>
      </c>
      <c r="AL725" s="77" t="str">
        <f t="shared" si="503"/>
        <v/>
      </c>
      <c r="AM725" s="78"/>
      <c r="AN725" s="79" t="e">
        <f>IF(#REF!="","",ROUND(#REF!/#REF!*$AN$5,1))</f>
        <v>#REF!</v>
      </c>
      <c r="AO725" s="79" t="str">
        <f t="shared" si="508"/>
        <v/>
      </c>
      <c r="AP725" s="5" t="str">
        <f t="shared" si="510"/>
        <v/>
      </c>
      <c r="AQ725" s="5" t="str">
        <f t="shared" si="511"/>
        <v/>
      </c>
      <c r="AR725" s="5" t="str">
        <f t="shared" si="512"/>
        <v/>
      </c>
      <c r="AS725" s="5" t="str">
        <f t="shared" si="513"/>
        <v/>
      </c>
      <c r="AT725" s="5" t="str">
        <f t="shared" si="514"/>
        <v/>
      </c>
      <c r="AU725" s="5" t="str">
        <f t="shared" si="515"/>
        <v/>
      </c>
      <c r="AV725" s="5" t="str">
        <f t="shared" si="509"/>
        <v/>
      </c>
    </row>
    <row r="726" spans="1:48" x14ac:dyDescent="0.35">
      <c r="A726" s="69">
        <f>IF('Student Profile'!A93="","",'Student Profile'!A93)</f>
        <v>91</v>
      </c>
      <c r="B726" s="70" t="str">
        <f>IF('Student Profile'!B93="","",'Student Profile'!B93)</f>
        <v/>
      </c>
      <c r="C726" s="69" t="str">
        <f>IF('Student Profile'!C93="","",'Student Profile'!C93)</f>
        <v/>
      </c>
      <c r="D726" s="71"/>
      <c r="E726" s="72">
        <f t="shared" si="484"/>
        <v>0</v>
      </c>
      <c r="F726" s="72" t="str">
        <f t="shared" si="504"/>
        <v/>
      </c>
      <c r="G726" s="4"/>
      <c r="H726" s="84">
        <f t="shared" si="485"/>
        <v>91</v>
      </c>
      <c r="I726" s="80" t="str">
        <f t="shared" si="486"/>
        <v/>
      </c>
      <c r="J726" s="80" t="str">
        <f t="shared" si="487"/>
        <v/>
      </c>
      <c r="K726" s="81"/>
      <c r="L726" s="6">
        <f t="shared" si="488"/>
        <v>0</v>
      </c>
      <c r="M726" s="82" t="str">
        <f t="shared" si="505"/>
        <v/>
      </c>
      <c r="N726" s="4"/>
      <c r="O726" s="83">
        <f t="shared" si="489"/>
        <v>91</v>
      </c>
      <c r="P726" s="77" t="str">
        <f t="shared" si="490"/>
        <v/>
      </c>
      <c r="Q726" s="77" t="str">
        <f t="shared" si="491"/>
        <v/>
      </c>
      <c r="R726" s="78"/>
      <c r="S726" s="79" t="e">
        <f>IF(#REF!="","",ROUND(#REF!/#REF!*$AN$5,1))</f>
        <v>#REF!</v>
      </c>
      <c r="T726" s="79" t="str">
        <f t="shared" si="492"/>
        <v/>
      </c>
      <c r="U726" s="4"/>
      <c r="V726" s="69">
        <f t="shared" si="493"/>
        <v>91</v>
      </c>
      <c r="W726" s="70" t="str">
        <f t="shared" si="494"/>
        <v/>
      </c>
      <c r="X726" s="70" t="str">
        <f t="shared" si="495"/>
        <v/>
      </c>
      <c r="Y726" s="71"/>
      <c r="Z726" s="72">
        <f t="shared" si="496"/>
        <v>0</v>
      </c>
      <c r="AA726" s="72" t="str">
        <f t="shared" si="506"/>
        <v/>
      </c>
      <c r="AB726" s="4"/>
      <c r="AC726" s="84">
        <f t="shared" si="497"/>
        <v>91</v>
      </c>
      <c r="AD726" s="80" t="str">
        <f t="shared" si="498"/>
        <v/>
      </c>
      <c r="AE726" s="80" t="str">
        <f t="shared" si="499"/>
        <v/>
      </c>
      <c r="AF726" s="81"/>
      <c r="AG726" s="6">
        <f t="shared" si="500"/>
        <v>0</v>
      </c>
      <c r="AH726" s="82" t="str">
        <f t="shared" si="507"/>
        <v/>
      </c>
      <c r="AI726" s="4"/>
      <c r="AJ726" s="83">
        <f t="shared" si="501"/>
        <v>91</v>
      </c>
      <c r="AK726" s="77" t="str">
        <f t="shared" si="502"/>
        <v/>
      </c>
      <c r="AL726" s="77" t="str">
        <f t="shared" si="503"/>
        <v/>
      </c>
      <c r="AM726" s="78"/>
      <c r="AN726" s="79" t="e">
        <f>IF(#REF!="","",ROUND(#REF!/#REF!*$AN$5,1))</f>
        <v>#REF!</v>
      </c>
      <c r="AO726" s="79" t="str">
        <f t="shared" si="508"/>
        <v/>
      </c>
      <c r="AP726" s="5" t="str">
        <f t="shared" si="510"/>
        <v/>
      </c>
      <c r="AQ726" s="5" t="str">
        <f t="shared" si="511"/>
        <v/>
      </c>
      <c r="AR726" s="5" t="str">
        <f t="shared" si="512"/>
        <v/>
      </c>
      <c r="AS726" s="5" t="str">
        <f t="shared" si="513"/>
        <v/>
      </c>
      <c r="AT726" s="5" t="str">
        <f t="shared" si="514"/>
        <v/>
      </c>
      <c r="AU726" s="5" t="str">
        <f t="shared" si="515"/>
        <v/>
      </c>
      <c r="AV726" s="5" t="str">
        <f t="shared" si="509"/>
        <v/>
      </c>
    </row>
    <row r="727" spans="1:48" x14ac:dyDescent="0.35">
      <c r="A727" s="69">
        <f>IF('Student Profile'!A94="","",'Student Profile'!A94)</f>
        <v>92</v>
      </c>
      <c r="B727" s="70" t="str">
        <f>IF('Student Profile'!B94="","",'Student Profile'!B94)</f>
        <v/>
      </c>
      <c r="C727" s="69" t="str">
        <f>IF('Student Profile'!C94="","",'Student Profile'!C94)</f>
        <v/>
      </c>
      <c r="D727" s="71"/>
      <c r="E727" s="72">
        <f t="shared" si="484"/>
        <v>0</v>
      </c>
      <c r="F727" s="72" t="str">
        <f t="shared" si="504"/>
        <v/>
      </c>
      <c r="G727" s="4"/>
      <c r="H727" s="84">
        <f t="shared" si="485"/>
        <v>92</v>
      </c>
      <c r="I727" s="80" t="str">
        <f t="shared" si="486"/>
        <v/>
      </c>
      <c r="J727" s="80" t="str">
        <f t="shared" si="487"/>
        <v/>
      </c>
      <c r="K727" s="81"/>
      <c r="L727" s="6">
        <f t="shared" si="488"/>
        <v>0</v>
      </c>
      <c r="M727" s="82" t="str">
        <f t="shared" si="505"/>
        <v/>
      </c>
      <c r="N727" s="4"/>
      <c r="O727" s="83">
        <f t="shared" si="489"/>
        <v>92</v>
      </c>
      <c r="P727" s="77" t="str">
        <f t="shared" si="490"/>
        <v/>
      </c>
      <c r="Q727" s="77" t="str">
        <f t="shared" si="491"/>
        <v/>
      </c>
      <c r="R727" s="78"/>
      <c r="S727" s="79" t="e">
        <f>IF(#REF!="","",ROUND(#REF!/#REF!*$AN$5,1))</f>
        <v>#REF!</v>
      </c>
      <c r="T727" s="79" t="str">
        <f t="shared" si="492"/>
        <v/>
      </c>
      <c r="U727" s="4"/>
      <c r="V727" s="69">
        <f t="shared" si="493"/>
        <v>92</v>
      </c>
      <c r="W727" s="70" t="str">
        <f t="shared" si="494"/>
        <v/>
      </c>
      <c r="X727" s="70" t="str">
        <f t="shared" si="495"/>
        <v/>
      </c>
      <c r="Y727" s="71"/>
      <c r="Z727" s="72">
        <f t="shared" si="496"/>
        <v>0</v>
      </c>
      <c r="AA727" s="72" t="str">
        <f t="shared" si="506"/>
        <v/>
      </c>
      <c r="AB727" s="4"/>
      <c r="AC727" s="84">
        <f t="shared" si="497"/>
        <v>92</v>
      </c>
      <c r="AD727" s="80" t="str">
        <f t="shared" si="498"/>
        <v/>
      </c>
      <c r="AE727" s="80" t="str">
        <f t="shared" si="499"/>
        <v/>
      </c>
      <c r="AF727" s="81"/>
      <c r="AG727" s="6">
        <f t="shared" si="500"/>
        <v>0</v>
      </c>
      <c r="AH727" s="82" t="str">
        <f t="shared" si="507"/>
        <v/>
      </c>
      <c r="AI727" s="4"/>
      <c r="AJ727" s="83">
        <f t="shared" si="501"/>
        <v>92</v>
      </c>
      <c r="AK727" s="77" t="str">
        <f t="shared" si="502"/>
        <v/>
      </c>
      <c r="AL727" s="77" t="str">
        <f t="shared" si="503"/>
        <v/>
      </c>
      <c r="AM727" s="78"/>
      <c r="AN727" s="79" t="e">
        <f>IF(#REF!="","",ROUND(#REF!/#REF!*$AN$5,1))</f>
        <v>#REF!</v>
      </c>
      <c r="AO727" s="79" t="str">
        <f t="shared" si="508"/>
        <v/>
      </c>
      <c r="AP727" s="5" t="str">
        <f t="shared" si="510"/>
        <v/>
      </c>
      <c r="AQ727" s="5" t="str">
        <f t="shared" si="511"/>
        <v/>
      </c>
      <c r="AR727" s="5" t="str">
        <f t="shared" si="512"/>
        <v/>
      </c>
      <c r="AS727" s="5" t="str">
        <f t="shared" si="513"/>
        <v/>
      </c>
      <c r="AT727" s="5" t="str">
        <f t="shared" si="514"/>
        <v/>
      </c>
      <c r="AU727" s="5" t="str">
        <f t="shared" si="515"/>
        <v/>
      </c>
      <c r="AV727" s="5" t="str">
        <f t="shared" si="509"/>
        <v/>
      </c>
    </row>
    <row r="728" spans="1:48" x14ac:dyDescent="0.35">
      <c r="A728" s="69">
        <f>IF('Student Profile'!A95="","",'Student Profile'!A95)</f>
        <v>93</v>
      </c>
      <c r="B728" s="70" t="str">
        <f>IF('Student Profile'!B95="","",'Student Profile'!B95)</f>
        <v/>
      </c>
      <c r="C728" s="69" t="str">
        <f>IF('Student Profile'!C95="","",'Student Profile'!C95)</f>
        <v/>
      </c>
      <c r="D728" s="71"/>
      <c r="E728" s="72">
        <f t="shared" si="484"/>
        <v>0</v>
      </c>
      <c r="F728" s="72" t="str">
        <f t="shared" si="504"/>
        <v/>
      </c>
      <c r="G728" s="4"/>
      <c r="H728" s="84">
        <f t="shared" si="485"/>
        <v>93</v>
      </c>
      <c r="I728" s="80" t="str">
        <f t="shared" si="486"/>
        <v/>
      </c>
      <c r="J728" s="80" t="str">
        <f t="shared" si="487"/>
        <v/>
      </c>
      <c r="K728" s="81"/>
      <c r="L728" s="6">
        <f t="shared" si="488"/>
        <v>0</v>
      </c>
      <c r="M728" s="82" t="str">
        <f t="shared" si="505"/>
        <v/>
      </c>
      <c r="N728" s="4"/>
      <c r="O728" s="83">
        <f t="shared" si="489"/>
        <v>93</v>
      </c>
      <c r="P728" s="77" t="str">
        <f t="shared" si="490"/>
        <v/>
      </c>
      <c r="Q728" s="77" t="str">
        <f t="shared" si="491"/>
        <v/>
      </c>
      <c r="R728" s="78"/>
      <c r="S728" s="79" t="e">
        <f>IF(#REF!="","",ROUND(#REF!/#REF!*$AN$5,1))</f>
        <v>#REF!</v>
      </c>
      <c r="T728" s="79" t="str">
        <f t="shared" si="492"/>
        <v/>
      </c>
      <c r="U728" s="4"/>
      <c r="V728" s="69">
        <f t="shared" si="493"/>
        <v>93</v>
      </c>
      <c r="W728" s="70" t="str">
        <f t="shared" si="494"/>
        <v/>
      </c>
      <c r="X728" s="70" t="str">
        <f t="shared" si="495"/>
        <v/>
      </c>
      <c r="Y728" s="71"/>
      <c r="Z728" s="72">
        <f t="shared" si="496"/>
        <v>0</v>
      </c>
      <c r="AA728" s="72" t="str">
        <f t="shared" si="506"/>
        <v/>
      </c>
      <c r="AB728" s="4"/>
      <c r="AC728" s="84">
        <f t="shared" si="497"/>
        <v>93</v>
      </c>
      <c r="AD728" s="80" t="str">
        <f t="shared" si="498"/>
        <v/>
      </c>
      <c r="AE728" s="80" t="str">
        <f t="shared" si="499"/>
        <v/>
      </c>
      <c r="AF728" s="81"/>
      <c r="AG728" s="6">
        <f t="shared" si="500"/>
        <v>0</v>
      </c>
      <c r="AH728" s="82" t="str">
        <f t="shared" si="507"/>
        <v/>
      </c>
      <c r="AI728" s="4"/>
      <c r="AJ728" s="83">
        <f t="shared" si="501"/>
        <v>93</v>
      </c>
      <c r="AK728" s="77" t="str">
        <f t="shared" si="502"/>
        <v/>
      </c>
      <c r="AL728" s="77" t="str">
        <f t="shared" si="503"/>
        <v/>
      </c>
      <c r="AM728" s="78"/>
      <c r="AN728" s="79" t="e">
        <f>IF(#REF!="","",ROUND(#REF!/#REF!*$AN$5,1))</f>
        <v>#REF!</v>
      </c>
      <c r="AO728" s="79" t="str">
        <f t="shared" si="508"/>
        <v/>
      </c>
      <c r="AP728" s="5" t="str">
        <f t="shared" si="510"/>
        <v/>
      </c>
      <c r="AQ728" s="5" t="str">
        <f t="shared" si="511"/>
        <v/>
      </c>
      <c r="AR728" s="5" t="str">
        <f t="shared" si="512"/>
        <v/>
      </c>
      <c r="AS728" s="5" t="str">
        <f t="shared" si="513"/>
        <v/>
      </c>
      <c r="AT728" s="5" t="str">
        <f t="shared" si="514"/>
        <v/>
      </c>
      <c r="AU728" s="5" t="str">
        <f t="shared" si="515"/>
        <v/>
      </c>
      <c r="AV728" s="5" t="str">
        <f t="shared" si="509"/>
        <v/>
      </c>
    </row>
    <row r="729" spans="1:48" x14ac:dyDescent="0.35">
      <c r="A729" s="69">
        <f>IF('Student Profile'!A96="","",'Student Profile'!A96)</f>
        <v>94</v>
      </c>
      <c r="B729" s="70" t="str">
        <f>IF('Student Profile'!B96="","",'Student Profile'!B96)</f>
        <v/>
      </c>
      <c r="C729" s="69" t="str">
        <f>IF('Student Profile'!C96="","",'Student Profile'!C96)</f>
        <v/>
      </c>
      <c r="D729" s="71"/>
      <c r="E729" s="72">
        <f t="shared" si="484"/>
        <v>0</v>
      </c>
      <c r="F729" s="72" t="str">
        <f t="shared" si="504"/>
        <v/>
      </c>
      <c r="G729" s="4"/>
      <c r="H729" s="84">
        <f t="shared" si="485"/>
        <v>94</v>
      </c>
      <c r="I729" s="80" t="str">
        <f t="shared" si="486"/>
        <v/>
      </c>
      <c r="J729" s="80" t="str">
        <f t="shared" si="487"/>
        <v/>
      </c>
      <c r="K729" s="81"/>
      <c r="L729" s="6">
        <f t="shared" si="488"/>
        <v>0</v>
      </c>
      <c r="M729" s="82" t="str">
        <f t="shared" si="505"/>
        <v/>
      </c>
      <c r="N729" s="4"/>
      <c r="O729" s="83">
        <f t="shared" si="489"/>
        <v>94</v>
      </c>
      <c r="P729" s="77" t="str">
        <f t="shared" si="490"/>
        <v/>
      </c>
      <c r="Q729" s="77" t="str">
        <f t="shared" si="491"/>
        <v/>
      </c>
      <c r="R729" s="78"/>
      <c r="S729" s="79" t="e">
        <f>IF(#REF!="","",ROUND(#REF!/#REF!*$AN$5,1))</f>
        <v>#REF!</v>
      </c>
      <c r="T729" s="79" t="str">
        <f t="shared" si="492"/>
        <v/>
      </c>
      <c r="U729" s="4"/>
      <c r="V729" s="69">
        <f t="shared" si="493"/>
        <v>94</v>
      </c>
      <c r="W729" s="70" t="str">
        <f t="shared" si="494"/>
        <v/>
      </c>
      <c r="X729" s="70" t="str">
        <f t="shared" si="495"/>
        <v/>
      </c>
      <c r="Y729" s="71"/>
      <c r="Z729" s="72">
        <f t="shared" si="496"/>
        <v>0</v>
      </c>
      <c r="AA729" s="72" t="str">
        <f t="shared" si="506"/>
        <v/>
      </c>
      <c r="AB729" s="4"/>
      <c r="AC729" s="84">
        <f t="shared" si="497"/>
        <v>94</v>
      </c>
      <c r="AD729" s="80" t="str">
        <f t="shared" si="498"/>
        <v/>
      </c>
      <c r="AE729" s="80" t="str">
        <f t="shared" si="499"/>
        <v/>
      </c>
      <c r="AF729" s="81"/>
      <c r="AG729" s="6">
        <f t="shared" si="500"/>
        <v>0</v>
      </c>
      <c r="AH729" s="82" t="str">
        <f t="shared" si="507"/>
        <v/>
      </c>
      <c r="AI729" s="4"/>
      <c r="AJ729" s="83">
        <f t="shared" si="501"/>
        <v>94</v>
      </c>
      <c r="AK729" s="77" t="str">
        <f t="shared" si="502"/>
        <v/>
      </c>
      <c r="AL729" s="77" t="str">
        <f t="shared" si="503"/>
        <v/>
      </c>
      <c r="AM729" s="78"/>
      <c r="AN729" s="79" t="e">
        <f>IF(#REF!="","",ROUND(#REF!/#REF!*$AN$5,1))</f>
        <v>#REF!</v>
      </c>
      <c r="AO729" s="79" t="str">
        <f t="shared" si="508"/>
        <v/>
      </c>
      <c r="AP729" s="5" t="str">
        <f t="shared" si="510"/>
        <v/>
      </c>
      <c r="AQ729" s="5" t="str">
        <f t="shared" si="511"/>
        <v/>
      </c>
      <c r="AR729" s="5" t="str">
        <f t="shared" si="512"/>
        <v/>
      </c>
      <c r="AS729" s="5" t="str">
        <f t="shared" si="513"/>
        <v/>
      </c>
      <c r="AT729" s="5" t="str">
        <f t="shared" si="514"/>
        <v/>
      </c>
      <c r="AU729" s="5" t="str">
        <f t="shared" si="515"/>
        <v/>
      </c>
      <c r="AV729" s="5" t="str">
        <f t="shared" si="509"/>
        <v/>
      </c>
    </row>
    <row r="730" spans="1:48" x14ac:dyDescent="0.35">
      <c r="A730" s="69">
        <f>IF('Student Profile'!A97="","",'Student Profile'!A97)</f>
        <v>95</v>
      </c>
      <c r="B730" s="70" t="str">
        <f>IF('Student Profile'!B97="","",'Student Profile'!B97)</f>
        <v/>
      </c>
      <c r="C730" s="69" t="str">
        <f>IF('Student Profile'!C97="","",'Student Profile'!C97)</f>
        <v/>
      </c>
      <c r="D730" s="71"/>
      <c r="E730" s="72">
        <f t="shared" si="484"/>
        <v>0</v>
      </c>
      <c r="F730" s="72" t="str">
        <f t="shared" si="504"/>
        <v/>
      </c>
      <c r="G730" s="4"/>
      <c r="H730" s="84">
        <f t="shared" si="485"/>
        <v>95</v>
      </c>
      <c r="I730" s="80" t="str">
        <f t="shared" si="486"/>
        <v/>
      </c>
      <c r="J730" s="80" t="str">
        <f t="shared" si="487"/>
        <v/>
      </c>
      <c r="K730" s="81"/>
      <c r="L730" s="6">
        <f t="shared" si="488"/>
        <v>0</v>
      </c>
      <c r="M730" s="82" t="str">
        <f t="shared" si="505"/>
        <v/>
      </c>
      <c r="N730" s="4"/>
      <c r="O730" s="83">
        <f t="shared" si="489"/>
        <v>95</v>
      </c>
      <c r="P730" s="77" t="str">
        <f t="shared" si="490"/>
        <v/>
      </c>
      <c r="Q730" s="77" t="str">
        <f t="shared" si="491"/>
        <v/>
      </c>
      <c r="R730" s="78"/>
      <c r="S730" s="79" t="e">
        <f>IF(#REF!="","",ROUND(#REF!/#REF!*$AN$5,1))</f>
        <v>#REF!</v>
      </c>
      <c r="T730" s="79" t="str">
        <f t="shared" si="492"/>
        <v/>
      </c>
      <c r="U730" s="4"/>
      <c r="V730" s="69">
        <f t="shared" si="493"/>
        <v>95</v>
      </c>
      <c r="W730" s="70" t="str">
        <f t="shared" si="494"/>
        <v/>
      </c>
      <c r="X730" s="70" t="str">
        <f t="shared" si="495"/>
        <v/>
      </c>
      <c r="Y730" s="71"/>
      <c r="Z730" s="72">
        <f t="shared" si="496"/>
        <v>0</v>
      </c>
      <c r="AA730" s="72" t="str">
        <f t="shared" si="506"/>
        <v/>
      </c>
      <c r="AB730" s="4"/>
      <c r="AC730" s="84">
        <f t="shared" si="497"/>
        <v>95</v>
      </c>
      <c r="AD730" s="80" t="str">
        <f t="shared" si="498"/>
        <v/>
      </c>
      <c r="AE730" s="80" t="str">
        <f t="shared" si="499"/>
        <v/>
      </c>
      <c r="AF730" s="81"/>
      <c r="AG730" s="6">
        <f t="shared" si="500"/>
        <v>0</v>
      </c>
      <c r="AH730" s="82" t="str">
        <f t="shared" si="507"/>
        <v/>
      </c>
      <c r="AI730" s="4"/>
      <c r="AJ730" s="83">
        <f t="shared" si="501"/>
        <v>95</v>
      </c>
      <c r="AK730" s="77" t="str">
        <f t="shared" si="502"/>
        <v/>
      </c>
      <c r="AL730" s="77" t="str">
        <f t="shared" si="503"/>
        <v/>
      </c>
      <c r="AM730" s="78"/>
      <c r="AN730" s="79" t="e">
        <f>IF(#REF!="","",ROUND(#REF!/#REF!*$AN$5,1))</f>
        <v>#REF!</v>
      </c>
      <c r="AO730" s="79" t="str">
        <f t="shared" si="508"/>
        <v/>
      </c>
      <c r="AP730" s="5" t="str">
        <f t="shared" si="510"/>
        <v/>
      </c>
      <c r="AQ730" s="5" t="str">
        <f t="shared" si="511"/>
        <v/>
      </c>
      <c r="AR730" s="5" t="str">
        <f t="shared" si="512"/>
        <v/>
      </c>
      <c r="AS730" s="5" t="str">
        <f t="shared" si="513"/>
        <v/>
      </c>
      <c r="AT730" s="5" t="str">
        <f t="shared" si="514"/>
        <v/>
      </c>
      <c r="AU730" s="5" t="str">
        <f t="shared" si="515"/>
        <v/>
      </c>
      <c r="AV730" s="5" t="str">
        <f t="shared" si="509"/>
        <v/>
      </c>
    </row>
    <row r="731" spans="1:48" x14ac:dyDescent="0.35">
      <c r="A731" s="69">
        <f>IF('Student Profile'!A98="","",'Student Profile'!A98)</f>
        <v>96</v>
      </c>
      <c r="B731" s="70" t="str">
        <f>IF('Student Profile'!B98="","",'Student Profile'!B98)</f>
        <v/>
      </c>
      <c r="C731" s="69" t="str">
        <f>IF('Student Profile'!C98="","",'Student Profile'!C98)</f>
        <v/>
      </c>
      <c r="D731" s="71"/>
      <c r="E731" s="72">
        <f t="shared" si="484"/>
        <v>0</v>
      </c>
      <c r="F731" s="72" t="str">
        <f t="shared" si="504"/>
        <v/>
      </c>
      <c r="G731" s="4"/>
      <c r="H731" s="84">
        <f t="shared" si="485"/>
        <v>96</v>
      </c>
      <c r="I731" s="80" t="str">
        <f t="shared" si="486"/>
        <v/>
      </c>
      <c r="J731" s="80" t="str">
        <f t="shared" si="487"/>
        <v/>
      </c>
      <c r="K731" s="81"/>
      <c r="L731" s="6">
        <f t="shared" si="488"/>
        <v>0</v>
      </c>
      <c r="M731" s="82" t="str">
        <f t="shared" si="505"/>
        <v/>
      </c>
      <c r="N731" s="4"/>
      <c r="O731" s="83">
        <f t="shared" si="489"/>
        <v>96</v>
      </c>
      <c r="P731" s="77" t="str">
        <f t="shared" si="490"/>
        <v/>
      </c>
      <c r="Q731" s="77" t="str">
        <f t="shared" si="491"/>
        <v/>
      </c>
      <c r="R731" s="78"/>
      <c r="S731" s="79" t="e">
        <f>IF(#REF!="","",ROUND(#REF!/#REF!*$AN$5,1))</f>
        <v>#REF!</v>
      </c>
      <c r="T731" s="79" t="str">
        <f t="shared" si="492"/>
        <v/>
      </c>
      <c r="U731" s="4"/>
      <c r="V731" s="69">
        <f t="shared" si="493"/>
        <v>96</v>
      </c>
      <c r="W731" s="70" t="str">
        <f t="shared" si="494"/>
        <v/>
      </c>
      <c r="X731" s="70" t="str">
        <f t="shared" si="495"/>
        <v/>
      </c>
      <c r="Y731" s="71"/>
      <c r="Z731" s="72">
        <f t="shared" si="496"/>
        <v>0</v>
      </c>
      <c r="AA731" s="72" t="str">
        <f t="shared" si="506"/>
        <v/>
      </c>
      <c r="AB731" s="4"/>
      <c r="AC731" s="84">
        <f t="shared" si="497"/>
        <v>96</v>
      </c>
      <c r="AD731" s="80" t="str">
        <f t="shared" si="498"/>
        <v/>
      </c>
      <c r="AE731" s="80" t="str">
        <f t="shared" si="499"/>
        <v/>
      </c>
      <c r="AF731" s="81"/>
      <c r="AG731" s="6">
        <f t="shared" si="500"/>
        <v>0</v>
      </c>
      <c r="AH731" s="82" t="str">
        <f t="shared" si="507"/>
        <v/>
      </c>
      <c r="AI731" s="4"/>
      <c r="AJ731" s="83">
        <f t="shared" si="501"/>
        <v>96</v>
      </c>
      <c r="AK731" s="77" t="str">
        <f t="shared" si="502"/>
        <v/>
      </c>
      <c r="AL731" s="77" t="str">
        <f t="shared" si="503"/>
        <v/>
      </c>
      <c r="AM731" s="78"/>
      <c r="AN731" s="79" t="e">
        <f>IF(#REF!="","",ROUND(#REF!/#REF!*$AN$5,1))</f>
        <v>#REF!</v>
      </c>
      <c r="AO731" s="79" t="str">
        <f t="shared" si="508"/>
        <v/>
      </c>
      <c r="AP731" s="5" t="str">
        <f t="shared" si="510"/>
        <v/>
      </c>
      <c r="AQ731" s="5" t="str">
        <f t="shared" si="511"/>
        <v/>
      </c>
      <c r="AR731" s="5" t="str">
        <f t="shared" si="512"/>
        <v/>
      </c>
      <c r="AS731" s="5" t="str">
        <f t="shared" si="513"/>
        <v/>
      </c>
      <c r="AT731" s="5" t="str">
        <f t="shared" si="514"/>
        <v/>
      </c>
      <c r="AU731" s="5" t="str">
        <f t="shared" si="515"/>
        <v/>
      </c>
      <c r="AV731" s="5" t="str">
        <f t="shared" si="509"/>
        <v/>
      </c>
    </row>
    <row r="732" spans="1:48" x14ac:dyDescent="0.35">
      <c r="A732" s="69">
        <f>IF('Student Profile'!A99="","",'Student Profile'!A99)</f>
        <v>97</v>
      </c>
      <c r="B732" s="70" t="str">
        <f>IF('Student Profile'!B99="","",'Student Profile'!B99)</f>
        <v/>
      </c>
      <c r="C732" s="69" t="str">
        <f>IF('Student Profile'!C99="","",'Student Profile'!C99)</f>
        <v/>
      </c>
      <c r="D732" s="71"/>
      <c r="E732" s="72">
        <f t="shared" si="484"/>
        <v>0</v>
      </c>
      <c r="F732" s="72" t="str">
        <f t="shared" si="504"/>
        <v/>
      </c>
      <c r="G732" s="4"/>
      <c r="H732" s="84">
        <f t="shared" si="485"/>
        <v>97</v>
      </c>
      <c r="I732" s="80" t="str">
        <f t="shared" si="486"/>
        <v/>
      </c>
      <c r="J732" s="80" t="str">
        <f t="shared" si="487"/>
        <v/>
      </c>
      <c r="K732" s="81"/>
      <c r="L732" s="6">
        <f t="shared" si="488"/>
        <v>0</v>
      </c>
      <c r="M732" s="82" t="str">
        <f t="shared" si="505"/>
        <v/>
      </c>
      <c r="N732" s="4"/>
      <c r="O732" s="83">
        <f t="shared" si="489"/>
        <v>97</v>
      </c>
      <c r="P732" s="77" t="str">
        <f t="shared" si="490"/>
        <v/>
      </c>
      <c r="Q732" s="77" t="str">
        <f t="shared" si="491"/>
        <v/>
      </c>
      <c r="R732" s="78"/>
      <c r="S732" s="79" t="e">
        <f>IF(#REF!="","",ROUND(#REF!/#REF!*$AN$5,1))</f>
        <v>#REF!</v>
      </c>
      <c r="T732" s="79" t="str">
        <f t="shared" si="492"/>
        <v/>
      </c>
      <c r="U732" s="4"/>
      <c r="V732" s="69">
        <f t="shared" si="493"/>
        <v>97</v>
      </c>
      <c r="W732" s="70" t="str">
        <f t="shared" si="494"/>
        <v/>
      </c>
      <c r="X732" s="70" t="str">
        <f t="shared" si="495"/>
        <v/>
      </c>
      <c r="Y732" s="71"/>
      <c r="Z732" s="72">
        <f t="shared" si="496"/>
        <v>0</v>
      </c>
      <c r="AA732" s="72" t="str">
        <f t="shared" si="506"/>
        <v/>
      </c>
      <c r="AB732" s="4"/>
      <c r="AC732" s="84">
        <f t="shared" si="497"/>
        <v>97</v>
      </c>
      <c r="AD732" s="80" t="str">
        <f t="shared" si="498"/>
        <v/>
      </c>
      <c r="AE732" s="80" t="str">
        <f t="shared" si="499"/>
        <v/>
      </c>
      <c r="AF732" s="81"/>
      <c r="AG732" s="6">
        <f t="shared" si="500"/>
        <v>0</v>
      </c>
      <c r="AH732" s="82" t="str">
        <f t="shared" si="507"/>
        <v/>
      </c>
      <c r="AI732" s="4"/>
      <c r="AJ732" s="83">
        <f t="shared" si="501"/>
        <v>97</v>
      </c>
      <c r="AK732" s="77" t="str">
        <f t="shared" si="502"/>
        <v/>
      </c>
      <c r="AL732" s="77" t="str">
        <f t="shared" si="503"/>
        <v/>
      </c>
      <c r="AM732" s="78"/>
      <c r="AN732" s="79" t="e">
        <f>IF(#REF!="","",ROUND(#REF!/#REF!*$AN$5,1))</f>
        <v>#REF!</v>
      </c>
      <c r="AO732" s="79" t="str">
        <f t="shared" si="508"/>
        <v/>
      </c>
      <c r="AP732" s="5" t="str">
        <f t="shared" si="510"/>
        <v/>
      </c>
      <c r="AQ732" s="5" t="str">
        <f t="shared" si="511"/>
        <v/>
      </c>
      <c r="AR732" s="5" t="str">
        <f t="shared" si="512"/>
        <v/>
      </c>
      <c r="AS732" s="5" t="str">
        <f t="shared" si="513"/>
        <v/>
      </c>
      <c r="AT732" s="5" t="str">
        <f t="shared" si="514"/>
        <v/>
      </c>
      <c r="AU732" s="5" t="str">
        <f t="shared" si="515"/>
        <v/>
      </c>
      <c r="AV732" s="5" t="str">
        <f t="shared" si="509"/>
        <v/>
      </c>
    </row>
    <row r="733" spans="1:48" x14ac:dyDescent="0.35">
      <c r="A733" s="69">
        <f>IF('Student Profile'!A100="","",'Student Profile'!A100)</f>
        <v>98</v>
      </c>
      <c r="B733" s="70" t="str">
        <f>IF('Student Profile'!B100="","",'Student Profile'!B100)</f>
        <v/>
      </c>
      <c r="C733" s="69" t="str">
        <f>IF('Student Profile'!C100="","",'Student Profile'!C100)</f>
        <v/>
      </c>
      <c r="D733" s="71"/>
      <c r="E733" s="72">
        <f t="shared" si="484"/>
        <v>0</v>
      </c>
      <c r="F733" s="72" t="str">
        <f t="shared" si="504"/>
        <v/>
      </c>
      <c r="G733" s="4"/>
      <c r="H733" s="84">
        <f t="shared" si="485"/>
        <v>98</v>
      </c>
      <c r="I733" s="80" t="str">
        <f t="shared" si="486"/>
        <v/>
      </c>
      <c r="J733" s="80" t="str">
        <f t="shared" si="487"/>
        <v/>
      </c>
      <c r="K733" s="81"/>
      <c r="L733" s="6">
        <f t="shared" si="488"/>
        <v>0</v>
      </c>
      <c r="M733" s="82" t="str">
        <f t="shared" si="505"/>
        <v/>
      </c>
      <c r="N733" s="4"/>
      <c r="O733" s="83">
        <f t="shared" si="489"/>
        <v>98</v>
      </c>
      <c r="P733" s="77" t="str">
        <f t="shared" si="490"/>
        <v/>
      </c>
      <c r="Q733" s="77" t="str">
        <f t="shared" si="491"/>
        <v/>
      </c>
      <c r="R733" s="78"/>
      <c r="S733" s="79" t="e">
        <f>IF(#REF!="","",ROUND(#REF!/#REF!*$AN$5,1))</f>
        <v>#REF!</v>
      </c>
      <c r="T733" s="79" t="str">
        <f t="shared" si="492"/>
        <v/>
      </c>
      <c r="U733" s="4"/>
      <c r="V733" s="69">
        <f t="shared" si="493"/>
        <v>98</v>
      </c>
      <c r="W733" s="70" t="str">
        <f t="shared" si="494"/>
        <v/>
      </c>
      <c r="X733" s="70" t="str">
        <f t="shared" si="495"/>
        <v/>
      </c>
      <c r="Y733" s="71"/>
      <c r="Z733" s="72">
        <f t="shared" si="496"/>
        <v>0</v>
      </c>
      <c r="AA733" s="72" t="str">
        <f t="shared" si="506"/>
        <v/>
      </c>
      <c r="AB733" s="4"/>
      <c r="AC733" s="84">
        <f t="shared" si="497"/>
        <v>98</v>
      </c>
      <c r="AD733" s="80" t="str">
        <f t="shared" si="498"/>
        <v/>
      </c>
      <c r="AE733" s="80" t="str">
        <f t="shared" si="499"/>
        <v/>
      </c>
      <c r="AF733" s="81"/>
      <c r="AG733" s="6">
        <f t="shared" si="500"/>
        <v>0</v>
      </c>
      <c r="AH733" s="82" t="str">
        <f t="shared" si="507"/>
        <v/>
      </c>
      <c r="AI733" s="4"/>
      <c r="AJ733" s="83">
        <f t="shared" si="501"/>
        <v>98</v>
      </c>
      <c r="AK733" s="77" t="str">
        <f t="shared" si="502"/>
        <v/>
      </c>
      <c r="AL733" s="77" t="str">
        <f t="shared" si="503"/>
        <v/>
      </c>
      <c r="AM733" s="78"/>
      <c r="AN733" s="79" t="e">
        <f>IF(#REF!="","",ROUND(#REF!/#REF!*$AN$5,1))</f>
        <v>#REF!</v>
      </c>
      <c r="AO733" s="79" t="str">
        <f t="shared" si="508"/>
        <v/>
      </c>
      <c r="AP733" s="5" t="str">
        <f t="shared" si="510"/>
        <v/>
      </c>
      <c r="AQ733" s="5" t="str">
        <f t="shared" si="511"/>
        <v/>
      </c>
      <c r="AR733" s="5" t="str">
        <f t="shared" si="512"/>
        <v/>
      </c>
      <c r="AS733" s="5" t="str">
        <f t="shared" si="513"/>
        <v/>
      </c>
      <c r="AT733" s="5" t="str">
        <f t="shared" si="514"/>
        <v/>
      </c>
      <c r="AU733" s="5" t="str">
        <f t="shared" si="515"/>
        <v/>
      </c>
      <c r="AV733" s="5" t="str">
        <f t="shared" si="509"/>
        <v/>
      </c>
    </row>
    <row r="734" spans="1:48" x14ac:dyDescent="0.35">
      <c r="A734" s="69">
        <f>IF('Student Profile'!A101="","",'Student Profile'!A101)</f>
        <v>99</v>
      </c>
      <c r="B734" s="70" t="str">
        <f>IF('Student Profile'!B101="","",'Student Profile'!B101)</f>
        <v/>
      </c>
      <c r="C734" s="69" t="str">
        <f>IF('Student Profile'!C101="","",'Student Profile'!C101)</f>
        <v/>
      </c>
      <c r="D734" s="71"/>
      <c r="E734" s="72">
        <f t="shared" si="484"/>
        <v>0</v>
      </c>
      <c r="F734" s="72" t="str">
        <f t="shared" si="504"/>
        <v/>
      </c>
      <c r="G734" s="4"/>
      <c r="H734" s="84">
        <f t="shared" si="485"/>
        <v>99</v>
      </c>
      <c r="I734" s="80" t="str">
        <f t="shared" si="486"/>
        <v/>
      </c>
      <c r="J734" s="80" t="str">
        <f t="shared" si="487"/>
        <v/>
      </c>
      <c r="K734" s="81"/>
      <c r="L734" s="6">
        <f t="shared" si="488"/>
        <v>0</v>
      </c>
      <c r="M734" s="82" t="str">
        <f t="shared" si="505"/>
        <v/>
      </c>
      <c r="N734" s="4"/>
      <c r="O734" s="83">
        <f t="shared" si="489"/>
        <v>99</v>
      </c>
      <c r="P734" s="77" t="str">
        <f t="shared" si="490"/>
        <v/>
      </c>
      <c r="Q734" s="77" t="str">
        <f t="shared" si="491"/>
        <v/>
      </c>
      <c r="R734" s="78"/>
      <c r="S734" s="79" t="e">
        <f>IF(#REF!="","",ROUND(#REF!/#REF!*$AN$5,1))</f>
        <v>#REF!</v>
      </c>
      <c r="T734" s="79" t="str">
        <f t="shared" si="492"/>
        <v/>
      </c>
      <c r="U734" s="4"/>
      <c r="V734" s="69">
        <f t="shared" si="493"/>
        <v>99</v>
      </c>
      <c r="W734" s="70" t="str">
        <f t="shared" si="494"/>
        <v/>
      </c>
      <c r="X734" s="70" t="str">
        <f t="shared" si="495"/>
        <v/>
      </c>
      <c r="Y734" s="71"/>
      <c r="Z734" s="72">
        <f t="shared" si="496"/>
        <v>0</v>
      </c>
      <c r="AA734" s="72" t="str">
        <f t="shared" si="506"/>
        <v/>
      </c>
      <c r="AB734" s="4"/>
      <c r="AC734" s="84">
        <f t="shared" si="497"/>
        <v>99</v>
      </c>
      <c r="AD734" s="80" t="str">
        <f t="shared" si="498"/>
        <v/>
      </c>
      <c r="AE734" s="80" t="str">
        <f t="shared" si="499"/>
        <v/>
      </c>
      <c r="AF734" s="81"/>
      <c r="AG734" s="6">
        <f t="shared" si="500"/>
        <v>0</v>
      </c>
      <c r="AH734" s="82" t="str">
        <f t="shared" si="507"/>
        <v/>
      </c>
      <c r="AI734" s="4"/>
      <c r="AJ734" s="83">
        <f t="shared" si="501"/>
        <v>99</v>
      </c>
      <c r="AK734" s="77" t="str">
        <f t="shared" si="502"/>
        <v/>
      </c>
      <c r="AL734" s="77" t="str">
        <f t="shared" si="503"/>
        <v/>
      </c>
      <c r="AM734" s="78"/>
      <c r="AN734" s="79" t="e">
        <f>IF(#REF!="","",ROUND(#REF!/#REF!*$AN$5,1))</f>
        <v>#REF!</v>
      </c>
      <c r="AO734" s="79" t="str">
        <f t="shared" si="508"/>
        <v/>
      </c>
      <c r="AP734" s="5" t="str">
        <f t="shared" si="510"/>
        <v/>
      </c>
      <c r="AQ734" s="5" t="str">
        <f t="shared" si="511"/>
        <v/>
      </c>
      <c r="AR734" s="5" t="str">
        <f t="shared" si="512"/>
        <v/>
      </c>
      <c r="AS734" s="5" t="str">
        <f t="shared" si="513"/>
        <v/>
      </c>
      <c r="AT734" s="5" t="str">
        <f t="shared" si="514"/>
        <v/>
      </c>
      <c r="AU734" s="5" t="str">
        <f t="shared" si="515"/>
        <v/>
      </c>
      <c r="AV734" s="5" t="str">
        <f t="shared" si="509"/>
        <v/>
      </c>
    </row>
    <row r="735" spans="1:48" x14ac:dyDescent="0.35">
      <c r="A735" s="69">
        <f>IF('Student Profile'!A102="","",'Student Profile'!A102)</f>
        <v>100</v>
      </c>
      <c r="B735" s="70" t="str">
        <f>IF('Student Profile'!B102="","",'Student Profile'!B102)</f>
        <v/>
      </c>
      <c r="C735" s="69" t="str">
        <f>IF('Student Profile'!C102="","",'Student Profile'!C102)</f>
        <v/>
      </c>
      <c r="D735" s="71"/>
      <c r="E735" s="72">
        <f t="shared" si="484"/>
        <v>0</v>
      </c>
      <c r="F735" s="72" t="str">
        <f>IF(D735="","",ROUNDUP(D735/$D$635*$F$635,0))</f>
        <v/>
      </c>
      <c r="G735" s="4"/>
      <c r="H735" s="84">
        <f t="shared" si="485"/>
        <v>100</v>
      </c>
      <c r="I735" s="80" t="str">
        <f t="shared" si="486"/>
        <v/>
      </c>
      <c r="J735" s="80" t="str">
        <f t="shared" si="487"/>
        <v/>
      </c>
      <c r="K735" s="81"/>
      <c r="L735" s="6">
        <f t="shared" si="488"/>
        <v>0</v>
      </c>
      <c r="M735" s="82" t="str">
        <f t="shared" si="505"/>
        <v/>
      </c>
      <c r="N735" s="4"/>
      <c r="O735" s="83">
        <f t="shared" si="489"/>
        <v>100</v>
      </c>
      <c r="P735" s="77" t="str">
        <f t="shared" si="490"/>
        <v/>
      </c>
      <c r="Q735" s="77" t="str">
        <f t="shared" si="491"/>
        <v/>
      </c>
      <c r="R735" s="78"/>
      <c r="S735" s="79" t="e">
        <f>IF(#REF!="","",ROUND(#REF!/#REF!*$AN$5,1))</f>
        <v>#REF!</v>
      </c>
      <c r="T735" s="79" t="str">
        <f t="shared" si="492"/>
        <v/>
      </c>
      <c r="U735" s="4"/>
      <c r="V735" s="69">
        <f t="shared" si="493"/>
        <v>100</v>
      </c>
      <c r="W735" s="70" t="str">
        <f t="shared" si="494"/>
        <v/>
      </c>
      <c r="X735" s="70" t="str">
        <f t="shared" si="495"/>
        <v/>
      </c>
      <c r="Y735" s="71"/>
      <c r="Z735" s="72">
        <f t="shared" si="496"/>
        <v>0</v>
      </c>
      <c r="AA735" s="72" t="str">
        <f>IF(Y735="","",ROUNDUP(Y735/$Y$635*$AA$635,0))</f>
        <v/>
      </c>
      <c r="AB735" s="4"/>
      <c r="AC735" s="84">
        <f t="shared" si="497"/>
        <v>100</v>
      </c>
      <c r="AD735" s="80" t="str">
        <f t="shared" si="498"/>
        <v/>
      </c>
      <c r="AE735" s="80" t="str">
        <f t="shared" si="499"/>
        <v/>
      </c>
      <c r="AF735" s="81"/>
      <c r="AG735" s="6">
        <f t="shared" si="500"/>
        <v>0</v>
      </c>
      <c r="AH735" s="82" t="str">
        <f t="shared" si="507"/>
        <v/>
      </c>
      <c r="AI735" s="4"/>
      <c r="AJ735" s="83">
        <f t="shared" si="501"/>
        <v>100</v>
      </c>
      <c r="AK735" s="77" t="str">
        <f t="shared" si="502"/>
        <v/>
      </c>
      <c r="AL735" s="77" t="str">
        <f t="shared" si="503"/>
        <v/>
      </c>
      <c r="AM735" s="78"/>
      <c r="AN735" s="79" t="e">
        <f>IF(#REF!="","",ROUND(#REF!/#REF!*$AN$5,1))</f>
        <v>#REF!</v>
      </c>
      <c r="AO735" s="79" t="str">
        <f t="shared" si="508"/>
        <v/>
      </c>
      <c r="AP735" s="5" t="str">
        <f t="shared" si="510"/>
        <v/>
      </c>
      <c r="AQ735" s="5" t="str">
        <f t="shared" si="511"/>
        <v/>
      </c>
      <c r="AR735" s="5" t="str">
        <f t="shared" si="512"/>
        <v/>
      </c>
      <c r="AS735" s="5" t="str">
        <f t="shared" si="513"/>
        <v/>
      </c>
      <c r="AT735" s="5" t="str">
        <f t="shared" si="514"/>
        <v/>
      </c>
      <c r="AU735" s="5" t="str">
        <f t="shared" si="515"/>
        <v/>
      </c>
      <c r="AV735" s="5" t="str">
        <f t="shared" si="509"/>
        <v/>
      </c>
    </row>
    <row r="736" spans="1:48" ht="9" customHeight="1" x14ac:dyDescent="0.35">
      <c r="A736" s="9"/>
      <c r="B736" s="4"/>
      <c r="C736" s="9"/>
      <c r="D736" s="10"/>
      <c r="E736" s="10"/>
      <c r="F736" s="10"/>
      <c r="G736" s="4"/>
      <c r="H736" s="9"/>
      <c r="I736" s="4"/>
      <c r="J736" s="9"/>
      <c r="K736" s="10"/>
      <c r="L736" s="10"/>
      <c r="M736" s="10"/>
      <c r="N736" s="4"/>
      <c r="O736" s="9"/>
      <c r="P736" s="4"/>
      <c r="Q736" s="9"/>
      <c r="R736" s="10"/>
      <c r="S736" s="10"/>
      <c r="T736" s="10"/>
      <c r="U736" s="4"/>
      <c r="V736" s="9"/>
      <c r="W736" s="4"/>
      <c r="X736" s="9"/>
      <c r="Y736" s="10"/>
      <c r="Z736" s="10"/>
      <c r="AA736" s="10"/>
      <c r="AB736" s="4"/>
      <c r="AC736" s="9"/>
      <c r="AD736" s="4"/>
      <c r="AE736" s="9"/>
      <c r="AF736" s="10"/>
      <c r="AG736" s="10"/>
      <c r="AH736" s="10"/>
      <c r="AI736" s="4"/>
      <c r="AJ736" s="9"/>
      <c r="AK736" s="4"/>
      <c r="AL736" s="9"/>
      <c r="AM736" s="10"/>
      <c r="AN736" s="10"/>
      <c r="AO736" s="10"/>
      <c r="AP736" s="5" t="str">
        <f t="shared" ref="AP736:AP743" si="516">IF(D736="","",D736)</f>
        <v/>
      </c>
      <c r="AS736" s="5" t="str">
        <f t="shared" ref="AS736:AS743" si="517">IF(Y736="","",Y736)</f>
        <v/>
      </c>
      <c r="AU736" s="5" t="str">
        <f t="shared" ref="AU736:AU743" si="518">IF(AM736="","",AM736)</f>
        <v/>
      </c>
    </row>
    <row r="737" spans="1:48" s="63" customFormat="1" x14ac:dyDescent="0.35">
      <c r="A737" s="602" t="str">
        <f>IF(Home!E13="","",Home!E13)</f>
        <v>YOGA</v>
      </c>
      <c r="B737" s="603"/>
      <c r="C737" s="603"/>
      <c r="D737" s="603"/>
      <c r="E737" s="603"/>
      <c r="F737" s="603"/>
      <c r="G737" s="62"/>
      <c r="H737" s="602" t="str">
        <f>IF(A737="","",A737)</f>
        <v>YOGA</v>
      </c>
      <c r="I737" s="603"/>
      <c r="J737" s="603"/>
      <c r="K737" s="603"/>
      <c r="L737" s="603"/>
      <c r="M737" s="603"/>
      <c r="N737" s="62"/>
      <c r="O737" s="602" t="str">
        <f>IF(H737="","",H737)</f>
        <v>YOGA</v>
      </c>
      <c r="P737" s="603"/>
      <c r="Q737" s="603"/>
      <c r="R737" s="603"/>
      <c r="S737" s="603"/>
      <c r="T737" s="603"/>
      <c r="U737" s="62"/>
      <c r="V737" s="602" t="str">
        <f>IF(A737="","",A737)</f>
        <v>YOGA</v>
      </c>
      <c r="W737" s="603"/>
      <c r="X737" s="603"/>
      <c r="Y737" s="603"/>
      <c r="Z737" s="603"/>
      <c r="AA737" s="603"/>
      <c r="AB737" s="62"/>
      <c r="AC737" s="602" t="str">
        <f>IF(V737="","",V737)</f>
        <v>YOGA</v>
      </c>
      <c r="AD737" s="603"/>
      <c r="AE737" s="603"/>
      <c r="AF737" s="603"/>
      <c r="AG737" s="603"/>
      <c r="AH737" s="603"/>
      <c r="AI737" s="62"/>
      <c r="AJ737" s="602" t="str">
        <f>IF(AC737="","",AC737)</f>
        <v>YOGA</v>
      </c>
      <c r="AK737" s="603"/>
      <c r="AL737" s="603"/>
      <c r="AM737" s="603"/>
      <c r="AN737" s="603"/>
      <c r="AO737" s="603"/>
      <c r="AP737" s="5" t="str">
        <f t="shared" si="516"/>
        <v/>
      </c>
      <c r="AQ737" s="5"/>
      <c r="AR737" s="5"/>
      <c r="AS737" s="5" t="str">
        <f t="shared" si="517"/>
        <v/>
      </c>
      <c r="AT737" s="5"/>
      <c r="AU737" s="5" t="str">
        <f t="shared" si="518"/>
        <v/>
      </c>
    </row>
    <row r="738" spans="1:48" ht="15.75" customHeight="1" x14ac:dyDescent="0.35">
      <c r="A738" s="604" t="s">
        <v>192</v>
      </c>
      <c r="B738" s="605"/>
      <c r="C738" s="605"/>
      <c r="D738" s="605"/>
      <c r="E738" s="605"/>
      <c r="F738" s="606"/>
      <c r="G738" s="4"/>
      <c r="H738" s="598" t="s">
        <v>188</v>
      </c>
      <c r="I738" s="599"/>
      <c r="J738" s="599"/>
      <c r="K738" s="599"/>
      <c r="L738" s="599"/>
      <c r="M738" s="600"/>
      <c r="N738" s="4"/>
      <c r="O738" s="607"/>
      <c r="P738" s="608"/>
      <c r="Q738" s="608"/>
      <c r="R738" s="608"/>
      <c r="S738" s="608"/>
      <c r="T738" s="608"/>
      <c r="U738" s="4"/>
      <c r="V738" s="604" t="s">
        <v>193</v>
      </c>
      <c r="W738" s="605"/>
      <c r="X738" s="605"/>
      <c r="Y738" s="605"/>
      <c r="Z738" s="605"/>
      <c r="AA738" s="606"/>
      <c r="AB738" s="4"/>
      <c r="AC738" s="598" t="s">
        <v>179</v>
      </c>
      <c r="AD738" s="599"/>
      <c r="AE738" s="599"/>
      <c r="AF738" s="599"/>
      <c r="AG738" s="599"/>
      <c r="AH738" s="600"/>
      <c r="AI738" s="4"/>
      <c r="AJ738" s="607" t="s">
        <v>194</v>
      </c>
      <c r="AK738" s="608"/>
      <c r="AL738" s="608"/>
      <c r="AM738" s="608"/>
      <c r="AN738" s="608"/>
      <c r="AO738" s="608"/>
    </row>
    <row r="739" spans="1:48" s="66" customFormat="1" ht="38.25" customHeight="1" x14ac:dyDescent="0.35">
      <c r="A739" s="609" t="s">
        <v>110</v>
      </c>
      <c r="B739" s="609" t="s">
        <v>1</v>
      </c>
      <c r="C739" s="610" t="s">
        <v>2</v>
      </c>
      <c r="D739" s="68" t="s">
        <v>3</v>
      </c>
      <c r="E739" s="68"/>
      <c r="F739" s="68" t="s">
        <v>4</v>
      </c>
      <c r="G739" s="67"/>
      <c r="H739" s="601" t="s">
        <v>0</v>
      </c>
      <c r="I739" s="601" t="s">
        <v>1</v>
      </c>
      <c r="J739" s="596" t="s">
        <v>2</v>
      </c>
      <c r="K739" s="73" t="s">
        <v>3</v>
      </c>
      <c r="L739" s="73"/>
      <c r="M739" s="73" t="s">
        <v>4</v>
      </c>
      <c r="N739" s="67"/>
      <c r="O739" s="612" t="s">
        <v>0</v>
      </c>
      <c r="P739" s="612" t="s">
        <v>1</v>
      </c>
      <c r="Q739" s="613" t="s">
        <v>2</v>
      </c>
      <c r="R739" s="74" t="s">
        <v>111</v>
      </c>
      <c r="S739" s="75"/>
      <c r="T739" s="76" t="s">
        <v>112</v>
      </c>
      <c r="U739" s="67"/>
      <c r="V739" s="610" t="s">
        <v>0</v>
      </c>
      <c r="W739" s="609" t="s">
        <v>1</v>
      </c>
      <c r="X739" s="610" t="s">
        <v>2</v>
      </c>
      <c r="Y739" s="68" t="s">
        <v>3</v>
      </c>
      <c r="Z739" s="68"/>
      <c r="AA739" s="68" t="s">
        <v>4</v>
      </c>
      <c r="AB739" s="67"/>
      <c r="AC739" s="601" t="s">
        <v>0</v>
      </c>
      <c r="AD739" s="601" t="s">
        <v>1</v>
      </c>
      <c r="AE739" s="596" t="s">
        <v>2</v>
      </c>
      <c r="AF739" s="73" t="s">
        <v>3</v>
      </c>
      <c r="AG739" s="73"/>
      <c r="AH739" s="73" t="s">
        <v>4</v>
      </c>
      <c r="AI739" s="67"/>
      <c r="AJ739" s="612" t="s">
        <v>0</v>
      </c>
      <c r="AK739" s="612" t="s">
        <v>1</v>
      </c>
      <c r="AL739" s="613" t="s">
        <v>2</v>
      </c>
      <c r="AM739" s="394" t="s">
        <v>3</v>
      </c>
      <c r="AN739" s="395"/>
      <c r="AO739" s="396" t="s">
        <v>180</v>
      </c>
      <c r="AP739" s="66" t="s">
        <v>176</v>
      </c>
      <c r="AQ739" s="66" t="s">
        <v>195</v>
      </c>
      <c r="AS739" s="66" t="s">
        <v>189</v>
      </c>
      <c r="AT739" s="66" t="s">
        <v>177</v>
      </c>
      <c r="AU739" s="66" t="s">
        <v>178</v>
      </c>
      <c r="AV739" s="66" t="s">
        <v>196</v>
      </c>
    </row>
    <row r="740" spans="1:48" x14ac:dyDescent="0.35">
      <c r="A740" s="609"/>
      <c r="B740" s="609"/>
      <c r="C740" s="611"/>
      <c r="D740" s="401">
        <f>Home!J18</f>
        <v>25</v>
      </c>
      <c r="E740" s="3">
        <v>100</v>
      </c>
      <c r="F740" s="2">
        <v>10</v>
      </c>
      <c r="G740" s="4"/>
      <c r="H740" s="601"/>
      <c r="I740" s="601"/>
      <c r="J740" s="597"/>
      <c r="K740" s="401">
        <f>Home!K18</f>
        <v>50</v>
      </c>
      <c r="L740" s="3">
        <v>100</v>
      </c>
      <c r="M740" s="2">
        <v>30</v>
      </c>
      <c r="N740" s="4"/>
      <c r="O740" s="612"/>
      <c r="P740" s="612"/>
      <c r="Q740" s="614"/>
      <c r="R740" s="2"/>
      <c r="S740" s="3"/>
      <c r="T740" s="2"/>
      <c r="U740" s="4"/>
      <c r="V740" s="611"/>
      <c r="W740" s="609"/>
      <c r="X740" s="611"/>
      <c r="Y740" s="401">
        <f>Home!L18</f>
        <v>25</v>
      </c>
      <c r="Z740" s="3">
        <v>100</v>
      </c>
      <c r="AA740" s="2">
        <v>10</v>
      </c>
      <c r="AB740" s="4"/>
      <c r="AC740" s="601"/>
      <c r="AD740" s="601"/>
      <c r="AE740" s="597"/>
      <c r="AF740" s="401">
        <f>Home!M18</f>
        <v>50</v>
      </c>
      <c r="AG740" s="3">
        <v>100</v>
      </c>
      <c r="AH740" s="2">
        <v>50</v>
      </c>
      <c r="AI740" s="4"/>
      <c r="AJ740" s="612"/>
      <c r="AK740" s="612"/>
      <c r="AL740" s="614"/>
      <c r="AM740" s="401">
        <f>Home!N18</f>
        <v>50</v>
      </c>
      <c r="AN740" s="3">
        <v>100</v>
      </c>
      <c r="AO740" s="2">
        <f>AM740</f>
        <v>50</v>
      </c>
      <c r="AP740" s="5">
        <f>F740</f>
        <v>10</v>
      </c>
      <c r="AQ740" s="5">
        <f>M740</f>
        <v>30</v>
      </c>
      <c r="AS740" s="5">
        <f>AA740</f>
        <v>10</v>
      </c>
      <c r="AT740" s="5">
        <f>AH740</f>
        <v>50</v>
      </c>
      <c r="AU740" s="5">
        <f>AO740</f>
        <v>50</v>
      </c>
      <c r="AV740" s="5">
        <f>IF(AND(AP740="",AQ740="",AS740="",AT740=""),"",SUM(AP740,AQ740,AS740,AT740))</f>
        <v>100</v>
      </c>
    </row>
    <row r="741" spans="1:48" x14ac:dyDescent="0.35">
      <c r="A741" s="69">
        <f>IF('Student Profile'!A3="","",'Student Profile'!A3)</f>
        <v>1</v>
      </c>
      <c r="B741" s="70" t="str">
        <f>IF('Student Profile'!B3="","",'Student Profile'!B3)</f>
        <v>BHARAT SINGH CHHIMWAL</v>
      </c>
      <c r="C741" s="69">
        <f>IF('Student Profile'!C3="","",'Student Profile'!C3)</f>
        <v>4164</v>
      </c>
      <c r="D741" s="71">
        <v>14</v>
      </c>
      <c r="E741" s="72">
        <f>ROUND(D741/$D$5*$E$5,1)</f>
        <v>35</v>
      </c>
      <c r="F741" s="422">
        <f>IF(D741="","",ROUNDUP(D741/$D$740*$F$740,0))</f>
        <v>6</v>
      </c>
      <c r="G741" s="4"/>
      <c r="H741" s="84">
        <f t="shared" ref="H741" si="519">IF(A741="","",A741)</f>
        <v>1</v>
      </c>
      <c r="I741" s="80" t="str">
        <f t="shared" ref="I741" si="520">IF(B741="","",B741)</f>
        <v>BHARAT SINGH CHHIMWAL</v>
      </c>
      <c r="J741" s="80">
        <f t="shared" ref="J741" si="521">IF(C741="","",C741)</f>
        <v>4164</v>
      </c>
      <c r="K741" s="424">
        <v>27</v>
      </c>
      <c r="L741" s="82">
        <f>ROUND(K741/$AF$5*$AG$5,1)</f>
        <v>33.799999999999997</v>
      </c>
      <c r="M741" s="421">
        <f>IF(K741="","",ROUNDUP(K741/$K$740*$M$740,0))</f>
        <v>17</v>
      </c>
      <c r="N741" s="4"/>
      <c r="O741" s="83">
        <f>IF(A741="","",A741)</f>
        <v>1</v>
      </c>
      <c r="P741" s="77" t="str">
        <f>IF(B741="","",B741)</f>
        <v>BHARAT SINGH CHHIMWAL</v>
      </c>
      <c r="Q741" s="77">
        <f>IF(C741="","",C741)</f>
        <v>4164</v>
      </c>
      <c r="R741" s="78"/>
      <c r="S741" s="79" t="e">
        <f>IF(#REF!="","",ROUND(#REF!/#REF!*$AN$5,1))</f>
        <v>#REF!</v>
      </c>
      <c r="T741" s="79" t="str">
        <f>IF(R741="","",ROUNDUP(R741/$R$740*$T$740,1))</f>
        <v/>
      </c>
      <c r="U741" s="4"/>
      <c r="V741" s="69">
        <f>IF(A741="","",A741)</f>
        <v>1</v>
      </c>
      <c r="W741" s="70" t="str">
        <f>IF(B741="","",B741)</f>
        <v>BHARAT SINGH CHHIMWAL</v>
      </c>
      <c r="X741" s="70">
        <f t="shared" ref="X741:X800" si="522">IF(C741="","",C741)</f>
        <v>4164</v>
      </c>
      <c r="Y741" s="71">
        <v>17</v>
      </c>
      <c r="Z741" s="72">
        <f>ROUND(Y741/$Y$5*$Z$5,1)</f>
        <v>42.5</v>
      </c>
      <c r="AA741" s="422">
        <f>IF(Y741="","",ROUNDUP(Y741/$Y$740*$AA$740,0))</f>
        <v>7</v>
      </c>
      <c r="AB741" s="4"/>
      <c r="AC741" s="84">
        <f>IF(A741="","",A741)</f>
        <v>1</v>
      </c>
      <c r="AD741" s="80" t="str">
        <f t="shared" ref="AD741:AD800" si="523">IF(B741="","",B741)</f>
        <v>BHARAT SINGH CHHIMWAL</v>
      </c>
      <c r="AE741" s="80">
        <f t="shared" ref="AE741:AE800" si="524">IF(C741="","",C741)</f>
        <v>4164</v>
      </c>
      <c r="AF741" s="81">
        <v>32</v>
      </c>
      <c r="AG741" s="82">
        <f>ROUND(AF741/$AF$5*$AG$5,1)</f>
        <v>40</v>
      </c>
      <c r="AH741" s="82">
        <f>IF(AF741="","",ROUNDUP(AF741/$AF$740*$AH$740,0))</f>
        <v>32</v>
      </c>
      <c r="AI741" s="4"/>
      <c r="AJ741" s="83">
        <f>IF(A741="","",A741)</f>
        <v>1</v>
      </c>
      <c r="AK741" s="77" t="str">
        <f>IF(B741="","",B741)</f>
        <v>BHARAT SINGH CHHIMWAL</v>
      </c>
      <c r="AL741" s="77">
        <f t="shared" ref="AL741:AL800" si="525">IF(C741="","",C741)</f>
        <v>4164</v>
      </c>
      <c r="AM741" s="78">
        <v>45</v>
      </c>
      <c r="AN741" s="79" t="e">
        <f>IF(#REF!="","",ROUND(#REF!/#REF!*$AN$5,1))</f>
        <v>#REF!</v>
      </c>
      <c r="AO741" s="79">
        <f>IF(AM741="","",ROUNDUP(AM741/$AM$740*$AO$740,0))</f>
        <v>45</v>
      </c>
      <c r="AP741" s="5">
        <f t="shared" si="516"/>
        <v>14</v>
      </c>
      <c r="AQ741" s="5">
        <f>IF(K741="","",K741)</f>
        <v>27</v>
      </c>
      <c r="AR741" s="5" t="str">
        <f>IF(R741="","",R741)</f>
        <v/>
      </c>
      <c r="AS741" s="5">
        <f t="shared" si="517"/>
        <v>17</v>
      </c>
      <c r="AT741" s="5">
        <f>IF(AF741="","",AF741)</f>
        <v>32</v>
      </c>
      <c r="AU741" s="5">
        <f t="shared" si="518"/>
        <v>45</v>
      </c>
      <c r="AV741" s="5">
        <f>IF(AND(AP741="",AQ741="",AS741="",AT741=""),"",SUM(AP741,AQ741,AS741,AT741))</f>
        <v>90</v>
      </c>
    </row>
    <row r="742" spans="1:48" x14ac:dyDescent="0.35">
      <c r="A742" s="69">
        <f>IF('Student Profile'!A4="","",'Student Profile'!A4)</f>
        <v>2</v>
      </c>
      <c r="B742" s="70" t="str">
        <f>IF('Student Profile'!B4="","",'Student Profile'!B4)</f>
        <v>BHASKAR SINGH NEGI</v>
      </c>
      <c r="C742" s="69">
        <f>IF('Student Profile'!C4="","",'Student Profile'!C4)</f>
        <v>4398</v>
      </c>
      <c r="D742" s="71">
        <v>18</v>
      </c>
      <c r="E742" s="72">
        <f t="shared" ref="E742:E800" si="526">ROUND(D742/$D$5*$E$5,1)</f>
        <v>45</v>
      </c>
      <c r="F742" s="422">
        <f t="shared" ref="F742:F805" si="527">IF(D742="","",ROUNDUP(D742/$D$740*$F$740,0))</f>
        <v>8</v>
      </c>
      <c r="G742" s="4"/>
      <c r="H742" s="84">
        <f t="shared" ref="H742:H800" si="528">IF(A742="","",A742)</f>
        <v>2</v>
      </c>
      <c r="I742" s="80" t="str">
        <f t="shared" ref="I742:I800" si="529">IF(B742="","",B742)</f>
        <v>BHASKAR SINGH NEGI</v>
      </c>
      <c r="J742" s="80">
        <f t="shared" ref="J742:J800" si="530">IF(C742="","",C742)</f>
        <v>4398</v>
      </c>
      <c r="K742" s="424">
        <v>39</v>
      </c>
      <c r="L742" s="82">
        <f t="shared" ref="L742:L800" si="531">ROUND(K742/$AF$5*$AG$5,1)</f>
        <v>48.8</v>
      </c>
      <c r="M742" s="421">
        <f t="shared" ref="M742:M805" si="532">IF(K742="","",ROUNDUP(K742/$K$740*$M$740,0))</f>
        <v>24</v>
      </c>
      <c r="N742" s="4"/>
      <c r="O742" s="83">
        <f t="shared" ref="O742:O800" si="533">IF(A742="","",A742)</f>
        <v>2</v>
      </c>
      <c r="P742" s="77" t="str">
        <f t="shared" ref="P742:P800" si="534">IF(B742="","",B742)</f>
        <v>BHASKAR SINGH NEGI</v>
      </c>
      <c r="Q742" s="77">
        <f t="shared" ref="Q742:Q800" si="535">IF(C742="","",C742)</f>
        <v>4398</v>
      </c>
      <c r="R742" s="78"/>
      <c r="S742" s="79" t="e">
        <f>IF(#REF!="","",ROUND(#REF!/#REF!*$AN$5,1))</f>
        <v>#REF!</v>
      </c>
      <c r="T742" s="79" t="str">
        <f t="shared" ref="T742:T800" si="536">IF(R742="","",ROUNDUP(R742/$R$740*$T$740,1))</f>
        <v/>
      </c>
      <c r="U742" s="4"/>
      <c r="V742" s="69">
        <f t="shared" ref="V742:V800" si="537">IF(A742="","",A742)</f>
        <v>2</v>
      </c>
      <c r="W742" s="70" t="str">
        <f t="shared" ref="W742:W800" si="538">IF(B742="","",B742)</f>
        <v>BHASKAR SINGH NEGI</v>
      </c>
      <c r="X742" s="70">
        <f t="shared" si="522"/>
        <v>4398</v>
      </c>
      <c r="Y742" s="71">
        <v>20</v>
      </c>
      <c r="Z742" s="72">
        <f t="shared" ref="Z742:Z800" si="539">ROUND(Y742/$Y$5*$Z$5,1)</f>
        <v>50</v>
      </c>
      <c r="AA742" s="422">
        <f t="shared" ref="AA742:AA805" si="540">IF(Y742="","",ROUNDUP(Y742/$Y$740*$AA$740,0))</f>
        <v>8</v>
      </c>
      <c r="AB742" s="4"/>
      <c r="AC742" s="84">
        <f t="shared" ref="AC742:AC800" si="541">IF(A742="","",A742)</f>
        <v>2</v>
      </c>
      <c r="AD742" s="80" t="str">
        <f t="shared" si="523"/>
        <v>BHASKAR SINGH NEGI</v>
      </c>
      <c r="AE742" s="80">
        <f t="shared" si="524"/>
        <v>4398</v>
      </c>
      <c r="AF742" s="81">
        <v>44</v>
      </c>
      <c r="AG742" s="82">
        <f t="shared" ref="AG742:AG800" si="542">ROUND(AF742/$AF$5*$AG$5,1)</f>
        <v>55</v>
      </c>
      <c r="AH742" s="82">
        <f t="shared" ref="AH742:AH805" si="543">IF(AF742="","",ROUNDUP(AF742/$AF$740*$AH$740,0))</f>
        <v>44</v>
      </c>
      <c r="AI742" s="4"/>
      <c r="AJ742" s="83">
        <f t="shared" ref="AJ742:AJ800" si="544">IF(A742="","",A742)</f>
        <v>2</v>
      </c>
      <c r="AK742" s="77" t="str">
        <f t="shared" ref="AK742:AK800" si="545">IF(B742="","",B742)</f>
        <v>BHASKAR SINGH NEGI</v>
      </c>
      <c r="AL742" s="77">
        <f t="shared" si="525"/>
        <v>4398</v>
      </c>
      <c r="AM742" s="78">
        <v>50</v>
      </c>
      <c r="AN742" s="79" t="e">
        <f>IF(#REF!="","",ROUND(#REF!/#REF!*$AN$5,1))</f>
        <v>#REF!</v>
      </c>
      <c r="AO742" s="79">
        <f t="shared" ref="AO742:AO805" si="546">IF(AM742="","",ROUNDUP(AM742/$AM$740*$AO$740,0))</f>
        <v>50</v>
      </c>
      <c r="AP742" s="5">
        <f t="shared" si="516"/>
        <v>18</v>
      </c>
      <c r="AQ742" s="5">
        <f t="shared" ref="AQ742:AQ743" si="547">IF(K742="","",K742)</f>
        <v>39</v>
      </c>
      <c r="AR742" s="5" t="str">
        <f t="shared" ref="AR742:AR743" si="548">IF(R742="","",R742)</f>
        <v/>
      </c>
      <c r="AS742" s="5">
        <f t="shared" si="517"/>
        <v>20</v>
      </c>
      <c r="AT742" s="5">
        <f t="shared" ref="AT742:AT743" si="549">IF(AF742="","",AF742)</f>
        <v>44</v>
      </c>
      <c r="AU742" s="5">
        <f t="shared" si="518"/>
        <v>50</v>
      </c>
      <c r="AV742" s="5">
        <f t="shared" ref="AV742:AV805" si="550">IF(AND(AP742="",AQ742="",AS742="",AT742=""),"",SUM(AP742,AQ742,AS742,AT742))</f>
        <v>121</v>
      </c>
    </row>
    <row r="743" spans="1:48" x14ac:dyDescent="0.35">
      <c r="A743" s="69">
        <f>IF('Student Profile'!A5="","",'Student Profile'!A5)</f>
        <v>3</v>
      </c>
      <c r="B743" s="70" t="str">
        <f>IF('Student Profile'!B5="","",'Student Profile'!B5)</f>
        <v>BHUPENDRA SINGH JEENA</v>
      </c>
      <c r="C743" s="69">
        <f>IF('Student Profile'!C5="","",'Student Profile'!C5)</f>
        <v>4362</v>
      </c>
      <c r="D743" s="71">
        <v>18</v>
      </c>
      <c r="E743" s="72">
        <f t="shared" si="526"/>
        <v>45</v>
      </c>
      <c r="F743" s="422">
        <f t="shared" si="527"/>
        <v>8</v>
      </c>
      <c r="G743" s="4"/>
      <c r="H743" s="84">
        <f t="shared" si="528"/>
        <v>3</v>
      </c>
      <c r="I743" s="80" t="str">
        <f t="shared" si="529"/>
        <v>BHUPENDRA SINGH JEENA</v>
      </c>
      <c r="J743" s="80">
        <f t="shared" si="530"/>
        <v>4362</v>
      </c>
      <c r="K743" s="424">
        <v>32</v>
      </c>
      <c r="L743" s="82">
        <f t="shared" si="531"/>
        <v>40</v>
      </c>
      <c r="M743" s="421">
        <f t="shared" si="532"/>
        <v>20</v>
      </c>
      <c r="N743" s="4"/>
      <c r="O743" s="83">
        <f t="shared" si="533"/>
        <v>3</v>
      </c>
      <c r="P743" s="77" t="str">
        <f t="shared" si="534"/>
        <v>BHUPENDRA SINGH JEENA</v>
      </c>
      <c r="Q743" s="77">
        <f t="shared" si="535"/>
        <v>4362</v>
      </c>
      <c r="R743" s="78"/>
      <c r="S743" s="79" t="e">
        <f>IF(#REF!="","",ROUND(#REF!/#REF!*$AN$5,1))</f>
        <v>#REF!</v>
      </c>
      <c r="T743" s="79" t="str">
        <f t="shared" si="536"/>
        <v/>
      </c>
      <c r="U743" s="4"/>
      <c r="V743" s="69">
        <f t="shared" si="537"/>
        <v>3</v>
      </c>
      <c r="W743" s="70" t="str">
        <f t="shared" si="538"/>
        <v>BHUPENDRA SINGH JEENA</v>
      </c>
      <c r="X743" s="70">
        <f t="shared" si="522"/>
        <v>4362</v>
      </c>
      <c r="Y743" s="71">
        <v>16</v>
      </c>
      <c r="Z743" s="72">
        <f t="shared" si="539"/>
        <v>40</v>
      </c>
      <c r="AA743" s="422">
        <f t="shared" si="540"/>
        <v>7</v>
      </c>
      <c r="AB743" s="4"/>
      <c r="AC743" s="84">
        <f t="shared" si="541"/>
        <v>3</v>
      </c>
      <c r="AD743" s="80" t="str">
        <f t="shared" si="523"/>
        <v>BHUPENDRA SINGH JEENA</v>
      </c>
      <c r="AE743" s="80">
        <f t="shared" si="524"/>
        <v>4362</v>
      </c>
      <c r="AF743" s="81">
        <v>36</v>
      </c>
      <c r="AG743" s="82">
        <f t="shared" si="542"/>
        <v>45</v>
      </c>
      <c r="AH743" s="82">
        <f t="shared" si="543"/>
        <v>36</v>
      </c>
      <c r="AI743" s="4"/>
      <c r="AJ743" s="83">
        <f t="shared" si="544"/>
        <v>3</v>
      </c>
      <c r="AK743" s="77" t="str">
        <f t="shared" si="545"/>
        <v>BHUPENDRA SINGH JEENA</v>
      </c>
      <c r="AL743" s="77">
        <f t="shared" si="525"/>
        <v>4362</v>
      </c>
      <c r="AM743" s="78">
        <v>45</v>
      </c>
      <c r="AN743" s="79" t="e">
        <f>IF(#REF!="","",ROUND(#REF!/#REF!*$AN$5,1))</f>
        <v>#REF!</v>
      </c>
      <c r="AO743" s="79">
        <f t="shared" si="546"/>
        <v>45</v>
      </c>
      <c r="AP743" s="5">
        <f t="shared" si="516"/>
        <v>18</v>
      </c>
      <c r="AQ743" s="5">
        <f t="shared" si="547"/>
        <v>32</v>
      </c>
      <c r="AR743" s="5" t="str">
        <f t="shared" si="548"/>
        <v/>
      </c>
      <c r="AS743" s="5">
        <f t="shared" si="517"/>
        <v>16</v>
      </c>
      <c r="AT743" s="5">
        <f t="shared" si="549"/>
        <v>36</v>
      </c>
      <c r="AU743" s="5">
        <f t="shared" si="518"/>
        <v>45</v>
      </c>
      <c r="AV743" s="5">
        <f t="shared" si="550"/>
        <v>102</v>
      </c>
    </row>
    <row r="744" spans="1:48" x14ac:dyDescent="0.35">
      <c r="A744" s="69">
        <f>IF('Student Profile'!A6="","",'Student Profile'!A6)</f>
        <v>4</v>
      </c>
      <c r="B744" s="70" t="str">
        <f>IF('Student Profile'!B6="","",'Student Profile'!B6)</f>
        <v>GAURAV SUYAL</v>
      </c>
      <c r="C744" s="69">
        <f>IF('Student Profile'!C6="","",'Student Profile'!C6)</f>
        <v>4165</v>
      </c>
      <c r="D744" s="71">
        <v>17</v>
      </c>
      <c r="E744" s="72">
        <f t="shared" si="526"/>
        <v>42.5</v>
      </c>
      <c r="F744" s="422">
        <f t="shared" si="527"/>
        <v>7</v>
      </c>
      <c r="G744" s="4"/>
      <c r="H744" s="84">
        <f t="shared" si="528"/>
        <v>4</v>
      </c>
      <c r="I744" s="80" t="str">
        <f t="shared" si="529"/>
        <v>GAURAV SUYAL</v>
      </c>
      <c r="J744" s="80">
        <f t="shared" si="530"/>
        <v>4165</v>
      </c>
      <c r="K744" s="424">
        <v>38</v>
      </c>
      <c r="L744" s="82">
        <f t="shared" si="531"/>
        <v>47.5</v>
      </c>
      <c r="M744" s="421">
        <f t="shared" si="532"/>
        <v>23</v>
      </c>
      <c r="N744" s="4"/>
      <c r="O744" s="83">
        <f t="shared" si="533"/>
        <v>4</v>
      </c>
      <c r="P744" s="77" t="str">
        <f t="shared" si="534"/>
        <v>GAURAV SUYAL</v>
      </c>
      <c r="Q744" s="77">
        <f t="shared" si="535"/>
        <v>4165</v>
      </c>
      <c r="R744" s="78"/>
      <c r="S744" s="79" t="e">
        <f>IF(#REF!="","",ROUND(#REF!/#REF!*$AN$5,1))</f>
        <v>#REF!</v>
      </c>
      <c r="T744" s="79" t="str">
        <f t="shared" si="536"/>
        <v/>
      </c>
      <c r="U744" s="4"/>
      <c r="V744" s="69">
        <f t="shared" si="537"/>
        <v>4</v>
      </c>
      <c r="W744" s="70" t="str">
        <f t="shared" si="538"/>
        <v>GAURAV SUYAL</v>
      </c>
      <c r="X744" s="70">
        <f t="shared" si="522"/>
        <v>4165</v>
      </c>
      <c r="Y744" s="71">
        <v>21</v>
      </c>
      <c r="Z744" s="72">
        <f t="shared" si="539"/>
        <v>52.5</v>
      </c>
      <c r="AA744" s="422">
        <f t="shared" si="540"/>
        <v>9</v>
      </c>
      <c r="AB744" s="4"/>
      <c r="AC744" s="84">
        <f t="shared" si="541"/>
        <v>4</v>
      </c>
      <c r="AD744" s="80" t="str">
        <f t="shared" si="523"/>
        <v>GAURAV SUYAL</v>
      </c>
      <c r="AE744" s="80">
        <f t="shared" si="524"/>
        <v>4165</v>
      </c>
      <c r="AF744" s="81">
        <v>45</v>
      </c>
      <c r="AG744" s="82">
        <f t="shared" si="542"/>
        <v>56.3</v>
      </c>
      <c r="AH744" s="82">
        <f t="shared" si="543"/>
        <v>45</v>
      </c>
      <c r="AI744" s="4"/>
      <c r="AJ744" s="83">
        <f t="shared" si="544"/>
        <v>4</v>
      </c>
      <c r="AK744" s="77" t="str">
        <f t="shared" si="545"/>
        <v>GAURAV SUYAL</v>
      </c>
      <c r="AL744" s="77">
        <f t="shared" si="525"/>
        <v>4165</v>
      </c>
      <c r="AM744" s="78">
        <v>50</v>
      </c>
      <c r="AN744" s="79" t="e">
        <f>IF(#REF!="","",ROUND(#REF!/#REF!*$AN$5,1))</f>
        <v>#REF!</v>
      </c>
      <c r="AO744" s="79">
        <f t="shared" si="546"/>
        <v>50</v>
      </c>
      <c r="AP744" s="5">
        <f t="shared" ref="AP744:AP807" si="551">IF(D744="","",D744)</f>
        <v>17</v>
      </c>
      <c r="AQ744" s="5">
        <f t="shared" ref="AQ744:AQ807" si="552">IF(K744="","",K744)</f>
        <v>38</v>
      </c>
      <c r="AR744" s="5" t="str">
        <f t="shared" ref="AR744:AR807" si="553">IF(R744="","",R744)</f>
        <v/>
      </c>
      <c r="AS744" s="5">
        <f t="shared" ref="AS744:AS807" si="554">IF(Y744="","",Y744)</f>
        <v>21</v>
      </c>
      <c r="AT744" s="5">
        <f t="shared" ref="AT744:AT807" si="555">IF(AF744="","",AF744)</f>
        <v>45</v>
      </c>
      <c r="AU744" s="5">
        <f t="shared" ref="AU744:AU807" si="556">IF(AM744="","",AM744)</f>
        <v>50</v>
      </c>
      <c r="AV744" s="5">
        <f t="shared" si="550"/>
        <v>121</v>
      </c>
    </row>
    <row r="745" spans="1:48" x14ac:dyDescent="0.35">
      <c r="A745" s="69">
        <f>IF('Student Profile'!A7="","",'Student Profile'!A7)</f>
        <v>5</v>
      </c>
      <c r="B745" s="70" t="str">
        <f>IF('Student Profile'!B7="","",'Student Profile'!B7)</f>
        <v>KAMAL KISHOR JOSHI</v>
      </c>
      <c r="C745" s="69">
        <f>IF('Student Profile'!C7="","",'Student Profile'!C7)</f>
        <v>4364</v>
      </c>
      <c r="D745" s="71">
        <v>22</v>
      </c>
      <c r="E745" s="72">
        <f t="shared" si="526"/>
        <v>55</v>
      </c>
      <c r="F745" s="422">
        <f t="shared" si="527"/>
        <v>9</v>
      </c>
      <c r="G745" s="4"/>
      <c r="H745" s="84">
        <f t="shared" si="528"/>
        <v>5</v>
      </c>
      <c r="I745" s="80" t="str">
        <f t="shared" si="529"/>
        <v>KAMAL KISHOR JOSHI</v>
      </c>
      <c r="J745" s="80">
        <f t="shared" si="530"/>
        <v>4364</v>
      </c>
      <c r="K745" s="424">
        <v>42</v>
      </c>
      <c r="L745" s="82">
        <f t="shared" si="531"/>
        <v>52.5</v>
      </c>
      <c r="M745" s="421">
        <f t="shared" si="532"/>
        <v>26</v>
      </c>
      <c r="N745" s="4"/>
      <c r="O745" s="83">
        <f t="shared" si="533"/>
        <v>5</v>
      </c>
      <c r="P745" s="77" t="str">
        <f t="shared" si="534"/>
        <v>KAMAL KISHOR JOSHI</v>
      </c>
      <c r="Q745" s="77">
        <f t="shared" si="535"/>
        <v>4364</v>
      </c>
      <c r="R745" s="78"/>
      <c r="S745" s="79" t="e">
        <f>IF(#REF!="","",ROUND(#REF!/#REF!*$AN$5,1))</f>
        <v>#REF!</v>
      </c>
      <c r="T745" s="79" t="str">
        <f t="shared" si="536"/>
        <v/>
      </c>
      <c r="U745" s="4"/>
      <c r="V745" s="69">
        <f t="shared" si="537"/>
        <v>5</v>
      </c>
      <c r="W745" s="70" t="str">
        <f t="shared" si="538"/>
        <v>KAMAL KISHOR JOSHI</v>
      </c>
      <c r="X745" s="70">
        <f t="shared" si="522"/>
        <v>4364</v>
      </c>
      <c r="Y745" s="71">
        <v>22</v>
      </c>
      <c r="Z745" s="72">
        <f t="shared" si="539"/>
        <v>55</v>
      </c>
      <c r="AA745" s="422">
        <f t="shared" si="540"/>
        <v>9</v>
      </c>
      <c r="AB745" s="4"/>
      <c r="AC745" s="84">
        <f t="shared" si="541"/>
        <v>5</v>
      </c>
      <c r="AD745" s="80" t="str">
        <f t="shared" si="523"/>
        <v>KAMAL KISHOR JOSHI</v>
      </c>
      <c r="AE745" s="80">
        <f t="shared" si="524"/>
        <v>4364</v>
      </c>
      <c r="AF745" s="81">
        <v>47</v>
      </c>
      <c r="AG745" s="82">
        <f t="shared" si="542"/>
        <v>58.8</v>
      </c>
      <c r="AH745" s="82">
        <f t="shared" si="543"/>
        <v>47</v>
      </c>
      <c r="AI745" s="4"/>
      <c r="AJ745" s="83">
        <f t="shared" si="544"/>
        <v>5</v>
      </c>
      <c r="AK745" s="77" t="str">
        <f t="shared" si="545"/>
        <v>KAMAL KISHOR JOSHI</v>
      </c>
      <c r="AL745" s="77">
        <f t="shared" si="525"/>
        <v>4364</v>
      </c>
      <c r="AM745" s="78">
        <v>50</v>
      </c>
      <c r="AN745" s="79" t="e">
        <f>IF(#REF!="","",ROUND(#REF!/#REF!*$AN$5,1))</f>
        <v>#REF!</v>
      </c>
      <c r="AO745" s="79">
        <f t="shared" si="546"/>
        <v>50</v>
      </c>
      <c r="AP745" s="5">
        <f t="shared" si="551"/>
        <v>22</v>
      </c>
      <c r="AQ745" s="5">
        <f t="shared" si="552"/>
        <v>42</v>
      </c>
      <c r="AR745" s="5" t="str">
        <f t="shared" si="553"/>
        <v/>
      </c>
      <c r="AS745" s="5">
        <f t="shared" si="554"/>
        <v>22</v>
      </c>
      <c r="AT745" s="5">
        <f t="shared" si="555"/>
        <v>47</v>
      </c>
      <c r="AU745" s="5">
        <f t="shared" si="556"/>
        <v>50</v>
      </c>
      <c r="AV745" s="5">
        <f t="shared" si="550"/>
        <v>133</v>
      </c>
    </row>
    <row r="746" spans="1:48" x14ac:dyDescent="0.35">
      <c r="A746" s="69">
        <f>IF('Student Profile'!A8="","",'Student Profile'!A8)</f>
        <v>6</v>
      </c>
      <c r="B746" s="70" t="str">
        <f>IF('Student Profile'!B8="","",'Student Profile'!B8)</f>
        <v>KARAN SINGH RAWAT</v>
      </c>
      <c r="C746" s="69">
        <f>IF('Student Profile'!C8="","",'Student Profile'!C8)</f>
        <v>4367</v>
      </c>
      <c r="D746" s="71">
        <v>20</v>
      </c>
      <c r="E746" s="72">
        <f t="shared" si="526"/>
        <v>50</v>
      </c>
      <c r="F746" s="422">
        <f t="shared" si="527"/>
        <v>8</v>
      </c>
      <c r="G746" s="4"/>
      <c r="H746" s="84">
        <f t="shared" si="528"/>
        <v>6</v>
      </c>
      <c r="I746" s="80" t="str">
        <f t="shared" si="529"/>
        <v>KARAN SINGH RAWAT</v>
      </c>
      <c r="J746" s="80">
        <f t="shared" si="530"/>
        <v>4367</v>
      </c>
      <c r="K746" s="424">
        <v>34</v>
      </c>
      <c r="L746" s="82">
        <f t="shared" si="531"/>
        <v>42.5</v>
      </c>
      <c r="M746" s="421">
        <f t="shared" si="532"/>
        <v>21</v>
      </c>
      <c r="N746" s="4"/>
      <c r="O746" s="83">
        <f t="shared" si="533"/>
        <v>6</v>
      </c>
      <c r="P746" s="77" t="str">
        <f t="shared" si="534"/>
        <v>KARAN SINGH RAWAT</v>
      </c>
      <c r="Q746" s="77">
        <f t="shared" si="535"/>
        <v>4367</v>
      </c>
      <c r="R746" s="78"/>
      <c r="S746" s="79" t="e">
        <f>IF(#REF!="","",ROUND(#REF!/#REF!*$AN$5,1))</f>
        <v>#REF!</v>
      </c>
      <c r="T746" s="79" t="str">
        <f t="shared" si="536"/>
        <v/>
      </c>
      <c r="U746" s="4"/>
      <c r="V746" s="69">
        <f t="shared" si="537"/>
        <v>6</v>
      </c>
      <c r="W746" s="70" t="str">
        <f t="shared" si="538"/>
        <v>KARAN SINGH RAWAT</v>
      </c>
      <c r="X746" s="70">
        <f t="shared" si="522"/>
        <v>4367</v>
      </c>
      <c r="Y746" s="71">
        <v>20</v>
      </c>
      <c r="Z746" s="72">
        <f t="shared" si="539"/>
        <v>50</v>
      </c>
      <c r="AA746" s="422">
        <f t="shared" si="540"/>
        <v>8</v>
      </c>
      <c r="AB746" s="4"/>
      <c r="AC746" s="84">
        <f t="shared" si="541"/>
        <v>6</v>
      </c>
      <c r="AD746" s="80" t="str">
        <f t="shared" si="523"/>
        <v>KARAN SINGH RAWAT</v>
      </c>
      <c r="AE746" s="80">
        <f t="shared" si="524"/>
        <v>4367</v>
      </c>
      <c r="AF746" s="81">
        <v>45</v>
      </c>
      <c r="AG746" s="82">
        <f t="shared" si="542"/>
        <v>56.3</v>
      </c>
      <c r="AH746" s="82">
        <f t="shared" si="543"/>
        <v>45</v>
      </c>
      <c r="AI746" s="4"/>
      <c r="AJ746" s="83">
        <f t="shared" si="544"/>
        <v>6</v>
      </c>
      <c r="AK746" s="77" t="str">
        <f t="shared" si="545"/>
        <v>KARAN SINGH RAWAT</v>
      </c>
      <c r="AL746" s="77">
        <f t="shared" si="525"/>
        <v>4367</v>
      </c>
      <c r="AM746" s="78">
        <v>50</v>
      </c>
      <c r="AN746" s="79" t="e">
        <f>IF(#REF!="","",ROUND(#REF!/#REF!*$AN$5,1))</f>
        <v>#REF!</v>
      </c>
      <c r="AO746" s="79">
        <f t="shared" si="546"/>
        <v>50</v>
      </c>
      <c r="AP746" s="5">
        <f t="shared" si="551"/>
        <v>20</v>
      </c>
      <c r="AQ746" s="5">
        <f t="shared" si="552"/>
        <v>34</v>
      </c>
      <c r="AR746" s="5" t="str">
        <f t="shared" si="553"/>
        <v/>
      </c>
      <c r="AS746" s="5">
        <f t="shared" si="554"/>
        <v>20</v>
      </c>
      <c r="AT746" s="5">
        <f t="shared" si="555"/>
        <v>45</v>
      </c>
      <c r="AU746" s="5">
        <f t="shared" si="556"/>
        <v>50</v>
      </c>
      <c r="AV746" s="5">
        <f t="shared" si="550"/>
        <v>119</v>
      </c>
    </row>
    <row r="747" spans="1:48" x14ac:dyDescent="0.35">
      <c r="A747" s="69">
        <f>IF('Student Profile'!A9="","",'Student Profile'!A9)</f>
        <v>7</v>
      </c>
      <c r="B747" s="70" t="str">
        <f>IF('Student Profile'!B9="","",'Student Profile'!B9)</f>
        <v>KARAN SUYAL</v>
      </c>
      <c r="C747" s="69">
        <f>IF('Student Profile'!C9="","",'Student Profile'!C9)</f>
        <v>4346</v>
      </c>
      <c r="D747" s="71">
        <v>22</v>
      </c>
      <c r="E747" s="72">
        <f t="shared" si="526"/>
        <v>55</v>
      </c>
      <c r="F747" s="422">
        <f t="shared" si="527"/>
        <v>9</v>
      </c>
      <c r="G747" s="4"/>
      <c r="H747" s="84">
        <f t="shared" si="528"/>
        <v>7</v>
      </c>
      <c r="I747" s="80" t="str">
        <f t="shared" si="529"/>
        <v>KARAN SUYAL</v>
      </c>
      <c r="J747" s="80">
        <f t="shared" si="530"/>
        <v>4346</v>
      </c>
      <c r="K747" s="424">
        <v>42</v>
      </c>
      <c r="L747" s="82">
        <f t="shared" si="531"/>
        <v>52.5</v>
      </c>
      <c r="M747" s="421">
        <f t="shared" si="532"/>
        <v>26</v>
      </c>
      <c r="N747" s="4"/>
      <c r="O747" s="83">
        <f t="shared" si="533"/>
        <v>7</v>
      </c>
      <c r="P747" s="77" t="str">
        <f t="shared" si="534"/>
        <v>KARAN SUYAL</v>
      </c>
      <c r="Q747" s="77">
        <f t="shared" si="535"/>
        <v>4346</v>
      </c>
      <c r="R747" s="78"/>
      <c r="S747" s="79" t="e">
        <f>IF(#REF!="","",ROUND(#REF!/#REF!*$AN$5,1))</f>
        <v>#REF!</v>
      </c>
      <c r="T747" s="79" t="str">
        <f t="shared" si="536"/>
        <v/>
      </c>
      <c r="U747" s="4"/>
      <c r="V747" s="69">
        <f t="shared" si="537"/>
        <v>7</v>
      </c>
      <c r="W747" s="70" t="str">
        <f t="shared" si="538"/>
        <v>KARAN SUYAL</v>
      </c>
      <c r="X747" s="70">
        <f t="shared" si="522"/>
        <v>4346</v>
      </c>
      <c r="Y747" s="71">
        <v>18</v>
      </c>
      <c r="Z747" s="72">
        <f t="shared" si="539"/>
        <v>45</v>
      </c>
      <c r="AA747" s="422">
        <f t="shared" si="540"/>
        <v>8</v>
      </c>
      <c r="AB747" s="4"/>
      <c r="AC747" s="84">
        <f t="shared" si="541"/>
        <v>7</v>
      </c>
      <c r="AD747" s="80" t="str">
        <f t="shared" si="523"/>
        <v>KARAN SUYAL</v>
      </c>
      <c r="AE747" s="80">
        <f t="shared" si="524"/>
        <v>4346</v>
      </c>
      <c r="AF747" s="81">
        <v>41</v>
      </c>
      <c r="AG747" s="82">
        <f t="shared" si="542"/>
        <v>51.3</v>
      </c>
      <c r="AH747" s="82">
        <f t="shared" si="543"/>
        <v>41</v>
      </c>
      <c r="AI747" s="4"/>
      <c r="AJ747" s="83">
        <f t="shared" si="544"/>
        <v>7</v>
      </c>
      <c r="AK747" s="77" t="str">
        <f t="shared" si="545"/>
        <v>KARAN SUYAL</v>
      </c>
      <c r="AL747" s="77">
        <f t="shared" si="525"/>
        <v>4346</v>
      </c>
      <c r="AM747" s="78">
        <v>45</v>
      </c>
      <c r="AN747" s="79" t="e">
        <f>IF(#REF!="","",ROUND(#REF!/#REF!*$AN$5,1))</f>
        <v>#REF!</v>
      </c>
      <c r="AO747" s="79">
        <f t="shared" si="546"/>
        <v>45</v>
      </c>
      <c r="AP747" s="5">
        <f t="shared" si="551"/>
        <v>22</v>
      </c>
      <c r="AQ747" s="5">
        <f t="shared" si="552"/>
        <v>42</v>
      </c>
      <c r="AR747" s="5" t="str">
        <f t="shared" si="553"/>
        <v/>
      </c>
      <c r="AS747" s="5">
        <f t="shared" si="554"/>
        <v>18</v>
      </c>
      <c r="AT747" s="5">
        <f t="shared" si="555"/>
        <v>41</v>
      </c>
      <c r="AU747" s="5">
        <f t="shared" si="556"/>
        <v>45</v>
      </c>
      <c r="AV747" s="5">
        <f t="shared" si="550"/>
        <v>123</v>
      </c>
    </row>
    <row r="748" spans="1:48" x14ac:dyDescent="0.35">
      <c r="A748" s="69">
        <f>IF('Student Profile'!A10="","",'Student Profile'!A10)</f>
        <v>8</v>
      </c>
      <c r="B748" s="70" t="str">
        <f>IF('Student Profile'!B10="","",'Student Profile'!B10)</f>
        <v>KHEEM SINGH CHHIMWAL</v>
      </c>
      <c r="C748" s="69">
        <f>IF('Student Profile'!C10="","",'Student Profile'!C10)</f>
        <v>4162</v>
      </c>
      <c r="D748" s="71">
        <v>18</v>
      </c>
      <c r="E748" s="72">
        <f t="shared" si="526"/>
        <v>45</v>
      </c>
      <c r="F748" s="422">
        <f t="shared" si="527"/>
        <v>8</v>
      </c>
      <c r="G748" s="4"/>
      <c r="H748" s="84">
        <f t="shared" si="528"/>
        <v>8</v>
      </c>
      <c r="I748" s="80" t="str">
        <f t="shared" si="529"/>
        <v>KHEEM SINGH CHHIMWAL</v>
      </c>
      <c r="J748" s="80">
        <f t="shared" si="530"/>
        <v>4162</v>
      </c>
      <c r="K748" s="424">
        <v>31</v>
      </c>
      <c r="L748" s="82">
        <f t="shared" si="531"/>
        <v>38.799999999999997</v>
      </c>
      <c r="M748" s="421">
        <f t="shared" si="532"/>
        <v>19</v>
      </c>
      <c r="N748" s="4"/>
      <c r="O748" s="83">
        <f t="shared" si="533"/>
        <v>8</v>
      </c>
      <c r="P748" s="77" t="str">
        <f t="shared" si="534"/>
        <v>KHEEM SINGH CHHIMWAL</v>
      </c>
      <c r="Q748" s="77">
        <f t="shared" si="535"/>
        <v>4162</v>
      </c>
      <c r="R748" s="78"/>
      <c r="S748" s="79" t="e">
        <f>IF(#REF!="","",ROUND(#REF!/#REF!*$AN$5,1))</f>
        <v>#REF!</v>
      </c>
      <c r="T748" s="79" t="str">
        <f t="shared" si="536"/>
        <v/>
      </c>
      <c r="U748" s="4"/>
      <c r="V748" s="69">
        <f t="shared" si="537"/>
        <v>8</v>
      </c>
      <c r="W748" s="70" t="str">
        <f t="shared" si="538"/>
        <v>KHEEM SINGH CHHIMWAL</v>
      </c>
      <c r="X748" s="70">
        <f t="shared" si="522"/>
        <v>4162</v>
      </c>
      <c r="Y748" s="71">
        <v>16</v>
      </c>
      <c r="Z748" s="72">
        <f t="shared" si="539"/>
        <v>40</v>
      </c>
      <c r="AA748" s="422">
        <f t="shared" si="540"/>
        <v>7</v>
      </c>
      <c r="AB748" s="4"/>
      <c r="AC748" s="84">
        <f t="shared" si="541"/>
        <v>8</v>
      </c>
      <c r="AD748" s="80" t="str">
        <f t="shared" si="523"/>
        <v>KHEEM SINGH CHHIMWAL</v>
      </c>
      <c r="AE748" s="80">
        <f t="shared" si="524"/>
        <v>4162</v>
      </c>
      <c r="AF748" s="81">
        <v>35</v>
      </c>
      <c r="AG748" s="82">
        <f t="shared" si="542"/>
        <v>43.8</v>
      </c>
      <c r="AH748" s="82">
        <f t="shared" si="543"/>
        <v>35</v>
      </c>
      <c r="AI748" s="4"/>
      <c r="AJ748" s="83">
        <f t="shared" si="544"/>
        <v>8</v>
      </c>
      <c r="AK748" s="77" t="str">
        <f t="shared" si="545"/>
        <v>KHEEM SINGH CHHIMWAL</v>
      </c>
      <c r="AL748" s="77">
        <f t="shared" si="525"/>
        <v>4162</v>
      </c>
      <c r="AM748" s="78">
        <v>45</v>
      </c>
      <c r="AN748" s="79" t="e">
        <f>IF(#REF!="","",ROUND(#REF!/#REF!*$AN$5,1))</f>
        <v>#REF!</v>
      </c>
      <c r="AO748" s="79">
        <f t="shared" si="546"/>
        <v>45</v>
      </c>
      <c r="AP748" s="5">
        <f t="shared" si="551"/>
        <v>18</v>
      </c>
      <c r="AQ748" s="5">
        <f t="shared" si="552"/>
        <v>31</v>
      </c>
      <c r="AR748" s="5" t="str">
        <f t="shared" si="553"/>
        <v/>
      </c>
      <c r="AS748" s="5">
        <f t="shared" si="554"/>
        <v>16</v>
      </c>
      <c r="AT748" s="5">
        <f t="shared" si="555"/>
        <v>35</v>
      </c>
      <c r="AU748" s="5">
        <f t="shared" si="556"/>
        <v>45</v>
      </c>
      <c r="AV748" s="5">
        <f t="shared" si="550"/>
        <v>100</v>
      </c>
    </row>
    <row r="749" spans="1:48" x14ac:dyDescent="0.35">
      <c r="A749" s="69">
        <f>IF('Student Profile'!A11="","",'Student Profile'!A11)</f>
        <v>9</v>
      </c>
      <c r="B749" s="70" t="str">
        <f>IF('Student Profile'!B11="","",'Student Profile'!B11)</f>
        <v>MANISH NEGI</v>
      </c>
      <c r="C749" s="69">
        <f>IF('Student Profile'!C11="","",'Student Profile'!C11)</f>
        <v>4393</v>
      </c>
      <c r="D749" s="71">
        <v>15</v>
      </c>
      <c r="E749" s="72">
        <f t="shared" si="526"/>
        <v>37.5</v>
      </c>
      <c r="F749" s="422">
        <f t="shared" si="527"/>
        <v>6</v>
      </c>
      <c r="G749" s="4"/>
      <c r="H749" s="84">
        <f t="shared" si="528"/>
        <v>9</v>
      </c>
      <c r="I749" s="80" t="str">
        <f t="shared" si="529"/>
        <v>MANISH NEGI</v>
      </c>
      <c r="J749" s="80">
        <f t="shared" si="530"/>
        <v>4393</v>
      </c>
      <c r="K749" s="424">
        <v>30</v>
      </c>
      <c r="L749" s="82">
        <f t="shared" si="531"/>
        <v>37.5</v>
      </c>
      <c r="M749" s="421">
        <f t="shared" si="532"/>
        <v>18</v>
      </c>
      <c r="N749" s="4"/>
      <c r="O749" s="83">
        <f t="shared" si="533"/>
        <v>9</v>
      </c>
      <c r="P749" s="77" t="str">
        <f t="shared" si="534"/>
        <v>MANISH NEGI</v>
      </c>
      <c r="Q749" s="77">
        <f t="shared" si="535"/>
        <v>4393</v>
      </c>
      <c r="R749" s="78"/>
      <c r="S749" s="79" t="e">
        <f>IF(#REF!="","",ROUND(#REF!/#REF!*$AN$5,1))</f>
        <v>#REF!</v>
      </c>
      <c r="T749" s="79" t="str">
        <f t="shared" si="536"/>
        <v/>
      </c>
      <c r="U749" s="4"/>
      <c r="V749" s="69">
        <f t="shared" si="537"/>
        <v>9</v>
      </c>
      <c r="W749" s="70" t="str">
        <f t="shared" si="538"/>
        <v>MANISH NEGI</v>
      </c>
      <c r="X749" s="70">
        <f t="shared" si="522"/>
        <v>4393</v>
      </c>
      <c r="Y749" s="71">
        <v>17</v>
      </c>
      <c r="Z749" s="72">
        <f t="shared" si="539"/>
        <v>42.5</v>
      </c>
      <c r="AA749" s="422">
        <f t="shared" si="540"/>
        <v>7</v>
      </c>
      <c r="AB749" s="4"/>
      <c r="AC749" s="84">
        <f t="shared" si="541"/>
        <v>9</v>
      </c>
      <c r="AD749" s="80" t="str">
        <f t="shared" si="523"/>
        <v>MANISH NEGI</v>
      </c>
      <c r="AE749" s="80">
        <f t="shared" si="524"/>
        <v>4393</v>
      </c>
      <c r="AF749" s="81">
        <v>35</v>
      </c>
      <c r="AG749" s="82">
        <f t="shared" si="542"/>
        <v>43.8</v>
      </c>
      <c r="AH749" s="82">
        <f t="shared" si="543"/>
        <v>35</v>
      </c>
      <c r="AI749" s="4"/>
      <c r="AJ749" s="83">
        <f t="shared" si="544"/>
        <v>9</v>
      </c>
      <c r="AK749" s="77" t="str">
        <f t="shared" si="545"/>
        <v>MANISH NEGI</v>
      </c>
      <c r="AL749" s="77">
        <f t="shared" si="525"/>
        <v>4393</v>
      </c>
      <c r="AM749" s="78">
        <v>45</v>
      </c>
      <c r="AN749" s="79" t="e">
        <f>IF(#REF!="","",ROUND(#REF!/#REF!*$AN$5,1))</f>
        <v>#REF!</v>
      </c>
      <c r="AO749" s="79">
        <f t="shared" si="546"/>
        <v>45</v>
      </c>
      <c r="AP749" s="5">
        <f t="shared" si="551"/>
        <v>15</v>
      </c>
      <c r="AQ749" s="5">
        <f t="shared" si="552"/>
        <v>30</v>
      </c>
      <c r="AR749" s="5" t="str">
        <f t="shared" si="553"/>
        <v/>
      </c>
      <c r="AS749" s="5">
        <f t="shared" si="554"/>
        <v>17</v>
      </c>
      <c r="AT749" s="5">
        <f t="shared" si="555"/>
        <v>35</v>
      </c>
      <c r="AU749" s="5">
        <f t="shared" si="556"/>
        <v>45</v>
      </c>
      <c r="AV749" s="5">
        <f t="shared" si="550"/>
        <v>97</v>
      </c>
    </row>
    <row r="750" spans="1:48" x14ac:dyDescent="0.35">
      <c r="A750" s="69">
        <f>IF('Student Profile'!A12="","",'Student Profile'!A12)</f>
        <v>10</v>
      </c>
      <c r="B750" s="70" t="str">
        <f>IF('Student Profile'!B12="","",'Student Profile'!B12)</f>
        <v>MOHIT JOSHI</v>
      </c>
      <c r="C750" s="69">
        <f>IF('Student Profile'!C12="","",'Student Profile'!C12)</f>
        <v>4394</v>
      </c>
      <c r="D750" s="71">
        <v>22</v>
      </c>
      <c r="E750" s="72">
        <f t="shared" si="526"/>
        <v>55</v>
      </c>
      <c r="F750" s="422">
        <f t="shared" si="527"/>
        <v>9</v>
      </c>
      <c r="G750" s="4"/>
      <c r="H750" s="84">
        <f t="shared" si="528"/>
        <v>10</v>
      </c>
      <c r="I750" s="80" t="str">
        <f t="shared" si="529"/>
        <v>MOHIT JOSHI</v>
      </c>
      <c r="J750" s="80">
        <f t="shared" si="530"/>
        <v>4394</v>
      </c>
      <c r="K750" s="424">
        <v>44</v>
      </c>
      <c r="L750" s="82">
        <f t="shared" si="531"/>
        <v>55</v>
      </c>
      <c r="M750" s="421">
        <f t="shared" si="532"/>
        <v>27</v>
      </c>
      <c r="N750" s="4"/>
      <c r="O750" s="83">
        <f t="shared" si="533"/>
        <v>10</v>
      </c>
      <c r="P750" s="77" t="str">
        <f t="shared" si="534"/>
        <v>MOHIT JOSHI</v>
      </c>
      <c r="Q750" s="77">
        <f t="shared" si="535"/>
        <v>4394</v>
      </c>
      <c r="R750" s="78"/>
      <c r="S750" s="79" t="e">
        <f>IF(#REF!="","",ROUND(#REF!/#REF!*$AN$5,1))</f>
        <v>#REF!</v>
      </c>
      <c r="T750" s="79" t="str">
        <f t="shared" si="536"/>
        <v/>
      </c>
      <c r="U750" s="4"/>
      <c r="V750" s="69">
        <f t="shared" si="537"/>
        <v>10</v>
      </c>
      <c r="W750" s="70" t="str">
        <f t="shared" si="538"/>
        <v>MOHIT JOSHI</v>
      </c>
      <c r="X750" s="70">
        <f t="shared" si="522"/>
        <v>4394</v>
      </c>
      <c r="Y750" s="71">
        <v>20</v>
      </c>
      <c r="Z750" s="72">
        <f t="shared" si="539"/>
        <v>50</v>
      </c>
      <c r="AA750" s="422">
        <f t="shared" si="540"/>
        <v>8</v>
      </c>
      <c r="AB750" s="4"/>
      <c r="AC750" s="84">
        <f t="shared" si="541"/>
        <v>10</v>
      </c>
      <c r="AD750" s="80" t="str">
        <f t="shared" si="523"/>
        <v>MOHIT JOSHI</v>
      </c>
      <c r="AE750" s="80">
        <f t="shared" si="524"/>
        <v>4394</v>
      </c>
      <c r="AF750" s="81">
        <v>43</v>
      </c>
      <c r="AG750" s="82">
        <f t="shared" si="542"/>
        <v>53.8</v>
      </c>
      <c r="AH750" s="82">
        <f t="shared" si="543"/>
        <v>43</v>
      </c>
      <c r="AI750" s="4"/>
      <c r="AJ750" s="83">
        <f t="shared" si="544"/>
        <v>10</v>
      </c>
      <c r="AK750" s="77" t="str">
        <f t="shared" si="545"/>
        <v>MOHIT JOSHI</v>
      </c>
      <c r="AL750" s="77">
        <f t="shared" si="525"/>
        <v>4394</v>
      </c>
      <c r="AM750" s="78">
        <v>50</v>
      </c>
      <c r="AN750" s="79" t="e">
        <f>IF(#REF!="","",ROUND(#REF!/#REF!*$AN$5,1))</f>
        <v>#REF!</v>
      </c>
      <c r="AO750" s="79">
        <f t="shared" si="546"/>
        <v>50</v>
      </c>
      <c r="AP750" s="5">
        <f t="shared" si="551"/>
        <v>22</v>
      </c>
      <c r="AQ750" s="5">
        <f t="shared" si="552"/>
        <v>44</v>
      </c>
      <c r="AR750" s="5" t="str">
        <f t="shared" si="553"/>
        <v/>
      </c>
      <c r="AS750" s="5">
        <f t="shared" si="554"/>
        <v>20</v>
      </c>
      <c r="AT750" s="5">
        <f t="shared" si="555"/>
        <v>43</v>
      </c>
      <c r="AU750" s="5">
        <f t="shared" si="556"/>
        <v>50</v>
      </c>
      <c r="AV750" s="5">
        <f t="shared" si="550"/>
        <v>129</v>
      </c>
    </row>
    <row r="751" spans="1:48" x14ac:dyDescent="0.35">
      <c r="A751" s="69">
        <f>IF('Student Profile'!A13="","",'Student Profile'!A13)</f>
        <v>11</v>
      </c>
      <c r="B751" s="70" t="str">
        <f>IF('Student Profile'!B13="","",'Student Profile'!B13)</f>
        <v>RITESH JOSHI</v>
      </c>
      <c r="C751" s="69">
        <f>IF('Student Profile'!C13="","",'Student Profile'!C13)</f>
        <v>4163</v>
      </c>
      <c r="D751" s="71">
        <v>14</v>
      </c>
      <c r="E751" s="72">
        <f t="shared" si="526"/>
        <v>35</v>
      </c>
      <c r="F751" s="422">
        <f t="shared" si="527"/>
        <v>6</v>
      </c>
      <c r="G751" s="4"/>
      <c r="H751" s="84">
        <f t="shared" si="528"/>
        <v>11</v>
      </c>
      <c r="I751" s="80" t="str">
        <f t="shared" si="529"/>
        <v>RITESH JOSHI</v>
      </c>
      <c r="J751" s="80">
        <f t="shared" si="530"/>
        <v>4163</v>
      </c>
      <c r="K751" s="424">
        <v>28</v>
      </c>
      <c r="L751" s="82">
        <f t="shared" si="531"/>
        <v>35</v>
      </c>
      <c r="M751" s="421">
        <f t="shared" si="532"/>
        <v>17</v>
      </c>
      <c r="N751" s="4"/>
      <c r="O751" s="83">
        <f t="shared" si="533"/>
        <v>11</v>
      </c>
      <c r="P751" s="77" t="str">
        <f t="shared" si="534"/>
        <v>RITESH JOSHI</v>
      </c>
      <c r="Q751" s="77">
        <f t="shared" si="535"/>
        <v>4163</v>
      </c>
      <c r="R751" s="78"/>
      <c r="S751" s="79" t="e">
        <f>IF(#REF!="","",ROUND(#REF!/#REF!*$AN$5,1))</f>
        <v>#REF!</v>
      </c>
      <c r="T751" s="79" t="str">
        <f t="shared" si="536"/>
        <v/>
      </c>
      <c r="U751" s="4"/>
      <c r="V751" s="69">
        <f t="shared" si="537"/>
        <v>11</v>
      </c>
      <c r="W751" s="70" t="str">
        <f t="shared" si="538"/>
        <v>RITESH JOSHI</v>
      </c>
      <c r="X751" s="70">
        <f t="shared" si="522"/>
        <v>4163</v>
      </c>
      <c r="Y751" s="71">
        <v>18</v>
      </c>
      <c r="Z751" s="72">
        <f t="shared" si="539"/>
        <v>45</v>
      </c>
      <c r="AA751" s="422">
        <f t="shared" si="540"/>
        <v>8</v>
      </c>
      <c r="AB751" s="4"/>
      <c r="AC751" s="84">
        <f t="shared" si="541"/>
        <v>11</v>
      </c>
      <c r="AD751" s="80" t="str">
        <f t="shared" si="523"/>
        <v>RITESH JOSHI</v>
      </c>
      <c r="AE751" s="80">
        <f t="shared" si="524"/>
        <v>4163</v>
      </c>
      <c r="AF751" s="81">
        <v>40</v>
      </c>
      <c r="AG751" s="82">
        <f t="shared" si="542"/>
        <v>50</v>
      </c>
      <c r="AH751" s="82">
        <f t="shared" si="543"/>
        <v>40</v>
      </c>
      <c r="AI751" s="4"/>
      <c r="AJ751" s="83">
        <f t="shared" si="544"/>
        <v>11</v>
      </c>
      <c r="AK751" s="77" t="str">
        <f t="shared" si="545"/>
        <v>RITESH JOSHI</v>
      </c>
      <c r="AL751" s="77">
        <f t="shared" si="525"/>
        <v>4163</v>
      </c>
      <c r="AM751" s="78">
        <v>45</v>
      </c>
      <c r="AN751" s="79" t="e">
        <f>IF(#REF!="","",ROUND(#REF!/#REF!*$AN$5,1))</f>
        <v>#REF!</v>
      </c>
      <c r="AO751" s="79">
        <f t="shared" si="546"/>
        <v>45</v>
      </c>
      <c r="AP751" s="5">
        <f t="shared" si="551"/>
        <v>14</v>
      </c>
      <c r="AQ751" s="5">
        <f t="shared" si="552"/>
        <v>28</v>
      </c>
      <c r="AR751" s="5" t="str">
        <f t="shared" si="553"/>
        <v/>
      </c>
      <c r="AS751" s="5">
        <f t="shared" si="554"/>
        <v>18</v>
      </c>
      <c r="AT751" s="5">
        <f t="shared" si="555"/>
        <v>40</v>
      </c>
      <c r="AU751" s="5">
        <f t="shared" si="556"/>
        <v>45</v>
      </c>
      <c r="AV751" s="5">
        <f t="shared" si="550"/>
        <v>100</v>
      </c>
    </row>
    <row r="752" spans="1:48" x14ac:dyDescent="0.35">
      <c r="A752" s="69">
        <f>IF('Student Profile'!A14="","",'Student Profile'!A14)</f>
        <v>12</v>
      </c>
      <c r="B752" s="70" t="str">
        <f>IF('Student Profile'!B14="","",'Student Profile'!B14)</f>
        <v>SAGAR SINGH PARGAI</v>
      </c>
      <c r="C752" s="69">
        <f>IF('Student Profile'!C14="","",'Student Profile'!C14)</f>
        <v>4416</v>
      </c>
      <c r="D752" s="71">
        <v>20</v>
      </c>
      <c r="E752" s="72">
        <f t="shared" si="526"/>
        <v>50</v>
      </c>
      <c r="F752" s="422">
        <f t="shared" si="527"/>
        <v>8</v>
      </c>
      <c r="G752" s="4"/>
      <c r="H752" s="84">
        <f t="shared" si="528"/>
        <v>12</v>
      </c>
      <c r="I752" s="80" t="str">
        <f t="shared" si="529"/>
        <v>SAGAR SINGH PARGAI</v>
      </c>
      <c r="J752" s="80">
        <f t="shared" si="530"/>
        <v>4416</v>
      </c>
      <c r="K752" s="424">
        <v>39</v>
      </c>
      <c r="L752" s="82">
        <f t="shared" si="531"/>
        <v>48.8</v>
      </c>
      <c r="M752" s="421">
        <f t="shared" si="532"/>
        <v>24</v>
      </c>
      <c r="N752" s="4"/>
      <c r="O752" s="83">
        <f t="shared" si="533"/>
        <v>12</v>
      </c>
      <c r="P752" s="77" t="str">
        <f t="shared" si="534"/>
        <v>SAGAR SINGH PARGAI</v>
      </c>
      <c r="Q752" s="77">
        <f t="shared" si="535"/>
        <v>4416</v>
      </c>
      <c r="R752" s="78"/>
      <c r="S752" s="79" t="e">
        <f>IF(#REF!="","",ROUND(#REF!/#REF!*$AN$5,1))</f>
        <v>#REF!</v>
      </c>
      <c r="T752" s="79" t="str">
        <f t="shared" si="536"/>
        <v/>
      </c>
      <c r="U752" s="4"/>
      <c r="V752" s="69">
        <f t="shared" si="537"/>
        <v>12</v>
      </c>
      <c r="W752" s="70" t="str">
        <f t="shared" si="538"/>
        <v>SAGAR SINGH PARGAI</v>
      </c>
      <c r="X752" s="70">
        <f t="shared" si="522"/>
        <v>4416</v>
      </c>
      <c r="Y752" s="71">
        <v>19</v>
      </c>
      <c r="Z752" s="72">
        <f t="shared" si="539"/>
        <v>47.5</v>
      </c>
      <c r="AA752" s="422">
        <f t="shared" si="540"/>
        <v>8</v>
      </c>
      <c r="AB752" s="4"/>
      <c r="AC752" s="84">
        <f t="shared" si="541"/>
        <v>12</v>
      </c>
      <c r="AD752" s="80" t="str">
        <f t="shared" si="523"/>
        <v>SAGAR SINGH PARGAI</v>
      </c>
      <c r="AE752" s="80">
        <f t="shared" si="524"/>
        <v>4416</v>
      </c>
      <c r="AF752" s="81">
        <v>43</v>
      </c>
      <c r="AG752" s="82">
        <f t="shared" si="542"/>
        <v>53.8</v>
      </c>
      <c r="AH752" s="82">
        <f t="shared" si="543"/>
        <v>43</v>
      </c>
      <c r="AI752" s="4"/>
      <c r="AJ752" s="83">
        <f t="shared" si="544"/>
        <v>12</v>
      </c>
      <c r="AK752" s="77" t="str">
        <f t="shared" si="545"/>
        <v>SAGAR SINGH PARGAI</v>
      </c>
      <c r="AL752" s="77">
        <f t="shared" si="525"/>
        <v>4416</v>
      </c>
      <c r="AM752" s="78">
        <v>46</v>
      </c>
      <c r="AN752" s="79" t="e">
        <f>IF(#REF!="","",ROUND(#REF!/#REF!*$AN$5,1))</f>
        <v>#REF!</v>
      </c>
      <c r="AO752" s="79">
        <f t="shared" si="546"/>
        <v>46</v>
      </c>
      <c r="AP752" s="5">
        <f t="shared" si="551"/>
        <v>20</v>
      </c>
      <c r="AQ752" s="5">
        <f t="shared" si="552"/>
        <v>39</v>
      </c>
      <c r="AR752" s="5" t="str">
        <f t="shared" si="553"/>
        <v/>
      </c>
      <c r="AS752" s="5">
        <f t="shared" si="554"/>
        <v>19</v>
      </c>
      <c r="AT752" s="5">
        <f t="shared" si="555"/>
        <v>43</v>
      </c>
      <c r="AU752" s="5">
        <f t="shared" si="556"/>
        <v>46</v>
      </c>
      <c r="AV752" s="5">
        <f t="shared" si="550"/>
        <v>121</v>
      </c>
    </row>
    <row r="753" spans="1:48" x14ac:dyDescent="0.35">
      <c r="A753" s="69">
        <f>IF('Student Profile'!A15="","",'Student Profile'!A15)</f>
        <v>13</v>
      </c>
      <c r="B753" s="70" t="str">
        <f>IF('Student Profile'!B15="","",'Student Profile'!B15)</f>
        <v>SUMIT DANI</v>
      </c>
      <c r="C753" s="69">
        <f>IF('Student Profile'!C15="","",'Student Profile'!C15)</f>
        <v>4257</v>
      </c>
      <c r="D753" s="71">
        <v>21</v>
      </c>
      <c r="E753" s="72">
        <f t="shared" si="526"/>
        <v>52.5</v>
      </c>
      <c r="F753" s="422">
        <f t="shared" si="527"/>
        <v>9</v>
      </c>
      <c r="G753" s="4"/>
      <c r="H753" s="84">
        <f t="shared" si="528"/>
        <v>13</v>
      </c>
      <c r="I753" s="80" t="str">
        <f t="shared" si="529"/>
        <v>SUMIT DANI</v>
      </c>
      <c r="J753" s="80">
        <f t="shared" si="530"/>
        <v>4257</v>
      </c>
      <c r="K753" s="424">
        <v>43</v>
      </c>
      <c r="L753" s="82">
        <f t="shared" si="531"/>
        <v>53.8</v>
      </c>
      <c r="M753" s="421">
        <f t="shared" si="532"/>
        <v>26</v>
      </c>
      <c r="N753" s="4"/>
      <c r="O753" s="83">
        <f t="shared" si="533"/>
        <v>13</v>
      </c>
      <c r="P753" s="77" t="str">
        <f t="shared" si="534"/>
        <v>SUMIT DANI</v>
      </c>
      <c r="Q753" s="77">
        <f t="shared" si="535"/>
        <v>4257</v>
      </c>
      <c r="R753" s="78"/>
      <c r="S753" s="79" t="e">
        <f>IF(#REF!="","",ROUND(#REF!/#REF!*$AN$5,1))</f>
        <v>#REF!</v>
      </c>
      <c r="T753" s="79" t="str">
        <f t="shared" si="536"/>
        <v/>
      </c>
      <c r="U753" s="4"/>
      <c r="V753" s="69">
        <f t="shared" si="537"/>
        <v>13</v>
      </c>
      <c r="W753" s="70" t="str">
        <f t="shared" si="538"/>
        <v>SUMIT DANI</v>
      </c>
      <c r="X753" s="70">
        <f t="shared" si="522"/>
        <v>4257</v>
      </c>
      <c r="Y753" s="71">
        <v>21</v>
      </c>
      <c r="Z753" s="72">
        <f t="shared" si="539"/>
        <v>52.5</v>
      </c>
      <c r="AA753" s="422">
        <f t="shared" si="540"/>
        <v>9</v>
      </c>
      <c r="AB753" s="4"/>
      <c r="AC753" s="84">
        <f t="shared" si="541"/>
        <v>13</v>
      </c>
      <c r="AD753" s="80" t="str">
        <f t="shared" si="523"/>
        <v>SUMIT DANI</v>
      </c>
      <c r="AE753" s="80">
        <f t="shared" si="524"/>
        <v>4257</v>
      </c>
      <c r="AF753" s="81">
        <v>43</v>
      </c>
      <c r="AG753" s="82">
        <f t="shared" si="542"/>
        <v>53.8</v>
      </c>
      <c r="AH753" s="82">
        <f t="shared" si="543"/>
        <v>43</v>
      </c>
      <c r="AI753" s="4"/>
      <c r="AJ753" s="83">
        <f t="shared" si="544"/>
        <v>13</v>
      </c>
      <c r="AK753" s="77" t="str">
        <f t="shared" si="545"/>
        <v>SUMIT DANI</v>
      </c>
      <c r="AL753" s="77">
        <f t="shared" si="525"/>
        <v>4257</v>
      </c>
      <c r="AM753" s="78">
        <v>46</v>
      </c>
      <c r="AN753" s="79" t="e">
        <f>IF(#REF!="","",ROUND(#REF!/#REF!*$AN$5,1))</f>
        <v>#REF!</v>
      </c>
      <c r="AO753" s="79">
        <f t="shared" si="546"/>
        <v>46</v>
      </c>
      <c r="AP753" s="5">
        <f t="shared" si="551"/>
        <v>21</v>
      </c>
      <c r="AQ753" s="5">
        <f t="shared" si="552"/>
        <v>43</v>
      </c>
      <c r="AR753" s="5" t="str">
        <f t="shared" si="553"/>
        <v/>
      </c>
      <c r="AS753" s="5">
        <f t="shared" si="554"/>
        <v>21</v>
      </c>
      <c r="AT753" s="5">
        <f t="shared" si="555"/>
        <v>43</v>
      </c>
      <c r="AU753" s="5">
        <f t="shared" si="556"/>
        <v>46</v>
      </c>
      <c r="AV753" s="5">
        <f t="shared" si="550"/>
        <v>128</v>
      </c>
    </row>
    <row r="754" spans="1:48" x14ac:dyDescent="0.35">
      <c r="A754" s="69">
        <f>IF('Student Profile'!A16="","",'Student Profile'!A16)</f>
        <v>14</v>
      </c>
      <c r="B754" s="70" t="str">
        <f>IF('Student Profile'!B16="","",'Student Profile'!B16)</f>
        <v>VIVEK DANI</v>
      </c>
      <c r="C754" s="69">
        <f>IF('Student Profile'!C16="","",'Student Profile'!C16)</f>
        <v>4363</v>
      </c>
      <c r="D754" s="71">
        <v>18</v>
      </c>
      <c r="E754" s="72">
        <f t="shared" ref="E754:E767" si="557">ROUND(D754/$D$5*$E$5,1)</f>
        <v>45</v>
      </c>
      <c r="F754" s="422">
        <f t="shared" si="527"/>
        <v>8</v>
      </c>
      <c r="G754" s="4"/>
      <c r="H754" s="84">
        <f t="shared" si="528"/>
        <v>14</v>
      </c>
      <c r="I754" s="80" t="str">
        <f t="shared" si="529"/>
        <v>VIVEK DANI</v>
      </c>
      <c r="J754" s="80">
        <f t="shared" si="530"/>
        <v>4363</v>
      </c>
      <c r="K754" s="424">
        <v>36</v>
      </c>
      <c r="L754" s="82">
        <f t="shared" si="531"/>
        <v>45</v>
      </c>
      <c r="M754" s="421">
        <f t="shared" si="532"/>
        <v>22</v>
      </c>
      <c r="N754" s="4"/>
      <c r="O754" s="83">
        <f t="shared" si="533"/>
        <v>14</v>
      </c>
      <c r="P754" s="77" t="str">
        <f t="shared" si="534"/>
        <v>VIVEK DANI</v>
      </c>
      <c r="Q754" s="77">
        <f t="shared" si="535"/>
        <v>4363</v>
      </c>
      <c r="R754" s="78"/>
      <c r="S754" s="79" t="e">
        <f>IF(#REF!="","",ROUND(#REF!/#REF!*$AN$5,1))</f>
        <v>#REF!</v>
      </c>
      <c r="T754" s="79" t="str">
        <f t="shared" si="536"/>
        <v/>
      </c>
      <c r="U754" s="4"/>
      <c r="V754" s="69">
        <f t="shared" si="537"/>
        <v>14</v>
      </c>
      <c r="W754" s="70" t="str">
        <f t="shared" si="538"/>
        <v>VIVEK DANI</v>
      </c>
      <c r="X754" s="70">
        <f t="shared" si="522"/>
        <v>4363</v>
      </c>
      <c r="Y754" s="71">
        <v>18</v>
      </c>
      <c r="Z754" s="72">
        <f t="shared" si="539"/>
        <v>45</v>
      </c>
      <c r="AA754" s="422">
        <f t="shared" si="540"/>
        <v>8</v>
      </c>
      <c r="AB754" s="4"/>
      <c r="AC754" s="84">
        <f t="shared" si="541"/>
        <v>14</v>
      </c>
      <c r="AD754" s="80" t="str">
        <f t="shared" si="523"/>
        <v>VIVEK DANI</v>
      </c>
      <c r="AE754" s="80">
        <f t="shared" si="524"/>
        <v>4363</v>
      </c>
      <c r="AF754" s="81">
        <v>40</v>
      </c>
      <c r="AG754" s="82">
        <f t="shared" si="542"/>
        <v>50</v>
      </c>
      <c r="AH754" s="82">
        <f t="shared" si="543"/>
        <v>40</v>
      </c>
      <c r="AI754" s="4"/>
      <c r="AJ754" s="83">
        <f t="shared" si="544"/>
        <v>14</v>
      </c>
      <c r="AK754" s="77" t="str">
        <f t="shared" si="545"/>
        <v>VIVEK DANI</v>
      </c>
      <c r="AL754" s="77">
        <f t="shared" si="525"/>
        <v>4363</v>
      </c>
      <c r="AM754" s="78">
        <v>45</v>
      </c>
      <c r="AN754" s="79" t="e">
        <f>IF(#REF!="","",ROUND(#REF!/#REF!*$AN$5,1))</f>
        <v>#REF!</v>
      </c>
      <c r="AO754" s="79">
        <f t="shared" si="546"/>
        <v>45</v>
      </c>
      <c r="AP754" s="5">
        <f t="shared" si="551"/>
        <v>18</v>
      </c>
      <c r="AQ754" s="5">
        <f t="shared" si="552"/>
        <v>36</v>
      </c>
      <c r="AR754" s="5" t="str">
        <f t="shared" si="553"/>
        <v/>
      </c>
      <c r="AS754" s="5">
        <f t="shared" si="554"/>
        <v>18</v>
      </c>
      <c r="AT754" s="5">
        <f t="shared" si="555"/>
        <v>40</v>
      </c>
      <c r="AU754" s="5">
        <f t="shared" si="556"/>
        <v>45</v>
      </c>
      <c r="AV754" s="5">
        <f t="shared" si="550"/>
        <v>112</v>
      </c>
    </row>
    <row r="755" spans="1:48" x14ac:dyDescent="0.35">
      <c r="A755" s="69">
        <f>IF('Student Profile'!A17="","",'Student Profile'!A17)</f>
        <v>15</v>
      </c>
      <c r="B755" s="70" t="str">
        <f>IF('Student Profile'!B17="","",'Student Profile'!B17)</f>
        <v>BABITA JEENA</v>
      </c>
      <c r="C755" s="69">
        <f>IF('Student Profile'!C17="","",'Student Profile'!C17)</f>
        <v>4591</v>
      </c>
      <c r="D755" s="71">
        <v>16</v>
      </c>
      <c r="E755" s="72">
        <f t="shared" si="557"/>
        <v>40</v>
      </c>
      <c r="F755" s="422">
        <f t="shared" si="527"/>
        <v>7</v>
      </c>
      <c r="G755" s="4"/>
      <c r="H755" s="84">
        <f t="shared" si="528"/>
        <v>15</v>
      </c>
      <c r="I755" s="80" t="str">
        <f t="shared" si="529"/>
        <v>BABITA JEENA</v>
      </c>
      <c r="J755" s="80">
        <f t="shared" si="530"/>
        <v>4591</v>
      </c>
      <c r="K755" s="424">
        <v>33</v>
      </c>
      <c r="L755" s="82">
        <f t="shared" si="531"/>
        <v>41.3</v>
      </c>
      <c r="M755" s="421">
        <f t="shared" si="532"/>
        <v>20</v>
      </c>
      <c r="N755" s="4"/>
      <c r="O755" s="83">
        <f t="shared" si="533"/>
        <v>15</v>
      </c>
      <c r="P755" s="77" t="str">
        <f t="shared" si="534"/>
        <v>BABITA JEENA</v>
      </c>
      <c r="Q755" s="77">
        <f t="shared" si="535"/>
        <v>4591</v>
      </c>
      <c r="R755" s="78"/>
      <c r="S755" s="79" t="e">
        <f>IF(#REF!="","",ROUND(#REF!/#REF!*$AN$5,1))</f>
        <v>#REF!</v>
      </c>
      <c r="T755" s="79" t="str">
        <f t="shared" si="536"/>
        <v/>
      </c>
      <c r="U755" s="4"/>
      <c r="V755" s="69">
        <f t="shared" si="537"/>
        <v>15</v>
      </c>
      <c r="W755" s="70" t="str">
        <f t="shared" si="538"/>
        <v>BABITA JEENA</v>
      </c>
      <c r="X755" s="70">
        <f t="shared" si="522"/>
        <v>4591</v>
      </c>
      <c r="Y755" s="71">
        <v>16</v>
      </c>
      <c r="Z755" s="72">
        <f t="shared" si="539"/>
        <v>40</v>
      </c>
      <c r="AA755" s="422">
        <f t="shared" si="540"/>
        <v>7</v>
      </c>
      <c r="AB755" s="4"/>
      <c r="AC755" s="84">
        <f t="shared" si="541"/>
        <v>15</v>
      </c>
      <c r="AD755" s="80" t="str">
        <f t="shared" si="523"/>
        <v>BABITA JEENA</v>
      </c>
      <c r="AE755" s="80">
        <f t="shared" si="524"/>
        <v>4591</v>
      </c>
      <c r="AF755" s="81">
        <v>37</v>
      </c>
      <c r="AG755" s="82">
        <f t="shared" si="542"/>
        <v>46.3</v>
      </c>
      <c r="AH755" s="82">
        <f t="shared" si="543"/>
        <v>37</v>
      </c>
      <c r="AI755" s="4"/>
      <c r="AJ755" s="83">
        <f t="shared" si="544"/>
        <v>15</v>
      </c>
      <c r="AK755" s="77" t="str">
        <f t="shared" si="545"/>
        <v>BABITA JEENA</v>
      </c>
      <c r="AL755" s="77">
        <f t="shared" si="525"/>
        <v>4591</v>
      </c>
      <c r="AM755" s="78">
        <v>45</v>
      </c>
      <c r="AN755" s="79" t="e">
        <f>IF(#REF!="","",ROUND(#REF!/#REF!*$AN$5,1))</f>
        <v>#REF!</v>
      </c>
      <c r="AO755" s="79">
        <f t="shared" si="546"/>
        <v>45</v>
      </c>
      <c r="AP755" s="5">
        <f t="shared" si="551"/>
        <v>16</v>
      </c>
      <c r="AQ755" s="5">
        <f t="shared" si="552"/>
        <v>33</v>
      </c>
      <c r="AR755" s="5" t="str">
        <f t="shared" si="553"/>
        <v/>
      </c>
      <c r="AS755" s="5">
        <f t="shared" si="554"/>
        <v>16</v>
      </c>
      <c r="AT755" s="5">
        <f t="shared" si="555"/>
        <v>37</v>
      </c>
      <c r="AU755" s="5">
        <f t="shared" si="556"/>
        <v>45</v>
      </c>
      <c r="AV755" s="5">
        <f t="shared" si="550"/>
        <v>102</v>
      </c>
    </row>
    <row r="756" spans="1:48" x14ac:dyDescent="0.35">
      <c r="A756" s="69">
        <f>IF('Student Profile'!A18="","",'Student Profile'!A18)</f>
        <v>16</v>
      </c>
      <c r="B756" s="70" t="str">
        <f>IF('Student Profile'!B18="","",'Student Profile'!B18)</f>
        <v>BABITA RAUTELA</v>
      </c>
      <c r="C756" s="69">
        <f>IF('Student Profile'!C18="","",'Student Profile'!C18)</f>
        <v>4373</v>
      </c>
      <c r="D756" s="71">
        <v>15</v>
      </c>
      <c r="E756" s="72">
        <f t="shared" si="557"/>
        <v>37.5</v>
      </c>
      <c r="F756" s="422">
        <f t="shared" si="527"/>
        <v>6</v>
      </c>
      <c r="G756" s="4"/>
      <c r="H756" s="84">
        <f t="shared" si="528"/>
        <v>16</v>
      </c>
      <c r="I756" s="80" t="str">
        <f t="shared" si="529"/>
        <v>BABITA RAUTELA</v>
      </c>
      <c r="J756" s="80">
        <f t="shared" si="530"/>
        <v>4373</v>
      </c>
      <c r="K756" s="424">
        <v>32</v>
      </c>
      <c r="L756" s="82">
        <f t="shared" si="531"/>
        <v>40</v>
      </c>
      <c r="M756" s="421">
        <f t="shared" si="532"/>
        <v>20</v>
      </c>
      <c r="N756" s="4"/>
      <c r="O756" s="83">
        <f t="shared" si="533"/>
        <v>16</v>
      </c>
      <c r="P756" s="77" t="str">
        <f t="shared" si="534"/>
        <v>BABITA RAUTELA</v>
      </c>
      <c r="Q756" s="77">
        <f t="shared" si="535"/>
        <v>4373</v>
      </c>
      <c r="R756" s="78"/>
      <c r="S756" s="79" t="e">
        <f>IF(#REF!="","",ROUND(#REF!/#REF!*$AN$5,1))</f>
        <v>#REF!</v>
      </c>
      <c r="T756" s="79" t="str">
        <f t="shared" si="536"/>
        <v/>
      </c>
      <c r="U756" s="4"/>
      <c r="V756" s="69">
        <f t="shared" si="537"/>
        <v>16</v>
      </c>
      <c r="W756" s="70" t="str">
        <f t="shared" si="538"/>
        <v>BABITA RAUTELA</v>
      </c>
      <c r="X756" s="70">
        <f t="shared" si="522"/>
        <v>4373</v>
      </c>
      <c r="Y756" s="71">
        <v>16</v>
      </c>
      <c r="Z756" s="72">
        <f t="shared" si="539"/>
        <v>40</v>
      </c>
      <c r="AA756" s="422">
        <f t="shared" si="540"/>
        <v>7</v>
      </c>
      <c r="AB756" s="4"/>
      <c r="AC756" s="84">
        <f t="shared" si="541"/>
        <v>16</v>
      </c>
      <c r="AD756" s="80" t="str">
        <f t="shared" si="523"/>
        <v>BABITA RAUTELA</v>
      </c>
      <c r="AE756" s="80">
        <f t="shared" si="524"/>
        <v>4373</v>
      </c>
      <c r="AF756" s="81">
        <v>35</v>
      </c>
      <c r="AG756" s="82">
        <f t="shared" si="542"/>
        <v>43.8</v>
      </c>
      <c r="AH756" s="82">
        <f t="shared" si="543"/>
        <v>35</v>
      </c>
      <c r="AI756" s="4"/>
      <c r="AJ756" s="83">
        <f t="shared" si="544"/>
        <v>16</v>
      </c>
      <c r="AK756" s="77" t="str">
        <f t="shared" si="545"/>
        <v>BABITA RAUTELA</v>
      </c>
      <c r="AL756" s="77">
        <f t="shared" si="525"/>
        <v>4373</v>
      </c>
      <c r="AM756" s="78">
        <v>45</v>
      </c>
      <c r="AN756" s="79" t="e">
        <f>IF(#REF!="","",ROUND(#REF!/#REF!*$AN$5,1))</f>
        <v>#REF!</v>
      </c>
      <c r="AO756" s="79">
        <f t="shared" si="546"/>
        <v>45</v>
      </c>
      <c r="AP756" s="5">
        <f t="shared" si="551"/>
        <v>15</v>
      </c>
      <c r="AQ756" s="5">
        <f t="shared" si="552"/>
        <v>32</v>
      </c>
      <c r="AR756" s="5" t="str">
        <f t="shared" si="553"/>
        <v/>
      </c>
      <c r="AS756" s="5">
        <f t="shared" si="554"/>
        <v>16</v>
      </c>
      <c r="AT756" s="5">
        <f t="shared" si="555"/>
        <v>35</v>
      </c>
      <c r="AU756" s="5">
        <f t="shared" si="556"/>
        <v>45</v>
      </c>
      <c r="AV756" s="5">
        <f t="shared" si="550"/>
        <v>98</v>
      </c>
    </row>
    <row r="757" spans="1:48" x14ac:dyDescent="0.35">
      <c r="A757" s="69">
        <f>IF('Student Profile'!A19="","",'Student Profile'!A19)</f>
        <v>17</v>
      </c>
      <c r="B757" s="70" t="str">
        <f>IF('Student Profile'!B19="","",'Student Profile'!B19)</f>
        <v>BEENA SUYAL</v>
      </c>
      <c r="C757" s="69">
        <f>IF('Student Profile'!C19="","",'Student Profile'!C19)</f>
        <v>4166</v>
      </c>
      <c r="D757" s="71">
        <v>15</v>
      </c>
      <c r="E757" s="72">
        <f t="shared" si="557"/>
        <v>37.5</v>
      </c>
      <c r="F757" s="422">
        <f t="shared" si="527"/>
        <v>6</v>
      </c>
      <c r="G757" s="4"/>
      <c r="H757" s="84">
        <f t="shared" si="528"/>
        <v>17</v>
      </c>
      <c r="I757" s="80" t="str">
        <f t="shared" si="529"/>
        <v>BEENA SUYAL</v>
      </c>
      <c r="J757" s="80">
        <f t="shared" si="530"/>
        <v>4166</v>
      </c>
      <c r="K757" s="424">
        <v>31</v>
      </c>
      <c r="L757" s="82">
        <f t="shared" si="531"/>
        <v>38.799999999999997</v>
      </c>
      <c r="M757" s="421">
        <f t="shared" si="532"/>
        <v>19</v>
      </c>
      <c r="N757" s="4"/>
      <c r="O757" s="83">
        <f t="shared" si="533"/>
        <v>17</v>
      </c>
      <c r="P757" s="77" t="str">
        <f t="shared" si="534"/>
        <v>BEENA SUYAL</v>
      </c>
      <c r="Q757" s="77">
        <f t="shared" si="535"/>
        <v>4166</v>
      </c>
      <c r="R757" s="78"/>
      <c r="S757" s="79" t="e">
        <f>IF(#REF!="","",ROUND(#REF!/#REF!*$AN$5,1))</f>
        <v>#REF!</v>
      </c>
      <c r="T757" s="79" t="str">
        <f t="shared" si="536"/>
        <v/>
      </c>
      <c r="U757" s="4"/>
      <c r="V757" s="69">
        <f t="shared" si="537"/>
        <v>17</v>
      </c>
      <c r="W757" s="70" t="str">
        <f t="shared" si="538"/>
        <v>BEENA SUYAL</v>
      </c>
      <c r="X757" s="70">
        <f t="shared" si="522"/>
        <v>4166</v>
      </c>
      <c r="Y757" s="71">
        <v>19</v>
      </c>
      <c r="Z757" s="72">
        <f t="shared" si="539"/>
        <v>47.5</v>
      </c>
      <c r="AA757" s="422">
        <f t="shared" si="540"/>
        <v>8</v>
      </c>
      <c r="AB757" s="4"/>
      <c r="AC757" s="84">
        <f t="shared" si="541"/>
        <v>17</v>
      </c>
      <c r="AD757" s="80" t="str">
        <f t="shared" si="523"/>
        <v>BEENA SUYAL</v>
      </c>
      <c r="AE757" s="80">
        <f t="shared" si="524"/>
        <v>4166</v>
      </c>
      <c r="AF757" s="81">
        <v>40</v>
      </c>
      <c r="AG757" s="82">
        <f t="shared" si="542"/>
        <v>50</v>
      </c>
      <c r="AH757" s="82">
        <f t="shared" si="543"/>
        <v>40</v>
      </c>
      <c r="AI757" s="4"/>
      <c r="AJ757" s="83">
        <f t="shared" si="544"/>
        <v>17</v>
      </c>
      <c r="AK757" s="77" t="str">
        <f t="shared" si="545"/>
        <v>BEENA SUYAL</v>
      </c>
      <c r="AL757" s="77">
        <f t="shared" si="525"/>
        <v>4166</v>
      </c>
      <c r="AM757" s="78">
        <v>45</v>
      </c>
      <c r="AN757" s="79" t="e">
        <f>IF(#REF!="","",ROUND(#REF!/#REF!*$AN$5,1))</f>
        <v>#REF!</v>
      </c>
      <c r="AO757" s="79">
        <f t="shared" si="546"/>
        <v>45</v>
      </c>
      <c r="AP757" s="5">
        <f t="shared" si="551"/>
        <v>15</v>
      </c>
      <c r="AQ757" s="5">
        <f t="shared" si="552"/>
        <v>31</v>
      </c>
      <c r="AR757" s="5" t="str">
        <f t="shared" si="553"/>
        <v/>
      </c>
      <c r="AS757" s="5">
        <f t="shared" si="554"/>
        <v>19</v>
      </c>
      <c r="AT757" s="5">
        <f t="shared" si="555"/>
        <v>40</v>
      </c>
      <c r="AU757" s="5">
        <f t="shared" si="556"/>
        <v>45</v>
      </c>
      <c r="AV757" s="5">
        <f t="shared" si="550"/>
        <v>105</v>
      </c>
    </row>
    <row r="758" spans="1:48" x14ac:dyDescent="0.35">
      <c r="A758" s="69">
        <f>IF('Student Profile'!A20="","",'Student Profile'!A20)</f>
        <v>18</v>
      </c>
      <c r="B758" s="70" t="str">
        <f>IF('Student Profile'!B20="","",'Student Profile'!B20)</f>
        <v>HARSHITA NEGI</v>
      </c>
      <c r="C758" s="69">
        <f>IF('Student Profile'!C20="","",'Student Profile'!C20)</f>
        <v>4372</v>
      </c>
      <c r="D758" s="71">
        <v>16</v>
      </c>
      <c r="E758" s="72">
        <f t="shared" si="557"/>
        <v>40</v>
      </c>
      <c r="F758" s="422">
        <f t="shared" si="527"/>
        <v>7</v>
      </c>
      <c r="G758" s="4"/>
      <c r="H758" s="84">
        <f t="shared" si="528"/>
        <v>18</v>
      </c>
      <c r="I758" s="80" t="str">
        <f t="shared" si="529"/>
        <v>HARSHITA NEGI</v>
      </c>
      <c r="J758" s="80">
        <f t="shared" si="530"/>
        <v>4372</v>
      </c>
      <c r="K758" s="424">
        <v>38</v>
      </c>
      <c r="L758" s="82">
        <f t="shared" si="531"/>
        <v>47.5</v>
      </c>
      <c r="M758" s="421">
        <f t="shared" si="532"/>
        <v>23</v>
      </c>
      <c r="N758" s="4"/>
      <c r="O758" s="83">
        <f t="shared" si="533"/>
        <v>18</v>
      </c>
      <c r="P758" s="77" t="str">
        <f t="shared" si="534"/>
        <v>HARSHITA NEGI</v>
      </c>
      <c r="Q758" s="77">
        <f t="shared" si="535"/>
        <v>4372</v>
      </c>
      <c r="R758" s="78"/>
      <c r="S758" s="79" t="e">
        <f>IF(#REF!="","",ROUND(#REF!/#REF!*$AN$5,1))</f>
        <v>#REF!</v>
      </c>
      <c r="T758" s="79" t="str">
        <f t="shared" si="536"/>
        <v/>
      </c>
      <c r="U758" s="4"/>
      <c r="V758" s="69">
        <f t="shared" si="537"/>
        <v>18</v>
      </c>
      <c r="W758" s="70" t="str">
        <f t="shared" si="538"/>
        <v>HARSHITA NEGI</v>
      </c>
      <c r="X758" s="70">
        <f t="shared" si="522"/>
        <v>4372</v>
      </c>
      <c r="Y758" s="71">
        <v>22</v>
      </c>
      <c r="Z758" s="72">
        <f t="shared" si="539"/>
        <v>55</v>
      </c>
      <c r="AA758" s="422">
        <f t="shared" si="540"/>
        <v>9</v>
      </c>
      <c r="AB758" s="4"/>
      <c r="AC758" s="84">
        <f t="shared" si="541"/>
        <v>18</v>
      </c>
      <c r="AD758" s="80" t="str">
        <f t="shared" si="523"/>
        <v>HARSHITA NEGI</v>
      </c>
      <c r="AE758" s="80">
        <f t="shared" si="524"/>
        <v>4372</v>
      </c>
      <c r="AF758" s="81">
        <v>47</v>
      </c>
      <c r="AG758" s="82">
        <f t="shared" si="542"/>
        <v>58.8</v>
      </c>
      <c r="AH758" s="82">
        <f t="shared" si="543"/>
        <v>47</v>
      </c>
      <c r="AI758" s="4"/>
      <c r="AJ758" s="83">
        <f t="shared" si="544"/>
        <v>18</v>
      </c>
      <c r="AK758" s="77" t="str">
        <f t="shared" si="545"/>
        <v>HARSHITA NEGI</v>
      </c>
      <c r="AL758" s="77">
        <f t="shared" si="525"/>
        <v>4372</v>
      </c>
      <c r="AM758" s="78">
        <v>50</v>
      </c>
      <c r="AN758" s="79" t="e">
        <f>IF(#REF!="","",ROUND(#REF!/#REF!*$AN$5,1))</f>
        <v>#REF!</v>
      </c>
      <c r="AO758" s="79">
        <f t="shared" si="546"/>
        <v>50</v>
      </c>
      <c r="AP758" s="5">
        <f t="shared" si="551"/>
        <v>16</v>
      </c>
      <c r="AQ758" s="5">
        <f t="shared" si="552"/>
        <v>38</v>
      </c>
      <c r="AR758" s="5" t="str">
        <f t="shared" si="553"/>
        <v/>
      </c>
      <c r="AS758" s="5">
        <f t="shared" si="554"/>
        <v>22</v>
      </c>
      <c r="AT758" s="5">
        <f t="shared" si="555"/>
        <v>47</v>
      </c>
      <c r="AU758" s="5">
        <f t="shared" si="556"/>
        <v>50</v>
      </c>
      <c r="AV758" s="5">
        <f t="shared" si="550"/>
        <v>123</v>
      </c>
    </row>
    <row r="759" spans="1:48" x14ac:dyDescent="0.35">
      <c r="A759" s="69">
        <f>IF('Student Profile'!A21="","",'Student Profile'!A21)</f>
        <v>19</v>
      </c>
      <c r="B759" s="70" t="str">
        <f>IF('Student Profile'!B21="","",'Student Profile'!B21)</f>
        <v>MEENA BISHT</v>
      </c>
      <c r="C759" s="69">
        <f>IF('Student Profile'!C21="","",'Student Profile'!C21)</f>
        <v>4203</v>
      </c>
      <c r="D759" s="71">
        <v>16</v>
      </c>
      <c r="E759" s="72">
        <f t="shared" si="557"/>
        <v>40</v>
      </c>
      <c r="F759" s="422">
        <f t="shared" si="527"/>
        <v>7</v>
      </c>
      <c r="G759" s="4"/>
      <c r="H759" s="84">
        <f t="shared" si="528"/>
        <v>19</v>
      </c>
      <c r="I759" s="80" t="str">
        <f t="shared" si="529"/>
        <v>MEENA BISHT</v>
      </c>
      <c r="J759" s="80">
        <f t="shared" si="530"/>
        <v>4203</v>
      </c>
      <c r="K759" s="424">
        <v>38</v>
      </c>
      <c r="L759" s="82">
        <f t="shared" si="531"/>
        <v>47.5</v>
      </c>
      <c r="M759" s="421">
        <f t="shared" si="532"/>
        <v>23</v>
      </c>
      <c r="N759" s="4"/>
      <c r="O759" s="83">
        <f t="shared" si="533"/>
        <v>19</v>
      </c>
      <c r="P759" s="77" t="str">
        <f t="shared" si="534"/>
        <v>MEENA BISHT</v>
      </c>
      <c r="Q759" s="77">
        <f t="shared" si="535"/>
        <v>4203</v>
      </c>
      <c r="R759" s="78"/>
      <c r="S759" s="79" t="e">
        <f>IF(#REF!="","",ROUND(#REF!/#REF!*$AN$5,1))</f>
        <v>#REF!</v>
      </c>
      <c r="T759" s="79" t="str">
        <f t="shared" si="536"/>
        <v/>
      </c>
      <c r="U759" s="4"/>
      <c r="V759" s="69">
        <f t="shared" si="537"/>
        <v>19</v>
      </c>
      <c r="W759" s="70" t="str">
        <f t="shared" si="538"/>
        <v>MEENA BISHT</v>
      </c>
      <c r="X759" s="70">
        <f t="shared" si="522"/>
        <v>4203</v>
      </c>
      <c r="Y759" s="71">
        <v>20</v>
      </c>
      <c r="Z759" s="72">
        <f t="shared" si="539"/>
        <v>50</v>
      </c>
      <c r="AA759" s="422">
        <f t="shared" si="540"/>
        <v>8</v>
      </c>
      <c r="AB759" s="4"/>
      <c r="AC759" s="84">
        <f t="shared" si="541"/>
        <v>19</v>
      </c>
      <c r="AD759" s="80" t="str">
        <f t="shared" si="523"/>
        <v>MEENA BISHT</v>
      </c>
      <c r="AE759" s="80">
        <f t="shared" si="524"/>
        <v>4203</v>
      </c>
      <c r="AF759" s="81">
        <v>43</v>
      </c>
      <c r="AG759" s="82">
        <f t="shared" si="542"/>
        <v>53.8</v>
      </c>
      <c r="AH759" s="82">
        <f t="shared" si="543"/>
        <v>43</v>
      </c>
      <c r="AI759" s="4"/>
      <c r="AJ759" s="83">
        <f t="shared" si="544"/>
        <v>19</v>
      </c>
      <c r="AK759" s="77" t="str">
        <f t="shared" si="545"/>
        <v>MEENA BISHT</v>
      </c>
      <c r="AL759" s="77">
        <f t="shared" si="525"/>
        <v>4203</v>
      </c>
      <c r="AM759" s="78">
        <v>46</v>
      </c>
      <c r="AN759" s="79" t="e">
        <f>IF(#REF!="","",ROUND(#REF!/#REF!*$AN$5,1))</f>
        <v>#REF!</v>
      </c>
      <c r="AO759" s="79">
        <f t="shared" si="546"/>
        <v>46</v>
      </c>
      <c r="AP759" s="5">
        <f t="shared" si="551"/>
        <v>16</v>
      </c>
      <c r="AQ759" s="5">
        <f t="shared" si="552"/>
        <v>38</v>
      </c>
      <c r="AR759" s="5" t="str">
        <f t="shared" si="553"/>
        <v/>
      </c>
      <c r="AS759" s="5">
        <f t="shared" si="554"/>
        <v>20</v>
      </c>
      <c r="AT759" s="5">
        <f t="shared" si="555"/>
        <v>43</v>
      </c>
      <c r="AU759" s="5">
        <f t="shared" si="556"/>
        <v>46</v>
      </c>
      <c r="AV759" s="5">
        <f t="shared" si="550"/>
        <v>117</v>
      </c>
    </row>
    <row r="760" spans="1:48" x14ac:dyDescent="0.35">
      <c r="A760" s="69">
        <f>IF('Student Profile'!A22="","",'Student Profile'!A22)</f>
        <v>20</v>
      </c>
      <c r="B760" s="70" t="str">
        <f>IF('Student Profile'!B22="","",'Student Profile'!B22)</f>
        <v>NIYATI SUYAL</v>
      </c>
      <c r="C760" s="69">
        <f>IF('Student Profile'!C22="","",'Student Profile'!C22)</f>
        <v>4389</v>
      </c>
      <c r="D760" s="71">
        <v>21</v>
      </c>
      <c r="E760" s="72">
        <f t="shared" si="557"/>
        <v>52.5</v>
      </c>
      <c r="F760" s="422">
        <f t="shared" si="527"/>
        <v>9</v>
      </c>
      <c r="G760" s="4"/>
      <c r="H760" s="84">
        <f t="shared" si="528"/>
        <v>20</v>
      </c>
      <c r="I760" s="80" t="str">
        <f t="shared" si="529"/>
        <v>NIYATI SUYAL</v>
      </c>
      <c r="J760" s="80">
        <f t="shared" si="530"/>
        <v>4389</v>
      </c>
      <c r="K760" s="424">
        <v>40</v>
      </c>
      <c r="L760" s="82">
        <f t="shared" si="531"/>
        <v>50</v>
      </c>
      <c r="M760" s="421">
        <f t="shared" si="532"/>
        <v>24</v>
      </c>
      <c r="N760" s="4"/>
      <c r="O760" s="83">
        <f t="shared" si="533"/>
        <v>20</v>
      </c>
      <c r="P760" s="77" t="str">
        <f t="shared" si="534"/>
        <v>NIYATI SUYAL</v>
      </c>
      <c r="Q760" s="77">
        <f t="shared" si="535"/>
        <v>4389</v>
      </c>
      <c r="R760" s="78"/>
      <c r="S760" s="79" t="e">
        <f>IF(#REF!="","",ROUND(#REF!/#REF!*$AN$5,1))</f>
        <v>#REF!</v>
      </c>
      <c r="T760" s="79" t="str">
        <f t="shared" si="536"/>
        <v/>
      </c>
      <c r="U760" s="4"/>
      <c r="V760" s="69">
        <f t="shared" si="537"/>
        <v>20</v>
      </c>
      <c r="W760" s="70" t="str">
        <f t="shared" si="538"/>
        <v>NIYATI SUYAL</v>
      </c>
      <c r="X760" s="70">
        <f t="shared" si="522"/>
        <v>4389</v>
      </c>
      <c r="Y760" s="71">
        <v>22</v>
      </c>
      <c r="Z760" s="72">
        <f t="shared" si="539"/>
        <v>55</v>
      </c>
      <c r="AA760" s="422">
        <f t="shared" si="540"/>
        <v>9</v>
      </c>
      <c r="AB760" s="4"/>
      <c r="AC760" s="84">
        <f t="shared" si="541"/>
        <v>20</v>
      </c>
      <c r="AD760" s="80" t="str">
        <f t="shared" si="523"/>
        <v>NIYATI SUYAL</v>
      </c>
      <c r="AE760" s="80">
        <f t="shared" si="524"/>
        <v>4389</v>
      </c>
      <c r="AF760" s="81">
        <v>44</v>
      </c>
      <c r="AG760" s="82">
        <f t="shared" si="542"/>
        <v>55</v>
      </c>
      <c r="AH760" s="82">
        <f t="shared" si="543"/>
        <v>44</v>
      </c>
      <c r="AI760" s="4"/>
      <c r="AJ760" s="83">
        <f t="shared" si="544"/>
        <v>20</v>
      </c>
      <c r="AK760" s="77" t="str">
        <f t="shared" si="545"/>
        <v>NIYATI SUYAL</v>
      </c>
      <c r="AL760" s="77">
        <f t="shared" si="525"/>
        <v>4389</v>
      </c>
      <c r="AM760" s="78">
        <v>50</v>
      </c>
      <c r="AN760" s="79" t="e">
        <f>IF(#REF!="","",ROUND(#REF!/#REF!*$AN$5,1))</f>
        <v>#REF!</v>
      </c>
      <c r="AO760" s="79">
        <f t="shared" si="546"/>
        <v>50</v>
      </c>
      <c r="AP760" s="5">
        <f t="shared" si="551"/>
        <v>21</v>
      </c>
      <c r="AQ760" s="5">
        <f t="shared" si="552"/>
        <v>40</v>
      </c>
      <c r="AR760" s="5" t="str">
        <f t="shared" si="553"/>
        <v/>
      </c>
      <c r="AS760" s="5">
        <f t="shared" si="554"/>
        <v>22</v>
      </c>
      <c r="AT760" s="5">
        <f t="shared" si="555"/>
        <v>44</v>
      </c>
      <c r="AU760" s="5">
        <f t="shared" si="556"/>
        <v>50</v>
      </c>
      <c r="AV760" s="5">
        <f t="shared" si="550"/>
        <v>127</v>
      </c>
    </row>
    <row r="761" spans="1:48" x14ac:dyDescent="0.35">
      <c r="A761" s="69">
        <f>IF('Student Profile'!A23="","",'Student Profile'!A23)</f>
        <v>21</v>
      </c>
      <c r="B761" s="70" t="str">
        <f>IF('Student Profile'!B23="","",'Student Profile'!B23)</f>
        <v>TANU PRIYA</v>
      </c>
      <c r="C761" s="69">
        <f>IF('Student Profile'!C23="","",'Student Profile'!C23)</f>
        <v>4323</v>
      </c>
      <c r="D761" s="71">
        <v>14</v>
      </c>
      <c r="E761" s="72">
        <f t="shared" si="557"/>
        <v>35</v>
      </c>
      <c r="F761" s="422">
        <f t="shared" si="527"/>
        <v>6</v>
      </c>
      <c r="G761" s="4"/>
      <c r="H761" s="84">
        <f t="shared" si="528"/>
        <v>21</v>
      </c>
      <c r="I761" s="80" t="str">
        <f t="shared" si="529"/>
        <v>TANU PRIYA</v>
      </c>
      <c r="J761" s="80">
        <f t="shared" si="530"/>
        <v>4323</v>
      </c>
      <c r="K761" s="424">
        <v>30</v>
      </c>
      <c r="L761" s="82">
        <f t="shared" si="531"/>
        <v>37.5</v>
      </c>
      <c r="M761" s="421">
        <f t="shared" si="532"/>
        <v>18</v>
      </c>
      <c r="N761" s="4"/>
      <c r="O761" s="83">
        <f t="shared" si="533"/>
        <v>21</v>
      </c>
      <c r="P761" s="77" t="str">
        <f t="shared" si="534"/>
        <v>TANU PRIYA</v>
      </c>
      <c r="Q761" s="77">
        <f t="shared" si="535"/>
        <v>4323</v>
      </c>
      <c r="R761" s="78"/>
      <c r="S761" s="79" t="e">
        <f>IF(#REF!="","",ROUND(#REF!/#REF!*$AN$5,1))</f>
        <v>#REF!</v>
      </c>
      <c r="T761" s="79" t="str">
        <f t="shared" si="536"/>
        <v/>
      </c>
      <c r="U761" s="4"/>
      <c r="V761" s="69">
        <f t="shared" si="537"/>
        <v>21</v>
      </c>
      <c r="W761" s="70" t="str">
        <f t="shared" si="538"/>
        <v>TANU PRIYA</v>
      </c>
      <c r="X761" s="70">
        <f t="shared" si="522"/>
        <v>4323</v>
      </c>
      <c r="Y761" s="71">
        <v>22</v>
      </c>
      <c r="Z761" s="72">
        <f t="shared" si="539"/>
        <v>55</v>
      </c>
      <c r="AA761" s="422">
        <f t="shared" si="540"/>
        <v>9</v>
      </c>
      <c r="AB761" s="4"/>
      <c r="AC761" s="84">
        <f t="shared" si="541"/>
        <v>21</v>
      </c>
      <c r="AD761" s="80" t="str">
        <f t="shared" si="523"/>
        <v>TANU PRIYA</v>
      </c>
      <c r="AE761" s="80">
        <f t="shared" si="524"/>
        <v>4323</v>
      </c>
      <c r="AF761" s="81">
        <v>44</v>
      </c>
      <c r="AG761" s="82">
        <f t="shared" si="542"/>
        <v>55</v>
      </c>
      <c r="AH761" s="82">
        <f t="shared" si="543"/>
        <v>44</v>
      </c>
      <c r="AI761" s="4"/>
      <c r="AJ761" s="83">
        <f t="shared" si="544"/>
        <v>21</v>
      </c>
      <c r="AK761" s="77" t="str">
        <f t="shared" si="545"/>
        <v>TANU PRIYA</v>
      </c>
      <c r="AL761" s="77">
        <f t="shared" si="525"/>
        <v>4323</v>
      </c>
      <c r="AM761" s="78">
        <v>50</v>
      </c>
      <c r="AN761" s="79" t="e">
        <f>IF(#REF!="","",ROUND(#REF!/#REF!*$AN$5,1))</f>
        <v>#REF!</v>
      </c>
      <c r="AO761" s="79">
        <f t="shared" si="546"/>
        <v>50</v>
      </c>
      <c r="AP761" s="5">
        <f t="shared" si="551"/>
        <v>14</v>
      </c>
      <c r="AQ761" s="5">
        <f t="shared" si="552"/>
        <v>30</v>
      </c>
      <c r="AR761" s="5" t="str">
        <f t="shared" si="553"/>
        <v/>
      </c>
      <c r="AS761" s="5">
        <f t="shared" si="554"/>
        <v>22</v>
      </c>
      <c r="AT761" s="5">
        <f t="shared" si="555"/>
        <v>44</v>
      </c>
      <c r="AU761" s="5">
        <f t="shared" si="556"/>
        <v>50</v>
      </c>
      <c r="AV761" s="5">
        <f t="shared" si="550"/>
        <v>110</v>
      </c>
    </row>
    <row r="762" spans="1:48" x14ac:dyDescent="0.35">
      <c r="A762" s="69">
        <f>IF('Student Profile'!A24="","",'Student Profile'!A24)</f>
        <v>22</v>
      </c>
      <c r="B762" s="70" t="str">
        <f>IF('Student Profile'!B24="","",'Student Profile'!B24)</f>
        <v>TANUJA NEGI</v>
      </c>
      <c r="C762" s="69">
        <f>IF('Student Profile'!C24="","",'Student Profile'!C24)</f>
        <v>4585</v>
      </c>
      <c r="D762" s="71">
        <v>22</v>
      </c>
      <c r="E762" s="72">
        <f t="shared" si="557"/>
        <v>55</v>
      </c>
      <c r="F762" s="422">
        <f t="shared" si="527"/>
        <v>9</v>
      </c>
      <c r="G762" s="4"/>
      <c r="H762" s="84">
        <f t="shared" si="528"/>
        <v>22</v>
      </c>
      <c r="I762" s="80" t="str">
        <f t="shared" si="529"/>
        <v>TANUJA NEGI</v>
      </c>
      <c r="J762" s="80">
        <f t="shared" si="530"/>
        <v>4585</v>
      </c>
      <c r="K762" s="424">
        <v>47</v>
      </c>
      <c r="L762" s="82">
        <f t="shared" si="531"/>
        <v>58.8</v>
      </c>
      <c r="M762" s="421">
        <f t="shared" si="532"/>
        <v>29</v>
      </c>
      <c r="N762" s="4"/>
      <c r="O762" s="83">
        <f t="shared" si="533"/>
        <v>22</v>
      </c>
      <c r="P762" s="77" t="str">
        <f t="shared" si="534"/>
        <v>TANUJA NEGI</v>
      </c>
      <c r="Q762" s="77">
        <f t="shared" si="535"/>
        <v>4585</v>
      </c>
      <c r="R762" s="78"/>
      <c r="S762" s="79" t="e">
        <f>IF(#REF!="","",ROUND(#REF!/#REF!*$AN$5,1))</f>
        <v>#REF!</v>
      </c>
      <c r="T762" s="79" t="str">
        <f t="shared" si="536"/>
        <v/>
      </c>
      <c r="U762" s="4"/>
      <c r="V762" s="69">
        <f t="shared" si="537"/>
        <v>22</v>
      </c>
      <c r="W762" s="70" t="str">
        <f t="shared" si="538"/>
        <v>TANUJA NEGI</v>
      </c>
      <c r="X762" s="70">
        <f t="shared" si="522"/>
        <v>4585</v>
      </c>
      <c r="Y762" s="71">
        <v>23</v>
      </c>
      <c r="Z762" s="72">
        <f t="shared" si="539"/>
        <v>57.5</v>
      </c>
      <c r="AA762" s="422">
        <f t="shared" si="540"/>
        <v>10</v>
      </c>
      <c r="AB762" s="4"/>
      <c r="AC762" s="84">
        <f t="shared" si="541"/>
        <v>22</v>
      </c>
      <c r="AD762" s="80" t="str">
        <f t="shared" si="523"/>
        <v>TANUJA NEGI</v>
      </c>
      <c r="AE762" s="80">
        <f t="shared" si="524"/>
        <v>4585</v>
      </c>
      <c r="AF762" s="81">
        <v>48</v>
      </c>
      <c r="AG762" s="82">
        <f t="shared" si="542"/>
        <v>60</v>
      </c>
      <c r="AH762" s="82">
        <f t="shared" si="543"/>
        <v>48</v>
      </c>
      <c r="AI762" s="4"/>
      <c r="AJ762" s="83">
        <f t="shared" si="544"/>
        <v>22</v>
      </c>
      <c r="AK762" s="77" t="str">
        <f t="shared" si="545"/>
        <v>TANUJA NEGI</v>
      </c>
      <c r="AL762" s="77">
        <f t="shared" si="525"/>
        <v>4585</v>
      </c>
      <c r="AM762" s="78">
        <v>50</v>
      </c>
      <c r="AN762" s="79" t="e">
        <f>IF(#REF!="","",ROUND(#REF!/#REF!*$AN$5,1))</f>
        <v>#REF!</v>
      </c>
      <c r="AO762" s="79">
        <f t="shared" si="546"/>
        <v>50</v>
      </c>
      <c r="AP762" s="5">
        <f t="shared" si="551"/>
        <v>22</v>
      </c>
      <c r="AQ762" s="5">
        <f t="shared" si="552"/>
        <v>47</v>
      </c>
      <c r="AR762" s="5" t="str">
        <f t="shared" si="553"/>
        <v/>
      </c>
      <c r="AS762" s="5">
        <f t="shared" si="554"/>
        <v>23</v>
      </c>
      <c r="AT762" s="5">
        <f t="shared" si="555"/>
        <v>48</v>
      </c>
      <c r="AU762" s="5">
        <f t="shared" si="556"/>
        <v>50</v>
      </c>
      <c r="AV762" s="5">
        <f t="shared" si="550"/>
        <v>140</v>
      </c>
    </row>
    <row r="763" spans="1:48" x14ac:dyDescent="0.35">
      <c r="A763" s="69">
        <f>IF('Student Profile'!A25="","",'Student Profile'!A25)</f>
        <v>23</v>
      </c>
      <c r="B763" s="70" t="str">
        <f>IF('Student Profile'!B25="","",'Student Profile'!B25)</f>
        <v>TANUJA NEGI</v>
      </c>
      <c r="C763" s="69">
        <f>IF('Student Profile'!C25="","",'Student Profile'!C25)</f>
        <v>4378</v>
      </c>
      <c r="D763" s="71">
        <v>22</v>
      </c>
      <c r="E763" s="72">
        <f t="shared" si="557"/>
        <v>55</v>
      </c>
      <c r="F763" s="422">
        <f t="shared" si="527"/>
        <v>9</v>
      </c>
      <c r="G763" s="4"/>
      <c r="H763" s="84">
        <f t="shared" si="528"/>
        <v>23</v>
      </c>
      <c r="I763" s="80" t="str">
        <f t="shared" si="529"/>
        <v>TANUJA NEGI</v>
      </c>
      <c r="J763" s="80">
        <f t="shared" si="530"/>
        <v>4378</v>
      </c>
      <c r="K763" s="424">
        <v>44</v>
      </c>
      <c r="L763" s="82">
        <f t="shared" si="531"/>
        <v>55</v>
      </c>
      <c r="M763" s="421">
        <f t="shared" si="532"/>
        <v>27</v>
      </c>
      <c r="N763" s="4"/>
      <c r="O763" s="83">
        <f t="shared" si="533"/>
        <v>23</v>
      </c>
      <c r="P763" s="77" t="str">
        <f t="shared" si="534"/>
        <v>TANUJA NEGI</v>
      </c>
      <c r="Q763" s="77">
        <f t="shared" si="535"/>
        <v>4378</v>
      </c>
      <c r="R763" s="78"/>
      <c r="S763" s="79" t="e">
        <f>IF(#REF!="","",ROUND(#REF!/#REF!*$AN$5,1))</f>
        <v>#REF!</v>
      </c>
      <c r="T763" s="79" t="str">
        <f t="shared" si="536"/>
        <v/>
      </c>
      <c r="U763" s="4"/>
      <c r="V763" s="69">
        <f t="shared" si="537"/>
        <v>23</v>
      </c>
      <c r="W763" s="70" t="str">
        <f t="shared" si="538"/>
        <v>TANUJA NEGI</v>
      </c>
      <c r="X763" s="70">
        <f t="shared" si="522"/>
        <v>4378</v>
      </c>
      <c r="Y763" s="71">
        <v>21</v>
      </c>
      <c r="Z763" s="72">
        <f t="shared" si="539"/>
        <v>52.5</v>
      </c>
      <c r="AA763" s="422">
        <f t="shared" si="540"/>
        <v>9</v>
      </c>
      <c r="AB763" s="4"/>
      <c r="AC763" s="84">
        <f t="shared" si="541"/>
        <v>23</v>
      </c>
      <c r="AD763" s="80" t="str">
        <f t="shared" si="523"/>
        <v>TANUJA NEGI</v>
      </c>
      <c r="AE763" s="80">
        <f t="shared" si="524"/>
        <v>4378</v>
      </c>
      <c r="AF763" s="81">
        <v>42</v>
      </c>
      <c r="AG763" s="82">
        <f t="shared" si="542"/>
        <v>52.5</v>
      </c>
      <c r="AH763" s="82">
        <f t="shared" si="543"/>
        <v>42</v>
      </c>
      <c r="AI763" s="4"/>
      <c r="AJ763" s="83">
        <f t="shared" si="544"/>
        <v>23</v>
      </c>
      <c r="AK763" s="77" t="str">
        <f t="shared" si="545"/>
        <v>TANUJA NEGI</v>
      </c>
      <c r="AL763" s="77">
        <f t="shared" si="525"/>
        <v>4378</v>
      </c>
      <c r="AM763" s="78">
        <v>50</v>
      </c>
      <c r="AN763" s="79" t="e">
        <f>IF(#REF!="","",ROUND(#REF!/#REF!*$AN$5,1))</f>
        <v>#REF!</v>
      </c>
      <c r="AO763" s="79">
        <f t="shared" si="546"/>
        <v>50</v>
      </c>
      <c r="AP763" s="5">
        <f t="shared" si="551"/>
        <v>22</v>
      </c>
      <c r="AQ763" s="5">
        <f t="shared" si="552"/>
        <v>44</v>
      </c>
      <c r="AR763" s="5" t="str">
        <f t="shared" si="553"/>
        <v/>
      </c>
      <c r="AS763" s="5">
        <f t="shared" si="554"/>
        <v>21</v>
      </c>
      <c r="AT763" s="5">
        <f t="shared" si="555"/>
        <v>42</v>
      </c>
      <c r="AU763" s="5">
        <f t="shared" si="556"/>
        <v>50</v>
      </c>
      <c r="AV763" s="5">
        <f t="shared" si="550"/>
        <v>129</v>
      </c>
    </row>
    <row r="764" spans="1:48" x14ac:dyDescent="0.35">
      <c r="A764" s="69">
        <f>IF('Student Profile'!A26="","",'Student Profile'!A26)</f>
        <v>24</v>
      </c>
      <c r="B764" s="70" t="str">
        <f>IF('Student Profile'!B26="","",'Student Profile'!B26)</f>
        <v/>
      </c>
      <c r="C764" s="69" t="str">
        <f>IF('Student Profile'!C26="","",'Student Profile'!C26)</f>
        <v/>
      </c>
      <c r="D764" s="71"/>
      <c r="E764" s="72">
        <f t="shared" si="557"/>
        <v>0</v>
      </c>
      <c r="F764" s="422" t="str">
        <f t="shared" si="527"/>
        <v/>
      </c>
      <c r="G764" s="4"/>
      <c r="H764" s="84">
        <f t="shared" si="528"/>
        <v>24</v>
      </c>
      <c r="I764" s="80" t="str">
        <f t="shared" si="529"/>
        <v/>
      </c>
      <c r="J764" s="80" t="str">
        <f t="shared" si="530"/>
        <v/>
      </c>
      <c r="K764" s="424"/>
      <c r="L764" s="82">
        <f t="shared" si="531"/>
        <v>0</v>
      </c>
      <c r="M764" s="421" t="str">
        <f t="shared" si="532"/>
        <v/>
      </c>
      <c r="N764" s="4"/>
      <c r="O764" s="83">
        <f t="shared" si="533"/>
        <v>24</v>
      </c>
      <c r="P764" s="77" t="str">
        <f t="shared" si="534"/>
        <v/>
      </c>
      <c r="Q764" s="77" t="str">
        <f t="shared" si="535"/>
        <v/>
      </c>
      <c r="R764" s="78"/>
      <c r="S764" s="79" t="e">
        <f>IF(#REF!="","",ROUND(#REF!/#REF!*$AN$5,1))</f>
        <v>#REF!</v>
      </c>
      <c r="T764" s="79" t="str">
        <f t="shared" si="536"/>
        <v/>
      </c>
      <c r="U764" s="4"/>
      <c r="V764" s="69">
        <f t="shared" si="537"/>
        <v>24</v>
      </c>
      <c r="W764" s="70" t="str">
        <f t="shared" si="538"/>
        <v/>
      </c>
      <c r="X764" s="70" t="str">
        <f t="shared" si="522"/>
        <v/>
      </c>
      <c r="Y764" s="71"/>
      <c r="Z764" s="72">
        <f t="shared" si="539"/>
        <v>0</v>
      </c>
      <c r="AA764" s="422" t="str">
        <f t="shared" si="540"/>
        <v/>
      </c>
      <c r="AB764" s="4"/>
      <c r="AC764" s="84">
        <f t="shared" si="541"/>
        <v>24</v>
      </c>
      <c r="AD764" s="80" t="str">
        <f t="shared" si="523"/>
        <v/>
      </c>
      <c r="AE764" s="80" t="str">
        <f t="shared" si="524"/>
        <v/>
      </c>
      <c r="AF764" s="81"/>
      <c r="AG764" s="82">
        <f t="shared" si="542"/>
        <v>0</v>
      </c>
      <c r="AH764" s="82" t="str">
        <f t="shared" si="543"/>
        <v/>
      </c>
      <c r="AI764" s="4"/>
      <c r="AJ764" s="83">
        <f t="shared" si="544"/>
        <v>24</v>
      </c>
      <c r="AK764" s="77" t="str">
        <f t="shared" si="545"/>
        <v/>
      </c>
      <c r="AL764" s="77" t="str">
        <f t="shared" si="525"/>
        <v/>
      </c>
      <c r="AM764" s="78"/>
      <c r="AN764" s="79" t="e">
        <f>IF(#REF!="","",ROUND(#REF!/#REF!*$AN$5,1))</f>
        <v>#REF!</v>
      </c>
      <c r="AO764" s="79" t="str">
        <f t="shared" si="546"/>
        <v/>
      </c>
      <c r="AP764" s="5" t="str">
        <f t="shared" si="551"/>
        <v/>
      </c>
      <c r="AQ764" s="5" t="str">
        <f t="shared" si="552"/>
        <v/>
      </c>
      <c r="AR764" s="5" t="str">
        <f t="shared" si="553"/>
        <v/>
      </c>
      <c r="AS764" s="5" t="str">
        <f t="shared" si="554"/>
        <v/>
      </c>
      <c r="AT764" s="5" t="str">
        <f t="shared" si="555"/>
        <v/>
      </c>
      <c r="AU764" s="5" t="str">
        <f t="shared" si="556"/>
        <v/>
      </c>
      <c r="AV764" s="5" t="str">
        <f t="shared" si="550"/>
        <v/>
      </c>
    </row>
    <row r="765" spans="1:48" x14ac:dyDescent="0.35">
      <c r="A765" s="69">
        <f>IF('Student Profile'!A27="","",'Student Profile'!A27)</f>
        <v>25</v>
      </c>
      <c r="B765" s="70" t="str">
        <f>IF('Student Profile'!B27="","",'Student Profile'!B27)</f>
        <v/>
      </c>
      <c r="C765" s="69" t="str">
        <f>IF('Student Profile'!C27="","",'Student Profile'!C27)</f>
        <v/>
      </c>
      <c r="D765" s="71"/>
      <c r="E765" s="72">
        <f t="shared" si="557"/>
        <v>0</v>
      </c>
      <c r="F765" s="422" t="str">
        <f t="shared" si="527"/>
        <v/>
      </c>
      <c r="G765" s="4"/>
      <c r="H765" s="84">
        <f t="shared" si="528"/>
        <v>25</v>
      </c>
      <c r="I765" s="80" t="str">
        <f t="shared" si="529"/>
        <v/>
      </c>
      <c r="J765" s="80" t="str">
        <f t="shared" si="530"/>
        <v/>
      </c>
      <c r="K765" s="424"/>
      <c r="L765" s="82">
        <f t="shared" si="531"/>
        <v>0</v>
      </c>
      <c r="M765" s="421" t="str">
        <f t="shared" si="532"/>
        <v/>
      </c>
      <c r="N765" s="4"/>
      <c r="O765" s="83">
        <f t="shared" si="533"/>
        <v>25</v>
      </c>
      <c r="P765" s="77" t="str">
        <f t="shared" si="534"/>
        <v/>
      </c>
      <c r="Q765" s="77" t="str">
        <f t="shared" si="535"/>
        <v/>
      </c>
      <c r="R765" s="78"/>
      <c r="S765" s="79" t="e">
        <f>IF(#REF!="","",ROUND(#REF!/#REF!*$AN$5,1))</f>
        <v>#REF!</v>
      </c>
      <c r="T765" s="79" t="str">
        <f t="shared" si="536"/>
        <v/>
      </c>
      <c r="U765" s="4"/>
      <c r="V765" s="69">
        <f t="shared" si="537"/>
        <v>25</v>
      </c>
      <c r="W765" s="70" t="str">
        <f t="shared" si="538"/>
        <v/>
      </c>
      <c r="X765" s="70" t="str">
        <f t="shared" si="522"/>
        <v/>
      </c>
      <c r="Y765" s="71"/>
      <c r="Z765" s="72">
        <f t="shared" si="539"/>
        <v>0</v>
      </c>
      <c r="AA765" s="422" t="str">
        <f t="shared" si="540"/>
        <v/>
      </c>
      <c r="AB765" s="4"/>
      <c r="AC765" s="84">
        <f t="shared" si="541"/>
        <v>25</v>
      </c>
      <c r="AD765" s="80" t="str">
        <f t="shared" si="523"/>
        <v/>
      </c>
      <c r="AE765" s="80" t="str">
        <f t="shared" si="524"/>
        <v/>
      </c>
      <c r="AF765" s="81"/>
      <c r="AG765" s="82">
        <f t="shared" si="542"/>
        <v>0</v>
      </c>
      <c r="AH765" s="82" t="str">
        <f t="shared" si="543"/>
        <v/>
      </c>
      <c r="AI765" s="4"/>
      <c r="AJ765" s="83">
        <f t="shared" si="544"/>
        <v>25</v>
      </c>
      <c r="AK765" s="77" t="str">
        <f t="shared" si="545"/>
        <v/>
      </c>
      <c r="AL765" s="77" t="str">
        <f t="shared" si="525"/>
        <v/>
      </c>
      <c r="AM765" s="78"/>
      <c r="AN765" s="79" t="e">
        <f>IF(#REF!="","",ROUND(#REF!/#REF!*$AN$5,1))</f>
        <v>#REF!</v>
      </c>
      <c r="AO765" s="79" t="str">
        <f t="shared" si="546"/>
        <v/>
      </c>
      <c r="AP765" s="5" t="str">
        <f t="shared" si="551"/>
        <v/>
      </c>
      <c r="AQ765" s="5" t="str">
        <f t="shared" si="552"/>
        <v/>
      </c>
      <c r="AR765" s="5" t="str">
        <f t="shared" si="553"/>
        <v/>
      </c>
      <c r="AS765" s="5" t="str">
        <f t="shared" si="554"/>
        <v/>
      </c>
      <c r="AT765" s="5" t="str">
        <f t="shared" si="555"/>
        <v/>
      </c>
      <c r="AU765" s="5" t="str">
        <f t="shared" si="556"/>
        <v/>
      </c>
      <c r="AV765" s="5" t="str">
        <f t="shared" si="550"/>
        <v/>
      </c>
    </row>
    <row r="766" spans="1:48" x14ac:dyDescent="0.35">
      <c r="A766" s="69">
        <f>IF('Student Profile'!A28="","",'Student Profile'!A28)</f>
        <v>26</v>
      </c>
      <c r="B766" s="70" t="str">
        <f>IF('Student Profile'!B28="","",'Student Profile'!B28)</f>
        <v/>
      </c>
      <c r="C766" s="69" t="str">
        <f>IF('Student Profile'!C28="","",'Student Profile'!C28)</f>
        <v/>
      </c>
      <c r="D766" s="71"/>
      <c r="E766" s="72">
        <f t="shared" si="557"/>
        <v>0</v>
      </c>
      <c r="F766" s="422" t="str">
        <f t="shared" si="527"/>
        <v/>
      </c>
      <c r="G766" s="4"/>
      <c r="H766" s="84">
        <f t="shared" si="528"/>
        <v>26</v>
      </c>
      <c r="I766" s="80" t="str">
        <f t="shared" si="529"/>
        <v/>
      </c>
      <c r="J766" s="80" t="str">
        <f t="shared" si="530"/>
        <v/>
      </c>
      <c r="K766" s="424"/>
      <c r="L766" s="82">
        <f t="shared" si="531"/>
        <v>0</v>
      </c>
      <c r="M766" s="421" t="str">
        <f t="shared" si="532"/>
        <v/>
      </c>
      <c r="N766" s="4"/>
      <c r="O766" s="83">
        <f t="shared" si="533"/>
        <v>26</v>
      </c>
      <c r="P766" s="77" t="str">
        <f t="shared" si="534"/>
        <v/>
      </c>
      <c r="Q766" s="77" t="str">
        <f t="shared" si="535"/>
        <v/>
      </c>
      <c r="R766" s="78"/>
      <c r="S766" s="79" t="e">
        <f>IF(#REF!="","",ROUND(#REF!/#REF!*$AN$5,1))</f>
        <v>#REF!</v>
      </c>
      <c r="T766" s="79" t="str">
        <f t="shared" si="536"/>
        <v/>
      </c>
      <c r="U766" s="4"/>
      <c r="V766" s="69">
        <f t="shared" si="537"/>
        <v>26</v>
      </c>
      <c r="W766" s="70" t="str">
        <f t="shared" si="538"/>
        <v/>
      </c>
      <c r="X766" s="70" t="str">
        <f t="shared" si="522"/>
        <v/>
      </c>
      <c r="Y766" s="71"/>
      <c r="Z766" s="72">
        <f t="shared" si="539"/>
        <v>0</v>
      </c>
      <c r="AA766" s="422" t="str">
        <f t="shared" si="540"/>
        <v/>
      </c>
      <c r="AB766" s="4"/>
      <c r="AC766" s="84">
        <f t="shared" si="541"/>
        <v>26</v>
      </c>
      <c r="AD766" s="80" t="str">
        <f t="shared" si="523"/>
        <v/>
      </c>
      <c r="AE766" s="80" t="str">
        <f t="shared" si="524"/>
        <v/>
      </c>
      <c r="AF766" s="81"/>
      <c r="AG766" s="82">
        <f t="shared" si="542"/>
        <v>0</v>
      </c>
      <c r="AH766" s="82" t="str">
        <f t="shared" si="543"/>
        <v/>
      </c>
      <c r="AI766" s="4"/>
      <c r="AJ766" s="83">
        <f t="shared" si="544"/>
        <v>26</v>
      </c>
      <c r="AK766" s="77" t="str">
        <f t="shared" si="545"/>
        <v/>
      </c>
      <c r="AL766" s="77" t="str">
        <f t="shared" si="525"/>
        <v/>
      </c>
      <c r="AM766" s="78"/>
      <c r="AN766" s="79" t="e">
        <f>IF(#REF!="","",ROUND(#REF!/#REF!*$AN$5,1))</f>
        <v>#REF!</v>
      </c>
      <c r="AO766" s="79" t="str">
        <f t="shared" si="546"/>
        <v/>
      </c>
      <c r="AP766" s="5" t="str">
        <f t="shared" si="551"/>
        <v/>
      </c>
      <c r="AQ766" s="5" t="str">
        <f t="shared" si="552"/>
        <v/>
      </c>
      <c r="AR766" s="5" t="str">
        <f t="shared" si="553"/>
        <v/>
      </c>
      <c r="AS766" s="5" t="str">
        <f t="shared" si="554"/>
        <v/>
      </c>
      <c r="AT766" s="5" t="str">
        <f t="shared" si="555"/>
        <v/>
      </c>
      <c r="AU766" s="5" t="str">
        <f t="shared" si="556"/>
        <v/>
      </c>
      <c r="AV766" s="5" t="str">
        <f t="shared" si="550"/>
        <v/>
      </c>
    </row>
    <row r="767" spans="1:48" x14ac:dyDescent="0.35">
      <c r="A767" s="69">
        <f>IF('Student Profile'!A29="","",'Student Profile'!A29)</f>
        <v>27</v>
      </c>
      <c r="B767" s="70" t="str">
        <f>IF('Student Profile'!B29="","",'Student Profile'!B29)</f>
        <v/>
      </c>
      <c r="C767" s="69" t="str">
        <f>IF('Student Profile'!C29="","",'Student Profile'!C29)</f>
        <v/>
      </c>
      <c r="D767" s="71"/>
      <c r="E767" s="72">
        <f t="shared" si="557"/>
        <v>0</v>
      </c>
      <c r="F767" s="422" t="str">
        <f t="shared" si="527"/>
        <v/>
      </c>
      <c r="G767" s="4"/>
      <c r="H767" s="84">
        <f t="shared" si="528"/>
        <v>27</v>
      </c>
      <c r="I767" s="80" t="str">
        <f t="shared" si="529"/>
        <v/>
      </c>
      <c r="J767" s="80" t="str">
        <f t="shared" si="530"/>
        <v/>
      </c>
      <c r="K767" s="424"/>
      <c r="L767" s="82">
        <f t="shared" si="531"/>
        <v>0</v>
      </c>
      <c r="M767" s="421" t="str">
        <f t="shared" si="532"/>
        <v/>
      </c>
      <c r="N767" s="4"/>
      <c r="O767" s="83">
        <f t="shared" si="533"/>
        <v>27</v>
      </c>
      <c r="P767" s="77" t="str">
        <f t="shared" si="534"/>
        <v/>
      </c>
      <c r="Q767" s="77" t="str">
        <f t="shared" si="535"/>
        <v/>
      </c>
      <c r="R767" s="78"/>
      <c r="S767" s="79" t="e">
        <f>IF(#REF!="","",ROUND(#REF!/#REF!*$AN$5,1))</f>
        <v>#REF!</v>
      </c>
      <c r="T767" s="79" t="str">
        <f t="shared" si="536"/>
        <v/>
      </c>
      <c r="U767" s="4"/>
      <c r="V767" s="69">
        <f t="shared" si="537"/>
        <v>27</v>
      </c>
      <c r="W767" s="70" t="str">
        <f t="shared" si="538"/>
        <v/>
      </c>
      <c r="X767" s="70" t="str">
        <f t="shared" si="522"/>
        <v/>
      </c>
      <c r="Y767" s="71"/>
      <c r="Z767" s="72">
        <f t="shared" si="539"/>
        <v>0</v>
      </c>
      <c r="AA767" s="422" t="str">
        <f t="shared" si="540"/>
        <v/>
      </c>
      <c r="AB767" s="4"/>
      <c r="AC767" s="84">
        <f t="shared" si="541"/>
        <v>27</v>
      </c>
      <c r="AD767" s="80" t="str">
        <f t="shared" si="523"/>
        <v/>
      </c>
      <c r="AE767" s="80" t="str">
        <f t="shared" si="524"/>
        <v/>
      </c>
      <c r="AF767" s="81"/>
      <c r="AG767" s="82">
        <f t="shared" si="542"/>
        <v>0</v>
      </c>
      <c r="AH767" s="82" t="str">
        <f t="shared" si="543"/>
        <v/>
      </c>
      <c r="AI767" s="4"/>
      <c r="AJ767" s="83">
        <f t="shared" si="544"/>
        <v>27</v>
      </c>
      <c r="AK767" s="77" t="str">
        <f t="shared" si="545"/>
        <v/>
      </c>
      <c r="AL767" s="77" t="str">
        <f t="shared" si="525"/>
        <v/>
      </c>
      <c r="AM767" s="78"/>
      <c r="AN767" s="79" t="e">
        <f>IF(#REF!="","",ROUND(#REF!/#REF!*$AN$5,1))</f>
        <v>#REF!</v>
      </c>
      <c r="AO767" s="79" t="str">
        <f t="shared" si="546"/>
        <v/>
      </c>
      <c r="AP767" s="5" t="str">
        <f t="shared" si="551"/>
        <v/>
      </c>
      <c r="AQ767" s="5" t="str">
        <f t="shared" si="552"/>
        <v/>
      </c>
      <c r="AR767" s="5" t="str">
        <f t="shared" si="553"/>
        <v/>
      </c>
      <c r="AS767" s="5" t="str">
        <f t="shared" si="554"/>
        <v/>
      </c>
      <c r="AT767" s="5" t="str">
        <f t="shared" si="555"/>
        <v/>
      </c>
      <c r="AU767" s="5" t="str">
        <f t="shared" si="556"/>
        <v/>
      </c>
      <c r="AV767" s="5" t="str">
        <f t="shared" si="550"/>
        <v/>
      </c>
    </row>
    <row r="768" spans="1:48" x14ac:dyDescent="0.35">
      <c r="A768" s="69">
        <f>IF('Student Profile'!A30="","",'Student Profile'!A30)</f>
        <v>28</v>
      </c>
      <c r="B768" s="70" t="str">
        <f>IF('Student Profile'!B30="","",'Student Profile'!B30)</f>
        <v/>
      </c>
      <c r="C768" s="69" t="str">
        <f>IF('Student Profile'!C30="","",'Student Profile'!C30)</f>
        <v/>
      </c>
      <c r="D768" s="71"/>
      <c r="E768" s="72">
        <f t="shared" si="526"/>
        <v>0</v>
      </c>
      <c r="F768" s="422" t="str">
        <f t="shared" si="527"/>
        <v/>
      </c>
      <c r="G768" s="4"/>
      <c r="H768" s="84">
        <f t="shared" si="528"/>
        <v>28</v>
      </c>
      <c r="I768" s="80" t="str">
        <f t="shared" si="529"/>
        <v/>
      </c>
      <c r="J768" s="80" t="str">
        <f t="shared" si="530"/>
        <v/>
      </c>
      <c r="K768" s="424"/>
      <c r="L768" s="82">
        <f t="shared" si="531"/>
        <v>0</v>
      </c>
      <c r="M768" s="421" t="str">
        <f t="shared" si="532"/>
        <v/>
      </c>
      <c r="N768" s="4"/>
      <c r="O768" s="83">
        <f t="shared" si="533"/>
        <v>28</v>
      </c>
      <c r="P768" s="77" t="str">
        <f t="shared" si="534"/>
        <v/>
      </c>
      <c r="Q768" s="77" t="str">
        <f t="shared" si="535"/>
        <v/>
      </c>
      <c r="R768" s="78"/>
      <c r="S768" s="79" t="e">
        <f>IF(#REF!="","",ROUND(#REF!/#REF!*$AN$5,1))</f>
        <v>#REF!</v>
      </c>
      <c r="T768" s="79" t="str">
        <f t="shared" si="536"/>
        <v/>
      </c>
      <c r="U768" s="4"/>
      <c r="V768" s="69">
        <f t="shared" si="537"/>
        <v>28</v>
      </c>
      <c r="W768" s="70" t="str">
        <f t="shared" si="538"/>
        <v/>
      </c>
      <c r="X768" s="70" t="str">
        <f t="shared" si="522"/>
        <v/>
      </c>
      <c r="Y768" s="71"/>
      <c r="Z768" s="72">
        <f t="shared" si="539"/>
        <v>0</v>
      </c>
      <c r="AA768" s="422" t="str">
        <f t="shared" si="540"/>
        <v/>
      </c>
      <c r="AB768" s="4"/>
      <c r="AC768" s="84">
        <f t="shared" si="541"/>
        <v>28</v>
      </c>
      <c r="AD768" s="80" t="str">
        <f t="shared" si="523"/>
        <v/>
      </c>
      <c r="AE768" s="80" t="str">
        <f t="shared" si="524"/>
        <v/>
      </c>
      <c r="AF768" s="81"/>
      <c r="AG768" s="82">
        <f t="shared" si="542"/>
        <v>0</v>
      </c>
      <c r="AH768" s="82" t="str">
        <f t="shared" si="543"/>
        <v/>
      </c>
      <c r="AI768" s="4"/>
      <c r="AJ768" s="83">
        <f t="shared" si="544"/>
        <v>28</v>
      </c>
      <c r="AK768" s="77" t="str">
        <f t="shared" si="545"/>
        <v/>
      </c>
      <c r="AL768" s="77" t="str">
        <f t="shared" si="525"/>
        <v/>
      </c>
      <c r="AM768" s="78"/>
      <c r="AN768" s="79" t="e">
        <f>IF(#REF!="","",ROUND(#REF!/#REF!*$AN$5,1))</f>
        <v>#REF!</v>
      </c>
      <c r="AO768" s="79" t="str">
        <f t="shared" si="546"/>
        <v/>
      </c>
      <c r="AP768" s="5" t="str">
        <f t="shared" si="551"/>
        <v/>
      </c>
      <c r="AQ768" s="5" t="str">
        <f t="shared" si="552"/>
        <v/>
      </c>
      <c r="AR768" s="5" t="str">
        <f t="shared" si="553"/>
        <v/>
      </c>
      <c r="AS768" s="5" t="str">
        <f t="shared" si="554"/>
        <v/>
      </c>
      <c r="AT768" s="5" t="str">
        <f t="shared" si="555"/>
        <v/>
      </c>
      <c r="AU768" s="5" t="str">
        <f t="shared" si="556"/>
        <v/>
      </c>
      <c r="AV768" s="5" t="str">
        <f t="shared" si="550"/>
        <v/>
      </c>
    </row>
    <row r="769" spans="1:48" x14ac:dyDescent="0.35">
      <c r="A769" s="69">
        <f>IF('Student Profile'!A31="","",'Student Profile'!A31)</f>
        <v>29</v>
      </c>
      <c r="B769" s="70" t="str">
        <f>IF('Student Profile'!B31="","",'Student Profile'!B31)</f>
        <v/>
      </c>
      <c r="C769" s="69" t="str">
        <f>IF('Student Profile'!C31="","",'Student Profile'!C31)</f>
        <v/>
      </c>
      <c r="D769" s="71"/>
      <c r="E769" s="72">
        <f t="shared" si="526"/>
        <v>0</v>
      </c>
      <c r="F769" s="422" t="str">
        <f t="shared" si="527"/>
        <v/>
      </c>
      <c r="G769" s="4"/>
      <c r="H769" s="84">
        <f t="shared" si="528"/>
        <v>29</v>
      </c>
      <c r="I769" s="80" t="str">
        <f t="shared" si="529"/>
        <v/>
      </c>
      <c r="J769" s="80" t="str">
        <f t="shared" si="530"/>
        <v/>
      </c>
      <c r="K769" s="424"/>
      <c r="L769" s="82">
        <f t="shared" si="531"/>
        <v>0</v>
      </c>
      <c r="M769" s="421" t="str">
        <f t="shared" si="532"/>
        <v/>
      </c>
      <c r="N769" s="4"/>
      <c r="O769" s="83">
        <f t="shared" si="533"/>
        <v>29</v>
      </c>
      <c r="P769" s="77" t="str">
        <f t="shared" si="534"/>
        <v/>
      </c>
      <c r="Q769" s="77" t="str">
        <f t="shared" si="535"/>
        <v/>
      </c>
      <c r="R769" s="78"/>
      <c r="S769" s="79" t="e">
        <f>IF(#REF!="","",ROUND(#REF!/#REF!*$AN$5,1))</f>
        <v>#REF!</v>
      </c>
      <c r="T769" s="79" t="str">
        <f t="shared" si="536"/>
        <v/>
      </c>
      <c r="U769" s="4"/>
      <c r="V769" s="69">
        <f t="shared" si="537"/>
        <v>29</v>
      </c>
      <c r="W769" s="70" t="str">
        <f t="shared" si="538"/>
        <v/>
      </c>
      <c r="X769" s="70" t="str">
        <f t="shared" si="522"/>
        <v/>
      </c>
      <c r="Y769" s="71"/>
      <c r="Z769" s="72">
        <f t="shared" si="539"/>
        <v>0</v>
      </c>
      <c r="AA769" s="422" t="str">
        <f t="shared" si="540"/>
        <v/>
      </c>
      <c r="AB769" s="4"/>
      <c r="AC769" s="84">
        <f t="shared" si="541"/>
        <v>29</v>
      </c>
      <c r="AD769" s="80" t="str">
        <f t="shared" si="523"/>
        <v/>
      </c>
      <c r="AE769" s="80" t="str">
        <f t="shared" si="524"/>
        <v/>
      </c>
      <c r="AF769" s="81"/>
      <c r="AG769" s="82">
        <f t="shared" si="542"/>
        <v>0</v>
      </c>
      <c r="AH769" s="82" t="str">
        <f t="shared" si="543"/>
        <v/>
      </c>
      <c r="AI769" s="4"/>
      <c r="AJ769" s="83">
        <f t="shared" si="544"/>
        <v>29</v>
      </c>
      <c r="AK769" s="77" t="str">
        <f t="shared" si="545"/>
        <v/>
      </c>
      <c r="AL769" s="77" t="str">
        <f t="shared" si="525"/>
        <v/>
      </c>
      <c r="AM769" s="78"/>
      <c r="AN769" s="79" t="e">
        <f>IF(#REF!="","",ROUND(#REF!/#REF!*$AN$5,1))</f>
        <v>#REF!</v>
      </c>
      <c r="AO769" s="79" t="str">
        <f t="shared" si="546"/>
        <v/>
      </c>
      <c r="AP769" s="5" t="str">
        <f t="shared" si="551"/>
        <v/>
      </c>
      <c r="AQ769" s="5" t="str">
        <f t="shared" si="552"/>
        <v/>
      </c>
      <c r="AR769" s="5" t="str">
        <f t="shared" si="553"/>
        <v/>
      </c>
      <c r="AS769" s="5" t="str">
        <f t="shared" si="554"/>
        <v/>
      </c>
      <c r="AT769" s="5" t="str">
        <f t="shared" si="555"/>
        <v/>
      </c>
      <c r="AU769" s="5" t="str">
        <f t="shared" si="556"/>
        <v/>
      </c>
      <c r="AV769" s="5" t="str">
        <f t="shared" si="550"/>
        <v/>
      </c>
    </row>
    <row r="770" spans="1:48" x14ac:dyDescent="0.35">
      <c r="A770" s="69">
        <f>IF('Student Profile'!A32="","",'Student Profile'!A32)</f>
        <v>30</v>
      </c>
      <c r="B770" s="70" t="str">
        <f>IF('Student Profile'!B32="","",'Student Profile'!B32)</f>
        <v/>
      </c>
      <c r="C770" s="69" t="str">
        <f>IF('Student Profile'!C32="","",'Student Profile'!C32)</f>
        <v/>
      </c>
      <c r="D770" s="71"/>
      <c r="E770" s="72">
        <f t="shared" si="526"/>
        <v>0</v>
      </c>
      <c r="F770" s="422" t="str">
        <f t="shared" si="527"/>
        <v/>
      </c>
      <c r="G770" s="4"/>
      <c r="H770" s="84">
        <f t="shared" si="528"/>
        <v>30</v>
      </c>
      <c r="I770" s="80" t="str">
        <f t="shared" si="529"/>
        <v/>
      </c>
      <c r="J770" s="80" t="str">
        <f t="shared" si="530"/>
        <v/>
      </c>
      <c r="K770" s="424"/>
      <c r="L770" s="82">
        <f t="shared" si="531"/>
        <v>0</v>
      </c>
      <c r="M770" s="421" t="str">
        <f t="shared" si="532"/>
        <v/>
      </c>
      <c r="N770" s="4"/>
      <c r="O770" s="83">
        <f t="shared" si="533"/>
        <v>30</v>
      </c>
      <c r="P770" s="77" t="str">
        <f t="shared" si="534"/>
        <v/>
      </c>
      <c r="Q770" s="77" t="str">
        <f t="shared" si="535"/>
        <v/>
      </c>
      <c r="R770" s="78"/>
      <c r="S770" s="79" t="e">
        <f>IF(#REF!="","",ROUND(#REF!/#REF!*$AN$5,1))</f>
        <v>#REF!</v>
      </c>
      <c r="T770" s="79" t="str">
        <f t="shared" si="536"/>
        <v/>
      </c>
      <c r="U770" s="4"/>
      <c r="V770" s="69">
        <f t="shared" si="537"/>
        <v>30</v>
      </c>
      <c r="W770" s="70" t="str">
        <f t="shared" si="538"/>
        <v/>
      </c>
      <c r="X770" s="70" t="str">
        <f t="shared" si="522"/>
        <v/>
      </c>
      <c r="Y770" s="71"/>
      <c r="Z770" s="72">
        <f t="shared" si="539"/>
        <v>0</v>
      </c>
      <c r="AA770" s="422" t="str">
        <f t="shared" si="540"/>
        <v/>
      </c>
      <c r="AB770" s="4"/>
      <c r="AC770" s="84">
        <f t="shared" si="541"/>
        <v>30</v>
      </c>
      <c r="AD770" s="80" t="str">
        <f t="shared" si="523"/>
        <v/>
      </c>
      <c r="AE770" s="80" t="str">
        <f t="shared" si="524"/>
        <v/>
      </c>
      <c r="AF770" s="81"/>
      <c r="AG770" s="82">
        <f t="shared" si="542"/>
        <v>0</v>
      </c>
      <c r="AH770" s="82" t="str">
        <f t="shared" si="543"/>
        <v/>
      </c>
      <c r="AI770" s="4"/>
      <c r="AJ770" s="83">
        <f t="shared" si="544"/>
        <v>30</v>
      </c>
      <c r="AK770" s="77" t="str">
        <f t="shared" si="545"/>
        <v/>
      </c>
      <c r="AL770" s="77" t="str">
        <f t="shared" si="525"/>
        <v/>
      </c>
      <c r="AM770" s="78"/>
      <c r="AN770" s="79" t="e">
        <f>IF(#REF!="","",ROUND(#REF!/#REF!*$AN$5,1))</f>
        <v>#REF!</v>
      </c>
      <c r="AO770" s="79" t="str">
        <f t="shared" si="546"/>
        <v/>
      </c>
      <c r="AP770" s="5" t="str">
        <f t="shared" si="551"/>
        <v/>
      </c>
      <c r="AQ770" s="5" t="str">
        <f t="shared" si="552"/>
        <v/>
      </c>
      <c r="AR770" s="5" t="str">
        <f t="shared" si="553"/>
        <v/>
      </c>
      <c r="AS770" s="5" t="str">
        <f t="shared" si="554"/>
        <v/>
      </c>
      <c r="AT770" s="5" t="str">
        <f t="shared" si="555"/>
        <v/>
      </c>
      <c r="AU770" s="5" t="str">
        <f t="shared" si="556"/>
        <v/>
      </c>
      <c r="AV770" s="5" t="str">
        <f t="shared" si="550"/>
        <v/>
      </c>
    </row>
    <row r="771" spans="1:48" x14ac:dyDescent="0.35">
      <c r="A771" s="69">
        <f>IF('Student Profile'!A33="","",'Student Profile'!A33)</f>
        <v>31</v>
      </c>
      <c r="B771" s="70" t="str">
        <f>IF('Student Profile'!B33="","",'Student Profile'!B33)</f>
        <v/>
      </c>
      <c r="C771" s="69" t="str">
        <f>IF('Student Profile'!C33="","",'Student Profile'!C33)</f>
        <v/>
      </c>
      <c r="D771" s="71"/>
      <c r="E771" s="72">
        <f t="shared" si="526"/>
        <v>0</v>
      </c>
      <c r="F771" s="422" t="str">
        <f t="shared" si="527"/>
        <v/>
      </c>
      <c r="G771" s="4"/>
      <c r="H771" s="84">
        <f t="shared" si="528"/>
        <v>31</v>
      </c>
      <c r="I771" s="80" t="str">
        <f t="shared" si="529"/>
        <v/>
      </c>
      <c r="J771" s="80" t="str">
        <f t="shared" si="530"/>
        <v/>
      </c>
      <c r="K771" s="424"/>
      <c r="L771" s="82">
        <f t="shared" si="531"/>
        <v>0</v>
      </c>
      <c r="M771" s="421" t="str">
        <f t="shared" si="532"/>
        <v/>
      </c>
      <c r="N771" s="4"/>
      <c r="O771" s="83">
        <f t="shared" si="533"/>
        <v>31</v>
      </c>
      <c r="P771" s="77" t="str">
        <f t="shared" si="534"/>
        <v/>
      </c>
      <c r="Q771" s="77" t="str">
        <f t="shared" si="535"/>
        <v/>
      </c>
      <c r="R771" s="78"/>
      <c r="S771" s="79" t="e">
        <f>IF(#REF!="","",ROUND(#REF!/#REF!*$AN$5,1))</f>
        <v>#REF!</v>
      </c>
      <c r="T771" s="79" t="str">
        <f t="shared" si="536"/>
        <v/>
      </c>
      <c r="U771" s="4"/>
      <c r="V771" s="69">
        <f t="shared" si="537"/>
        <v>31</v>
      </c>
      <c r="W771" s="70" t="str">
        <f t="shared" si="538"/>
        <v/>
      </c>
      <c r="X771" s="70" t="str">
        <f t="shared" si="522"/>
        <v/>
      </c>
      <c r="Y771" s="71"/>
      <c r="Z771" s="72">
        <f t="shared" si="539"/>
        <v>0</v>
      </c>
      <c r="AA771" s="422" t="str">
        <f t="shared" si="540"/>
        <v/>
      </c>
      <c r="AB771" s="4"/>
      <c r="AC771" s="84">
        <f t="shared" si="541"/>
        <v>31</v>
      </c>
      <c r="AD771" s="80" t="str">
        <f t="shared" si="523"/>
        <v/>
      </c>
      <c r="AE771" s="80" t="str">
        <f t="shared" si="524"/>
        <v/>
      </c>
      <c r="AF771" s="81"/>
      <c r="AG771" s="82">
        <f t="shared" si="542"/>
        <v>0</v>
      </c>
      <c r="AH771" s="82" t="str">
        <f t="shared" si="543"/>
        <v/>
      </c>
      <c r="AI771" s="4"/>
      <c r="AJ771" s="83">
        <f t="shared" si="544"/>
        <v>31</v>
      </c>
      <c r="AK771" s="77" t="str">
        <f t="shared" si="545"/>
        <v/>
      </c>
      <c r="AL771" s="77" t="str">
        <f t="shared" si="525"/>
        <v/>
      </c>
      <c r="AM771" s="78"/>
      <c r="AN771" s="79" t="e">
        <f>IF(#REF!="","",ROUND(#REF!/#REF!*$AN$5,1))</f>
        <v>#REF!</v>
      </c>
      <c r="AO771" s="79" t="str">
        <f t="shared" si="546"/>
        <v/>
      </c>
      <c r="AP771" s="5" t="str">
        <f t="shared" si="551"/>
        <v/>
      </c>
      <c r="AQ771" s="5" t="str">
        <f t="shared" si="552"/>
        <v/>
      </c>
      <c r="AR771" s="5" t="str">
        <f t="shared" si="553"/>
        <v/>
      </c>
      <c r="AS771" s="5" t="str">
        <f t="shared" si="554"/>
        <v/>
      </c>
      <c r="AT771" s="5" t="str">
        <f t="shared" si="555"/>
        <v/>
      </c>
      <c r="AU771" s="5" t="str">
        <f t="shared" si="556"/>
        <v/>
      </c>
      <c r="AV771" s="5" t="str">
        <f t="shared" si="550"/>
        <v/>
      </c>
    </row>
    <row r="772" spans="1:48" x14ac:dyDescent="0.35">
      <c r="A772" s="69">
        <f>IF('Student Profile'!A34="","",'Student Profile'!A34)</f>
        <v>32</v>
      </c>
      <c r="B772" s="70" t="str">
        <f>IF('Student Profile'!B34="","",'Student Profile'!B34)</f>
        <v/>
      </c>
      <c r="C772" s="69" t="str">
        <f>IF('Student Profile'!C34="","",'Student Profile'!C34)</f>
        <v/>
      </c>
      <c r="D772" s="71"/>
      <c r="E772" s="72">
        <f t="shared" si="526"/>
        <v>0</v>
      </c>
      <c r="F772" s="422" t="str">
        <f t="shared" si="527"/>
        <v/>
      </c>
      <c r="G772" s="4"/>
      <c r="H772" s="84">
        <f t="shared" si="528"/>
        <v>32</v>
      </c>
      <c r="I772" s="80" t="str">
        <f t="shared" si="529"/>
        <v/>
      </c>
      <c r="J772" s="80" t="str">
        <f t="shared" si="530"/>
        <v/>
      </c>
      <c r="K772" s="81"/>
      <c r="L772" s="82">
        <f t="shared" si="531"/>
        <v>0</v>
      </c>
      <c r="M772" s="421" t="str">
        <f t="shared" si="532"/>
        <v/>
      </c>
      <c r="N772" s="4"/>
      <c r="O772" s="83">
        <f t="shared" si="533"/>
        <v>32</v>
      </c>
      <c r="P772" s="77" t="str">
        <f t="shared" si="534"/>
        <v/>
      </c>
      <c r="Q772" s="77" t="str">
        <f t="shared" si="535"/>
        <v/>
      </c>
      <c r="R772" s="78"/>
      <c r="S772" s="79" t="e">
        <f>IF(#REF!="","",ROUND(#REF!/#REF!*$AN$5,1))</f>
        <v>#REF!</v>
      </c>
      <c r="T772" s="79" t="str">
        <f t="shared" si="536"/>
        <v/>
      </c>
      <c r="U772" s="4"/>
      <c r="V772" s="69">
        <f t="shared" si="537"/>
        <v>32</v>
      </c>
      <c r="W772" s="70" t="str">
        <f t="shared" si="538"/>
        <v/>
      </c>
      <c r="X772" s="70" t="str">
        <f t="shared" si="522"/>
        <v/>
      </c>
      <c r="Y772" s="71"/>
      <c r="Z772" s="72">
        <f t="shared" si="539"/>
        <v>0</v>
      </c>
      <c r="AA772" s="422" t="str">
        <f t="shared" si="540"/>
        <v/>
      </c>
      <c r="AB772" s="4"/>
      <c r="AC772" s="84">
        <f t="shared" si="541"/>
        <v>32</v>
      </c>
      <c r="AD772" s="80" t="str">
        <f t="shared" si="523"/>
        <v/>
      </c>
      <c r="AE772" s="80" t="str">
        <f t="shared" si="524"/>
        <v/>
      </c>
      <c r="AF772" s="81"/>
      <c r="AG772" s="82">
        <f t="shared" si="542"/>
        <v>0</v>
      </c>
      <c r="AH772" s="82" t="str">
        <f t="shared" si="543"/>
        <v/>
      </c>
      <c r="AI772" s="4"/>
      <c r="AJ772" s="83">
        <f t="shared" si="544"/>
        <v>32</v>
      </c>
      <c r="AK772" s="77" t="str">
        <f t="shared" si="545"/>
        <v/>
      </c>
      <c r="AL772" s="77" t="str">
        <f t="shared" si="525"/>
        <v/>
      </c>
      <c r="AM772" s="78"/>
      <c r="AN772" s="79" t="e">
        <f>IF(#REF!="","",ROUND(#REF!/#REF!*$AN$5,1))</f>
        <v>#REF!</v>
      </c>
      <c r="AO772" s="79" t="str">
        <f t="shared" si="546"/>
        <v/>
      </c>
      <c r="AP772" s="5" t="str">
        <f t="shared" si="551"/>
        <v/>
      </c>
      <c r="AQ772" s="5" t="str">
        <f t="shared" si="552"/>
        <v/>
      </c>
      <c r="AR772" s="5" t="str">
        <f t="shared" si="553"/>
        <v/>
      </c>
      <c r="AS772" s="5" t="str">
        <f t="shared" si="554"/>
        <v/>
      </c>
      <c r="AT772" s="5" t="str">
        <f t="shared" si="555"/>
        <v/>
      </c>
      <c r="AU772" s="5" t="str">
        <f t="shared" si="556"/>
        <v/>
      </c>
      <c r="AV772" s="5" t="str">
        <f t="shared" si="550"/>
        <v/>
      </c>
    </row>
    <row r="773" spans="1:48" x14ac:dyDescent="0.35">
      <c r="A773" s="69">
        <f>IF('Student Profile'!A35="","",'Student Profile'!A35)</f>
        <v>33</v>
      </c>
      <c r="B773" s="70" t="str">
        <f>IF('Student Profile'!B35="","",'Student Profile'!B35)</f>
        <v/>
      </c>
      <c r="C773" s="69" t="str">
        <f>IF('Student Profile'!C35="","",'Student Profile'!C35)</f>
        <v/>
      </c>
      <c r="D773" s="71"/>
      <c r="E773" s="72">
        <f t="shared" si="526"/>
        <v>0</v>
      </c>
      <c r="F773" s="422" t="str">
        <f t="shared" si="527"/>
        <v/>
      </c>
      <c r="G773" s="4"/>
      <c r="H773" s="84">
        <f t="shared" si="528"/>
        <v>33</v>
      </c>
      <c r="I773" s="80" t="str">
        <f t="shared" si="529"/>
        <v/>
      </c>
      <c r="J773" s="80" t="str">
        <f t="shared" si="530"/>
        <v/>
      </c>
      <c r="K773" s="81"/>
      <c r="L773" s="82">
        <f t="shared" si="531"/>
        <v>0</v>
      </c>
      <c r="M773" s="421" t="str">
        <f t="shared" si="532"/>
        <v/>
      </c>
      <c r="N773" s="4"/>
      <c r="O773" s="83">
        <f t="shared" si="533"/>
        <v>33</v>
      </c>
      <c r="P773" s="77" t="str">
        <f t="shared" si="534"/>
        <v/>
      </c>
      <c r="Q773" s="77" t="str">
        <f t="shared" si="535"/>
        <v/>
      </c>
      <c r="R773" s="78"/>
      <c r="S773" s="79" t="e">
        <f>IF(#REF!="","",ROUND(#REF!/#REF!*$AN$5,1))</f>
        <v>#REF!</v>
      </c>
      <c r="T773" s="79" t="str">
        <f t="shared" si="536"/>
        <v/>
      </c>
      <c r="U773" s="4"/>
      <c r="V773" s="69">
        <f t="shared" si="537"/>
        <v>33</v>
      </c>
      <c r="W773" s="70" t="str">
        <f t="shared" si="538"/>
        <v/>
      </c>
      <c r="X773" s="70" t="str">
        <f t="shared" si="522"/>
        <v/>
      </c>
      <c r="Y773" s="71"/>
      <c r="Z773" s="72">
        <f t="shared" si="539"/>
        <v>0</v>
      </c>
      <c r="AA773" s="422" t="str">
        <f t="shared" si="540"/>
        <v/>
      </c>
      <c r="AB773" s="4"/>
      <c r="AC773" s="84">
        <f t="shared" si="541"/>
        <v>33</v>
      </c>
      <c r="AD773" s="80" t="str">
        <f t="shared" si="523"/>
        <v/>
      </c>
      <c r="AE773" s="80" t="str">
        <f t="shared" si="524"/>
        <v/>
      </c>
      <c r="AF773" s="81"/>
      <c r="AG773" s="82">
        <f t="shared" si="542"/>
        <v>0</v>
      </c>
      <c r="AH773" s="82" t="str">
        <f t="shared" si="543"/>
        <v/>
      </c>
      <c r="AI773" s="4"/>
      <c r="AJ773" s="83">
        <f t="shared" si="544"/>
        <v>33</v>
      </c>
      <c r="AK773" s="77" t="str">
        <f t="shared" si="545"/>
        <v/>
      </c>
      <c r="AL773" s="77" t="str">
        <f t="shared" si="525"/>
        <v/>
      </c>
      <c r="AM773" s="78"/>
      <c r="AN773" s="79" t="e">
        <f>IF(#REF!="","",ROUND(#REF!/#REF!*$AN$5,1))</f>
        <v>#REF!</v>
      </c>
      <c r="AO773" s="79" t="str">
        <f t="shared" si="546"/>
        <v/>
      </c>
      <c r="AP773" s="5" t="str">
        <f t="shared" si="551"/>
        <v/>
      </c>
      <c r="AQ773" s="5" t="str">
        <f t="shared" si="552"/>
        <v/>
      </c>
      <c r="AR773" s="5" t="str">
        <f t="shared" si="553"/>
        <v/>
      </c>
      <c r="AS773" s="5" t="str">
        <f t="shared" si="554"/>
        <v/>
      </c>
      <c r="AT773" s="5" t="str">
        <f t="shared" si="555"/>
        <v/>
      </c>
      <c r="AU773" s="5" t="str">
        <f t="shared" si="556"/>
        <v/>
      </c>
      <c r="AV773" s="5" t="str">
        <f t="shared" si="550"/>
        <v/>
      </c>
    </row>
    <row r="774" spans="1:48" x14ac:dyDescent="0.35">
      <c r="A774" s="69">
        <f>IF('Student Profile'!A36="","",'Student Profile'!A36)</f>
        <v>34</v>
      </c>
      <c r="B774" s="70" t="str">
        <f>IF('Student Profile'!B36="","",'Student Profile'!B36)</f>
        <v/>
      </c>
      <c r="C774" s="69" t="str">
        <f>IF('Student Profile'!C36="","",'Student Profile'!C36)</f>
        <v/>
      </c>
      <c r="D774" s="71"/>
      <c r="E774" s="72">
        <f t="shared" si="526"/>
        <v>0</v>
      </c>
      <c r="F774" s="422" t="str">
        <f t="shared" si="527"/>
        <v/>
      </c>
      <c r="G774" s="4"/>
      <c r="H774" s="84">
        <f t="shared" si="528"/>
        <v>34</v>
      </c>
      <c r="I774" s="80" t="str">
        <f t="shared" si="529"/>
        <v/>
      </c>
      <c r="J774" s="80" t="str">
        <f t="shared" si="530"/>
        <v/>
      </c>
      <c r="K774" s="81"/>
      <c r="L774" s="82">
        <f t="shared" si="531"/>
        <v>0</v>
      </c>
      <c r="M774" s="421" t="str">
        <f t="shared" si="532"/>
        <v/>
      </c>
      <c r="N774" s="4"/>
      <c r="O774" s="83">
        <f t="shared" si="533"/>
        <v>34</v>
      </c>
      <c r="P774" s="77" t="str">
        <f t="shared" si="534"/>
        <v/>
      </c>
      <c r="Q774" s="77" t="str">
        <f t="shared" si="535"/>
        <v/>
      </c>
      <c r="R774" s="78"/>
      <c r="S774" s="79" t="e">
        <f>IF(#REF!="","",ROUND(#REF!/#REF!*$AN$5,1))</f>
        <v>#REF!</v>
      </c>
      <c r="T774" s="79" t="str">
        <f t="shared" si="536"/>
        <v/>
      </c>
      <c r="U774" s="4"/>
      <c r="V774" s="69">
        <f t="shared" si="537"/>
        <v>34</v>
      </c>
      <c r="W774" s="70" t="str">
        <f t="shared" si="538"/>
        <v/>
      </c>
      <c r="X774" s="70" t="str">
        <f t="shared" si="522"/>
        <v/>
      </c>
      <c r="Y774" s="71"/>
      <c r="Z774" s="72">
        <f t="shared" si="539"/>
        <v>0</v>
      </c>
      <c r="AA774" s="422" t="str">
        <f t="shared" si="540"/>
        <v/>
      </c>
      <c r="AB774" s="4"/>
      <c r="AC774" s="84">
        <f t="shared" si="541"/>
        <v>34</v>
      </c>
      <c r="AD774" s="80" t="str">
        <f t="shared" si="523"/>
        <v/>
      </c>
      <c r="AE774" s="80" t="str">
        <f t="shared" si="524"/>
        <v/>
      </c>
      <c r="AF774" s="81"/>
      <c r="AG774" s="82">
        <f t="shared" si="542"/>
        <v>0</v>
      </c>
      <c r="AH774" s="82" t="str">
        <f t="shared" si="543"/>
        <v/>
      </c>
      <c r="AI774" s="4"/>
      <c r="AJ774" s="83">
        <f t="shared" si="544"/>
        <v>34</v>
      </c>
      <c r="AK774" s="77" t="str">
        <f t="shared" si="545"/>
        <v/>
      </c>
      <c r="AL774" s="77" t="str">
        <f t="shared" si="525"/>
        <v/>
      </c>
      <c r="AM774" s="78"/>
      <c r="AN774" s="79" t="e">
        <f>IF(#REF!="","",ROUND(#REF!/#REF!*$AN$5,1))</f>
        <v>#REF!</v>
      </c>
      <c r="AO774" s="79" t="str">
        <f t="shared" si="546"/>
        <v/>
      </c>
      <c r="AP774" s="5" t="str">
        <f t="shared" si="551"/>
        <v/>
      </c>
      <c r="AQ774" s="5" t="str">
        <f t="shared" si="552"/>
        <v/>
      </c>
      <c r="AR774" s="5" t="str">
        <f t="shared" si="553"/>
        <v/>
      </c>
      <c r="AS774" s="5" t="str">
        <f t="shared" si="554"/>
        <v/>
      </c>
      <c r="AT774" s="5" t="str">
        <f t="shared" si="555"/>
        <v/>
      </c>
      <c r="AU774" s="5" t="str">
        <f t="shared" si="556"/>
        <v/>
      </c>
      <c r="AV774" s="5" t="str">
        <f t="shared" si="550"/>
        <v/>
      </c>
    </row>
    <row r="775" spans="1:48" x14ac:dyDescent="0.35">
      <c r="A775" s="69">
        <f>IF('Student Profile'!A37="","",'Student Profile'!A37)</f>
        <v>35</v>
      </c>
      <c r="B775" s="70" t="str">
        <f>IF('Student Profile'!B37="","",'Student Profile'!B37)</f>
        <v/>
      </c>
      <c r="C775" s="69" t="str">
        <f>IF('Student Profile'!C37="","",'Student Profile'!C37)</f>
        <v/>
      </c>
      <c r="D775" s="71"/>
      <c r="E775" s="72">
        <f t="shared" si="526"/>
        <v>0</v>
      </c>
      <c r="F775" s="422" t="str">
        <f t="shared" si="527"/>
        <v/>
      </c>
      <c r="G775" s="4"/>
      <c r="H775" s="84">
        <f t="shared" si="528"/>
        <v>35</v>
      </c>
      <c r="I775" s="80" t="str">
        <f t="shared" si="529"/>
        <v/>
      </c>
      <c r="J775" s="80" t="str">
        <f t="shared" si="530"/>
        <v/>
      </c>
      <c r="K775" s="81"/>
      <c r="L775" s="82">
        <f t="shared" si="531"/>
        <v>0</v>
      </c>
      <c r="M775" s="421" t="str">
        <f t="shared" si="532"/>
        <v/>
      </c>
      <c r="N775" s="4"/>
      <c r="O775" s="83">
        <f t="shared" si="533"/>
        <v>35</v>
      </c>
      <c r="P775" s="77" t="str">
        <f t="shared" si="534"/>
        <v/>
      </c>
      <c r="Q775" s="77" t="str">
        <f t="shared" si="535"/>
        <v/>
      </c>
      <c r="R775" s="78"/>
      <c r="S775" s="79" t="e">
        <f>IF(#REF!="","",ROUND(#REF!/#REF!*$AN$5,1))</f>
        <v>#REF!</v>
      </c>
      <c r="T775" s="79" t="str">
        <f t="shared" si="536"/>
        <v/>
      </c>
      <c r="U775" s="4"/>
      <c r="V775" s="69">
        <f t="shared" si="537"/>
        <v>35</v>
      </c>
      <c r="W775" s="70" t="str">
        <f t="shared" si="538"/>
        <v/>
      </c>
      <c r="X775" s="70" t="str">
        <f t="shared" si="522"/>
        <v/>
      </c>
      <c r="Y775" s="71"/>
      <c r="Z775" s="72">
        <f t="shared" si="539"/>
        <v>0</v>
      </c>
      <c r="AA775" s="422" t="str">
        <f t="shared" si="540"/>
        <v/>
      </c>
      <c r="AB775" s="4"/>
      <c r="AC775" s="84">
        <f t="shared" si="541"/>
        <v>35</v>
      </c>
      <c r="AD775" s="80" t="str">
        <f t="shared" si="523"/>
        <v/>
      </c>
      <c r="AE775" s="80" t="str">
        <f t="shared" si="524"/>
        <v/>
      </c>
      <c r="AF775" s="81"/>
      <c r="AG775" s="82">
        <f t="shared" si="542"/>
        <v>0</v>
      </c>
      <c r="AH775" s="82" t="str">
        <f t="shared" si="543"/>
        <v/>
      </c>
      <c r="AI775" s="4"/>
      <c r="AJ775" s="83">
        <f t="shared" si="544"/>
        <v>35</v>
      </c>
      <c r="AK775" s="77" t="str">
        <f t="shared" si="545"/>
        <v/>
      </c>
      <c r="AL775" s="77" t="str">
        <f t="shared" si="525"/>
        <v/>
      </c>
      <c r="AM775" s="78"/>
      <c r="AN775" s="79" t="e">
        <f>IF(#REF!="","",ROUND(#REF!/#REF!*$AN$5,1))</f>
        <v>#REF!</v>
      </c>
      <c r="AO775" s="79" t="str">
        <f t="shared" si="546"/>
        <v/>
      </c>
      <c r="AP775" s="5" t="str">
        <f t="shared" si="551"/>
        <v/>
      </c>
      <c r="AQ775" s="5" t="str">
        <f t="shared" si="552"/>
        <v/>
      </c>
      <c r="AR775" s="5" t="str">
        <f t="shared" si="553"/>
        <v/>
      </c>
      <c r="AS775" s="5" t="str">
        <f t="shared" si="554"/>
        <v/>
      </c>
      <c r="AT775" s="5" t="str">
        <f t="shared" si="555"/>
        <v/>
      </c>
      <c r="AU775" s="5" t="str">
        <f t="shared" si="556"/>
        <v/>
      </c>
      <c r="AV775" s="5" t="str">
        <f t="shared" si="550"/>
        <v/>
      </c>
    </row>
    <row r="776" spans="1:48" x14ac:dyDescent="0.35">
      <c r="A776" s="69">
        <f>IF('Student Profile'!A38="","",'Student Profile'!A38)</f>
        <v>36</v>
      </c>
      <c r="B776" s="70" t="str">
        <f>IF('Student Profile'!B38="","",'Student Profile'!B38)</f>
        <v/>
      </c>
      <c r="C776" s="69" t="str">
        <f>IF('Student Profile'!C38="","",'Student Profile'!C38)</f>
        <v/>
      </c>
      <c r="D776" s="71"/>
      <c r="E776" s="72">
        <f t="shared" si="526"/>
        <v>0</v>
      </c>
      <c r="F776" s="422" t="str">
        <f t="shared" si="527"/>
        <v/>
      </c>
      <c r="G776" s="4"/>
      <c r="H776" s="84">
        <f t="shared" si="528"/>
        <v>36</v>
      </c>
      <c r="I776" s="80" t="str">
        <f t="shared" si="529"/>
        <v/>
      </c>
      <c r="J776" s="80" t="str">
        <f t="shared" si="530"/>
        <v/>
      </c>
      <c r="K776" s="81"/>
      <c r="L776" s="82">
        <f t="shared" si="531"/>
        <v>0</v>
      </c>
      <c r="M776" s="421" t="str">
        <f t="shared" si="532"/>
        <v/>
      </c>
      <c r="N776" s="4"/>
      <c r="O776" s="83">
        <f t="shared" si="533"/>
        <v>36</v>
      </c>
      <c r="P776" s="77" t="str">
        <f t="shared" si="534"/>
        <v/>
      </c>
      <c r="Q776" s="77" t="str">
        <f t="shared" si="535"/>
        <v/>
      </c>
      <c r="R776" s="78"/>
      <c r="S776" s="79" t="e">
        <f>IF(#REF!="","",ROUND(#REF!/#REF!*$AN$5,1))</f>
        <v>#REF!</v>
      </c>
      <c r="T776" s="79" t="str">
        <f t="shared" si="536"/>
        <v/>
      </c>
      <c r="U776" s="4"/>
      <c r="V776" s="69">
        <f t="shared" si="537"/>
        <v>36</v>
      </c>
      <c r="W776" s="70" t="str">
        <f t="shared" si="538"/>
        <v/>
      </c>
      <c r="X776" s="70" t="str">
        <f t="shared" si="522"/>
        <v/>
      </c>
      <c r="Y776" s="71"/>
      <c r="Z776" s="72">
        <f t="shared" si="539"/>
        <v>0</v>
      </c>
      <c r="AA776" s="422" t="str">
        <f t="shared" si="540"/>
        <v/>
      </c>
      <c r="AB776" s="4"/>
      <c r="AC776" s="84">
        <f t="shared" si="541"/>
        <v>36</v>
      </c>
      <c r="AD776" s="80" t="str">
        <f t="shared" si="523"/>
        <v/>
      </c>
      <c r="AE776" s="80" t="str">
        <f t="shared" si="524"/>
        <v/>
      </c>
      <c r="AF776" s="81"/>
      <c r="AG776" s="82">
        <f t="shared" si="542"/>
        <v>0</v>
      </c>
      <c r="AH776" s="82" t="str">
        <f t="shared" si="543"/>
        <v/>
      </c>
      <c r="AI776" s="4"/>
      <c r="AJ776" s="83">
        <f t="shared" si="544"/>
        <v>36</v>
      </c>
      <c r="AK776" s="77" t="str">
        <f t="shared" si="545"/>
        <v/>
      </c>
      <c r="AL776" s="77" t="str">
        <f t="shared" si="525"/>
        <v/>
      </c>
      <c r="AM776" s="78"/>
      <c r="AN776" s="79" t="e">
        <f>IF(#REF!="","",ROUND(#REF!/#REF!*$AN$5,1))</f>
        <v>#REF!</v>
      </c>
      <c r="AO776" s="79" t="str">
        <f t="shared" si="546"/>
        <v/>
      </c>
      <c r="AP776" s="5" t="str">
        <f t="shared" si="551"/>
        <v/>
      </c>
      <c r="AQ776" s="5" t="str">
        <f t="shared" si="552"/>
        <v/>
      </c>
      <c r="AR776" s="5" t="str">
        <f t="shared" si="553"/>
        <v/>
      </c>
      <c r="AS776" s="5" t="str">
        <f t="shared" si="554"/>
        <v/>
      </c>
      <c r="AT776" s="5" t="str">
        <f t="shared" si="555"/>
        <v/>
      </c>
      <c r="AU776" s="5" t="str">
        <f t="shared" si="556"/>
        <v/>
      </c>
      <c r="AV776" s="5" t="str">
        <f t="shared" si="550"/>
        <v/>
      </c>
    </row>
    <row r="777" spans="1:48" x14ac:dyDescent="0.35">
      <c r="A777" s="69">
        <f>IF('Student Profile'!A39="","",'Student Profile'!A39)</f>
        <v>37</v>
      </c>
      <c r="B777" s="70" t="str">
        <f>IF('Student Profile'!B39="","",'Student Profile'!B39)</f>
        <v/>
      </c>
      <c r="C777" s="69" t="str">
        <f>IF('Student Profile'!C39="","",'Student Profile'!C39)</f>
        <v/>
      </c>
      <c r="D777" s="71"/>
      <c r="E777" s="72">
        <f t="shared" si="526"/>
        <v>0</v>
      </c>
      <c r="F777" s="422" t="str">
        <f t="shared" si="527"/>
        <v/>
      </c>
      <c r="G777" s="4"/>
      <c r="H777" s="84">
        <f t="shared" si="528"/>
        <v>37</v>
      </c>
      <c r="I777" s="80" t="str">
        <f t="shared" si="529"/>
        <v/>
      </c>
      <c r="J777" s="80" t="str">
        <f t="shared" si="530"/>
        <v/>
      </c>
      <c r="K777" s="81"/>
      <c r="L777" s="82">
        <f t="shared" si="531"/>
        <v>0</v>
      </c>
      <c r="M777" s="421" t="str">
        <f t="shared" si="532"/>
        <v/>
      </c>
      <c r="N777" s="4"/>
      <c r="O777" s="83">
        <f t="shared" si="533"/>
        <v>37</v>
      </c>
      <c r="P777" s="77" t="str">
        <f t="shared" si="534"/>
        <v/>
      </c>
      <c r="Q777" s="77" t="str">
        <f t="shared" si="535"/>
        <v/>
      </c>
      <c r="R777" s="78"/>
      <c r="S777" s="79" t="e">
        <f>IF(#REF!="","",ROUND(#REF!/#REF!*$AN$5,1))</f>
        <v>#REF!</v>
      </c>
      <c r="T777" s="79" t="str">
        <f t="shared" si="536"/>
        <v/>
      </c>
      <c r="U777" s="4"/>
      <c r="V777" s="69">
        <f t="shared" si="537"/>
        <v>37</v>
      </c>
      <c r="W777" s="70" t="str">
        <f t="shared" si="538"/>
        <v/>
      </c>
      <c r="X777" s="70" t="str">
        <f t="shared" si="522"/>
        <v/>
      </c>
      <c r="Y777" s="71"/>
      <c r="Z777" s="72">
        <f t="shared" si="539"/>
        <v>0</v>
      </c>
      <c r="AA777" s="422" t="str">
        <f t="shared" si="540"/>
        <v/>
      </c>
      <c r="AB777" s="4"/>
      <c r="AC777" s="84">
        <f t="shared" si="541"/>
        <v>37</v>
      </c>
      <c r="AD777" s="80" t="str">
        <f t="shared" si="523"/>
        <v/>
      </c>
      <c r="AE777" s="80" t="str">
        <f t="shared" si="524"/>
        <v/>
      </c>
      <c r="AF777" s="81"/>
      <c r="AG777" s="82">
        <f t="shared" si="542"/>
        <v>0</v>
      </c>
      <c r="AH777" s="82" t="str">
        <f t="shared" si="543"/>
        <v/>
      </c>
      <c r="AI777" s="4"/>
      <c r="AJ777" s="83">
        <f t="shared" si="544"/>
        <v>37</v>
      </c>
      <c r="AK777" s="77" t="str">
        <f t="shared" si="545"/>
        <v/>
      </c>
      <c r="AL777" s="77" t="str">
        <f t="shared" si="525"/>
        <v/>
      </c>
      <c r="AM777" s="78"/>
      <c r="AN777" s="79" t="e">
        <f>IF(#REF!="","",ROUND(#REF!/#REF!*$AN$5,1))</f>
        <v>#REF!</v>
      </c>
      <c r="AO777" s="79" t="str">
        <f t="shared" si="546"/>
        <v/>
      </c>
      <c r="AP777" s="5" t="str">
        <f t="shared" si="551"/>
        <v/>
      </c>
      <c r="AQ777" s="5" t="str">
        <f t="shared" si="552"/>
        <v/>
      </c>
      <c r="AR777" s="5" t="str">
        <f t="shared" si="553"/>
        <v/>
      </c>
      <c r="AS777" s="5" t="str">
        <f t="shared" si="554"/>
        <v/>
      </c>
      <c r="AT777" s="5" t="str">
        <f t="shared" si="555"/>
        <v/>
      </c>
      <c r="AU777" s="5" t="str">
        <f t="shared" si="556"/>
        <v/>
      </c>
      <c r="AV777" s="5" t="str">
        <f t="shared" si="550"/>
        <v/>
      </c>
    </row>
    <row r="778" spans="1:48" x14ac:dyDescent="0.35">
      <c r="A778" s="69">
        <f>IF('Student Profile'!A40="","",'Student Profile'!A40)</f>
        <v>38</v>
      </c>
      <c r="B778" s="70" t="str">
        <f>IF('Student Profile'!B40="","",'Student Profile'!B40)</f>
        <v/>
      </c>
      <c r="C778" s="69" t="str">
        <f>IF('Student Profile'!C40="","",'Student Profile'!C40)</f>
        <v/>
      </c>
      <c r="D778" s="71"/>
      <c r="E778" s="72">
        <f t="shared" si="526"/>
        <v>0</v>
      </c>
      <c r="F778" s="422" t="str">
        <f t="shared" si="527"/>
        <v/>
      </c>
      <c r="G778" s="4"/>
      <c r="H778" s="84">
        <f t="shared" si="528"/>
        <v>38</v>
      </c>
      <c r="I778" s="80" t="str">
        <f t="shared" si="529"/>
        <v/>
      </c>
      <c r="J778" s="80" t="str">
        <f t="shared" si="530"/>
        <v/>
      </c>
      <c r="K778" s="81"/>
      <c r="L778" s="82">
        <f t="shared" si="531"/>
        <v>0</v>
      </c>
      <c r="M778" s="421" t="str">
        <f t="shared" si="532"/>
        <v/>
      </c>
      <c r="N778" s="4"/>
      <c r="O778" s="83">
        <f t="shared" si="533"/>
        <v>38</v>
      </c>
      <c r="P778" s="77" t="str">
        <f t="shared" si="534"/>
        <v/>
      </c>
      <c r="Q778" s="77" t="str">
        <f t="shared" si="535"/>
        <v/>
      </c>
      <c r="R778" s="78"/>
      <c r="S778" s="79" t="e">
        <f>IF(#REF!="","",ROUND(#REF!/#REF!*$AN$5,1))</f>
        <v>#REF!</v>
      </c>
      <c r="T778" s="79" t="str">
        <f t="shared" si="536"/>
        <v/>
      </c>
      <c r="U778" s="4"/>
      <c r="V778" s="69">
        <f t="shared" si="537"/>
        <v>38</v>
      </c>
      <c r="W778" s="70" t="str">
        <f t="shared" si="538"/>
        <v/>
      </c>
      <c r="X778" s="70" t="str">
        <f t="shared" si="522"/>
        <v/>
      </c>
      <c r="Y778" s="71"/>
      <c r="Z778" s="72">
        <f t="shared" si="539"/>
        <v>0</v>
      </c>
      <c r="AA778" s="422" t="str">
        <f t="shared" si="540"/>
        <v/>
      </c>
      <c r="AB778" s="4"/>
      <c r="AC778" s="84">
        <f t="shared" si="541"/>
        <v>38</v>
      </c>
      <c r="AD778" s="80" t="str">
        <f t="shared" si="523"/>
        <v/>
      </c>
      <c r="AE778" s="80" t="str">
        <f t="shared" si="524"/>
        <v/>
      </c>
      <c r="AF778" s="81"/>
      <c r="AG778" s="82">
        <f t="shared" si="542"/>
        <v>0</v>
      </c>
      <c r="AH778" s="82" t="str">
        <f t="shared" si="543"/>
        <v/>
      </c>
      <c r="AI778" s="4"/>
      <c r="AJ778" s="83">
        <f t="shared" si="544"/>
        <v>38</v>
      </c>
      <c r="AK778" s="77" t="str">
        <f t="shared" si="545"/>
        <v/>
      </c>
      <c r="AL778" s="77" t="str">
        <f t="shared" si="525"/>
        <v/>
      </c>
      <c r="AM778" s="78"/>
      <c r="AN778" s="79" t="e">
        <f>IF(#REF!="","",ROUND(#REF!/#REF!*$AN$5,1))</f>
        <v>#REF!</v>
      </c>
      <c r="AO778" s="79" t="str">
        <f t="shared" si="546"/>
        <v/>
      </c>
      <c r="AP778" s="5" t="str">
        <f t="shared" si="551"/>
        <v/>
      </c>
      <c r="AQ778" s="5" t="str">
        <f t="shared" si="552"/>
        <v/>
      </c>
      <c r="AR778" s="5" t="str">
        <f t="shared" si="553"/>
        <v/>
      </c>
      <c r="AS778" s="5" t="str">
        <f t="shared" si="554"/>
        <v/>
      </c>
      <c r="AT778" s="5" t="str">
        <f t="shared" si="555"/>
        <v/>
      </c>
      <c r="AU778" s="5" t="str">
        <f t="shared" si="556"/>
        <v/>
      </c>
      <c r="AV778" s="5" t="str">
        <f t="shared" si="550"/>
        <v/>
      </c>
    </row>
    <row r="779" spans="1:48" x14ac:dyDescent="0.35">
      <c r="A779" s="69">
        <f>IF('Student Profile'!A41="","",'Student Profile'!A41)</f>
        <v>39</v>
      </c>
      <c r="B779" s="70" t="str">
        <f>IF('Student Profile'!B41="","",'Student Profile'!B41)</f>
        <v/>
      </c>
      <c r="C779" s="69" t="str">
        <f>IF('Student Profile'!C41="","",'Student Profile'!C41)</f>
        <v/>
      </c>
      <c r="D779" s="71"/>
      <c r="E779" s="72">
        <f t="shared" si="526"/>
        <v>0</v>
      </c>
      <c r="F779" s="422" t="str">
        <f t="shared" si="527"/>
        <v/>
      </c>
      <c r="G779" s="4"/>
      <c r="H779" s="84">
        <f t="shared" si="528"/>
        <v>39</v>
      </c>
      <c r="I779" s="80" t="str">
        <f t="shared" si="529"/>
        <v/>
      </c>
      <c r="J779" s="80" t="str">
        <f t="shared" si="530"/>
        <v/>
      </c>
      <c r="K779" s="81"/>
      <c r="L779" s="82">
        <f t="shared" si="531"/>
        <v>0</v>
      </c>
      <c r="M779" s="421" t="str">
        <f t="shared" si="532"/>
        <v/>
      </c>
      <c r="N779" s="4"/>
      <c r="O779" s="83">
        <f t="shared" si="533"/>
        <v>39</v>
      </c>
      <c r="P779" s="77" t="str">
        <f t="shared" si="534"/>
        <v/>
      </c>
      <c r="Q779" s="77" t="str">
        <f t="shared" si="535"/>
        <v/>
      </c>
      <c r="R779" s="78"/>
      <c r="S779" s="79" t="e">
        <f>IF(#REF!="","",ROUND(#REF!/#REF!*$AN$5,1))</f>
        <v>#REF!</v>
      </c>
      <c r="T779" s="79" t="str">
        <f t="shared" si="536"/>
        <v/>
      </c>
      <c r="U779" s="4"/>
      <c r="V779" s="69">
        <f t="shared" si="537"/>
        <v>39</v>
      </c>
      <c r="W779" s="70" t="str">
        <f t="shared" si="538"/>
        <v/>
      </c>
      <c r="X779" s="70" t="str">
        <f t="shared" si="522"/>
        <v/>
      </c>
      <c r="Y779" s="71"/>
      <c r="Z779" s="72">
        <f t="shared" si="539"/>
        <v>0</v>
      </c>
      <c r="AA779" s="422" t="str">
        <f t="shared" si="540"/>
        <v/>
      </c>
      <c r="AB779" s="4"/>
      <c r="AC779" s="84">
        <f t="shared" si="541"/>
        <v>39</v>
      </c>
      <c r="AD779" s="80" t="str">
        <f t="shared" si="523"/>
        <v/>
      </c>
      <c r="AE779" s="80" t="str">
        <f t="shared" si="524"/>
        <v/>
      </c>
      <c r="AF779" s="81"/>
      <c r="AG779" s="82">
        <f t="shared" si="542"/>
        <v>0</v>
      </c>
      <c r="AH779" s="82" t="str">
        <f t="shared" si="543"/>
        <v/>
      </c>
      <c r="AI779" s="4"/>
      <c r="AJ779" s="83">
        <f t="shared" si="544"/>
        <v>39</v>
      </c>
      <c r="AK779" s="77" t="str">
        <f t="shared" si="545"/>
        <v/>
      </c>
      <c r="AL779" s="77" t="str">
        <f t="shared" si="525"/>
        <v/>
      </c>
      <c r="AM779" s="78"/>
      <c r="AN779" s="79" t="e">
        <f>IF(#REF!="","",ROUND(#REF!/#REF!*$AN$5,1))</f>
        <v>#REF!</v>
      </c>
      <c r="AO779" s="79" t="str">
        <f t="shared" si="546"/>
        <v/>
      </c>
      <c r="AP779" s="5" t="str">
        <f t="shared" si="551"/>
        <v/>
      </c>
      <c r="AQ779" s="5" t="str">
        <f t="shared" si="552"/>
        <v/>
      </c>
      <c r="AR779" s="5" t="str">
        <f t="shared" si="553"/>
        <v/>
      </c>
      <c r="AS779" s="5" t="str">
        <f t="shared" si="554"/>
        <v/>
      </c>
      <c r="AT779" s="5" t="str">
        <f t="shared" si="555"/>
        <v/>
      </c>
      <c r="AU779" s="5" t="str">
        <f t="shared" si="556"/>
        <v/>
      </c>
      <c r="AV779" s="5" t="str">
        <f t="shared" si="550"/>
        <v/>
      </c>
    </row>
    <row r="780" spans="1:48" x14ac:dyDescent="0.35">
      <c r="A780" s="69">
        <f>IF('Student Profile'!A42="","",'Student Profile'!A42)</f>
        <v>40</v>
      </c>
      <c r="B780" s="70" t="str">
        <f>IF('Student Profile'!B42="","",'Student Profile'!B42)</f>
        <v/>
      </c>
      <c r="C780" s="69" t="str">
        <f>IF('Student Profile'!C42="","",'Student Profile'!C42)</f>
        <v/>
      </c>
      <c r="D780" s="71"/>
      <c r="E780" s="72">
        <f t="shared" si="526"/>
        <v>0</v>
      </c>
      <c r="F780" s="422" t="str">
        <f t="shared" si="527"/>
        <v/>
      </c>
      <c r="G780" s="4"/>
      <c r="H780" s="84">
        <f t="shared" si="528"/>
        <v>40</v>
      </c>
      <c r="I780" s="80" t="str">
        <f t="shared" si="529"/>
        <v/>
      </c>
      <c r="J780" s="80" t="str">
        <f t="shared" si="530"/>
        <v/>
      </c>
      <c r="K780" s="81"/>
      <c r="L780" s="82">
        <f t="shared" si="531"/>
        <v>0</v>
      </c>
      <c r="M780" s="421" t="str">
        <f t="shared" si="532"/>
        <v/>
      </c>
      <c r="N780" s="4"/>
      <c r="O780" s="83">
        <f t="shared" si="533"/>
        <v>40</v>
      </c>
      <c r="P780" s="77" t="str">
        <f t="shared" si="534"/>
        <v/>
      </c>
      <c r="Q780" s="77" t="str">
        <f t="shared" si="535"/>
        <v/>
      </c>
      <c r="R780" s="78"/>
      <c r="S780" s="79" t="e">
        <f>IF(#REF!="","",ROUND(#REF!/#REF!*$AN$5,1))</f>
        <v>#REF!</v>
      </c>
      <c r="T780" s="79" t="str">
        <f t="shared" si="536"/>
        <v/>
      </c>
      <c r="U780" s="4"/>
      <c r="V780" s="69">
        <f t="shared" si="537"/>
        <v>40</v>
      </c>
      <c r="W780" s="70" t="str">
        <f t="shared" si="538"/>
        <v/>
      </c>
      <c r="X780" s="70" t="str">
        <f t="shared" si="522"/>
        <v/>
      </c>
      <c r="Y780" s="71"/>
      <c r="Z780" s="72">
        <f t="shared" si="539"/>
        <v>0</v>
      </c>
      <c r="AA780" s="422" t="str">
        <f t="shared" si="540"/>
        <v/>
      </c>
      <c r="AB780" s="4"/>
      <c r="AC780" s="84">
        <f t="shared" si="541"/>
        <v>40</v>
      </c>
      <c r="AD780" s="80" t="str">
        <f t="shared" si="523"/>
        <v/>
      </c>
      <c r="AE780" s="80" t="str">
        <f t="shared" si="524"/>
        <v/>
      </c>
      <c r="AF780" s="81"/>
      <c r="AG780" s="82">
        <f t="shared" si="542"/>
        <v>0</v>
      </c>
      <c r="AH780" s="82" t="str">
        <f t="shared" si="543"/>
        <v/>
      </c>
      <c r="AI780" s="4"/>
      <c r="AJ780" s="83">
        <f t="shared" si="544"/>
        <v>40</v>
      </c>
      <c r="AK780" s="77" t="str">
        <f t="shared" si="545"/>
        <v/>
      </c>
      <c r="AL780" s="77" t="str">
        <f t="shared" si="525"/>
        <v/>
      </c>
      <c r="AM780" s="78"/>
      <c r="AN780" s="79" t="e">
        <f>IF(#REF!="","",ROUND(#REF!/#REF!*$AN$5,1))</f>
        <v>#REF!</v>
      </c>
      <c r="AO780" s="79" t="str">
        <f t="shared" si="546"/>
        <v/>
      </c>
      <c r="AP780" s="5" t="str">
        <f t="shared" si="551"/>
        <v/>
      </c>
      <c r="AQ780" s="5" t="str">
        <f t="shared" si="552"/>
        <v/>
      </c>
      <c r="AR780" s="5" t="str">
        <f t="shared" si="553"/>
        <v/>
      </c>
      <c r="AS780" s="5" t="str">
        <f t="shared" si="554"/>
        <v/>
      </c>
      <c r="AT780" s="5" t="str">
        <f t="shared" si="555"/>
        <v/>
      </c>
      <c r="AU780" s="5" t="str">
        <f t="shared" si="556"/>
        <v/>
      </c>
      <c r="AV780" s="5" t="str">
        <f t="shared" si="550"/>
        <v/>
      </c>
    </row>
    <row r="781" spans="1:48" x14ac:dyDescent="0.35">
      <c r="A781" s="69">
        <f>IF('Student Profile'!A43="","",'Student Profile'!A43)</f>
        <v>41</v>
      </c>
      <c r="B781" s="70" t="str">
        <f>IF('Student Profile'!B43="","",'Student Profile'!B43)</f>
        <v/>
      </c>
      <c r="C781" s="69" t="str">
        <f>IF('Student Profile'!C43="","",'Student Profile'!C43)</f>
        <v/>
      </c>
      <c r="D781" s="71"/>
      <c r="E781" s="72">
        <f t="shared" si="526"/>
        <v>0</v>
      </c>
      <c r="F781" s="422" t="str">
        <f t="shared" si="527"/>
        <v/>
      </c>
      <c r="G781" s="4"/>
      <c r="H781" s="84">
        <f t="shared" si="528"/>
        <v>41</v>
      </c>
      <c r="I781" s="80" t="str">
        <f t="shared" si="529"/>
        <v/>
      </c>
      <c r="J781" s="80" t="str">
        <f t="shared" si="530"/>
        <v/>
      </c>
      <c r="K781" s="81"/>
      <c r="L781" s="82">
        <f t="shared" si="531"/>
        <v>0</v>
      </c>
      <c r="M781" s="421" t="str">
        <f t="shared" si="532"/>
        <v/>
      </c>
      <c r="N781" s="4"/>
      <c r="O781" s="83">
        <f t="shared" si="533"/>
        <v>41</v>
      </c>
      <c r="P781" s="77" t="str">
        <f t="shared" si="534"/>
        <v/>
      </c>
      <c r="Q781" s="77" t="str">
        <f t="shared" si="535"/>
        <v/>
      </c>
      <c r="R781" s="78"/>
      <c r="S781" s="79" t="e">
        <f>IF(#REF!="","",ROUND(#REF!/#REF!*$AN$5,1))</f>
        <v>#REF!</v>
      </c>
      <c r="T781" s="79" t="str">
        <f t="shared" si="536"/>
        <v/>
      </c>
      <c r="U781" s="4"/>
      <c r="V781" s="69">
        <f t="shared" si="537"/>
        <v>41</v>
      </c>
      <c r="W781" s="70" t="str">
        <f t="shared" si="538"/>
        <v/>
      </c>
      <c r="X781" s="70" t="str">
        <f t="shared" si="522"/>
        <v/>
      </c>
      <c r="Y781" s="71"/>
      <c r="Z781" s="72">
        <f t="shared" si="539"/>
        <v>0</v>
      </c>
      <c r="AA781" s="422" t="str">
        <f t="shared" si="540"/>
        <v/>
      </c>
      <c r="AB781" s="4"/>
      <c r="AC781" s="84">
        <f t="shared" si="541"/>
        <v>41</v>
      </c>
      <c r="AD781" s="80" t="str">
        <f t="shared" si="523"/>
        <v/>
      </c>
      <c r="AE781" s="80" t="str">
        <f t="shared" si="524"/>
        <v/>
      </c>
      <c r="AF781" s="81"/>
      <c r="AG781" s="82">
        <f t="shared" si="542"/>
        <v>0</v>
      </c>
      <c r="AH781" s="82" t="str">
        <f t="shared" si="543"/>
        <v/>
      </c>
      <c r="AI781" s="4"/>
      <c r="AJ781" s="83">
        <f t="shared" si="544"/>
        <v>41</v>
      </c>
      <c r="AK781" s="77" t="str">
        <f t="shared" si="545"/>
        <v/>
      </c>
      <c r="AL781" s="77" t="str">
        <f t="shared" si="525"/>
        <v/>
      </c>
      <c r="AM781" s="78"/>
      <c r="AN781" s="79" t="e">
        <f>IF(#REF!="","",ROUND(#REF!/#REF!*$AN$5,1))</f>
        <v>#REF!</v>
      </c>
      <c r="AO781" s="79" t="str">
        <f t="shared" si="546"/>
        <v/>
      </c>
      <c r="AP781" s="5" t="str">
        <f t="shared" si="551"/>
        <v/>
      </c>
      <c r="AQ781" s="5" t="str">
        <f t="shared" si="552"/>
        <v/>
      </c>
      <c r="AR781" s="5" t="str">
        <f t="shared" si="553"/>
        <v/>
      </c>
      <c r="AS781" s="5" t="str">
        <f t="shared" si="554"/>
        <v/>
      </c>
      <c r="AT781" s="5" t="str">
        <f t="shared" si="555"/>
        <v/>
      </c>
      <c r="AU781" s="5" t="str">
        <f t="shared" si="556"/>
        <v/>
      </c>
      <c r="AV781" s="5" t="str">
        <f t="shared" si="550"/>
        <v/>
      </c>
    </row>
    <row r="782" spans="1:48" x14ac:dyDescent="0.35">
      <c r="A782" s="69">
        <f>IF('Student Profile'!A44="","",'Student Profile'!A44)</f>
        <v>42</v>
      </c>
      <c r="B782" s="70" t="str">
        <f>IF('Student Profile'!B44="","",'Student Profile'!B44)</f>
        <v/>
      </c>
      <c r="C782" s="69" t="str">
        <f>IF('Student Profile'!C44="","",'Student Profile'!C44)</f>
        <v/>
      </c>
      <c r="D782" s="71"/>
      <c r="E782" s="72">
        <f t="shared" si="526"/>
        <v>0</v>
      </c>
      <c r="F782" s="422" t="str">
        <f t="shared" si="527"/>
        <v/>
      </c>
      <c r="G782" s="4"/>
      <c r="H782" s="84">
        <f t="shared" si="528"/>
        <v>42</v>
      </c>
      <c r="I782" s="80" t="str">
        <f t="shared" si="529"/>
        <v/>
      </c>
      <c r="J782" s="80" t="str">
        <f t="shared" si="530"/>
        <v/>
      </c>
      <c r="K782" s="81"/>
      <c r="L782" s="6">
        <f t="shared" si="531"/>
        <v>0</v>
      </c>
      <c r="M782" s="421" t="str">
        <f t="shared" si="532"/>
        <v/>
      </c>
      <c r="N782" s="4"/>
      <c r="O782" s="83">
        <f t="shared" si="533"/>
        <v>42</v>
      </c>
      <c r="P782" s="77" t="str">
        <f t="shared" si="534"/>
        <v/>
      </c>
      <c r="Q782" s="77" t="str">
        <f t="shared" si="535"/>
        <v/>
      </c>
      <c r="R782" s="78"/>
      <c r="S782" s="79" t="e">
        <f>IF(#REF!="","",ROUND(#REF!/#REF!*$AN$5,1))</f>
        <v>#REF!</v>
      </c>
      <c r="T782" s="79" t="str">
        <f t="shared" si="536"/>
        <v/>
      </c>
      <c r="U782" s="4"/>
      <c r="V782" s="69">
        <f t="shared" si="537"/>
        <v>42</v>
      </c>
      <c r="W782" s="70" t="str">
        <f t="shared" si="538"/>
        <v/>
      </c>
      <c r="X782" s="70" t="str">
        <f t="shared" si="522"/>
        <v/>
      </c>
      <c r="Y782" s="71"/>
      <c r="Z782" s="72">
        <f t="shared" si="539"/>
        <v>0</v>
      </c>
      <c r="AA782" s="422" t="str">
        <f t="shared" si="540"/>
        <v/>
      </c>
      <c r="AB782" s="4"/>
      <c r="AC782" s="84">
        <f t="shared" si="541"/>
        <v>42</v>
      </c>
      <c r="AD782" s="80" t="str">
        <f t="shared" si="523"/>
        <v/>
      </c>
      <c r="AE782" s="80" t="str">
        <f t="shared" si="524"/>
        <v/>
      </c>
      <c r="AF782" s="81"/>
      <c r="AG782" s="6">
        <f t="shared" si="542"/>
        <v>0</v>
      </c>
      <c r="AH782" s="82" t="str">
        <f t="shared" si="543"/>
        <v/>
      </c>
      <c r="AI782" s="4"/>
      <c r="AJ782" s="83">
        <f t="shared" si="544"/>
        <v>42</v>
      </c>
      <c r="AK782" s="77" t="str">
        <f t="shared" si="545"/>
        <v/>
      </c>
      <c r="AL782" s="77" t="str">
        <f t="shared" si="525"/>
        <v/>
      </c>
      <c r="AM782" s="78"/>
      <c r="AN782" s="79" t="e">
        <f>IF(#REF!="","",ROUND(#REF!/#REF!*$AN$5,1))</f>
        <v>#REF!</v>
      </c>
      <c r="AO782" s="79" t="str">
        <f t="shared" si="546"/>
        <v/>
      </c>
      <c r="AP782" s="5" t="str">
        <f t="shared" si="551"/>
        <v/>
      </c>
      <c r="AQ782" s="5" t="str">
        <f t="shared" si="552"/>
        <v/>
      </c>
      <c r="AR782" s="5" t="str">
        <f t="shared" si="553"/>
        <v/>
      </c>
      <c r="AS782" s="5" t="str">
        <f t="shared" si="554"/>
        <v/>
      </c>
      <c r="AT782" s="5" t="str">
        <f t="shared" si="555"/>
        <v/>
      </c>
      <c r="AU782" s="5" t="str">
        <f t="shared" si="556"/>
        <v/>
      </c>
      <c r="AV782" s="5" t="str">
        <f t="shared" si="550"/>
        <v/>
      </c>
    </row>
    <row r="783" spans="1:48" x14ac:dyDescent="0.35">
      <c r="A783" s="69">
        <f>IF('Student Profile'!A45="","",'Student Profile'!A45)</f>
        <v>43</v>
      </c>
      <c r="B783" s="70" t="str">
        <f>IF('Student Profile'!B45="","",'Student Profile'!B45)</f>
        <v/>
      </c>
      <c r="C783" s="69" t="str">
        <f>IF('Student Profile'!C45="","",'Student Profile'!C45)</f>
        <v/>
      </c>
      <c r="D783" s="71"/>
      <c r="E783" s="72">
        <f t="shared" si="526"/>
        <v>0</v>
      </c>
      <c r="F783" s="422" t="str">
        <f t="shared" si="527"/>
        <v/>
      </c>
      <c r="G783" s="4"/>
      <c r="H783" s="84">
        <f t="shared" si="528"/>
        <v>43</v>
      </c>
      <c r="I783" s="80" t="str">
        <f t="shared" si="529"/>
        <v/>
      </c>
      <c r="J783" s="80" t="str">
        <f t="shared" si="530"/>
        <v/>
      </c>
      <c r="K783" s="81"/>
      <c r="L783" s="6">
        <f t="shared" si="531"/>
        <v>0</v>
      </c>
      <c r="M783" s="421" t="str">
        <f t="shared" si="532"/>
        <v/>
      </c>
      <c r="N783" s="4"/>
      <c r="O783" s="83">
        <f t="shared" si="533"/>
        <v>43</v>
      </c>
      <c r="P783" s="77" t="str">
        <f t="shared" si="534"/>
        <v/>
      </c>
      <c r="Q783" s="77" t="str">
        <f t="shared" si="535"/>
        <v/>
      </c>
      <c r="R783" s="78"/>
      <c r="S783" s="79" t="e">
        <f>IF(#REF!="","",ROUND(#REF!/#REF!*$AN$5,1))</f>
        <v>#REF!</v>
      </c>
      <c r="T783" s="79" t="str">
        <f t="shared" si="536"/>
        <v/>
      </c>
      <c r="U783" s="4"/>
      <c r="V783" s="69">
        <f t="shared" si="537"/>
        <v>43</v>
      </c>
      <c r="W783" s="70" t="str">
        <f t="shared" si="538"/>
        <v/>
      </c>
      <c r="X783" s="70" t="str">
        <f t="shared" si="522"/>
        <v/>
      </c>
      <c r="Y783" s="71"/>
      <c r="Z783" s="72">
        <f t="shared" si="539"/>
        <v>0</v>
      </c>
      <c r="AA783" s="422" t="str">
        <f t="shared" si="540"/>
        <v/>
      </c>
      <c r="AB783" s="4"/>
      <c r="AC783" s="84">
        <f t="shared" si="541"/>
        <v>43</v>
      </c>
      <c r="AD783" s="80" t="str">
        <f t="shared" si="523"/>
        <v/>
      </c>
      <c r="AE783" s="80" t="str">
        <f t="shared" si="524"/>
        <v/>
      </c>
      <c r="AF783" s="81"/>
      <c r="AG783" s="6">
        <f t="shared" si="542"/>
        <v>0</v>
      </c>
      <c r="AH783" s="82" t="str">
        <f t="shared" si="543"/>
        <v/>
      </c>
      <c r="AI783" s="4"/>
      <c r="AJ783" s="83">
        <f t="shared" si="544"/>
        <v>43</v>
      </c>
      <c r="AK783" s="77" t="str">
        <f t="shared" si="545"/>
        <v/>
      </c>
      <c r="AL783" s="77" t="str">
        <f t="shared" si="525"/>
        <v/>
      </c>
      <c r="AM783" s="78"/>
      <c r="AN783" s="79" t="e">
        <f>IF(#REF!="","",ROUND(#REF!/#REF!*$AN$5,1))</f>
        <v>#REF!</v>
      </c>
      <c r="AO783" s="79" t="str">
        <f t="shared" si="546"/>
        <v/>
      </c>
      <c r="AP783" s="5" t="str">
        <f t="shared" si="551"/>
        <v/>
      </c>
      <c r="AQ783" s="5" t="str">
        <f t="shared" si="552"/>
        <v/>
      </c>
      <c r="AR783" s="5" t="str">
        <f t="shared" si="553"/>
        <v/>
      </c>
      <c r="AS783" s="5" t="str">
        <f t="shared" si="554"/>
        <v/>
      </c>
      <c r="AT783" s="5" t="str">
        <f t="shared" si="555"/>
        <v/>
      </c>
      <c r="AU783" s="5" t="str">
        <f t="shared" si="556"/>
        <v/>
      </c>
      <c r="AV783" s="5" t="str">
        <f t="shared" si="550"/>
        <v/>
      </c>
    </row>
    <row r="784" spans="1:48" x14ac:dyDescent="0.35">
      <c r="A784" s="69">
        <f>IF('Student Profile'!A46="","",'Student Profile'!A46)</f>
        <v>44</v>
      </c>
      <c r="B784" s="70" t="str">
        <f>IF('Student Profile'!B46="","",'Student Profile'!B46)</f>
        <v/>
      </c>
      <c r="C784" s="69" t="str">
        <f>IF('Student Profile'!C46="","",'Student Profile'!C46)</f>
        <v/>
      </c>
      <c r="D784" s="71"/>
      <c r="E784" s="72">
        <f t="shared" si="526"/>
        <v>0</v>
      </c>
      <c r="F784" s="422" t="str">
        <f t="shared" si="527"/>
        <v/>
      </c>
      <c r="G784" s="4"/>
      <c r="H784" s="84">
        <f t="shared" si="528"/>
        <v>44</v>
      </c>
      <c r="I784" s="80" t="str">
        <f t="shared" si="529"/>
        <v/>
      </c>
      <c r="J784" s="80" t="str">
        <f t="shared" si="530"/>
        <v/>
      </c>
      <c r="K784" s="81"/>
      <c r="L784" s="6">
        <f t="shared" si="531"/>
        <v>0</v>
      </c>
      <c r="M784" s="421" t="str">
        <f t="shared" si="532"/>
        <v/>
      </c>
      <c r="N784" s="4"/>
      <c r="O784" s="83">
        <f t="shared" si="533"/>
        <v>44</v>
      </c>
      <c r="P784" s="77" t="str">
        <f t="shared" si="534"/>
        <v/>
      </c>
      <c r="Q784" s="77" t="str">
        <f t="shared" si="535"/>
        <v/>
      </c>
      <c r="R784" s="78"/>
      <c r="S784" s="79" t="e">
        <f>IF(#REF!="","",ROUND(#REF!/#REF!*$AN$5,1))</f>
        <v>#REF!</v>
      </c>
      <c r="T784" s="79" t="str">
        <f t="shared" si="536"/>
        <v/>
      </c>
      <c r="U784" s="4"/>
      <c r="V784" s="69">
        <f t="shared" si="537"/>
        <v>44</v>
      </c>
      <c r="W784" s="70" t="str">
        <f t="shared" si="538"/>
        <v/>
      </c>
      <c r="X784" s="70" t="str">
        <f t="shared" si="522"/>
        <v/>
      </c>
      <c r="Y784" s="71"/>
      <c r="Z784" s="72">
        <f t="shared" si="539"/>
        <v>0</v>
      </c>
      <c r="AA784" s="422" t="str">
        <f t="shared" si="540"/>
        <v/>
      </c>
      <c r="AB784" s="4"/>
      <c r="AC784" s="84">
        <f t="shared" si="541"/>
        <v>44</v>
      </c>
      <c r="AD784" s="80" t="str">
        <f t="shared" si="523"/>
        <v/>
      </c>
      <c r="AE784" s="80" t="str">
        <f t="shared" si="524"/>
        <v/>
      </c>
      <c r="AF784" s="81"/>
      <c r="AG784" s="6">
        <f t="shared" si="542"/>
        <v>0</v>
      </c>
      <c r="AH784" s="82" t="str">
        <f t="shared" si="543"/>
        <v/>
      </c>
      <c r="AI784" s="4"/>
      <c r="AJ784" s="83">
        <f t="shared" si="544"/>
        <v>44</v>
      </c>
      <c r="AK784" s="77" t="str">
        <f t="shared" si="545"/>
        <v/>
      </c>
      <c r="AL784" s="77" t="str">
        <f t="shared" si="525"/>
        <v/>
      </c>
      <c r="AM784" s="78"/>
      <c r="AN784" s="79" t="e">
        <f>IF(#REF!="","",ROUND(#REF!/#REF!*$AN$5,1))</f>
        <v>#REF!</v>
      </c>
      <c r="AO784" s="79" t="str">
        <f t="shared" si="546"/>
        <v/>
      </c>
      <c r="AP784" s="5" t="str">
        <f t="shared" si="551"/>
        <v/>
      </c>
      <c r="AQ784" s="5" t="str">
        <f t="shared" si="552"/>
        <v/>
      </c>
      <c r="AR784" s="5" t="str">
        <f t="shared" si="553"/>
        <v/>
      </c>
      <c r="AS784" s="5" t="str">
        <f t="shared" si="554"/>
        <v/>
      </c>
      <c r="AT784" s="5" t="str">
        <f t="shared" si="555"/>
        <v/>
      </c>
      <c r="AU784" s="5" t="str">
        <f t="shared" si="556"/>
        <v/>
      </c>
      <c r="AV784" s="5" t="str">
        <f t="shared" si="550"/>
        <v/>
      </c>
    </row>
    <row r="785" spans="1:48" x14ac:dyDescent="0.35">
      <c r="A785" s="69">
        <f>IF('Student Profile'!A47="","",'Student Profile'!A47)</f>
        <v>45</v>
      </c>
      <c r="B785" s="70" t="str">
        <f>IF('Student Profile'!B47="","",'Student Profile'!B47)</f>
        <v/>
      </c>
      <c r="C785" s="69" t="str">
        <f>IF('Student Profile'!C47="","",'Student Profile'!C47)</f>
        <v/>
      </c>
      <c r="D785" s="71"/>
      <c r="E785" s="72">
        <f t="shared" si="526"/>
        <v>0</v>
      </c>
      <c r="F785" s="422" t="str">
        <f t="shared" si="527"/>
        <v/>
      </c>
      <c r="G785" s="4"/>
      <c r="H785" s="84">
        <f t="shared" si="528"/>
        <v>45</v>
      </c>
      <c r="I785" s="80" t="str">
        <f t="shared" si="529"/>
        <v/>
      </c>
      <c r="J785" s="80" t="str">
        <f t="shared" si="530"/>
        <v/>
      </c>
      <c r="K785" s="81"/>
      <c r="L785" s="6">
        <f t="shared" si="531"/>
        <v>0</v>
      </c>
      <c r="M785" s="421" t="str">
        <f t="shared" si="532"/>
        <v/>
      </c>
      <c r="N785" s="4"/>
      <c r="O785" s="83">
        <f t="shared" si="533"/>
        <v>45</v>
      </c>
      <c r="P785" s="77" t="str">
        <f t="shared" si="534"/>
        <v/>
      </c>
      <c r="Q785" s="77" t="str">
        <f t="shared" si="535"/>
        <v/>
      </c>
      <c r="R785" s="78"/>
      <c r="S785" s="79" t="e">
        <f>IF(#REF!="","",ROUND(#REF!/#REF!*$AN$5,1))</f>
        <v>#REF!</v>
      </c>
      <c r="T785" s="79" t="str">
        <f t="shared" si="536"/>
        <v/>
      </c>
      <c r="U785" s="4"/>
      <c r="V785" s="69">
        <f t="shared" si="537"/>
        <v>45</v>
      </c>
      <c r="W785" s="70" t="str">
        <f t="shared" si="538"/>
        <v/>
      </c>
      <c r="X785" s="70" t="str">
        <f t="shared" si="522"/>
        <v/>
      </c>
      <c r="Y785" s="71"/>
      <c r="Z785" s="72">
        <f t="shared" si="539"/>
        <v>0</v>
      </c>
      <c r="AA785" s="422" t="str">
        <f t="shared" si="540"/>
        <v/>
      </c>
      <c r="AB785" s="4"/>
      <c r="AC785" s="84">
        <f t="shared" si="541"/>
        <v>45</v>
      </c>
      <c r="AD785" s="80" t="str">
        <f t="shared" si="523"/>
        <v/>
      </c>
      <c r="AE785" s="80" t="str">
        <f t="shared" si="524"/>
        <v/>
      </c>
      <c r="AF785" s="81"/>
      <c r="AG785" s="6">
        <f t="shared" si="542"/>
        <v>0</v>
      </c>
      <c r="AH785" s="82" t="str">
        <f t="shared" si="543"/>
        <v/>
      </c>
      <c r="AI785" s="4"/>
      <c r="AJ785" s="83">
        <f t="shared" si="544"/>
        <v>45</v>
      </c>
      <c r="AK785" s="77" t="str">
        <f t="shared" si="545"/>
        <v/>
      </c>
      <c r="AL785" s="77" t="str">
        <f t="shared" si="525"/>
        <v/>
      </c>
      <c r="AM785" s="78"/>
      <c r="AN785" s="79" t="e">
        <f>IF(#REF!="","",ROUND(#REF!/#REF!*$AN$5,1))</f>
        <v>#REF!</v>
      </c>
      <c r="AO785" s="79" t="str">
        <f t="shared" si="546"/>
        <v/>
      </c>
      <c r="AP785" s="5" t="str">
        <f t="shared" si="551"/>
        <v/>
      </c>
      <c r="AQ785" s="5" t="str">
        <f t="shared" si="552"/>
        <v/>
      </c>
      <c r="AR785" s="5" t="str">
        <f t="shared" si="553"/>
        <v/>
      </c>
      <c r="AS785" s="5" t="str">
        <f t="shared" si="554"/>
        <v/>
      </c>
      <c r="AT785" s="5" t="str">
        <f t="shared" si="555"/>
        <v/>
      </c>
      <c r="AU785" s="5" t="str">
        <f t="shared" si="556"/>
        <v/>
      </c>
      <c r="AV785" s="5" t="str">
        <f t="shared" si="550"/>
        <v/>
      </c>
    </row>
    <row r="786" spans="1:48" x14ac:dyDescent="0.35">
      <c r="A786" s="69">
        <f>IF('Student Profile'!A48="","",'Student Profile'!A48)</f>
        <v>46</v>
      </c>
      <c r="B786" s="70" t="str">
        <f>IF('Student Profile'!B48="","",'Student Profile'!B48)</f>
        <v/>
      </c>
      <c r="C786" s="69" t="str">
        <f>IF('Student Profile'!C48="","",'Student Profile'!C48)</f>
        <v/>
      </c>
      <c r="D786" s="71"/>
      <c r="E786" s="72">
        <f t="shared" si="526"/>
        <v>0</v>
      </c>
      <c r="F786" s="422" t="str">
        <f t="shared" si="527"/>
        <v/>
      </c>
      <c r="G786" s="4"/>
      <c r="H786" s="84">
        <f t="shared" si="528"/>
        <v>46</v>
      </c>
      <c r="I786" s="80" t="str">
        <f t="shared" si="529"/>
        <v/>
      </c>
      <c r="J786" s="80" t="str">
        <f t="shared" si="530"/>
        <v/>
      </c>
      <c r="K786" s="81"/>
      <c r="L786" s="6">
        <f t="shared" si="531"/>
        <v>0</v>
      </c>
      <c r="M786" s="421" t="str">
        <f t="shared" si="532"/>
        <v/>
      </c>
      <c r="N786" s="4"/>
      <c r="O786" s="83">
        <f t="shared" si="533"/>
        <v>46</v>
      </c>
      <c r="P786" s="77" t="str">
        <f t="shared" si="534"/>
        <v/>
      </c>
      <c r="Q786" s="77" t="str">
        <f t="shared" si="535"/>
        <v/>
      </c>
      <c r="R786" s="78"/>
      <c r="S786" s="79" t="e">
        <f>IF(#REF!="","",ROUND(#REF!/#REF!*$AN$5,1))</f>
        <v>#REF!</v>
      </c>
      <c r="T786" s="79" t="str">
        <f t="shared" si="536"/>
        <v/>
      </c>
      <c r="U786" s="4"/>
      <c r="V786" s="69">
        <f t="shared" si="537"/>
        <v>46</v>
      </c>
      <c r="W786" s="70" t="str">
        <f t="shared" si="538"/>
        <v/>
      </c>
      <c r="X786" s="70" t="str">
        <f t="shared" si="522"/>
        <v/>
      </c>
      <c r="Y786" s="71"/>
      <c r="Z786" s="72">
        <f t="shared" si="539"/>
        <v>0</v>
      </c>
      <c r="AA786" s="422" t="str">
        <f t="shared" si="540"/>
        <v/>
      </c>
      <c r="AB786" s="4"/>
      <c r="AC786" s="84">
        <f t="shared" si="541"/>
        <v>46</v>
      </c>
      <c r="AD786" s="80" t="str">
        <f t="shared" si="523"/>
        <v/>
      </c>
      <c r="AE786" s="80" t="str">
        <f t="shared" si="524"/>
        <v/>
      </c>
      <c r="AF786" s="81"/>
      <c r="AG786" s="6">
        <f t="shared" si="542"/>
        <v>0</v>
      </c>
      <c r="AH786" s="82" t="str">
        <f t="shared" si="543"/>
        <v/>
      </c>
      <c r="AI786" s="4"/>
      <c r="AJ786" s="83">
        <f t="shared" si="544"/>
        <v>46</v>
      </c>
      <c r="AK786" s="77" t="str">
        <f t="shared" si="545"/>
        <v/>
      </c>
      <c r="AL786" s="77" t="str">
        <f t="shared" si="525"/>
        <v/>
      </c>
      <c r="AM786" s="78"/>
      <c r="AN786" s="79" t="e">
        <f>IF(#REF!="","",ROUND(#REF!/#REF!*$AN$5,1))</f>
        <v>#REF!</v>
      </c>
      <c r="AO786" s="79" t="str">
        <f t="shared" si="546"/>
        <v/>
      </c>
      <c r="AP786" s="5" t="str">
        <f t="shared" si="551"/>
        <v/>
      </c>
      <c r="AQ786" s="5" t="str">
        <f t="shared" si="552"/>
        <v/>
      </c>
      <c r="AR786" s="5" t="str">
        <f t="shared" si="553"/>
        <v/>
      </c>
      <c r="AS786" s="5" t="str">
        <f t="shared" si="554"/>
        <v/>
      </c>
      <c r="AT786" s="5" t="str">
        <f t="shared" si="555"/>
        <v/>
      </c>
      <c r="AU786" s="5" t="str">
        <f t="shared" si="556"/>
        <v/>
      </c>
      <c r="AV786" s="5" t="str">
        <f t="shared" si="550"/>
        <v/>
      </c>
    </row>
    <row r="787" spans="1:48" x14ac:dyDescent="0.35">
      <c r="A787" s="69">
        <f>IF('Student Profile'!A49="","",'Student Profile'!A49)</f>
        <v>47</v>
      </c>
      <c r="B787" s="70" t="str">
        <f>IF('Student Profile'!B49="","",'Student Profile'!B49)</f>
        <v/>
      </c>
      <c r="C787" s="69" t="str">
        <f>IF('Student Profile'!C49="","",'Student Profile'!C49)</f>
        <v/>
      </c>
      <c r="D787" s="71"/>
      <c r="E787" s="72">
        <f t="shared" si="526"/>
        <v>0</v>
      </c>
      <c r="F787" s="422" t="str">
        <f t="shared" si="527"/>
        <v/>
      </c>
      <c r="G787" s="4"/>
      <c r="H787" s="84">
        <f t="shared" si="528"/>
        <v>47</v>
      </c>
      <c r="I787" s="80" t="str">
        <f t="shared" si="529"/>
        <v/>
      </c>
      <c r="J787" s="80" t="str">
        <f t="shared" si="530"/>
        <v/>
      </c>
      <c r="K787" s="81"/>
      <c r="L787" s="6">
        <f t="shared" si="531"/>
        <v>0</v>
      </c>
      <c r="M787" s="421" t="str">
        <f t="shared" si="532"/>
        <v/>
      </c>
      <c r="N787" s="4"/>
      <c r="O787" s="83">
        <f t="shared" si="533"/>
        <v>47</v>
      </c>
      <c r="P787" s="77" t="str">
        <f t="shared" si="534"/>
        <v/>
      </c>
      <c r="Q787" s="77" t="str">
        <f t="shared" si="535"/>
        <v/>
      </c>
      <c r="R787" s="78"/>
      <c r="S787" s="79" t="e">
        <f>IF(#REF!="","",ROUND(#REF!/#REF!*$AN$5,1))</f>
        <v>#REF!</v>
      </c>
      <c r="T787" s="79" t="str">
        <f t="shared" si="536"/>
        <v/>
      </c>
      <c r="U787" s="4"/>
      <c r="V787" s="69">
        <f t="shared" si="537"/>
        <v>47</v>
      </c>
      <c r="W787" s="70" t="str">
        <f t="shared" si="538"/>
        <v/>
      </c>
      <c r="X787" s="70" t="str">
        <f t="shared" si="522"/>
        <v/>
      </c>
      <c r="Y787" s="71"/>
      <c r="Z787" s="72">
        <f t="shared" si="539"/>
        <v>0</v>
      </c>
      <c r="AA787" s="422" t="str">
        <f t="shared" si="540"/>
        <v/>
      </c>
      <c r="AB787" s="4"/>
      <c r="AC787" s="84">
        <f t="shared" si="541"/>
        <v>47</v>
      </c>
      <c r="AD787" s="80" t="str">
        <f t="shared" si="523"/>
        <v/>
      </c>
      <c r="AE787" s="80" t="str">
        <f t="shared" si="524"/>
        <v/>
      </c>
      <c r="AF787" s="81"/>
      <c r="AG787" s="6">
        <f t="shared" si="542"/>
        <v>0</v>
      </c>
      <c r="AH787" s="82" t="str">
        <f t="shared" si="543"/>
        <v/>
      </c>
      <c r="AI787" s="4"/>
      <c r="AJ787" s="83">
        <f t="shared" si="544"/>
        <v>47</v>
      </c>
      <c r="AK787" s="77" t="str">
        <f t="shared" si="545"/>
        <v/>
      </c>
      <c r="AL787" s="77" t="str">
        <f t="shared" si="525"/>
        <v/>
      </c>
      <c r="AM787" s="78"/>
      <c r="AN787" s="79" t="e">
        <f>IF(#REF!="","",ROUND(#REF!/#REF!*$AN$5,1))</f>
        <v>#REF!</v>
      </c>
      <c r="AO787" s="79" t="str">
        <f t="shared" si="546"/>
        <v/>
      </c>
      <c r="AP787" s="5" t="str">
        <f t="shared" si="551"/>
        <v/>
      </c>
      <c r="AQ787" s="5" t="str">
        <f t="shared" si="552"/>
        <v/>
      </c>
      <c r="AR787" s="5" t="str">
        <f t="shared" si="553"/>
        <v/>
      </c>
      <c r="AS787" s="5" t="str">
        <f t="shared" si="554"/>
        <v/>
      </c>
      <c r="AT787" s="5" t="str">
        <f t="shared" si="555"/>
        <v/>
      </c>
      <c r="AU787" s="5" t="str">
        <f t="shared" si="556"/>
        <v/>
      </c>
      <c r="AV787" s="5" t="str">
        <f t="shared" si="550"/>
        <v/>
      </c>
    </row>
    <row r="788" spans="1:48" x14ac:dyDescent="0.35">
      <c r="A788" s="69">
        <f>IF('Student Profile'!A50="","",'Student Profile'!A50)</f>
        <v>48</v>
      </c>
      <c r="B788" s="70" t="str">
        <f>IF('Student Profile'!B50="","",'Student Profile'!B50)</f>
        <v/>
      </c>
      <c r="C788" s="69" t="str">
        <f>IF('Student Profile'!C50="","",'Student Profile'!C50)</f>
        <v/>
      </c>
      <c r="D788" s="71"/>
      <c r="E788" s="72">
        <f t="shared" si="526"/>
        <v>0</v>
      </c>
      <c r="F788" s="422" t="str">
        <f t="shared" si="527"/>
        <v/>
      </c>
      <c r="G788" s="4"/>
      <c r="H788" s="84">
        <f t="shared" si="528"/>
        <v>48</v>
      </c>
      <c r="I788" s="80" t="str">
        <f t="shared" si="529"/>
        <v/>
      </c>
      <c r="J788" s="80" t="str">
        <f t="shared" si="530"/>
        <v/>
      </c>
      <c r="K788" s="81"/>
      <c r="L788" s="6">
        <f t="shared" si="531"/>
        <v>0</v>
      </c>
      <c r="M788" s="421" t="str">
        <f t="shared" si="532"/>
        <v/>
      </c>
      <c r="N788" s="4"/>
      <c r="O788" s="83">
        <f t="shared" si="533"/>
        <v>48</v>
      </c>
      <c r="P788" s="77" t="str">
        <f t="shared" si="534"/>
        <v/>
      </c>
      <c r="Q788" s="77" t="str">
        <f t="shared" si="535"/>
        <v/>
      </c>
      <c r="R788" s="78"/>
      <c r="S788" s="79" t="e">
        <f>IF(#REF!="","",ROUND(#REF!/#REF!*$AN$5,1))</f>
        <v>#REF!</v>
      </c>
      <c r="T788" s="79" t="str">
        <f t="shared" si="536"/>
        <v/>
      </c>
      <c r="U788" s="4"/>
      <c r="V788" s="69">
        <f t="shared" si="537"/>
        <v>48</v>
      </c>
      <c r="W788" s="70" t="str">
        <f t="shared" si="538"/>
        <v/>
      </c>
      <c r="X788" s="70" t="str">
        <f t="shared" si="522"/>
        <v/>
      </c>
      <c r="Y788" s="71"/>
      <c r="Z788" s="72">
        <f t="shared" si="539"/>
        <v>0</v>
      </c>
      <c r="AA788" s="422" t="str">
        <f t="shared" si="540"/>
        <v/>
      </c>
      <c r="AB788" s="4"/>
      <c r="AC788" s="84">
        <f t="shared" si="541"/>
        <v>48</v>
      </c>
      <c r="AD788" s="80" t="str">
        <f t="shared" si="523"/>
        <v/>
      </c>
      <c r="AE788" s="80" t="str">
        <f t="shared" si="524"/>
        <v/>
      </c>
      <c r="AF788" s="81"/>
      <c r="AG788" s="6">
        <f t="shared" si="542"/>
        <v>0</v>
      </c>
      <c r="AH788" s="82" t="str">
        <f t="shared" si="543"/>
        <v/>
      </c>
      <c r="AI788" s="4"/>
      <c r="AJ788" s="83">
        <f t="shared" si="544"/>
        <v>48</v>
      </c>
      <c r="AK788" s="77" t="str">
        <f t="shared" si="545"/>
        <v/>
      </c>
      <c r="AL788" s="77" t="str">
        <f t="shared" si="525"/>
        <v/>
      </c>
      <c r="AM788" s="78"/>
      <c r="AN788" s="79" t="e">
        <f>IF(#REF!="","",ROUND(#REF!/#REF!*$AN$5,1))</f>
        <v>#REF!</v>
      </c>
      <c r="AO788" s="79" t="str">
        <f t="shared" si="546"/>
        <v/>
      </c>
      <c r="AP788" s="5" t="str">
        <f t="shared" si="551"/>
        <v/>
      </c>
      <c r="AQ788" s="5" t="str">
        <f t="shared" si="552"/>
        <v/>
      </c>
      <c r="AR788" s="5" t="str">
        <f t="shared" si="553"/>
        <v/>
      </c>
      <c r="AS788" s="5" t="str">
        <f t="shared" si="554"/>
        <v/>
      </c>
      <c r="AT788" s="5" t="str">
        <f t="shared" si="555"/>
        <v/>
      </c>
      <c r="AU788" s="5" t="str">
        <f t="shared" si="556"/>
        <v/>
      </c>
      <c r="AV788" s="5" t="str">
        <f t="shared" si="550"/>
        <v/>
      </c>
    </row>
    <row r="789" spans="1:48" x14ac:dyDescent="0.35">
      <c r="A789" s="69">
        <f>IF('Student Profile'!A51="","",'Student Profile'!A51)</f>
        <v>49</v>
      </c>
      <c r="B789" s="70" t="str">
        <f>IF('Student Profile'!B51="","",'Student Profile'!B51)</f>
        <v/>
      </c>
      <c r="C789" s="69" t="str">
        <f>IF('Student Profile'!C51="","",'Student Profile'!C51)</f>
        <v/>
      </c>
      <c r="D789" s="71"/>
      <c r="E789" s="72">
        <f t="shared" si="526"/>
        <v>0</v>
      </c>
      <c r="F789" s="422" t="str">
        <f t="shared" si="527"/>
        <v/>
      </c>
      <c r="G789" s="4"/>
      <c r="H789" s="84">
        <f t="shared" si="528"/>
        <v>49</v>
      </c>
      <c r="I789" s="80" t="str">
        <f t="shared" si="529"/>
        <v/>
      </c>
      <c r="J789" s="80" t="str">
        <f t="shared" si="530"/>
        <v/>
      </c>
      <c r="K789" s="81"/>
      <c r="L789" s="6">
        <f t="shared" si="531"/>
        <v>0</v>
      </c>
      <c r="M789" s="421" t="str">
        <f t="shared" si="532"/>
        <v/>
      </c>
      <c r="N789" s="4"/>
      <c r="O789" s="83">
        <f t="shared" si="533"/>
        <v>49</v>
      </c>
      <c r="P789" s="77" t="str">
        <f t="shared" si="534"/>
        <v/>
      </c>
      <c r="Q789" s="77" t="str">
        <f t="shared" si="535"/>
        <v/>
      </c>
      <c r="R789" s="78"/>
      <c r="S789" s="79" t="e">
        <f>IF(#REF!="","",ROUND(#REF!/#REF!*$AN$5,1))</f>
        <v>#REF!</v>
      </c>
      <c r="T789" s="79" t="str">
        <f t="shared" si="536"/>
        <v/>
      </c>
      <c r="U789" s="4"/>
      <c r="V789" s="69">
        <f t="shared" si="537"/>
        <v>49</v>
      </c>
      <c r="W789" s="70" t="str">
        <f t="shared" si="538"/>
        <v/>
      </c>
      <c r="X789" s="70" t="str">
        <f t="shared" si="522"/>
        <v/>
      </c>
      <c r="Y789" s="71"/>
      <c r="Z789" s="72">
        <f t="shared" si="539"/>
        <v>0</v>
      </c>
      <c r="AA789" s="422" t="str">
        <f t="shared" si="540"/>
        <v/>
      </c>
      <c r="AB789" s="4"/>
      <c r="AC789" s="84">
        <f t="shared" si="541"/>
        <v>49</v>
      </c>
      <c r="AD789" s="80" t="str">
        <f t="shared" si="523"/>
        <v/>
      </c>
      <c r="AE789" s="80" t="str">
        <f t="shared" si="524"/>
        <v/>
      </c>
      <c r="AF789" s="81"/>
      <c r="AG789" s="6">
        <f t="shared" si="542"/>
        <v>0</v>
      </c>
      <c r="AH789" s="82" t="str">
        <f t="shared" si="543"/>
        <v/>
      </c>
      <c r="AI789" s="4"/>
      <c r="AJ789" s="83">
        <f t="shared" si="544"/>
        <v>49</v>
      </c>
      <c r="AK789" s="77" t="str">
        <f t="shared" si="545"/>
        <v/>
      </c>
      <c r="AL789" s="77" t="str">
        <f t="shared" si="525"/>
        <v/>
      </c>
      <c r="AM789" s="78"/>
      <c r="AN789" s="79" t="e">
        <f>IF(#REF!="","",ROUND(#REF!/#REF!*$AN$5,1))</f>
        <v>#REF!</v>
      </c>
      <c r="AO789" s="79" t="str">
        <f t="shared" si="546"/>
        <v/>
      </c>
      <c r="AP789" s="5" t="str">
        <f t="shared" si="551"/>
        <v/>
      </c>
      <c r="AQ789" s="5" t="str">
        <f t="shared" si="552"/>
        <v/>
      </c>
      <c r="AR789" s="5" t="str">
        <f t="shared" si="553"/>
        <v/>
      </c>
      <c r="AS789" s="5" t="str">
        <f t="shared" si="554"/>
        <v/>
      </c>
      <c r="AT789" s="5" t="str">
        <f t="shared" si="555"/>
        <v/>
      </c>
      <c r="AU789" s="5" t="str">
        <f t="shared" si="556"/>
        <v/>
      </c>
      <c r="AV789" s="5" t="str">
        <f t="shared" si="550"/>
        <v/>
      </c>
    </row>
    <row r="790" spans="1:48" x14ac:dyDescent="0.35">
      <c r="A790" s="69">
        <f>IF('Student Profile'!A52="","",'Student Profile'!A52)</f>
        <v>50</v>
      </c>
      <c r="B790" s="70" t="str">
        <f>IF('Student Profile'!B52="","",'Student Profile'!B52)</f>
        <v/>
      </c>
      <c r="C790" s="69" t="str">
        <f>IF('Student Profile'!C52="","",'Student Profile'!C52)</f>
        <v/>
      </c>
      <c r="D790" s="71"/>
      <c r="E790" s="72">
        <f t="shared" si="526"/>
        <v>0</v>
      </c>
      <c r="F790" s="422" t="str">
        <f t="shared" si="527"/>
        <v/>
      </c>
      <c r="G790" s="4"/>
      <c r="H790" s="84">
        <f t="shared" si="528"/>
        <v>50</v>
      </c>
      <c r="I790" s="80" t="str">
        <f t="shared" si="529"/>
        <v/>
      </c>
      <c r="J790" s="80" t="str">
        <f t="shared" si="530"/>
        <v/>
      </c>
      <c r="K790" s="81"/>
      <c r="L790" s="6">
        <f t="shared" si="531"/>
        <v>0</v>
      </c>
      <c r="M790" s="421" t="str">
        <f t="shared" si="532"/>
        <v/>
      </c>
      <c r="N790" s="4"/>
      <c r="O790" s="83">
        <f t="shared" si="533"/>
        <v>50</v>
      </c>
      <c r="P790" s="77" t="str">
        <f t="shared" si="534"/>
        <v/>
      </c>
      <c r="Q790" s="77" t="str">
        <f t="shared" si="535"/>
        <v/>
      </c>
      <c r="R790" s="78"/>
      <c r="S790" s="79" t="e">
        <f>IF(#REF!="","",ROUND(#REF!/#REF!*$AN$5,1))</f>
        <v>#REF!</v>
      </c>
      <c r="T790" s="79" t="str">
        <f t="shared" si="536"/>
        <v/>
      </c>
      <c r="U790" s="4"/>
      <c r="V790" s="69">
        <f t="shared" si="537"/>
        <v>50</v>
      </c>
      <c r="W790" s="70" t="str">
        <f t="shared" si="538"/>
        <v/>
      </c>
      <c r="X790" s="70" t="str">
        <f t="shared" si="522"/>
        <v/>
      </c>
      <c r="Y790" s="71"/>
      <c r="Z790" s="72">
        <f t="shared" si="539"/>
        <v>0</v>
      </c>
      <c r="AA790" s="422" t="str">
        <f t="shared" si="540"/>
        <v/>
      </c>
      <c r="AB790" s="4"/>
      <c r="AC790" s="84">
        <f t="shared" si="541"/>
        <v>50</v>
      </c>
      <c r="AD790" s="80" t="str">
        <f t="shared" si="523"/>
        <v/>
      </c>
      <c r="AE790" s="80" t="str">
        <f t="shared" si="524"/>
        <v/>
      </c>
      <c r="AF790" s="81"/>
      <c r="AG790" s="6">
        <f t="shared" si="542"/>
        <v>0</v>
      </c>
      <c r="AH790" s="82" t="str">
        <f t="shared" si="543"/>
        <v/>
      </c>
      <c r="AI790" s="4"/>
      <c r="AJ790" s="83">
        <f t="shared" si="544"/>
        <v>50</v>
      </c>
      <c r="AK790" s="77" t="str">
        <f t="shared" si="545"/>
        <v/>
      </c>
      <c r="AL790" s="77" t="str">
        <f t="shared" si="525"/>
        <v/>
      </c>
      <c r="AM790" s="78"/>
      <c r="AN790" s="79" t="e">
        <f>IF(#REF!="","",ROUND(#REF!/#REF!*$AN$5,1))</f>
        <v>#REF!</v>
      </c>
      <c r="AO790" s="79" t="str">
        <f t="shared" si="546"/>
        <v/>
      </c>
      <c r="AP790" s="5" t="str">
        <f t="shared" si="551"/>
        <v/>
      </c>
      <c r="AQ790" s="5" t="str">
        <f t="shared" si="552"/>
        <v/>
      </c>
      <c r="AR790" s="5" t="str">
        <f t="shared" si="553"/>
        <v/>
      </c>
      <c r="AS790" s="5" t="str">
        <f t="shared" si="554"/>
        <v/>
      </c>
      <c r="AT790" s="5" t="str">
        <f t="shared" si="555"/>
        <v/>
      </c>
      <c r="AU790" s="5" t="str">
        <f t="shared" si="556"/>
        <v/>
      </c>
      <c r="AV790" s="5" t="str">
        <f t="shared" si="550"/>
        <v/>
      </c>
    </row>
    <row r="791" spans="1:48" x14ac:dyDescent="0.35">
      <c r="A791" s="69">
        <f>IF('Student Profile'!A53="","",'Student Profile'!A53)</f>
        <v>51</v>
      </c>
      <c r="B791" s="70" t="str">
        <f>IF('Student Profile'!B53="","",'Student Profile'!B53)</f>
        <v/>
      </c>
      <c r="C791" s="69" t="str">
        <f>IF('Student Profile'!C53="","",'Student Profile'!C53)</f>
        <v/>
      </c>
      <c r="D791" s="71"/>
      <c r="E791" s="72">
        <f t="shared" si="526"/>
        <v>0</v>
      </c>
      <c r="F791" s="422" t="str">
        <f t="shared" si="527"/>
        <v/>
      </c>
      <c r="G791" s="4"/>
      <c r="H791" s="84">
        <f t="shared" si="528"/>
        <v>51</v>
      </c>
      <c r="I791" s="80" t="str">
        <f t="shared" si="529"/>
        <v/>
      </c>
      <c r="J791" s="80" t="str">
        <f t="shared" si="530"/>
        <v/>
      </c>
      <c r="K791" s="81"/>
      <c r="L791" s="6">
        <f t="shared" si="531"/>
        <v>0</v>
      </c>
      <c r="M791" s="421" t="str">
        <f t="shared" si="532"/>
        <v/>
      </c>
      <c r="N791" s="4"/>
      <c r="O791" s="83">
        <f t="shared" si="533"/>
        <v>51</v>
      </c>
      <c r="P791" s="77" t="str">
        <f t="shared" si="534"/>
        <v/>
      </c>
      <c r="Q791" s="77" t="str">
        <f t="shared" si="535"/>
        <v/>
      </c>
      <c r="R791" s="78"/>
      <c r="S791" s="79" t="e">
        <f>IF(#REF!="","",ROUND(#REF!/#REF!*$AN$5,1))</f>
        <v>#REF!</v>
      </c>
      <c r="T791" s="79" t="str">
        <f t="shared" si="536"/>
        <v/>
      </c>
      <c r="U791" s="4"/>
      <c r="V791" s="69">
        <f t="shared" si="537"/>
        <v>51</v>
      </c>
      <c r="W791" s="70" t="str">
        <f t="shared" si="538"/>
        <v/>
      </c>
      <c r="X791" s="70" t="str">
        <f t="shared" si="522"/>
        <v/>
      </c>
      <c r="Y791" s="71"/>
      <c r="Z791" s="72">
        <f t="shared" si="539"/>
        <v>0</v>
      </c>
      <c r="AA791" s="422" t="str">
        <f t="shared" si="540"/>
        <v/>
      </c>
      <c r="AB791" s="4"/>
      <c r="AC791" s="84">
        <f t="shared" si="541"/>
        <v>51</v>
      </c>
      <c r="AD791" s="80" t="str">
        <f t="shared" si="523"/>
        <v/>
      </c>
      <c r="AE791" s="80" t="str">
        <f t="shared" si="524"/>
        <v/>
      </c>
      <c r="AF791" s="81"/>
      <c r="AG791" s="6">
        <f t="shared" si="542"/>
        <v>0</v>
      </c>
      <c r="AH791" s="82" t="str">
        <f t="shared" si="543"/>
        <v/>
      </c>
      <c r="AI791" s="4"/>
      <c r="AJ791" s="83">
        <f t="shared" si="544"/>
        <v>51</v>
      </c>
      <c r="AK791" s="77" t="str">
        <f t="shared" si="545"/>
        <v/>
      </c>
      <c r="AL791" s="77" t="str">
        <f t="shared" si="525"/>
        <v/>
      </c>
      <c r="AM791" s="78"/>
      <c r="AN791" s="79" t="e">
        <f>IF(#REF!="","",ROUND(#REF!/#REF!*$AN$5,1))</f>
        <v>#REF!</v>
      </c>
      <c r="AO791" s="79" t="str">
        <f t="shared" si="546"/>
        <v/>
      </c>
      <c r="AP791" s="5" t="str">
        <f t="shared" si="551"/>
        <v/>
      </c>
      <c r="AQ791" s="5" t="str">
        <f t="shared" si="552"/>
        <v/>
      </c>
      <c r="AR791" s="5" t="str">
        <f t="shared" si="553"/>
        <v/>
      </c>
      <c r="AS791" s="5" t="str">
        <f t="shared" si="554"/>
        <v/>
      </c>
      <c r="AT791" s="5" t="str">
        <f t="shared" si="555"/>
        <v/>
      </c>
      <c r="AU791" s="5" t="str">
        <f t="shared" si="556"/>
        <v/>
      </c>
      <c r="AV791" s="5" t="str">
        <f t="shared" si="550"/>
        <v/>
      </c>
    </row>
    <row r="792" spans="1:48" x14ac:dyDescent="0.35">
      <c r="A792" s="69">
        <f>IF('Student Profile'!A54="","",'Student Profile'!A54)</f>
        <v>52</v>
      </c>
      <c r="B792" s="70" t="str">
        <f>IF('Student Profile'!B54="","",'Student Profile'!B54)</f>
        <v/>
      </c>
      <c r="C792" s="69" t="str">
        <f>IF('Student Profile'!C54="","",'Student Profile'!C54)</f>
        <v/>
      </c>
      <c r="D792" s="71"/>
      <c r="E792" s="72">
        <f t="shared" si="526"/>
        <v>0</v>
      </c>
      <c r="F792" s="422" t="str">
        <f t="shared" si="527"/>
        <v/>
      </c>
      <c r="G792" s="4"/>
      <c r="H792" s="84">
        <f t="shared" si="528"/>
        <v>52</v>
      </c>
      <c r="I792" s="80" t="str">
        <f t="shared" si="529"/>
        <v/>
      </c>
      <c r="J792" s="80" t="str">
        <f t="shared" si="530"/>
        <v/>
      </c>
      <c r="K792" s="81"/>
      <c r="L792" s="6">
        <f t="shared" si="531"/>
        <v>0</v>
      </c>
      <c r="M792" s="421" t="str">
        <f t="shared" si="532"/>
        <v/>
      </c>
      <c r="N792" s="4"/>
      <c r="O792" s="83">
        <f t="shared" si="533"/>
        <v>52</v>
      </c>
      <c r="P792" s="77" t="str">
        <f t="shared" si="534"/>
        <v/>
      </c>
      <c r="Q792" s="77" t="str">
        <f t="shared" si="535"/>
        <v/>
      </c>
      <c r="R792" s="78"/>
      <c r="S792" s="79" t="e">
        <f>IF(#REF!="","",ROUND(#REF!/#REF!*$AN$5,1))</f>
        <v>#REF!</v>
      </c>
      <c r="T792" s="79" t="str">
        <f t="shared" si="536"/>
        <v/>
      </c>
      <c r="U792" s="4"/>
      <c r="V792" s="69">
        <f t="shared" si="537"/>
        <v>52</v>
      </c>
      <c r="W792" s="70" t="str">
        <f t="shared" si="538"/>
        <v/>
      </c>
      <c r="X792" s="70" t="str">
        <f t="shared" si="522"/>
        <v/>
      </c>
      <c r="Y792" s="71"/>
      <c r="Z792" s="72">
        <f t="shared" si="539"/>
        <v>0</v>
      </c>
      <c r="AA792" s="422" t="str">
        <f t="shared" si="540"/>
        <v/>
      </c>
      <c r="AB792" s="4"/>
      <c r="AC792" s="84">
        <f t="shared" si="541"/>
        <v>52</v>
      </c>
      <c r="AD792" s="80" t="str">
        <f t="shared" si="523"/>
        <v/>
      </c>
      <c r="AE792" s="80" t="str">
        <f t="shared" si="524"/>
        <v/>
      </c>
      <c r="AF792" s="81"/>
      <c r="AG792" s="6">
        <f t="shared" si="542"/>
        <v>0</v>
      </c>
      <c r="AH792" s="82" t="str">
        <f t="shared" si="543"/>
        <v/>
      </c>
      <c r="AI792" s="4"/>
      <c r="AJ792" s="83">
        <f t="shared" si="544"/>
        <v>52</v>
      </c>
      <c r="AK792" s="77" t="str">
        <f t="shared" si="545"/>
        <v/>
      </c>
      <c r="AL792" s="77" t="str">
        <f t="shared" si="525"/>
        <v/>
      </c>
      <c r="AM792" s="78"/>
      <c r="AN792" s="79" t="e">
        <f>IF(#REF!="","",ROUND(#REF!/#REF!*$AN$5,1))</f>
        <v>#REF!</v>
      </c>
      <c r="AO792" s="79" t="str">
        <f t="shared" si="546"/>
        <v/>
      </c>
      <c r="AP792" s="5" t="str">
        <f t="shared" si="551"/>
        <v/>
      </c>
      <c r="AQ792" s="5" t="str">
        <f t="shared" si="552"/>
        <v/>
      </c>
      <c r="AR792" s="5" t="str">
        <f t="shared" si="553"/>
        <v/>
      </c>
      <c r="AS792" s="5" t="str">
        <f t="shared" si="554"/>
        <v/>
      </c>
      <c r="AT792" s="5" t="str">
        <f t="shared" si="555"/>
        <v/>
      </c>
      <c r="AU792" s="5" t="str">
        <f t="shared" si="556"/>
        <v/>
      </c>
      <c r="AV792" s="5" t="str">
        <f t="shared" si="550"/>
        <v/>
      </c>
    </row>
    <row r="793" spans="1:48" x14ac:dyDescent="0.35">
      <c r="A793" s="69">
        <f>IF('Student Profile'!A55="","",'Student Profile'!A55)</f>
        <v>53</v>
      </c>
      <c r="B793" s="70" t="str">
        <f>IF('Student Profile'!B55="","",'Student Profile'!B55)</f>
        <v/>
      </c>
      <c r="C793" s="69" t="str">
        <f>IF('Student Profile'!C55="","",'Student Profile'!C55)</f>
        <v/>
      </c>
      <c r="D793" s="71"/>
      <c r="E793" s="72">
        <f t="shared" si="526"/>
        <v>0</v>
      </c>
      <c r="F793" s="422" t="str">
        <f t="shared" si="527"/>
        <v/>
      </c>
      <c r="G793" s="4"/>
      <c r="H793" s="84">
        <f t="shared" si="528"/>
        <v>53</v>
      </c>
      <c r="I793" s="80" t="str">
        <f t="shared" si="529"/>
        <v/>
      </c>
      <c r="J793" s="80" t="str">
        <f t="shared" si="530"/>
        <v/>
      </c>
      <c r="K793" s="81"/>
      <c r="L793" s="6">
        <f t="shared" si="531"/>
        <v>0</v>
      </c>
      <c r="M793" s="421" t="str">
        <f t="shared" si="532"/>
        <v/>
      </c>
      <c r="N793" s="4"/>
      <c r="O793" s="83">
        <f t="shared" si="533"/>
        <v>53</v>
      </c>
      <c r="P793" s="77" t="str">
        <f t="shared" si="534"/>
        <v/>
      </c>
      <c r="Q793" s="77" t="str">
        <f t="shared" si="535"/>
        <v/>
      </c>
      <c r="R793" s="78"/>
      <c r="S793" s="79" t="e">
        <f>IF(#REF!="","",ROUND(#REF!/#REF!*$AN$5,1))</f>
        <v>#REF!</v>
      </c>
      <c r="T793" s="79" t="str">
        <f t="shared" si="536"/>
        <v/>
      </c>
      <c r="U793" s="4"/>
      <c r="V793" s="69">
        <f t="shared" si="537"/>
        <v>53</v>
      </c>
      <c r="W793" s="70" t="str">
        <f t="shared" si="538"/>
        <v/>
      </c>
      <c r="X793" s="70" t="str">
        <f t="shared" si="522"/>
        <v/>
      </c>
      <c r="Y793" s="71"/>
      <c r="Z793" s="72">
        <f t="shared" si="539"/>
        <v>0</v>
      </c>
      <c r="AA793" s="422" t="str">
        <f t="shared" si="540"/>
        <v/>
      </c>
      <c r="AB793" s="4"/>
      <c r="AC793" s="84">
        <f t="shared" si="541"/>
        <v>53</v>
      </c>
      <c r="AD793" s="80" t="str">
        <f t="shared" si="523"/>
        <v/>
      </c>
      <c r="AE793" s="80" t="str">
        <f t="shared" si="524"/>
        <v/>
      </c>
      <c r="AF793" s="81"/>
      <c r="AG793" s="6">
        <f t="shared" si="542"/>
        <v>0</v>
      </c>
      <c r="AH793" s="82" t="str">
        <f t="shared" si="543"/>
        <v/>
      </c>
      <c r="AI793" s="4"/>
      <c r="AJ793" s="83">
        <f t="shared" si="544"/>
        <v>53</v>
      </c>
      <c r="AK793" s="77" t="str">
        <f t="shared" si="545"/>
        <v/>
      </c>
      <c r="AL793" s="77" t="str">
        <f t="shared" si="525"/>
        <v/>
      </c>
      <c r="AM793" s="78"/>
      <c r="AN793" s="79" t="e">
        <f>IF(#REF!="","",ROUND(#REF!/#REF!*$AN$5,1))</f>
        <v>#REF!</v>
      </c>
      <c r="AO793" s="79" t="str">
        <f t="shared" si="546"/>
        <v/>
      </c>
      <c r="AP793" s="5" t="str">
        <f t="shared" si="551"/>
        <v/>
      </c>
      <c r="AQ793" s="5" t="str">
        <f t="shared" si="552"/>
        <v/>
      </c>
      <c r="AR793" s="5" t="str">
        <f t="shared" si="553"/>
        <v/>
      </c>
      <c r="AS793" s="5" t="str">
        <f t="shared" si="554"/>
        <v/>
      </c>
      <c r="AT793" s="5" t="str">
        <f t="shared" si="555"/>
        <v/>
      </c>
      <c r="AU793" s="5" t="str">
        <f t="shared" si="556"/>
        <v/>
      </c>
      <c r="AV793" s="5" t="str">
        <f t="shared" si="550"/>
        <v/>
      </c>
    </row>
    <row r="794" spans="1:48" x14ac:dyDescent="0.35">
      <c r="A794" s="69">
        <f>IF('Student Profile'!A56="","",'Student Profile'!A56)</f>
        <v>54</v>
      </c>
      <c r="B794" s="70" t="str">
        <f>IF('Student Profile'!B56="","",'Student Profile'!B56)</f>
        <v/>
      </c>
      <c r="C794" s="69" t="str">
        <f>IF('Student Profile'!C56="","",'Student Profile'!C56)</f>
        <v/>
      </c>
      <c r="D794" s="71"/>
      <c r="E794" s="72">
        <f t="shared" si="526"/>
        <v>0</v>
      </c>
      <c r="F794" s="422" t="str">
        <f t="shared" si="527"/>
        <v/>
      </c>
      <c r="G794" s="4"/>
      <c r="H794" s="84">
        <f t="shared" si="528"/>
        <v>54</v>
      </c>
      <c r="I794" s="80" t="str">
        <f t="shared" si="529"/>
        <v/>
      </c>
      <c r="J794" s="80" t="str">
        <f t="shared" si="530"/>
        <v/>
      </c>
      <c r="K794" s="81"/>
      <c r="L794" s="6">
        <f t="shared" si="531"/>
        <v>0</v>
      </c>
      <c r="M794" s="421" t="str">
        <f t="shared" si="532"/>
        <v/>
      </c>
      <c r="N794" s="4"/>
      <c r="O794" s="83">
        <f t="shared" si="533"/>
        <v>54</v>
      </c>
      <c r="P794" s="77" t="str">
        <f t="shared" si="534"/>
        <v/>
      </c>
      <c r="Q794" s="77" t="str">
        <f t="shared" si="535"/>
        <v/>
      </c>
      <c r="R794" s="78"/>
      <c r="S794" s="79" t="e">
        <f>IF(#REF!="","",ROUND(#REF!/#REF!*$AN$5,1))</f>
        <v>#REF!</v>
      </c>
      <c r="T794" s="79" t="str">
        <f t="shared" si="536"/>
        <v/>
      </c>
      <c r="U794" s="4"/>
      <c r="V794" s="69">
        <f t="shared" si="537"/>
        <v>54</v>
      </c>
      <c r="W794" s="70" t="str">
        <f t="shared" si="538"/>
        <v/>
      </c>
      <c r="X794" s="70" t="str">
        <f t="shared" si="522"/>
        <v/>
      </c>
      <c r="Y794" s="71"/>
      <c r="Z794" s="72">
        <f t="shared" si="539"/>
        <v>0</v>
      </c>
      <c r="AA794" s="422" t="str">
        <f t="shared" si="540"/>
        <v/>
      </c>
      <c r="AB794" s="4"/>
      <c r="AC794" s="84">
        <f t="shared" si="541"/>
        <v>54</v>
      </c>
      <c r="AD794" s="80" t="str">
        <f t="shared" si="523"/>
        <v/>
      </c>
      <c r="AE794" s="80" t="str">
        <f t="shared" si="524"/>
        <v/>
      </c>
      <c r="AF794" s="81"/>
      <c r="AG794" s="6">
        <f t="shared" si="542"/>
        <v>0</v>
      </c>
      <c r="AH794" s="82" t="str">
        <f t="shared" si="543"/>
        <v/>
      </c>
      <c r="AI794" s="4"/>
      <c r="AJ794" s="83">
        <f t="shared" si="544"/>
        <v>54</v>
      </c>
      <c r="AK794" s="77" t="str">
        <f t="shared" si="545"/>
        <v/>
      </c>
      <c r="AL794" s="77" t="str">
        <f t="shared" si="525"/>
        <v/>
      </c>
      <c r="AM794" s="78"/>
      <c r="AN794" s="79" t="e">
        <f>IF(#REF!="","",ROUND(#REF!/#REF!*$AN$5,1))</f>
        <v>#REF!</v>
      </c>
      <c r="AO794" s="79" t="str">
        <f t="shared" si="546"/>
        <v/>
      </c>
      <c r="AP794" s="5" t="str">
        <f t="shared" si="551"/>
        <v/>
      </c>
      <c r="AQ794" s="5" t="str">
        <f t="shared" si="552"/>
        <v/>
      </c>
      <c r="AR794" s="5" t="str">
        <f t="shared" si="553"/>
        <v/>
      </c>
      <c r="AS794" s="5" t="str">
        <f t="shared" si="554"/>
        <v/>
      </c>
      <c r="AT794" s="5" t="str">
        <f t="shared" si="555"/>
        <v/>
      </c>
      <c r="AU794" s="5" t="str">
        <f t="shared" si="556"/>
        <v/>
      </c>
      <c r="AV794" s="5" t="str">
        <f t="shared" si="550"/>
        <v/>
      </c>
    </row>
    <row r="795" spans="1:48" x14ac:dyDescent="0.35">
      <c r="A795" s="69">
        <f>IF('Student Profile'!A57="","",'Student Profile'!A57)</f>
        <v>55</v>
      </c>
      <c r="B795" s="70" t="str">
        <f>IF('Student Profile'!B57="","",'Student Profile'!B57)</f>
        <v/>
      </c>
      <c r="C795" s="69" t="str">
        <f>IF('Student Profile'!C57="","",'Student Profile'!C57)</f>
        <v/>
      </c>
      <c r="D795" s="71"/>
      <c r="E795" s="72">
        <f t="shared" si="526"/>
        <v>0</v>
      </c>
      <c r="F795" s="422" t="str">
        <f t="shared" si="527"/>
        <v/>
      </c>
      <c r="G795" s="4"/>
      <c r="H795" s="84">
        <f t="shared" si="528"/>
        <v>55</v>
      </c>
      <c r="I795" s="80" t="str">
        <f t="shared" si="529"/>
        <v/>
      </c>
      <c r="J795" s="80" t="str">
        <f t="shared" si="530"/>
        <v/>
      </c>
      <c r="K795" s="81"/>
      <c r="L795" s="6">
        <f t="shared" si="531"/>
        <v>0</v>
      </c>
      <c r="M795" s="421" t="str">
        <f t="shared" si="532"/>
        <v/>
      </c>
      <c r="N795" s="4"/>
      <c r="O795" s="83">
        <f t="shared" si="533"/>
        <v>55</v>
      </c>
      <c r="P795" s="77" t="str">
        <f t="shared" si="534"/>
        <v/>
      </c>
      <c r="Q795" s="77" t="str">
        <f t="shared" si="535"/>
        <v/>
      </c>
      <c r="R795" s="78"/>
      <c r="S795" s="79" t="e">
        <f>IF(#REF!="","",ROUND(#REF!/#REF!*$AN$5,1))</f>
        <v>#REF!</v>
      </c>
      <c r="T795" s="79" t="str">
        <f t="shared" si="536"/>
        <v/>
      </c>
      <c r="U795" s="4"/>
      <c r="V795" s="69">
        <f t="shared" si="537"/>
        <v>55</v>
      </c>
      <c r="W795" s="70" t="str">
        <f t="shared" si="538"/>
        <v/>
      </c>
      <c r="X795" s="70" t="str">
        <f t="shared" si="522"/>
        <v/>
      </c>
      <c r="Y795" s="71"/>
      <c r="Z795" s="72">
        <f t="shared" si="539"/>
        <v>0</v>
      </c>
      <c r="AA795" s="422" t="str">
        <f t="shared" si="540"/>
        <v/>
      </c>
      <c r="AB795" s="4"/>
      <c r="AC795" s="84">
        <f t="shared" si="541"/>
        <v>55</v>
      </c>
      <c r="AD795" s="80" t="str">
        <f t="shared" si="523"/>
        <v/>
      </c>
      <c r="AE795" s="80" t="str">
        <f t="shared" si="524"/>
        <v/>
      </c>
      <c r="AF795" s="81"/>
      <c r="AG795" s="6">
        <f t="shared" si="542"/>
        <v>0</v>
      </c>
      <c r="AH795" s="82" t="str">
        <f t="shared" si="543"/>
        <v/>
      </c>
      <c r="AI795" s="4"/>
      <c r="AJ795" s="83">
        <f t="shared" si="544"/>
        <v>55</v>
      </c>
      <c r="AK795" s="77" t="str">
        <f t="shared" si="545"/>
        <v/>
      </c>
      <c r="AL795" s="77" t="str">
        <f t="shared" si="525"/>
        <v/>
      </c>
      <c r="AM795" s="78"/>
      <c r="AN795" s="79" t="e">
        <f>IF(#REF!="","",ROUND(#REF!/#REF!*$AN$5,1))</f>
        <v>#REF!</v>
      </c>
      <c r="AO795" s="79" t="str">
        <f t="shared" si="546"/>
        <v/>
      </c>
      <c r="AP795" s="5" t="str">
        <f t="shared" si="551"/>
        <v/>
      </c>
      <c r="AQ795" s="5" t="str">
        <f t="shared" si="552"/>
        <v/>
      </c>
      <c r="AR795" s="5" t="str">
        <f t="shared" si="553"/>
        <v/>
      </c>
      <c r="AS795" s="5" t="str">
        <f t="shared" si="554"/>
        <v/>
      </c>
      <c r="AT795" s="5" t="str">
        <f t="shared" si="555"/>
        <v/>
      </c>
      <c r="AU795" s="5" t="str">
        <f t="shared" si="556"/>
        <v/>
      </c>
      <c r="AV795" s="5" t="str">
        <f t="shared" si="550"/>
        <v/>
      </c>
    </row>
    <row r="796" spans="1:48" x14ac:dyDescent="0.35">
      <c r="A796" s="69">
        <f>IF('Student Profile'!A58="","",'Student Profile'!A58)</f>
        <v>56</v>
      </c>
      <c r="B796" s="70" t="str">
        <f>IF('Student Profile'!B58="","",'Student Profile'!B58)</f>
        <v/>
      </c>
      <c r="C796" s="69" t="str">
        <f>IF('Student Profile'!C58="","",'Student Profile'!C58)</f>
        <v/>
      </c>
      <c r="D796" s="71"/>
      <c r="E796" s="72">
        <f t="shared" si="526"/>
        <v>0</v>
      </c>
      <c r="F796" s="422" t="str">
        <f t="shared" si="527"/>
        <v/>
      </c>
      <c r="G796" s="4"/>
      <c r="H796" s="84">
        <f t="shared" si="528"/>
        <v>56</v>
      </c>
      <c r="I796" s="80" t="str">
        <f t="shared" si="529"/>
        <v/>
      </c>
      <c r="J796" s="80" t="str">
        <f t="shared" si="530"/>
        <v/>
      </c>
      <c r="K796" s="81"/>
      <c r="L796" s="6">
        <f t="shared" si="531"/>
        <v>0</v>
      </c>
      <c r="M796" s="421" t="str">
        <f t="shared" si="532"/>
        <v/>
      </c>
      <c r="N796" s="4"/>
      <c r="O796" s="83">
        <f t="shared" si="533"/>
        <v>56</v>
      </c>
      <c r="P796" s="77" t="str">
        <f t="shared" si="534"/>
        <v/>
      </c>
      <c r="Q796" s="77" t="str">
        <f t="shared" si="535"/>
        <v/>
      </c>
      <c r="R796" s="78"/>
      <c r="S796" s="79" t="e">
        <f>IF(#REF!="","",ROUND(#REF!/#REF!*$AN$5,1))</f>
        <v>#REF!</v>
      </c>
      <c r="T796" s="79" t="str">
        <f t="shared" si="536"/>
        <v/>
      </c>
      <c r="U796" s="4"/>
      <c r="V796" s="69">
        <f t="shared" si="537"/>
        <v>56</v>
      </c>
      <c r="W796" s="70" t="str">
        <f t="shared" si="538"/>
        <v/>
      </c>
      <c r="X796" s="70" t="str">
        <f t="shared" si="522"/>
        <v/>
      </c>
      <c r="Y796" s="71"/>
      <c r="Z796" s="72">
        <f t="shared" si="539"/>
        <v>0</v>
      </c>
      <c r="AA796" s="422" t="str">
        <f t="shared" si="540"/>
        <v/>
      </c>
      <c r="AB796" s="4"/>
      <c r="AC796" s="84">
        <f t="shared" si="541"/>
        <v>56</v>
      </c>
      <c r="AD796" s="80" t="str">
        <f t="shared" si="523"/>
        <v/>
      </c>
      <c r="AE796" s="80" t="str">
        <f t="shared" si="524"/>
        <v/>
      </c>
      <c r="AF796" s="81"/>
      <c r="AG796" s="6">
        <f t="shared" si="542"/>
        <v>0</v>
      </c>
      <c r="AH796" s="82" t="str">
        <f t="shared" si="543"/>
        <v/>
      </c>
      <c r="AI796" s="4"/>
      <c r="AJ796" s="83">
        <f t="shared" si="544"/>
        <v>56</v>
      </c>
      <c r="AK796" s="77" t="str">
        <f t="shared" si="545"/>
        <v/>
      </c>
      <c r="AL796" s="77" t="str">
        <f t="shared" si="525"/>
        <v/>
      </c>
      <c r="AM796" s="78"/>
      <c r="AN796" s="79" t="e">
        <f>IF(#REF!="","",ROUND(#REF!/#REF!*$AN$5,1))</f>
        <v>#REF!</v>
      </c>
      <c r="AO796" s="79" t="str">
        <f t="shared" si="546"/>
        <v/>
      </c>
      <c r="AP796" s="5" t="str">
        <f t="shared" si="551"/>
        <v/>
      </c>
      <c r="AQ796" s="5" t="str">
        <f t="shared" si="552"/>
        <v/>
      </c>
      <c r="AR796" s="5" t="str">
        <f t="shared" si="553"/>
        <v/>
      </c>
      <c r="AS796" s="5" t="str">
        <f t="shared" si="554"/>
        <v/>
      </c>
      <c r="AT796" s="5" t="str">
        <f t="shared" si="555"/>
        <v/>
      </c>
      <c r="AU796" s="5" t="str">
        <f t="shared" si="556"/>
        <v/>
      </c>
      <c r="AV796" s="5" t="str">
        <f t="shared" si="550"/>
        <v/>
      </c>
    </row>
    <row r="797" spans="1:48" x14ac:dyDescent="0.35">
      <c r="A797" s="69">
        <f>IF('Student Profile'!A59="","",'Student Profile'!A59)</f>
        <v>57</v>
      </c>
      <c r="B797" s="70" t="str">
        <f>IF('Student Profile'!B59="","",'Student Profile'!B59)</f>
        <v/>
      </c>
      <c r="C797" s="69" t="str">
        <f>IF('Student Profile'!C59="","",'Student Profile'!C59)</f>
        <v/>
      </c>
      <c r="D797" s="71"/>
      <c r="E797" s="72">
        <f t="shared" si="526"/>
        <v>0</v>
      </c>
      <c r="F797" s="422" t="str">
        <f t="shared" si="527"/>
        <v/>
      </c>
      <c r="G797" s="4"/>
      <c r="H797" s="84">
        <f t="shared" si="528"/>
        <v>57</v>
      </c>
      <c r="I797" s="80" t="str">
        <f t="shared" si="529"/>
        <v/>
      </c>
      <c r="J797" s="80" t="str">
        <f t="shared" si="530"/>
        <v/>
      </c>
      <c r="K797" s="81"/>
      <c r="L797" s="6">
        <f t="shared" si="531"/>
        <v>0</v>
      </c>
      <c r="M797" s="421" t="str">
        <f t="shared" si="532"/>
        <v/>
      </c>
      <c r="N797" s="4"/>
      <c r="O797" s="83">
        <f t="shared" si="533"/>
        <v>57</v>
      </c>
      <c r="P797" s="77" t="str">
        <f t="shared" si="534"/>
        <v/>
      </c>
      <c r="Q797" s="77" t="str">
        <f t="shared" si="535"/>
        <v/>
      </c>
      <c r="R797" s="78"/>
      <c r="S797" s="79" t="e">
        <f>IF(#REF!="","",ROUND(#REF!/#REF!*$AN$5,1))</f>
        <v>#REF!</v>
      </c>
      <c r="T797" s="79" t="str">
        <f t="shared" si="536"/>
        <v/>
      </c>
      <c r="U797" s="4"/>
      <c r="V797" s="69">
        <f t="shared" si="537"/>
        <v>57</v>
      </c>
      <c r="W797" s="70" t="str">
        <f t="shared" si="538"/>
        <v/>
      </c>
      <c r="X797" s="70" t="str">
        <f t="shared" si="522"/>
        <v/>
      </c>
      <c r="Y797" s="71"/>
      <c r="Z797" s="72">
        <f t="shared" si="539"/>
        <v>0</v>
      </c>
      <c r="AA797" s="422" t="str">
        <f t="shared" si="540"/>
        <v/>
      </c>
      <c r="AB797" s="4"/>
      <c r="AC797" s="84">
        <f t="shared" si="541"/>
        <v>57</v>
      </c>
      <c r="AD797" s="80" t="str">
        <f t="shared" si="523"/>
        <v/>
      </c>
      <c r="AE797" s="80" t="str">
        <f t="shared" si="524"/>
        <v/>
      </c>
      <c r="AF797" s="81"/>
      <c r="AG797" s="6">
        <f t="shared" si="542"/>
        <v>0</v>
      </c>
      <c r="AH797" s="82" t="str">
        <f t="shared" si="543"/>
        <v/>
      </c>
      <c r="AI797" s="4"/>
      <c r="AJ797" s="83">
        <f t="shared" si="544"/>
        <v>57</v>
      </c>
      <c r="AK797" s="77" t="str">
        <f t="shared" si="545"/>
        <v/>
      </c>
      <c r="AL797" s="77" t="str">
        <f t="shared" si="525"/>
        <v/>
      </c>
      <c r="AM797" s="78"/>
      <c r="AN797" s="79" t="e">
        <f>IF(#REF!="","",ROUND(#REF!/#REF!*$AN$5,1))</f>
        <v>#REF!</v>
      </c>
      <c r="AO797" s="79" t="str">
        <f t="shared" si="546"/>
        <v/>
      </c>
      <c r="AP797" s="5" t="str">
        <f t="shared" si="551"/>
        <v/>
      </c>
      <c r="AQ797" s="5" t="str">
        <f t="shared" si="552"/>
        <v/>
      </c>
      <c r="AR797" s="5" t="str">
        <f t="shared" si="553"/>
        <v/>
      </c>
      <c r="AS797" s="5" t="str">
        <f t="shared" si="554"/>
        <v/>
      </c>
      <c r="AT797" s="5" t="str">
        <f t="shared" si="555"/>
        <v/>
      </c>
      <c r="AU797" s="5" t="str">
        <f t="shared" si="556"/>
        <v/>
      </c>
      <c r="AV797" s="5" t="str">
        <f t="shared" si="550"/>
        <v/>
      </c>
    </row>
    <row r="798" spans="1:48" x14ac:dyDescent="0.35">
      <c r="A798" s="69">
        <f>IF('Student Profile'!A60="","",'Student Profile'!A60)</f>
        <v>58</v>
      </c>
      <c r="B798" s="70" t="str">
        <f>IF('Student Profile'!B60="","",'Student Profile'!B60)</f>
        <v/>
      </c>
      <c r="C798" s="69" t="str">
        <f>IF('Student Profile'!C60="","",'Student Profile'!C60)</f>
        <v/>
      </c>
      <c r="D798" s="71"/>
      <c r="E798" s="72">
        <f t="shared" si="526"/>
        <v>0</v>
      </c>
      <c r="F798" s="422" t="str">
        <f t="shared" si="527"/>
        <v/>
      </c>
      <c r="G798" s="4"/>
      <c r="H798" s="84">
        <f t="shared" si="528"/>
        <v>58</v>
      </c>
      <c r="I798" s="80" t="str">
        <f t="shared" si="529"/>
        <v/>
      </c>
      <c r="J798" s="80" t="str">
        <f t="shared" si="530"/>
        <v/>
      </c>
      <c r="K798" s="81"/>
      <c r="L798" s="6">
        <f t="shared" si="531"/>
        <v>0</v>
      </c>
      <c r="M798" s="421" t="str">
        <f t="shared" si="532"/>
        <v/>
      </c>
      <c r="N798" s="4"/>
      <c r="O798" s="83">
        <f t="shared" si="533"/>
        <v>58</v>
      </c>
      <c r="P798" s="77" t="str">
        <f t="shared" si="534"/>
        <v/>
      </c>
      <c r="Q798" s="77" t="str">
        <f t="shared" si="535"/>
        <v/>
      </c>
      <c r="R798" s="78"/>
      <c r="S798" s="79" t="e">
        <f>IF(#REF!="","",ROUND(#REF!/#REF!*$AN$5,1))</f>
        <v>#REF!</v>
      </c>
      <c r="T798" s="79" t="str">
        <f t="shared" si="536"/>
        <v/>
      </c>
      <c r="U798" s="4"/>
      <c r="V798" s="69">
        <f t="shared" si="537"/>
        <v>58</v>
      </c>
      <c r="W798" s="70" t="str">
        <f t="shared" si="538"/>
        <v/>
      </c>
      <c r="X798" s="70" t="str">
        <f t="shared" si="522"/>
        <v/>
      </c>
      <c r="Y798" s="71"/>
      <c r="Z798" s="72">
        <f t="shared" si="539"/>
        <v>0</v>
      </c>
      <c r="AA798" s="422" t="str">
        <f t="shared" si="540"/>
        <v/>
      </c>
      <c r="AB798" s="4"/>
      <c r="AC798" s="84">
        <f t="shared" si="541"/>
        <v>58</v>
      </c>
      <c r="AD798" s="80" t="str">
        <f t="shared" si="523"/>
        <v/>
      </c>
      <c r="AE798" s="80" t="str">
        <f t="shared" si="524"/>
        <v/>
      </c>
      <c r="AF798" s="81"/>
      <c r="AG798" s="6">
        <f t="shared" si="542"/>
        <v>0</v>
      </c>
      <c r="AH798" s="82" t="str">
        <f t="shared" si="543"/>
        <v/>
      </c>
      <c r="AI798" s="4"/>
      <c r="AJ798" s="83">
        <f t="shared" si="544"/>
        <v>58</v>
      </c>
      <c r="AK798" s="77" t="str">
        <f t="shared" si="545"/>
        <v/>
      </c>
      <c r="AL798" s="77" t="str">
        <f t="shared" si="525"/>
        <v/>
      </c>
      <c r="AM798" s="78"/>
      <c r="AN798" s="79" t="e">
        <f>IF(#REF!="","",ROUND(#REF!/#REF!*$AN$5,1))</f>
        <v>#REF!</v>
      </c>
      <c r="AO798" s="79" t="str">
        <f t="shared" si="546"/>
        <v/>
      </c>
      <c r="AP798" s="5" t="str">
        <f t="shared" si="551"/>
        <v/>
      </c>
      <c r="AQ798" s="5" t="str">
        <f t="shared" si="552"/>
        <v/>
      </c>
      <c r="AR798" s="5" t="str">
        <f t="shared" si="553"/>
        <v/>
      </c>
      <c r="AS798" s="5" t="str">
        <f t="shared" si="554"/>
        <v/>
      </c>
      <c r="AT798" s="5" t="str">
        <f t="shared" si="555"/>
        <v/>
      </c>
      <c r="AU798" s="5" t="str">
        <f t="shared" si="556"/>
        <v/>
      </c>
      <c r="AV798" s="5" t="str">
        <f t="shared" si="550"/>
        <v/>
      </c>
    </row>
    <row r="799" spans="1:48" x14ac:dyDescent="0.35">
      <c r="A799" s="69">
        <f>IF('Student Profile'!A61="","",'Student Profile'!A61)</f>
        <v>59</v>
      </c>
      <c r="B799" s="70" t="str">
        <f>IF('Student Profile'!B61="","",'Student Profile'!B61)</f>
        <v/>
      </c>
      <c r="C799" s="69" t="str">
        <f>IF('Student Profile'!C61="","",'Student Profile'!C61)</f>
        <v/>
      </c>
      <c r="D799" s="71"/>
      <c r="E799" s="72">
        <f t="shared" si="526"/>
        <v>0</v>
      </c>
      <c r="F799" s="422" t="str">
        <f t="shared" si="527"/>
        <v/>
      </c>
      <c r="G799" s="4"/>
      <c r="H799" s="84">
        <f t="shared" si="528"/>
        <v>59</v>
      </c>
      <c r="I799" s="80" t="str">
        <f t="shared" si="529"/>
        <v/>
      </c>
      <c r="J799" s="80" t="str">
        <f t="shared" si="530"/>
        <v/>
      </c>
      <c r="K799" s="81"/>
      <c r="L799" s="6">
        <f t="shared" si="531"/>
        <v>0</v>
      </c>
      <c r="M799" s="421" t="str">
        <f t="shared" si="532"/>
        <v/>
      </c>
      <c r="N799" s="4"/>
      <c r="O799" s="83">
        <f t="shared" si="533"/>
        <v>59</v>
      </c>
      <c r="P799" s="77" t="str">
        <f t="shared" si="534"/>
        <v/>
      </c>
      <c r="Q799" s="77" t="str">
        <f t="shared" si="535"/>
        <v/>
      </c>
      <c r="R799" s="78"/>
      <c r="S799" s="79" t="e">
        <f>IF(#REF!="","",ROUND(#REF!/#REF!*$AN$5,1))</f>
        <v>#REF!</v>
      </c>
      <c r="T799" s="79" t="str">
        <f t="shared" si="536"/>
        <v/>
      </c>
      <c r="U799" s="4"/>
      <c r="V799" s="69">
        <f t="shared" si="537"/>
        <v>59</v>
      </c>
      <c r="W799" s="70" t="str">
        <f t="shared" si="538"/>
        <v/>
      </c>
      <c r="X799" s="70" t="str">
        <f t="shared" si="522"/>
        <v/>
      </c>
      <c r="Y799" s="71"/>
      <c r="Z799" s="72">
        <f t="shared" si="539"/>
        <v>0</v>
      </c>
      <c r="AA799" s="422" t="str">
        <f t="shared" si="540"/>
        <v/>
      </c>
      <c r="AB799" s="4"/>
      <c r="AC799" s="84">
        <f t="shared" si="541"/>
        <v>59</v>
      </c>
      <c r="AD799" s="80" t="str">
        <f t="shared" si="523"/>
        <v/>
      </c>
      <c r="AE799" s="80" t="str">
        <f t="shared" si="524"/>
        <v/>
      </c>
      <c r="AF799" s="81"/>
      <c r="AG799" s="6">
        <f t="shared" si="542"/>
        <v>0</v>
      </c>
      <c r="AH799" s="82" t="str">
        <f t="shared" si="543"/>
        <v/>
      </c>
      <c r="AI799" s="4"/>
      <c r="AJ799" s="83">
        <f t="shared" si="544"/>
        <v>59</v>
      </c>
      <c r="AK799" s="77" t="str">
        <f t="shared" si="545"/>
        <v/>
      </c>
      <c r="AL799" s="77" t="str">
        <f t="shared" si="525"/>
        <v/>
      </c>
      <c r="AM799" s="78"/>
      <c r="AN799" s="79" t="e">
        <f>IF(#REF!="","",ROUND(#REF!/#REF!*$AN$5,1))</f>
        <v>#REF!</v>
      </c>
      <c r="AO799" s="79" t="str">
        <f t="shared" si="546"/>
        <v/>
      </c>
      <c r="AP799" s="5" t="str">
        <f t="shared" si="551"/>
        <v/>
      </c>
      <c r="AQ799" s="5" t="str">
        <f t="shared" si="552"/>
        <v/>
      </c>
      <c r="AR799" s="5" t="str">
        <f t="shared" si="553"/>
        <v/>
      </c>
      <c r="AS799" s="5" t="str">
        <f t="shared" si="554"/>
        <v/>
      </c>
      <c r="AT799" s="5" t="str">
        <f t="shared" si="555"/>
        <v/>
      </c>
      <c r="AU799" s="5" t="str">
        <f t="shared" si="556"/>
        <v/>
      </c>
      <c r="AV799" s="5" t="str">
        <f t="shared" si="550"/>
        <v/>
      </c>
    </row>
    <row r="800" spans="1:48" x14ac:dyDescent="0.35">
      <c r="A800" s="69">
        <f>IF('Student Profile'!A62="","",'Student Profile'!A62)</f>
        <v>60</v>
      </c>
      <c r="B800" s="70" t="str">
        <f>IF('Student Profile'!B62="","",'Student Profile'!B62)</f>
        <v/>
      </c>
      <c r="C800" s="69" t="str">
        <f>IF('Student Profile'!C62="","",'Student Profile'!C62)</f>
        <v/>
      </c>
      <c r="D800" s="71"/>
      <c r="E800" s="72">
        <f t="shared" si="526"/>
        <v>0</v>
      </c>
      <c r="F800" s="422" t="str">
        <f t="shared" si="527"/>
        <v/>
      </c>
      <c r="G800" s="4"/>
      <c r="H800" s="84">
        <f t="shared" si="528"/>
        <v>60</v>
      </c>
      <c r="I800" s="80" t="str">
        <f t="shared" si="529"/>
        <v/>
      </c>
      <c r="J800" s="80" t="str">
        <f t="shared" si="530"/>
        <v/>
      </c>
      <c r="K800" s="81"/>
      <c r="L800" s="6">
        <f t="shared" si="531"/>
        <v>0</v>
      </c>
      <c r="M800" s="421" t="str">
        <f t="shared" si="532"/>
        <v/>
      </c>
      <c r="N800" s="4"/>
      <c r="O800" s="83">
        <f t="shared" si="533"/>
        <v>60</v>
      </c>
      <c r="P800" s="77" t="str">
        <f t="shared" si="534"/>
        <v/>
      </c>
      <c r="Q800" s="77" t="str">
        <f t="shared" si="535"/>
        <v/>
      </c>
      <c r="R800" s="78"/>
      <c r="S800" s="79" t="e">
        <f>IF(#REF!="","",ROUND(#REF!/#REF!*$AN$5,1))</f>
        <v>#REF!</v>
      </c>
      <c r="T800" s="79" t="str">
        <f t="shared" si="536"/>
        <v/>
      </c>
      <c r="U800" s="4"/>
      <c r="V800" s="69">
        <f t="shared" si="537"/>
        <v>60</v>
      </c>
      <c r="W800" s="70" t="str">
        <f t="shared" si="538"/>
        <v/>
      </c>
      <c r="X800" s="70" t="str">
        <f t="shared" si="522"/>
        <v/>
      </c>
      <c r="Y800" s="71"/>
      <c r="Z800" s="72">
        <f t="shared" si="539"/>
        <v>0</v>
      </c>
      <c r="AA800" s="422" t="str">
        <f t="shared" si="540"/>
        <v/>
      </c>
      <c r="AB800" s="4"/>
      <c r="AC800" s="84">
        <f t="shared" si="541"/>
        <v>60</v>
      </c>
      <c r="AD800" s="80" t="str">
        <f t="shared" si="523"/>
        <v/>
      </c>
      <c r="AE800" s="80" t="str">
        <f t="shared" si="524"/>
        <v/>
      </c>
      <c r="AF800" s="81"/>
      <c r="AG800" s="6">
        <f t="shared" si="542"/>
        <v>0</v>
      </c>
      <c r="AH800" s="82" t="str">
        <f t="shared" si="543"/>
        <v/>
      </c>
      <c r="AI800" s="4"/>
      <c r="AJ800" s="83">
        <f t="shared" si="544"/>
        <v>60</v>
      </c>
      <c r="AK800" s="77" t="str">
        <f t="shared" si="545"/>
        <v/>
      </c>
      <c r="AL800" s="77" t="str">
        <f t="shared" si="525"/>
        <v/>
      </c>
      <c r="AM800" s="78"/>
      <c r="AN800" s="79" t="e">
        <f>IF(#REF!="","",ROUND(#REF!/#REF!*$AN$5,1))</f>
        <v>#REF!</v>
      </c>
      <c r="AO800" s="79" t="str">
        <f t="shared" si="546"/>
        <v/>
      </c>
      <c r="AP800" s="5" t="str">
        <f t="shared" si="551"/>
        <v/>
      </c>
      <c r="AQ800" s="5" t="str">
        <f t="shared" si="552"/>
        <v/>
      </c>
      <c r="AR800" s="5" t="str">
        <f t="shared" si="553"/>
        <v/>
      </c>
      <c r="AS800" s="5" t="str">
        <f t="shared" si="554"/>
        <v/>
      </c>
      <c r="AT800" s="5" t="str">
        <f t="shared" si="555"/>
        <v/>
      </c>
      <c r="AU800" s="5" t="str">
        <f t="shared" si="556"/>
        <v/>
      </c>
      <c r="AV800" s="5" t="str">
        <f t="shared" si="550"/>
        <v/>
      </c>
    </row>
    <row r="801" spans="1:48" x14ac:dyDescent="0.35">
      <c r="A801" s="69">
        <f>IF('Student Profile'!A63="","",'Student Profile'!A63)</f>
        <v>61</v>
      </c>
      <c r="B801" s="70" t="str">
        <f>IF('Student Profile'!B63="","",'Student Profile'!B63)</f>
        <v/>
      </c>
      <c r="C801" s="69" t="str">
        <f>IF('Student Profile'!C63="","",'Student Profile'!C63)</f>
        <v/>
      </c>
      <c r="D801" s="71"/>
      <c r="E801" s="72">
        <f t="shared" ref="E801:E840" si="558">ROUND(D801/$D$5*$E$5,1)</f>
        <v>0</v>
      </c>
      <c r="F801" s="422" t="str">
        <f t="shared" si="527"/>
        <v/>
      </c>
      <c r="G801" s="4"/>
      <c r="H801" s="84">
        <f t="shared" ref="H801:H840" si="559">IF(A801="","",A801)</f>
        <v>61</v>
      </c>
      <c r="I801" s="80" t="str">
        <f t="shared" ref="I801:I840" si="560">IF(B801="","",B801)</f>
        <v/>
      </c>
      <c r="J801" s="80" t="str">
        <f t="shared" ref="J801:J840" si="561">IF(C801="","",C801)</f>
        <v/>
      </c>
      <c r="K801" s="81"/>
      <c r="L801" s="6">
        <f t="shared" ref="L801:L840" si="562">ROUND(K801/$AF$5*$AG$5,1)</f>
        <v>0</v>
      </c>
      <c r="M801" s="421" t="str">
        <f t="shared" si="532"/>
        <v/>
      </c>
      <c r="N801" s="4"/>
      <c r="O801" s="83">
        <f t="shared" ref="O801:O840" si="563">IF(A801="","",A801)</f>
        <v>61</v>
      </c>
      <c r="P801" s="77" t="str">
        <f t="shared" ref="P801:P840" si="564">IF(B801="","",B801)</f>
        <v/>
      </c>
      <c r="Q801" s="77" t="str">
        <f t="shared" ref="Q801:Q840" si="565">IF(C801="","",C801)</f>
        <v/>
      </c>
      <c r="R801" s="78"/>
      <c r="S801" s="79" t="e">
        <f>IF(#REF!="","",ROUND(#REF!/#REF!*$AN$5,1))</f>
        <v>#REF!</v>
      </c>
      <c r="T801" s="79" t="str">
        <f t="shared" ref="T801:T840" si="566">IF(R801="","",ROUNDUP(R801/$R$740*$T$740,1))</f>
        <v/>
      </c>
      <c r="U801" s="4"/>
      <c r="V801" s="69">
        <f t="shared" ref="V801:V840" si="567">IF(A801="","",A801)</f>
        <v>61</v>
      </c>
      <c r="W801" s="70" t="str">
        <f t="shared" ref="W801:W840" si="568">IF(B801="","",B801)</f>
        <v/>
      </c>
      <c r="X801" s="70" t="str">
        <f t="shared" ref="X801:X840" si="569">IF(C801="","",C801)</f>
        <v/>
      </c>
      <c r="Y801" s="71"/>
      <c r="Z801" s="72">
        <f t="shared" ref="Z801:Z840" si="570">ROUND(Y801/$Y$5*$Z$5,1)</f>
        <v>0</v>
      </c>
      <c r="AA801" s="422" t="str">
        <f t="shared" si="540"/>
        <v/>
      </c>
      <c r="AB801" s="4"/>
      <c r="AC801" s="84">
        <f t="shared" ref="AC801:AC840" si="571">IF(A801="","",A801)</f>
        <v>61</v>
      </c>
      <c r="AD801" s="80" t="str">
        <f t="shared" ref="AD801:AD840" si="572">IF(B801="","",B801)</f>
        <v/>
      </c>
      <c r="AE801" s="80" t="str">
        <f t="shared" ref="AE801:AE840" si="573">IF(C801="","",C801)</f>
        <v/>
      </c>
      <c r="AF801" s="81"/>
      <c r="AG801" s="6">
        <f t="shared" ref="AG801:AG840" si="574">ROUND(AF801/$AF$5*$AG$5,1)</f>
        <v>0</v>
      </c>
      <c r="AH801" s="82" t="str">
        <f t="shared" si="543"/>
        <v/>
      </c>
      <c r="AI801" s="4"/>
      <c r="AJ801" s="83">
        <f t="shared" ref="AJ801:AJ840" si="575">IF(A801="","",A801)</f>
        <v>61</v>
      </c>
      <c r="AK801" s="77" t="str">
        <f t="shared" ref="AK801:AK840" si="576">IF(B801="","",B801)</f>
        <v/>
      </c>
      <c r="AL801" s="77" t="str">
        <f t="shared" ref="AL801:AL840" si="577">IF(C801="","",C801)</f>
        <v/>
      </c>
      <c r="AM801" s="78"/>
      <c r="AN801" s="79" t="e">
        <f>IF(#REF!="","",ROUND(#REF!/#REF!*$AN$5,1))</f>
        <v>#REF!</v>
      </c>
      <c r="AO801" s="79" t="str">
        <f t="shared" si="546"/>
        <v/>
      </c>
      <c r="AP801" s="5" t="str">
        <f t="shared" si="551"/>
        <v/>
      </c>
      <c r="AQ801" s="5" t="str">
        <f t="shared" si="552"/>
        <v/>
      </c>
      <c r="AR801" s="5" t="str">
        <f t="shared" si="553"/>
        <v/>
      </c>
      <c r="AS801" s="5" t="str">
        <f t="shared" si="554"/>
        <v/>
      </c>
      <c r="AT801" s="5" t="str">
        <f t="shared" si="555"/>
        <v/>
      </c>
      <c r="AU801" s="5" t="str">
        <f t="shared" si="556"/>
        <v/>
      </c>
      <c r="AV801" s="5" t="str">
        <f t="shared" si="550"/>
        <v/>
      </c>
    </row>
    <row r="802" spans="1:48" x14ac:dyDescent="0.35">
      <c r="A802" s="69">
        <f>IF('Student Profile'!A64="","",'Student Profile'!A64)</f>
        <v>62</v>
      </c>
      <c r="B802" s="70" t="str">
        <f>IF('Student Profile'!B64="","",'Student Profile'!B64)</f>
        <v/>
      </c>
      <c r="C802" s="69" t="str">
        <f>IF('Student Profile'!C64="","",'Student Profile'!C64)</f>
        <v/>
      </c>
      <c r="D802" s="71"/>
      <c r="E802" s="72">
        <f t="shared" si="558"/>
        <v>0</v>
      </c>
      <c r="F802" s="422" t="str">
        <f t="shared" si="527"/>
        <v/>
      </c>
      <c r="G802" s="4"/>
      <c r="H802" s="84">
        <f t="shared" si="559"/>
        <v>62</v>
      </c>
      <c r="I802" s="80" t="str">
        <f t="shared" si="560"/>
        <v/>
      </c>
      <c r="J802" s="80" t="str">
        <f t="shared" si="561"/>
        <v/>
      </c>
      <c r="K802" s="81"/>
      <c r="L802" s="6">
        <f t="shared" si="562"/>
        <v>0</v>
      </c>
      <c r="M802" s="421" t="str">
        <f t="shared" si="532"/>
        <v/>
      </c>
      <c r="N802" s="4"/>
      <c r="O802" s="83">
        <f t="shared" si="563"/>
        <v>62</v>
      </c>
      <c r="P802" s="77" t="str">
        <f t="shared" si="564"/>
        <v/>
      </c>
      <c r="Q802" s="77" t="str">
        <f t="shared" si="565"/>
        <v/>
      </c>
      <c r="R802" s="78"/>
      <c r="S802" s="79" t="e">
        <f>IF(#REF!="","",ROUND(#REF!/#REF!*$AN$5,1))</f>
        <v>#REF!</v>
      </c>
      <c r="T802" s="79" t="str">
        <f t="shared" si="566"/>
        <v/>
      </c>
      <c r="U802" s="4"/>
      <c r="V802" s="69">
        <f t="shared" si="567"/>
        <v>62</v>
      </c>
      <c r="W802" s="70" t="str">
        <f t="shared" si="568"/>
        <v/>
      </c>
      <c r="X802" s="70" t="str">
        <f t="shared" si="569"/>
        <v/>
      </c>
      <c r="Y802" s="71"/>
      <c r="Z802" s="72">
        <f t="shared" si="570"/>
        <v>0</v>
      </c>
      <c r="AA802" s="422" t="str">
        <f t="shared" si="540"/>
        <v/>
      </c>
      <c r="AB802" s="4"/>
      <c r="AC802" s="84">
        <f t="shared" si="571"/>
        <v>62</v>
      </c>
      <c r="AD802" s="80" t="str">
        <f t="shared" si="572"/>
        <v/>
      </c>
      <c r="AE802" s="80" t="str">
        <f t="shared" si="573"/>
        <v/>
      </c>
      <c r="AF802" s="81"/>
      <c r="AG802" s="6">
        <f t="shared" si="574"/>
        <v>0</v>
      </c>
      <c r="AH802" s="82" t="str">
        <f t="shared" si="543"/>
        <v/>
      </c>
      <c r="AI802" s="4"/>
      <c r="AJ802" s="83">
        <f t="shared" si="575"/>
        <v>62</v>
      </c>
      <c r="AK802" s="77" t="str">
        <f t="shared" si="576"/>
        <v/>
      </c>
      <c r="AL802" s="77" t="str">
        <f t="shared" si="577"/>
        <v/>
      </c>
      <c r="AM802" s="78"/>
      <c r="AN802" s="79" t="e">
        <f>IF(#REF!="","",ROUND(#REF!/#REF!*$AN$5,1))</f>
        <v>#REF!</v>
      </c>
      <c r="AO802" s="79" t="str">
        <f t="shared" si="546"/>
        <v/>
      </c>
      <c r="AP802" s="5" t="str">
        <f t="shared" si="551"/>
        <v/>
      </c>
      <c r="AQ802" s="5" t="str">
        <f t="shared" si="552"/>
        <v/>
      </c>
      <c r="AR802" s="5" t="str">
        <f t="shared" si="553"/>
        <v/>
      </c>
      <c r="AS802" s="5" t="str">
        <f t="shared" si="554"/>
        <v/>
      </c>
      <c r="AT802" s="5" t="str">
        <f t="shared" si="555"/>
        <v/>
      </c>
      <c r="AU802" s="5" t="str">
        <f t="shared" si="556"/>
        <v/>
      </c>
      <c r="AV802" s="5" t="str">
        <f t="shared" si="550"/>
        <v/>
      </c>
    </row>
    <row r="803" spans="1:48" x14ac:dyDescent="0.35">
      <c r="A803" s="69">
        <f>IF('Student Profile'!A65="","",'Student Profile'!A65)</f>
        <v>63</v>
      </c>
      <c r="B803" s="70" t="str">
        <f>IF('Student Profile'!B65="","",'Student Profile'!B65)</f>
        <v/>
      </c>
      <c r="C803" s="69" t="str">
        <f>IF('Student Profile'!C65="","",'Student Profile'!C65)</f>
        <v/>
      </c>
      <c r="D803" s="71"/>
      <c r="E803" s="72">
        <f t="shared" si="558"/>
        <v>0</v>
      </c>
      <c r="F803" s="422" t="str">
        <f t="shared" si="527"/>
        <v/>
      </c>
      <c r="G803" s="4"/>
      <c r="H803" s="84">
        <f t="shared" si="559"/>
        <v>63</v>
      </c>
      <c r="I803" s="80" t="str">
        <f t="shared" si="560"/>
        <v/>
      </c>
      <c r="J803" s="80" t="str">
        <f t="shared" si="561"/>
        <v/>
      </c>
      <c r="K803" s="81"/>
      <c r="L803" s="6">
        <f t="shared" si="562"/>
        <v>0</v>
      </c>
      <c r="M803" s="421" t="str">
        <f t="shared" si="532"/>
        <v/>
      </c>
      <c r="N803" s="4"/>
      <c r="O803" s="83">
        <f t="shared" si="563"/>
        <v>63</v>
      </c>
      <c r="P803" s="77" t="str">
        <f t="shared" si="564"/>
        <v/>
      </c>
      <c r="Q803" s="77" t="str">
        <f t="shared" si="565"/>
        <v/>
      </c>
      <c r="R803" s="78"/>
      <c r="S803" s="79" t="e">
        <f>IF(#REF!="","",ROUND(#REF!/#REF!*$AN$5,1))</f>
        <v>#REF!</v>
      </c>
      <c r="T803" s="79" t="str">
        <f t="shared" si="566"/>
        <v/>
      </c>
      <c r="U803" s="4"/>
      <c r="V803" s="69">
        <f t="shared" si="567"/>
        <v>63</v>
      </c>
      <c r="W803" s="70" t="str">
        <f t="shared" si="568"/>
        <v/>
      </c>
      <c r="X803" s="70" t="str">
        <f t="shared" si="569"/>
        <v/>
      </c>
      <c r="Y803" s="71"/>
      <c r="Z803" s="72">
        <f t="shared" si="570"/>
        <v>0</v>
      </c>
      <c r="AA803" s="422" t="str">
        <f t="shared" si="540"/>
        <v/>
      </c>
      <c r="AB803" s="4"/>
      <c r="AC803" s="84">
        <f t="shared" si="571"/>
        <v>63</v>
      </c>
      <c r="AD803" s="80" t="str">
        <f t="shared" si="572"/>
        <v/>
      </c>
      <c r="AE803" s="80" t="str">
        <f t="shared" si="573"/>
        <v/>
      </c>
      <c r="AF803" s="81"/>
      <c r="AG803" s="6">
        <f t="shared" si="574"/>
        <v>0</v>
      </c>
      <c r="AH803" s="82" t="str">
        <f t="shared" si="543"/>
        <v/>
      </c>
      <c r="AI803" s="4"/>
      <c r="AJ803" s="83">
        <f t="shared" si="575"/>
        <v>63</v>
      </c>
      <c r="AK803" s="77" t="str">
        <f t="shared" si="576"/>
        <v/>
      </c>
      <c r="AL803" s="77" t="str">
        <f t="shared" si="577"/>
        <v/>
      </c>
      <c r="AM803" s="78"/>
      <c r="AN803" s="79" t="e">
        <f>IF(#REF!="","",ROUND(#REF!/#REF!*$AN$5,1))</f>
        <v>#REF!</v>
      </c>
      <c r="AO803" s="79" t="str">
        <f t="shared" si="546"/>
        <v/>
      </c>
      <c r="AP803" s="5" t="str">
        <f t="shared" si="551"/>
        <v/>
      </c>
      <c r="AQ803" s="5" t="str">
        <f t="shared" si="552"/>
        <v/>
      </c>
      <c r="AR803" s="5" t="str">
        <f t="shared" si="553"/>
        <v/>
      </c>
      <c r="AS803" s="5" t="str">
        <f t="shared" si="554"/>
        <v/>
      </c>
      <c r="AT803" s="5" t="str">
        <f t="shared" si="555"/>
        <v/>
      </c>
      <c r="AU803" s="5" t="str">
        <f t="shared" si="556"/>
        <v/>
      </c>
      <c r="AV803" s="5" t="str">
        <f t="shared" si="550"/>
        <v/>
      </c>
    </row>
    <row r="804" spans="1:48" x14ac:dyDescent="0.35">
      <c r="A804" s="69">
        <f>IF('Student Profile'!A66="","",'Student Profile'!A66)</f>
        <v>64</v>
      </c>
      <c r="B804" s="70" t="str">
        <f>IF('Student Profile'!B66="","",'Student Profile'!B66)</f>
        <v/>
      </c>
      <c r="C804" s="69" t="str">
        <f>IF('Student Profile'!C66="","",'Student Profile'!C66)</f>
        <v/>
      </c>
      <c r="D804" s="71"/>
      <c r="E804" s="72">
        <f t="shared" si="558"/>
        <v>0</v>
      </c>
      <c r="F804" s="422" t="str">
        <f t="shared" si="527"/>
        <v/>
      </c>
      <c r="G804" s="4"/>
      <c r="H804" s="84">
        <f t="shared" si="559"/>
        <v>64</v>
      </c>
      <c r="I804" s="80" t="str">
        <f t="shared" si="560"/>
        <v/>
      </c>
      <c r="J804" s="80" t="str">
        <f t="shared" si="561"/>
        <v/>
      </c>
      <c r="K804" s="81"/>
      <c r="L804" s="6">
        <f t="shared" si="562"/>
        <v>0</v>
      </c>
      <c r="M804" s="421" t="str">
        <f t="shared" si="532"/>
        <v/>
      </c>
      <c r="N804" s="4"/>
      <c r="O804" s="83">
        <f t="shared" si="563"/>
        <v>64</v>
      </c>
      <c r="P804" s="77" t="str">
        <f t="shared" si="564"/>
        <v/>
      </c>
      <c r="Q804" s="77" t="str">
        <f t="shared" si="565"/>
        <v/>
      </c>
      <c r="R804" s="78"/>
      <c r="S804" s="79" t="e">
        <f>IF(#REF!="","",ROUND(#REF!/#REF!*$AN$5,1))</f>
        <v>#REF!</v>
      </c>
      <c r="T804" s="79" t="str">
        <f t="shared" si="566"/>
        <v/>
      </c>
      <c r="U804" s="4"/>
      <c r="V804" s="69">
        <f t="shared" si="567"/>
        <v>64</v>
      </c>
      <c r="W804" s="70" t="str">
        <f t="shared" si="568"/>
        <v/>
      </c>
      <c r="X804" s="70" t="str">
        <f t="shared" si="569"/>
        <v/>
      </c>
      <c r="Y804" s="71"/>
      <c r="Z804" s="72">
        <f t="shared" si="570"/>
        <v>0</v>
      </c>
      <c r="AA804" s="422" t="str">
        <f t="shared" si="540"/>
        <v/>
      </c>
      <c r="AB804" s="4"/>
      <c r="AC804" s="84">
        <f t="shared" si="571"/>
        <v>64</v>
      </c>
      <c r="AD804" s="80" t="str">
        <f t="shared" si="572"/>
        <v/>
      </c>
      <c r="AE804" s="80" t="str">
        <f t="shared" si="573"/>
        <v/>
      </c>
      <c r="AF804" s="81"/>
      <c r="AG804" s="6">
        <f t="shared" si="574"/>
        <v>0</v>
      </c>
      <c r="AH804" s="82" t="str">
        <f t="shared" si="543"/>
        <v/>
      </c>
      <c r="AI804" s="4"/>
      <c r="AJ804" s="83">
        <f t="shared" si="575"/>
        <v>64</v>
      </c>
      <c r="AK804" s="77" t="str">
        <f t="shared" si="576"/>
        <v/>
      </c>
      <c r="AL804" s="77" t="str">
        <f t="shared" si="577"/>
        <v/>
      </c>
      <c r="AM804" s="78"/>
      <c r="AN804" s="79" t="e">
        <f>IF(#REF!="","",ROUND(#REF!/#REF!*$AN$5,1))</f>
        <v>#REF!</v>
      </c>
      <c r="AO804" s="79" t="str">
        <f t="shared" si="546"/>
        <v/>
      </c>
      <c r="AP804" s="5" t="str">
        <f t="shared" si="551"/>
        <v/>
      </c>
      <c r="AQ804" s="5" t="str">
        <f t="shared" si="552"/>
        <v/>
      </c>
      <c r="AR804" s="5" t="str">
        <f t="shared" si="553"/>
        <v/>
      </c>
      <c r="AS804" s="5" t="str">
        <f t="shared" si="554"/>
        <v/>
      </c>
      <c r="AT804" s="5" t="str">
        <f t="shared" si="555"/>
        <v/>
      </c>
      <c r="AU804" s="5" t="str">
        <f t="shared" si="556"/>
        <v/>
      </c>
      <c r="AV804" s="5" t="str">
        <f t="shared" si="550"/>
        <v/>
      </c>
    </row>
    <row r="805" spans="1:48" x14ac:dyDescent="0.35">
      <c r="A805" s="69">
        <f>IF('Student Profile'!A67="","",'Student Profile'!A67)</f>
        <v>65</v>
      </c>
      <c r="B805" s="70" t="str">
        <f>IF('Student Profile'!B67="","",'Student Profile'!B67)</f>
        <v/>
      </c>
      <c r="C805" s="69" t="str">
        <f>IF('Student Profile'!C67="","",'Student Profile'!C67)</f>
        <v/>
      </c>
      <c r="D805" s="71"/>
      <c r="E805" s="72">
        <f t="shared" si="558"/>
        <v>0</v>
      </c>
      <c r="F805" s="422" t="str">
        <f t="shared" si="527"/>
        <v/>
      </c>
      <c r="G805" s="4"/>
      <c r="H805" s="84">
        <f t="shared" si="559"/>
        <v>65</v>
      </c>
      <c r="I805" s="80" t="str">
        <f t="shared" si="560"/>
        <v/>
      </c>
      <c r="J805" s="80" t="str">
        <f t="shared" si="561"/>
        <v/>
      </c>
      <c r="K805" s="81"/>
      <c r="L805" s="6">
        <f t="shared" si="562"/>
        <v>0</v>
      </c>
      <c r="M805" s="421" t="str">
        <f t="shared" si="532"/>
        <v/>
      </c>
      <c r="N805" s="4"/>
      <c r="O805" s="83">
        <f t="shared" si="563"/>
        <v>65</v>
      </c>
      <c r="P805" s="77" t="str">
        <f t="shared" si="564"/>
        <v/>
      </c>
      <c r="Q805" s="77" t="str">
        <f t="shared" si="565"/>
        <v/>
      </c>
      <c r="R805" s="78"/>
      <c r="S805" s="79" t="e">
        <f>IF(#REF!="","",ROUND(#REF!/#REF!*$AN$5,1))</f>
        <v>#REF!</v>
      </c>
      <c r="T805" s="79" t="str">
        <f t="shared" si="566"/>
        <v/>
      </c>
      <c r="U805" s="4"/>
      <c r="V805" s="69">
        <f t="shared" si="567"/>
        <v>65</v>
      </c>
      <c r="W805" s="70" t="str">
        <f t="shared" si="568"/>
        <v/>
      </c>
      <c r="X805" s="70" t="str">
        <f t="shared" si="569"/>
        <v/>
      </c>
      <c r="Y805" s="71"/>
      <c r="Z805" s="72">
        <f t="shared" si="570"/>
        <v>0</v>
      </c>
      <c r="AA805" s="422" t="str">
        <f t="shared" si="540"/>
        <v/>
      </c>
      <c r="AB805" s="4"/>
      <c r="AC805" s="84">
        <f t="shared" si="571"/>
        <v>65</v>
      </c>
      <c r="AD805" s="80" t="str">
        <f t="shared" si="572"/>
        <v/>
      </c>
      <c r="AE805" s="80" t="str">
        <f t="shared" si="573"/>
        <v/>
      </c>
      <c r="AF805" s="81"/>
      <c r="AG805" s="6">
        <f t="shared" si="574"/>
        <v>0</v>
      </c>
      <c r="AH805" s="82" t="str">
        <f t="shared" si="543"/>
        <v/>
      </c>
      <c r="AI805" s="4"/>
      <c r="AJ805" s="83">
        <f t="shared" si="575"/>
        <v>65</v>
      </c>
      <c r="AK805" s="77" t="str">
        <f t="shared" si="576"/>
        <v/>
      </c>
      <c r="AL805" s="77" t="str">
        <f t="shared" si="577"/>
        <v/>
      </c>
      <c r="AM805" s="78"/>
      <c r="AN805" s="79" t="e">
        <f>IF(#REF!="","",ROUND(#REF!/#REF!*$AN$5,1))</f>
        <v>#REF!</v>
      </c>
      <c r="AO805" s="79" t="str">
        <f t="shared" si="546"/>
        <v/>
      </c>
      <c r="AP805" s="5" t="str">
        <f t="shared" si="551"/>
        <v/>
      </c>
      <c r="AQ805" s="5" t="str">
        <f t="shared" si="552"/>
        <v/>
      </c>
      <c r="AR805" s="5" t="str">
        <f t="shared" si="553"/>
        <v/>
      </c>
      <c r="AS805" s="5" t="str">
        <f t="shared" si="554"/>
        <v/>
      </c>
      <c r="AT805" s="5" t="str">
        <f t="shared" si="555"/>
        <v/>
      </c>
      <c r="AU805" s="5" t="str">
        <f t="shared" si="556"/>
        <v/>
      </c>
      <c r="AV805" s="5" t="str">
        <f t="shared" si="550"/>
        <v/>
      </c>
    </row>
    <row r="806" spans="1:48" x14ac:dyDescent="0.35">
      <c r="A806" s="69">
        <f>IF('Student Profile'!A68="","",'Student Profile'!A68)</f>
        <v>66</v>
      </c>
      <c r="B806" s="70" t="str">
        <f>IF('Student Profile'!B68="","",'Student Profile'!B68)</f>
        <v/>
      </c>
      <c r="C806" s="69" t="str">
        <f>IF('Student Profile'!C68="","",'Student Profile'!C68)</f>
        <v/>
      </c>
      <c r="D806" s="71"/>
      <c r="E806" s="72">
        <f t="shared" si="558"/>
        <v>0</v>
      </c>
      <c r="F806" s="422" t="str">
        <f t="shared" ref="F806:F840" si="578">IF(D806="","",ROUNDUP(D806/$D$740*$F$740,0))</f>
        <v/>
      </c>
      <c r="G806" s="4"/>
      <c r="H806" s="84">
        <f t="shared" si="559"/>
        <v>66</v>
      </c>
      <c r="I806" s="80" t="str">
        <f t="shared" si="560"/>
        <v/>
      </c>
      <c r="J806" s="80" t="str">
        <f t="shared" si="561"/>
        <v/>
      </c>
      <c r="K806" s="81"/>
      <c r="L806" s="6">
        <f t="shared" si="562"/>
        <v>0</v>
      </c>
      <c r="M806" s="421" t="str">
        <f t="shared" ref="M806:M840" si="579">IF(K806="","",ROUNDUP(K806/$K$740*$M$740,0))</f>
        <v/>
      </c>
      <c r="N806" s="4"/>
      <c r="O806" s="83">
        <f t="shared" si="563"/>
        <v>66</v>
      </c>
      <c r="P806" s="77" t="str">
        <f t="shared" si="564"/>
        <v/>
      </c>
      <c r="Q806" s="77" t="str">
        <f t="shared" si="565"/>
        <v/>
      </c>
      <c r="R806" s="78"/>
      <c r="S806" s="79" t="e">
        <f>IF(#REF!="","",ROUND(#REF!/#REF!*$AN$5,1))</f>
        <v>#REF!</v>
      </c>
      <c r="T806" s="79" t="str">
        <f t="shared" si="566"/>
        <v/>
      </c>
      <c r="U806" s="4"/>
      <c r="V806" s="69">
        <f t="shared" si="567"/>
        <v>66</v>
      </c>
      <c r="W806" s="70" t="str">
        <f t="shared" si="568"/>
        <v/>
      </c>
      <c r="X806" s="70" t="str">
        <f t="shared" si="569"/>
        <v/>
      </c>
      <c r="Y806" s="71"/>
      <c r="Z806" s="72">
        <f t="shared" si="570"/>
        <v>0</v>
      </c>
      <c r="AA806" s="422" t="str">
        <f t="shared" ref="AA806:AA840" si="580">IF(Y806="","",ROUNDUP(Y806/$Y$740*$AA$740,0))</f>
        <v/>
      </c>
      <c r="AB806" s="4"/>
      <c r="AC806" s="84">
        <f t="shared" si="571"/>
        <v>66</v>
      </c>
      <c r="AD806" s="80" t="str">
        <f t="shared" si="572"/>
        <v/>
      </c>
      <c r="AE806" s="80" t="str">
        <f t="shared" si="573"/>
        <v/>
      </c>
      <c r="AF806" s="81"/>
      <c r="AG806" s="6">
        <f t="shared" si="574"/>
        <v>0</v>
      </c>
      <c r="AH806" s="82" t="str">
        <f t="shared" ref="AH806:AH840" si="581">IF(AF806="","",ROUNDUP(AF806/$AF$740*$AH$740,0))</f>
        <v/>
      </c>
      <c r="AI806" s="4"/>
      <c r="AJ806" s="83">
        <f t="shared" si="575"/>
        <v>66</v>
      </c>
      <c r="AK806" s="77" t="str">
        <f t="shared" si="576"/>
        <v/>
      </c>
      <c r="AL806" s="77" t="str">
        <f t="shared" si="577"/>
        <v/>
      </c>
      <c r="AM806" s="78"/>
      <c r="AN806" s="79" t="e">
        <f>IF(#REF!="","",ROUND(#REF!/#REF!*$AN$5,1))</f>
        <v>#REF!</v>
      </c>
      <c r="AO806" s="79" t="str">
        <f t="shared" ref="AO806:AO840" si="582">IF(AM806="","",ROUNDUP(AM806/$AM$740*$AO$740,0))</f>
        <v/>
      </c>
      <c r="AP806" s="5" t="str">
        <f t="shared" si="551"/>
        <v/>
      </c>
      <c r="AQ806" s="5" t="str">
        <f t="shared" si="552"/>
        <v/>
      </c>
      <c r="AR806" s="5" t="str">
        <f t="shared" si="553"/>
        <v/>
      </c>
      <c r="AS806" s="5" t="str">
        <f t="shared" si="554"/>
        <v/>
      </c>
      <c r="AT806" s="5" t="str">
        <f t="shared" si="555"/>
        <v/>
      </c>
      <c r="AU806" s="5" t="str">
        <f t="shared" si="556"/>
        <v/>
      </c>
      <c r="AV806" s="5" t="str">
        <f t="shared" ref="AV806:AV840" si="583">IF(AND(AP806="",AQ806="",AS806="",AT806=""),"",SUM(AP806,AQ806,AS806,AT806))</f>
        <v/>
      </c>
    </row>
    <row r="807" spans="1:48" x14ac:dyDescent="0.35">
      <c r="A807" s="69">
        <f>IF('Student Profile'!A69="","",'Student Profile'!A69)</f>
        <v>67</v>
      </c>
      <c r="B807" s="70" t="str">
        <f>IF('Student Profile'!B69="","",'Student Profile'!B69)</f>
        <v/>
      </c>
      <c r="C807" s="69" t="str">
        <f>IF('Student Profile'!C69="","",'Student Profile'!C69)</f>
        <v/>
      </c>
      <c r="D807" s="71"/>
      <c r="E807" s="72">
        <f t="shared" si="558"/>
        <v>0</v>
      </c>
      <c r="F807" s="422" t="str">
        <f t="shared" si="578"/>
        <v/>
      </c>
      <c r="G807" s="4"/>
      <c r="H807" s="84">
        <f t="shared" si="559"/>
        <v>67</v>
      </c>
      <c r="I807" s="80" t="str">
        <f t="shared" si="560"/>
        <v/>
      </c>
      <c r="J807" s="80" t="str">
        <f t="shared" si="561"/>
        <v/>
      </c>
      <c r="K807" s="81"/>
      <c r="L807" s="6">
        <f t="shared" si="562"/>
        <v>0</v>
      </c>
      <c r="M807" s="421" t="str">
        <f t="shared" si="579"/>
        <v/>
      </c>
      <c r="N807" s="4"/>
      <c r="O807" s="83">
        <f t="shared" si="563"/>
        <v>67</v>
      </c>
      <c r="P807" s="77" t="str">
        <f t="shared" si="564"/>
        <v/>
      </c>
      <c r="Q807" s="77" t="str">
        <f t="shared" si="565"/>
        <v/>
      </c>
      <c r="R807" s="78"/>
      <c r="S807" s="79" t="e">
        <f>IF(#REF!="","",ROUND(#REF!/#REF!*$AN$5,1))</f>
        <v>#REF!</v>
      </c>
      <c r="T807" s="79" t="str">
        <f t="shared" si="566"/>
        <v/>
      </c>
      <c r="U807" s="4"/>
      <c r="V807" s="69">
        <f t="shared" si="567"/>
        <v>67</v>
      </c>
      <c r="W807" s="70" t="str">
        <f t="shared" si="568"/>
        <v/>
      </c>
      <c r="X807" s="70" t="str">
        <f t="shared" si="569"/>
        <v/>
      </c>
      <c r="Y807" s="71"/>
      <c r="Z807" s="72">
        <f t="shared" si="570"/>
        <v>0</v>
      </c>
      <c r="AA807" s="422" t="str">
        <f t="shared" si="580"/>
        <v/>
      </c>
      <c r="AB807" s="4"/>
      <c r="AC807" s="84">
        <f t="shared" si="571"/>
        <v>67</v>
      </c>
      <c r="AD807" s="80" t="str">
        <f t="shared" si="572"/>
        <v/>
      </c>
      <c r="AE807" s="80" t="str">
        <f t="shared" si="573"/>
        <v/>
      </c>
      <c r="AF807" s="81"/>
      <c r="AG807" s="6">
        <f t="shared" si="574"/>
        <v>0</v>
      </c>
      <c r="AH807" s="82" t="str">
        <f t="shared" si="581"/>
        <v/>
      </c>
      <c r="AI807" s="4"/>
      <c r="AJ807" s="83">
        <f t="shared" si="575"/>
        <v>67</v>
      </c>
      <c r="AK807" s="77" t="str">
        <f t="shared" si="576"/>
        <v/>
      </c>
      <c r="AL807" s="77" t="str">
        <f t="shared" si="577"/>
        <v/>
      </c>
      <c r="AM807" s="78"/>
      <c r="AN807" s="79" t="e">
        <f>IF(#REF!="","",ROUND(#REF!/#REF!*$AN$5,1))</f>
        <v>#REF!</v>
      </c>
      <c r="AO807" s="79" t="str">
        <f t="shared" si="582"/>
        <v/>
      </c>
      <c r="AP807" s="5" t="str">
        <f t="shared" si="551"/>
        <v/>
      </c>
      <c r="AQ807" s="5" t="str">
        <f t="shared" si="552"/>
        <v/>
      </c>
      <c r="AR807" s="5" t="str">
        <f t="shared" si="553"/>
        <v/>
      </c>
      <c r="AS807" s="5" t="str">
        <f t="shared" si="554"/>
        <v/>
      </c>
      <c r="AT807" s="5" t="str">
        <f t="shared" si="555"/>
        <v/>
      </c>
      <c r="AU807" s="5" t="str">
        <f t="shared" si="556"/>
        <v/>
      </c>
      <c r="AV807" s="5" t="str">
        <f t="shared" si="583"/>
        <v/>
      </c>
    </row>
    <row r="808" spans="1:48" x14ac:dyDescent="0.35">
      <c r="A808" s="69">
        <f>IF('Student Profile'!A70="","",'Student Profile'!A70)</f>
        <v>68</v>
      </c>
      <c r="B808" s="70" t="str">
        <f>IF('Student Profile'!B70="","",'Student Profile'!B70)</f>
        <v/>
      </c>
      <c r="C808" s="69" t="str">
        <f>IF('Student Profile'!C70="","",'Student Profile'!C70)</f>
        <v/>
      </c>
      <c r="D808" s="71"/>
      <c r="E808" s="72">
        <f t="shared" si="558"/>
        <v>0</v>
      </c>
      <c r="F808" s="422" t="str">
        <f t="shared" si="578"/>
        <v/>
      </c>
      <c r="G808" s="4"/>
      <c r="H808" s="84">
        <f t="shared" si="559"/>
        <v>68</v>
      </c>
      <c r="I808" s="80" t="str">
        <f t="shared" si="560"/>
        <v/>
      </c>
      <c r="J808" s="80" t="str">
        <f t="shared" si="561"/>
        <v/>
      </c>
      <c r="K808" s="81"/>
      <c r="L808" s="6">
        <f t="shared" si="562"/>
        <v>0</v>
      </c>
      <c r="M808" s="421" t="str">
        <f t="shared" si="579"/>
        <v/>
      </c>
      <c r="N808" s="4"/>
      <c r="O808" s="83">
        <f t="shared" si="563"/>
        <v>68</v>
      </c>
      <c r="P808" s="77" t="str">
        <f t="shared" si="564"/>
        <v/>
      </c>
      <c r="Q808" s="77" t="str">
        <f t="shared" si="565"/>
        <v/>
      </c>
      <c r="R808" s="78"/>
      <c r="S808" s="79" t="e">
        <f>IF(#REF!="","",ROUND(#REF!/#REF!*$AN$5,1))</f>
        <v>#REF!</v>
      </c>
      <c r="T808" s="79" t="str">
        <f t="shared" si="566"/>
        <v/>
      </c>
      <c r="U808" s="4"/>
      <c r="V808" s="69">
        <f t="shared" si="567"/>
        <v>68</v>
      </c>
      <c r="W808" s="70" t="str">
        <f t="shared" si="568"/>
        <v/>
      </c>
      <c r="X808" s="70" t="str">
        <f t="shared" si="569"/>
        <v/>
      </c>
      <c r="Y808" s="71"/>
      <c r="Z808" s="72">
        <f t="shared" si="570"/>
        <v>0</v>
      </c>
      <c r="AA808" s="422" t="str">
        <f t="shared" si="580"/>
        <v/>
      </c>
      <c r="AB808" s="4"/>
      <c r="AC808" s="84">
        <f t="shared" si="571"/>
        <v>68</v>
      </c>
      <c r="AD808" s="80" t="str">
        <f t="shared" si="572"/>
        <v/>
      </c>
      <c r="AE808" s="80" t="str">
        <f t="shared" si="573"/>
        <v/>
      </c>
      <c r="AF808" s="81"/>
      <c r="AG808" s="6">
        <f t="shared" si="574"/>
        <v>0</v>
      </c>
      <c r="AH808" s="82" t="str">
        <f t="shared" si="581"/>
        <v/>
      </c>
      <c r="AI808" s="4"/>
      <c r="AJ808" s="83">
        <f t="shared" si="575"/>
        <v>68</v>
      </c>
      <c r="AK808" s="77" t="str">
        <f t="shared" si="576"/>
        <v/>
      </c>
      <c r="AL808" s="77" t="str">
        <f t="shared" si="577"/>
        <v/>
      </c>
      <c r="AM808" s="78"/>
      <c r="AN808" s="79" t="e">
        <f>IF(#REF!="","",ROUND(#REF!/#REF!*$AN$5,1))</f>
        <v>#REF!</v>
      </c>
      <c r="AO808" s="79" t="str">
        <f t="shared" si="582"/>
        <v/>
      </c>
      <c r="AP808" s="5" t="str">
        <f t="shared" ref="AP808:AP840" si="584">IF(D808="","",D808)</f>
        <v/>
      </c>
      <c r="AQ808" s="5" t="str">
        <f t="shared" ref="AQ808:AQ840" si="585">IF(K808="","",K808)</f>
        <v/>
      </c>
      <c r="AR808" s="5" t="str">
        <f t="shared" ref="AR808:AR840" si="586">IF(R808="","",R808)</f>
        <v/>
      </c>
      <c r="AS808" s="5" t="str">
        <f t="shared" ref="AS808:AS840" si="587">IF(Y808="","",Y808)</f>
        <v/>
      </c>
      <c r="AT808" s="5" t="str">
        <f t="shared" ref="AT808:AT840" si="588">IF(AF808="","",AF808)</f>
        <v/>
      </c>
      <c r="AU808" s="5" t="str">
        <f t="shared" ref="AU808:AU840" si="589">IF(AM808="","",AM808)</f>
        <v/>
      </c>
      <c r="AV808" s="5" t="str">
        <f t="shared" si="583"/>
        <v/>
      </c>
    </row>
    <row r="809" spans="1:48" x14ac:dyDescent="0.35">
      <c r="A809" s="69">
        <f>IF('Student Profile'!A71="","",'Student Profile'!A71)</f>
        <v>69</v>
      </c>
      <c r="B809" s="70" t="str">
        <f>IF('Student Profile'!B71="","",'Student Profile'!B71)</f>
        <v/>
      </c>
      <c r="C809" s="69" t="str">
        <f>IF('Student Profile'!C71="","",'Student Profile'!C71)</f>
        <v/>
      </c>
      <c r="D809" s="71"/>
      <c r="E809" s="72">
        <f t="shared" si="558"/>
        <v>0</v>
      </c>
      <c r="F809" s="422" t="str">
        <f t="shared" si="578"/>
        <v/>
      </c>
      <c r="G809" s="4"/>
      <c r="H809" s="84">
        <f t="shared" si="559"/>
        <v>69</v>
      </c>
      <c r="I809" s="80" t="str">
        <f t="shared" si="560"/>
        <v/>
      </c>
      <c r="J809" s="80" t="str">
        <f t="shared" si="561"/>
        <v/>
      </c>
      <c r="K809" s="81"/>
      <c r="L809" s="6">
        <f t="shared" si="562"/>
        <v>0</v>
      </c>
      <c r="M809" s="421" t="str">
        <f t="shared" si="579"/>
        <v/>
      </c>
      <c r="N809" s="4"/>
      <c r="O809" s="83">
        <f t="shared" si="563"/>
        <v>69</v>
      </c>
      <c r="P809" s="77" t="str">
        <f t="shared" si="564"/>
        <v/>
      </c>
      <c r="Q809" s="77" t="str">
        <f t="shared" si="565"/>
        <v/>
      </c>
      <c r="R809" s="78"/>
      <c r="S809" s="79" t="e">
        <f>IF(#REF!="","",ROUND(#REF!/#REF!*$AN$5,1))</f>
        <v>#REF!</v>
      </c>
      <c r="T809" s="79" t="str">
        <f t="shared" si="566"/>
        <v/>
      </c>
      <c r="U809" s="4"/>
      <c r="V809" s="69">
        <f t="shared" si="567"/>
        <v>69</v>
      </c>
      <c r="W809" s="70" t="str">
        <f t="shared" si="568"/>
        <v/>
      </c>
      <c r="X809" s="70" t="str">
        <f t="shared" si="569"/>
        <v/>
      </c>
      <c r="Y809" s="71"/>
      <c r="Z809" s="72">
        <f t="shared" si="570"/>
        <v>0</v>
      </c>
      <c r="AA809" s="422" t="str">
        <f t="shared" si="580"/>
        <v/>
      </c>
      <c r="AB809" s="4"/>
      <c r="AC809" s="84">
        <f t="shared" si="571"/>
        <v>69</v>
      </c>
      <c r="AD809" s="80" t="str">
        <f t="shared" si="572"/>
        <v/>
      </c>
      <c r="AE809" s="80" t="str">
        <f t="shared" si="573"/>
        <v/>
      </c>
      <c r="AF809" s="81"/>
      <c r="AG809" s="6">
        <f t="shared" si="574"/>
        <v>0</v>
      </c>
      <c r="AH809" s="82" t="str">
        <f t="shared" si="581"/>
        <v/>
      </c>
      <c r="AI809" s="4"/>
      <c r="AJ809" s="83">
        <f t="shared" si="575"/>
        <v>69</v>
      </c>
      <c r="AK809" s="77" t="str">
        <f t="shared" si="576"/>
        <v/>
      </c>
      <c r="AL809" s="77" t="str">
        <f t="shared" si="577"/>
        <v/>
      </c>
      <c r="AM809" s="78"/>
      <c r="AN809" s="79" t="e">
        <f>IF(#REF!="","",ROUND(#REF!/#REF!*$AN$5,1))</f>
        <v>#REF!</v>
      </c>
      <c r="AO809" s="79" t="str">
        <f t="shared" si="582"/>
        <v/>
      </c>
      <c r="AP809" s="5" t="str">
        <f t="shared" si="584"/>
        <v/>
      </c>
      <c r="AQ809" s="5" t="str">
        <f t="shared" si="585"/>
        <v/>
      </c>
      <c r="AR809" s="5" t="str">
        <f t="shared" si="586"/>
        <v/>
      </c>
      <c r="AS809" s="5" t="str">
        <f t="shared" si="587"/>
        <v/>
      </c>
      <c r="AT809" s="5" t="str">
        <f t="shared" si="588"/>
        <v/>
      </c>
      <c r="AU809" s="5" t="str">
        <f t="shared" si="589"/>
        <v/>
      </c>
      <c r="AV809" s="5" t="str">
        <f t="shared" si="583"/>
        <v/>
      </c>
    </row>
    <row r="810" spans="1:48" x14ac:dyDescent="0.35">
      <c r="A810" s="69">
        <f>IF('Student Profile'!A72="","",'Student Profile'!A72)</f>
        <v>70</v>
      </c>
      <c r="B810" s="70" t="str">
        <f>IF('Student Profile'!B72="","",'Student Profile'!B72)</f>
        <v/>
      </c>
      <c r="C810" s="69" t="str">
        <f>IF('Student Profile'!C72="","",'Student Profile'!C72)</f>
        <v/>
      </c>
      <c r="D810" s="71"/>
      <c r="E810" s="72">
        <f t="shared" si="558"/>
        <v>0</v>
      </c>
      <c r="F810" s="422" t="str">
        <f t="shared" si="578"/>
        <v/>
      </c>
      <c r="G810" s="4"/>
      <c r="H810" s="84">
        <f t="shared" si="559"/>
        <v>70</v>
      </c>
      <c r="I810" s="80" t="str">
        <f t="shared" si="560"/>
        <v/>
      </c>
      <c r="J810" s="80" t="str">
        <f t="shared" si="561"/>
        <v/>
      </c>
      <c r="K810" s="81"/>
      <c r="L810" s="6">
        <f t="shared" si="562"/>
        <v>0</v>
      </c>
      <c r="M810" s="421" t="str">
        <f t="shared" si="579"/>
        <v/>
      </c>
      <c r="N810" s="4"/>
      <c r="O810" s="83">
        <f t="shared" si="563"/>
        <v>70</v>
      </c>
      <c r="P810" s="77" t="str">
        <f t="shared" si="564"/>
        <v/>
      </c>
      <c r="Q810" s="77" t="str">
        <f t="shared" si="565"/>
        <v/>
      </c>
      <c r="R810" s="78"/>
      <c r="S810" s="79" t="e">
        <f>IF(#REF!="","",ROUND(#REF!/#REF!*$AN$5,1))</f>
        <v>#REF!</v>
      </c>
      <c r="T810" s="79" t="str">
        <f t="shared" si="566"/>
        <v/>
      </c>
      <c r="U810" s="4"/>
      <c r="V810" s="69">
        <f t="shared" si="567"/>
        <v>70</v>
      </c>
      <c r="W810" s="70" t="str">
        <f t="shared" si="568"/>
        <v/>
      </c>
      <c r="X810" s="70" t="str">
        <f t="shared" si="569"/>
        <v/>
      </c>
      <c r="Y810" s="71"/>
      <c r="Z810" s="72">
        <f t="shared" si="570"/>
        <v>0</v>
      </c>
      <c r="AA810" s="422" t="str">
        <f t="shared" si="580"/>
        <v/>
      </c>
      <c r="AB810" s="4"/>
      <c r="AC810" s="84">
        <f t="shared" si="571"/>
        <v>70</v>
      </c>
      <c r="AD810" s="80" t="str">
        <f t="shared" si="572"/>
        <v/>
      </c>
      <c r="AE810" s="80" t="str">
        <f t="shared" si="573"/>
        <v/>
      </c>
      <c r="AF810" s="81"/>
      <c r="AG810" s="6">
        <f t="shared" si="574"/>
        <v>0</v>
      </c>
      <c r="AH810" s="82" t="str">
        <f t="shared" si="581"/>
        <v/>
      </c>
      <c r="AI810" s="4"/>
      <c r="AJ810" s="83">
        <f t="shared" si="575"/>
        <v>70</v>
      </c>
      <c r="AK810" s="77" t="str">
        <f t="shared" si="576"/>
        <v/>
      </c>
      <c r="AL810" s="77" t="str">
        <f t="shared" si="577"/>
        <v/>
      </c>
      <c r="AM810" s="78"/>
      <c r="AN810" s="79" t="e">
        <f>IF(#REF!="","",ROUND(#REF!/#REF!*$AN$5,1))</f>
        <v>#REF!</v>
      </c>
      <c r="AO810" s="79" t="str">
        <f t="shared" si="582"/>
        <v/>
      </c>
      <c r="AP810" s="5" t="str">
        <f t="shared" si="584"/>
        <v/>
      </c>
      <c r="AQ810" s="5" t="str">
        <f t="shared" si="585"/>
        <v/>
      </c>
      <c r="AR810" s="5" t="str">
        <f t="shared" si="586"/>
        <v/>
      </c>
      <c r="AS810" s="5" t="str">
        <f t="shared" si="587"/>
        <v/>
      </c>
      <c r="AT810" s="5" t="str">
        <f t="shared" si="588"/>
        <v/>
      </c>
      <c r="AU810" s="5" t="str">
        <f t="shared" si="589"/>
        <v/>
      </c>
      <c r="AV810" s="5" t="str">
        <f t="shared" si="583"/>
        <v/>
      </c>
    </row>
    <row r="811" spans="1:48" x14ac:dyDescent="0.35">
      <c r="A811" s="69">
        <f>IF('Student Profile'!A73="","",'Student Profile'!A73)</f>
        <v>71</v>
      </c>
      <c r="B811" s="70" t="str">
        <f>IF('Student Profile'!B73="","",'Student Profile'!B73)</f>
        <v/>
      </c>
      <c r="C811" s="69" t="str">
        <f>IF('Student Profile'!C73="","",'Student Profile'!C73)</f>
        <v/>
      </c>
      <c r="D811" s="71"/>
      <c r="E811" s="72">
        <f t="shared" si="558"/>
        <v>0</v>
      </c>
      <c r="F811" s="422" t="str">
        <f t="shared" si="578"/>
        <v/>
      </c>
      <c r="G811" s="4"/>
      <c r="H811" s="84">
        <f t="shared" si="559"/>
        <v>71</v>
      </c>
      <c r="I811" s="80" t="str">
        <f t="shared" si="560"/>
        <v/>
      </c>
      <c r="J811" s="80" t="str">
        <f t="shared" si="561"/>
        <v/>
      </c>
      <c r="K811" s="81"/>
      <c r="L811" s="6">
        <f t="shared" si="562"/>
        <v>0</v>
      </c>
      <c r="M811" s="421" t="str">
        <f t="shared" si="579"/>
        <v/>
      </c>
      <c r="N811" s="4"/>
      <c r="O811" s="83">
        <f t="shared" si="563"/>
        <v>71</v>
      </c>
      <c r="P811" s="77" t="str">
        <f t="shared" si="564"/>
        <v/>
      </c>
      <c r="Q811" s="77" t="str">
        <f t="shared" si="565"/>
        <v/>
      </c>
      <c r="R811" s="78"/>
      <c r="S811" s="79" t="e">
        <f>IF(#REF!="","",ROUND(#REF!/#REF!*$AN$5,1))</f>
        <v>#REF!</v>
      </c>
      <c r="T811" s="79" t="str">
        <f t="shared" si="566"/>
        <v/>
      </c>
      <c r="U811" s="4"/>
      <c r="V811" s="69">
        <f t="shared" si="567"/>
        <v>71</v>
      </c>
      <c r="W811" s="70" t="str">
        <f t="shared" si="568"/>
        <v/>
      </c>
      <c r="X811" s="70" t="str">
        <f t="shared" si="569"/>
        <v/>
      </c>
      <c r="Y811" s="71"/>
      <c r="Z811" s="72">
        <f t="shared" si="570"/>
        <v>0</v>
      </c>
      <c r="AA811" s="422" t="str">
        <f t="shared" si="580"/>
        <v/>
      </c>
      <c r="AB811" s="4"/>
      <c r="AC811" s="84">
        <f t="shared" si="571"/>
        <v>71</v>
      </c>
      <c r="AD811" s="80" t="str">
        <f t="shared" si="572"/>
        <v/>
      </c>
      <c r="AE811" s="80" t="str">
        <f t="shared" si="573"/>
        <v/>
      </c>
      <c r="AF811" s="81"/>
      <c r="AG811" s="6">
        <f t="shared" si="574"/>
        <v>0</v>
      </c>
      <c r="AH811" s="82" t="str">
        <f t="shared" si="581"/>
        <v/>
      </c>
      <c r="AI811" s="4"/>
      <c r="AJ811" s="83">
        <f t="shared" si="575"/>
        <v>71</v>
      </c>
      <c r="AK811" s="77" t="str">
        <f t="shared" si="576"/>
        <v/>
      </c>
      <c r="AL811" s="77" t="str">
        <f t="shared" si="577"/>
        <v/>
      </c>
      <c r="AM811" s="78"/>
      <c r="AN811" s="79" t="e">
        <f>IF(#REF!="","",ROUND(#REF!/#REF!*$AN$5,1))</f>
        <v>#REF!</v>
      </c>
      <c r="AO811" s="79" t="str">
        <f t="shared" si="582"/>
        <v/>
      </c>
      <c r="AP811" s="5" t="str">
        <f t="shared" si="584"/>
        <v/>
      </c>
      <c r="AQ811" s="5" t="str">
        <f t="shared" si="585"/>
        <v/>
      </c>
      <c r="AR811" s="5" t="str">
        <f t="shared" si="586"/>
        <v/>
      </c>
      <c r="AS811" s="5" t="str">
        <f t="shared" si="587"/>
        <v/>
      </c>
      <c r="AT811" s="5" t="str">
        <f t="shared" si="588"/>
        <v/>
      </c>
      <c r="AU811" s="5" t="str">
        <f t="shared" si="589"/>
        <v/>
      </c>
      <c r="AV811" s="5" t="str">
        <f t="shared" si="583"/>
        <v/>
      </c>
    </row>
    <row r="812" spans="1:48" x14ac:dyDescent="0.35">
      <c r="A812" s="69">
        <f>IF('Student Profile'!A74="","",'Student Profile'!A74)</f>
        <v>72</v>
      </c>
      <c r="B812" s="70" t="str">
        <f>IF('Student Profile'!B74="","",'Student Profile'!B74)</f>
        <v/>
      </c>
      <c r="C812" s="69" t="str">
        <f>IF('Student Profile'!C74="","",'Student Profile'!C74)</f>
        <v/>
      </c>
      <c r="D812" s="71"/>
      <c r="E812" s="72">
        <f t="shared" si="558"/>
        <v>0</v>
      </c>
      <c r="F812" s="422" t="str">
        <f t="shared" si="578"/>
        <v/>
      </c>
      <c r="G812" s="4"/>
      <c r="H812" s="84">
        <f t="shared" si="559"/>
        <v>72</v>
      </c>
      <c r="I812" s="80" t="str">
        <f t="shared" si="560"/>
        <v/>
      </c>
      <c r="J812" s="80" t="str">
        <f t="shared" si="561"/>
        <v/>
      </c>
      <c r="K812" s="81"/>
      <c r="L812" s="6">
        <f t="shared" si="562"/>
        <v>0</v>
      </c>
      <c r="M812" s="421" t="str">
        <f t="shared" si="579"/>
        <v/>
      </c>
      <c r="N812" s="4"/>
      <c r="O812" s="83">
        <f t="shared" si="563"/>
        <v>72</v>
      </c>
      <c r="P812" s="77" t="str">
        <f t="shared" si="564"/>
        <v/>
      </c>
      <c r="Q812" s="77" t="str">
        <f t="shared" si="565"/>
        <v/>
      </c>
      <c r="R812" s="78"/>
      <c r="S812" s="79" t="e">
        <f>IF(#REF!="","",ROUND(#REF!/#REF!*$AN$5,1))</f>
        <v>#REF!</v>
      </c>
      <c r="T812" s="79" t="str">
        <f t="shared" si="566"/>
        <v/>
      </c>
      <c r="U812" s="4"/>
      <c r="V812" s="69">
        <f t="shared" si="567"/>
        <v>72</v>
      </c>
      <c r="W812" s="70" t="str">
        <f t="shared" si="568"/>
        <v/>
      </c>
      <c r="X812" s="70" t="str">
        <f t="shared" si="569"/>
        <v/>
      </c>
      <c r="Y812" s="71"/>
      <c r="Z812" s="72">
        <f t="shared" si="570"/>
        <v>0</v>
      </c>
      <c r="AA812" s="422" t="str">
        <f t="shared" si="580"/>
        <v/>
      </c>
      <c r="AB812" s="4"/>
      <c r="AC812" s="84">
        <f t="shared" si="571"/>
        <v>72</v>
      </c>
      <c r="AD812" s="80" t="str">
        <f t="shared" si="572"/>
        <v/>
      </c>
      <c r="AE812" s="80" t="str">
        <f t="shared" si="573"/>
        <v/>
      </c>
      <c r="AF812" s="81"/>
      <c r="AG812" s="6">
        <f t="shared" si="574"/>
        <v>0</v>
      </c>
      <c r="AH812" s="82" t="str">
        <f t="shared" si="581"/>
        <v/>
      </c>
      <c r="AI812" s="4"/>
      <c r="AJ812" s="83">
        <f t="shared" si="575"/>
        <v>72</v>
      </c>
      <c r="AK812" s="77" t="str">
        <f t="shared" si="576"/>
        <v/>
      </c>
      <c r="AL812" s="77" t="str">
        <f t="shared" si="577"/>
        <v/>
      </c>
      <c r="AM812" s="78"/>
      <c r="AN812" s="79" t="e">
        <f>IF(#REF!="","",ROUND(#REF!/#REF!*$AN$5,1))</f>
        <v>#REF!</v>
      </c>
      <c r="AO812" s="79" t="str">
        <f t="shared" si="582"/>
        <v/>
      </c>
      <c r="AP812" s="5" t="str">
        <f t="shared" si="584"/>
        <v/>
      </c>
      <c r="AQ812" s="5" t="str">
        <f t="shared" si="585"/>
        <v/>
      </c>
      <c r="AR812" s="5" t="str">
        <f t="shared" si="586"/>
        <v/>
      </c>
      <c r="AS812" s="5" t="str">
        <f t="shared" si="587"/>
        <v/>
      </c>
      <c r="AT812" s="5" t="str">
        <f t="shared" si="588"/>
        <v/>
      </c>
      <c r="AU812" s="5" t="str">
        <f t="shared" si="589"/>
        <v/>
      </c>
      <c r="AV812" s="5" t="str">
        <f t="shared" si="583"/>
        <v/>
      </c>
    </row>
    <row r="813" spans="1:48" x14ac:dyDescent="0.35">
      <c r="A813" s="69">
        <f>IF('Student Profile'!A75="","",'Student Profile'!A75)</f>
        <v>73</v>
      </c>
      <c r="B813" s="70" t="str">
        <f>IF('Student Profile'!B75="","",'Student Profile'!B75)</f>
        <v/>
      </c>
      <c r="C813" s="69" t="str">
        <f>IF('Student Profile'!C75="","",'Student Profile'!C75)</f>
        <v/>
      </c>
      <c r="D813" s="71"/>
      <c r="E813" s="72">
        <f t="shared" si="558"/>
        <v>0</v>
      </c>
      <c r="F813" s="422" t="str">
        <f t="shared" si="578"/>
        <v/>
      </c>
      <c r="G813" s="4"/>
      <c r="H813" s="84">
        <f t="shared" si="559"/>
        <v>73</v>
      </c>
      <c r="I813" s="80" t="str">
        <f t="shared" si="560"/>
        <v/>
      </c>
      <c r="J813" s="80" t="str">
        <f t="shared" si="561"/>
        <v/>
      </c>
      <c r="K813" s="81"/>
      <c r="L813" s="6">
        <f t="shared" si="562"/>
        <v>0</v>
      </c>
      <c r="M813" s="421" t="str">
        <f t="shared" si="579"/>
        <v/>
      </c>
      <c r="N813" s="4"/>
      <c r="O813" s="83">
        <f t="shared" si="563"/>
        <v>73</v>
      </c>
      <c r="P813" s="77" t="str">
        <f t="shared" si="564"/>
        <v/>
      </c>
      <c r="Q813" s="77" t="str">
        <f t="shared" si="565"/>
        <v/>
      </c>
      <c r="R813" s="78"/>
      <c r="S813" s="79" t="e">
        <f>IF(#REF!="","",ROUND(#REF!/#REF!*$AN$5,1))</f>
        <v>#REF!</v>
      </c>
      <c r="T813" s="79" t="str">
        <f t="shared" si="566"/>
        <v/>
      </c>
      <c r="U813" s="4"/>
      <c r="V813" s="69">
        <f t="shared" si="567"/>
        <v>73</v>
      </c>
      <c r="W813" s="70" t="str">
        <f t="shared" si="568"/>
        <v/>
      </c>
      <c r="X813" s="70" t="str">
        <f t="shared" si="569"/>
        <v/>
      </c>
      <c r="Y813" s="71"/>
      <c r="Z813" s="72">
        <f t="shared" si="570"/>
        <v>0</v>
      </c>
      <c r="AA813" s="422" t="str">
        <f t="shared" si="580"/>
        <v/>
      </c>
      <c r="AB813" s="4"/>
      <c r="AC813" s="84">
        <f t="shared" si="571"/>
        <v>73</v>
      </c>
      <c r="AD813" s="80" t="str">
        <f t="shared" si="572"/>
        <v/>
      </c>
      <c r="AE813" s="80" t="str">
        <f t="shared" si="573"/>
        <v/>
      </c>
      <c r="AF813" s="81"/>
      <c r="AG813" s="6">
        <f t="shared" si="574"/>
        <v>0</v>
      </c>
      <c r="AH813" s="82" t="str">
        <f t="shared" si="581"/>
        <v/>
      </c>
      <c r="AI813" s="4"/>
      <c r="AJ813" s="83">
        <f t="shared" si="575"/>
        <v>73</v>
      </c>
      <c r="AK813" s="77" t="str">
        <f t="shared" si="576"/>
        <v/>
      </c>
      <c r="AL813" s="77" t="str">
        <f t="shared" si="577"/>
        <v/>
      </c>
      <c r="AM813" s="78"/>
      <c r="AN813" s="79" t="e">
        <f>IF(#REF!="","",ROUND(#REF!/#REF!*$AN$5,1))</f>
        <v>#REF!</v>
      </c>
      <c r="AO813" s="79" t="str">
        <f t="shared" si="582"/>
        <v/>
      </c>
      <c r="AP813" s="5" t="str">
        <f t="shared" si="584"/>
        <v/>
      </c>
      <c r="AQ813" s="5" t="str">
        <f t="shared" si="585"/>
        <v/>
      </c>
      <c r="AR813" s="5" t="str">
        <f t="shared" si="586"/>
        <v/>
      </c>
      <c r="AS813" s="5" t="str">
        <f t="shared" si="587"/>
        <v/>
      </c>
      <c r="AT813" s="5" t="str">
        <f t="shared" si="588"/>
        <v/>
      </c>
      <c r="AU813" s="5" t="str">
        <f t="shared" si="589"/>
        <v/>
      </c>
      <c r="AV813" s="5" t="str">
        <f t="shared" si="583"/>
        <v/>
      </c>
    </row>
    <row r="814" spans="1:48" x14ac:dyDescent="0.35">
      <c r="A814" s="69">
        <f>IF('Student Profile'!A76="","",'Student Profile'!A76)</f>
        <v>74</v>
      </c>
      <c r="B814" s="70" t="str">
        <f>IF('Student Profile'!B76="","",'Student Profile'!B76)</f>
        <v/>
      </c>
      <c r="C814" s="69" t="str">
        <f>IF('Student Profile'!C76="","",'Student Profile'!C76)</f>
        <v/>
      </c>
      <c r="D814" s="71"/>
      <c r="E814" s="72">
        <f t="shared" si="558"/>
        <v>0</v>
      </c>
      <c r="F814" s="422" t="str">
        <f t="shared" si="578"/>
        <v/>
      </c>
      <c r="G814" s="4"/>
      <c r="H814" s="84">
        <f t="shared" si="559"/>
        <v>74</v>
      </c>
      <c r="I814" s="80" t="str">
        <f t="shared" si="560"/>
        <v/>
      </c>
      <c r="J814" s="80" t="str">
        <f t="shared" si="561"/>
        <v/>
      </c>
      <c r="K814" s="81"/>
      <c r="L814" s="6">
        <f t="shared" si="562"/>
        <v>0</v>
      </c>
      <c r="M814" s="421" t="str">
        <f t="shared" si="579"/>
        <v/>
      </c>
      <c r="N814" s="4"/>
      <c r="O814" s="83">
        <f t="shared" si="563"/>
        <v>74</v>
      </c>
      <c r="P814" s="77" t="str">
        <f t="shared" si="564"/>
        <v/>
      </c>
      <c r="Q814" s="77" t="str">
        <f t="shared" si="565"/>
        <v/>
      </c>
      <c r="R814" s="78"/>
      <c r="S814" s="79" t="e">
        <f>IF(#REF!="","",ROUND(#REF!/#REF!*$AN$5,1))</f>
        <v>#REF!</v>
      </c>
      <c r="T814" s="79" t="str">
        <f t="shared" si="566"/>
        <v/>
      </c>
      <c r="U814" s="4"/>
      <c r="V814" s="69">
        <f t="shared" si="567"/>
        <v>74</v>
      </c>
      <c r="W814" s="70" t="str">
        <f t="shared" si="568"/>
        <v/>
      </c>
      <c r="X814" s="70" t="str">
        <f t="shared" si="569"/>
        <v/>
      </c>
      <c r="Y814" s="71"/>
      <c r="Z814" s="72">
        <f t="shared" si="570"/>
        <v>0</v>
      </c>
      <c r="AA814" s="422" t="str">
        <f t="shared" si="580"/>
        <v/>
      </c>
      <c r="AB814" s="4"/>
      <c r="AC814" s="84">
        <f t="shared" si="571"/>
        <v>74</v>
      </c>
      <c r="AD814" s="80" t="str">
        <f t="shared" si="572"/>
        <v/>
      </c>
      <c r="AE814" s="80" t="str">
        <f t="shared" si="573"/>
        <v/>
      </c>
      <c r="AF814" s="81"/>
      <c r="AG814" s="6">
        <f t="shared" si="574"/>
        <v>0</v>
      </c>
      <c r="AH814" s="82" t="str">
        <f t="shared" si="581"/>
        <v/>
      </c>
      <c r="AI814" s="4"/>
      <c r="AJ814" s="83">
        <f t="shared" si="575"/>
        <v>74</v>
      </c>
      <c r="AK814" s="77" t="str">
        <f t="shared" si="576"/>
        <v/>
      </c>
      <c r="AL814" s="77" t="str">
        <f t="shared" si="577"/>
        <v/>
      </c>
      <c r="AM814" s="78"/>
      <c r="AN814" s="79" t="e">
        <f>IF(#REF!="","",ROUND(#REF!/#REF!*$AN$5,1))</f>
        <v>#REF!</v>
      </c>
      <c r="AO814" s="79" t="str">
        <f t="shared" si="582"/>
        <v/>
      </c>
      <c r="AP814" s="5" t="str">
        <f t="shared" si="584"/>
        <v/>
      </c>
      <c r="AQ814" s="5" t="str">
        <f t="shared" si="585"/>
        <v/>
      </c>
      <c r="AR814" s="5" t="str">
        <f t="shared" si="586"/>
        <v/>
      </c>
      <c r="AS814" s="5" t="str">
        <f t="shared" si="587"/>
        <v/>
      </c>
      <c r="AT814" s="5" t="str">
        <f t="shared" si="588"/>
        <v/>
      </c>
      <c r="AU814" s="5" t="str">
        <f t="shared" si="589"/>
        <v/>
      </c>
      <c r="AV814" s="5" t="str">
        <f t="shared" si="583"/>
        <v/>
      </c>
    </row>
    <row r="815" spans="1:48" x14ac:dyDescent="0.35">
      <c r="A815" s="69">
        <f>IF('Student Profile'!A77="","",'Student Profile'!A77)</f>
        <v>75</v>
      </c>
      <c r="B815" s="70" t="str">
        <f>IF('Student Profile'!B77="","",'Student Profile'!B77)</f>
        <v/>
      </c>
      <c r="C815" s="69" t="str">
        <f>IF('Student Profile'!C77="","",'Student Profile'!C77)</f>
        <v/>
      </c>
      <c r="D815" s="71"/>
      <c r="E815" s="72">
        <f t="shared" si="558"/>
        <v>0</v>
      </c>
      <c r="F815" s="422" t="str">
        <f t="shared" si="578"/>
        <v/>
      </c>
      <c r="G815" s="4"/>
      <c r="H815" s="84">
        <f t="shared" si="559"/>
        <v>75</v>
      </c>
      <c r="I815" s="80" t="str">
        <f t="shared" si="560"/>
        <v/>
      </c>
      <c r="J815" s="80" t="str">
        <f t="shared" si="561"/>
        <v/>
      </c>
      <c r="K815" s="81"/>
      <c r="L815" s="6">
        <f t="shared" si="562"/>
        <v>0</v>
      </c>
      <c r="M815" s="421" t="str">
        <f t="shared" si="579"/>
        <v/>
      </c>
      <c r="N815" s="4"/>
      <c r="O815" s="83">
        <f t="shared" si="563"/>
        <v>75</v>
      </c>
      <c r="P815" s="77" t="str">
        <f t="shared" si="564"/>
        <v/>
      </c>
      <c r="Q815" s="77" t="str">
        <f t="shared" si="565"/>
        <v/>
      </c>
      <c r="R815" s="78"/>
      <c r="S815" s="79" t="e">
        <f>IF(#REF!="","",ROUND(#REF!/#REF!*$AN$5,1))</f>
        <v>#REF!</v>
      </c>
      <c r="T815" s="79" t="str">
        <f t="shared" si="566"/>
        <v/>
      </c>
      <c r="U815" s="4"/>
      <c r="V815" s="69">
        <f t="shared" si="567"/>
        <v>75</v>
      </c>
      <c r="W815" s="70" t="str">
        <f t="shared" si="568"/>
        <v/>
      </c>
      <c r="X815" s="70" t="str">
        <f t="shared" si="569"/>
        <v/>
      </c>
      <c r="Y815" s="71"/>
      <c r="Z815" s="72">
        <f t="shared" si="570"/>
        <v>0</v>
      </c>
      <c r="AA815" s="422" t="str">
        <f t="shared" si="580"/>
        <v/>
      </c>
      <c r="AB815" s="4"/>
      <c r="AC815" s="84">
        <f t="shared" si="571"/>
        <v>75</v>
      </c>
      <c r="AD815" s="80" t="str">
        <f t="shared" si="572"/>
        <v/>
      </c>
      <c r="AE815" s="80" t="str">
        <f t="shared" si="573"/>
        <v/>
      </c>
      <c r="AF815" s="81"/>
      <c r="AG815" s="6">
        <f t="shared" si="574"/>
        <v>0</v>
      </c>
      <c r="AH815" s="82" t="str">
        <f t="shared" si="581"/>
        <v/>
      </c>
      <c r="AI815" s="4"/>
      <c r="AJ815" s="83">
        <f t="shared" si="575"/>
        <v>75</v>
      </c>
      <c r="AK815" s="77" t="str">
        <f t="shared" si="576"/>
        <v/>
      </c>
      <c r="AL815" s="77" t="str">
        <f t="shared" si="577"/>
        <v/>
      </c>
      <c r="AM815" s="78"/>
      <c r="AN815" s="79" t="e">
        <f>IF(#REF!="","",ROUND(#REF!/#REF!*$AN$5,1))</f>
        <v>#REF!</v>
      </c>
      <c r="AO815" s="79" t="str">
        <f t="shared" si="582"/>
        <v/>
      </c>
      <c r="AP815" s="5" t="str">
        <f t="shared" si="584"/>
        <v/>
      </c>
      <c r="AQ815" s="5" t="str">
        <f t="shared" si="585"/>
        <v/>
      </c>
      <c r="AR815" s="5" t="str">
        <f t="shared" si="586"/>
        <v/>
      </c>
      <c r="AS815" s="5" t="str">
        <f t="shared" si="587"/>
        <v/>
      </c>
      <c r="AT815" s="5" t="str">
        <f t="shared" si="588"/>
        <v/>
      </c>
      <c r="AU815" s="5" t="str">
        <f t="shared" si="589"/>
        <v/>
      </c>
      <c r="AV815" s="5" t="str">
        <f t="shared" si="583"/>
        <v/>
      </c>
    </row>
    <row r="816" spans="1:48" x14ac:dyDescent="0.35">
      <c r="A816" s="69">
        <f>IF('Student Profile'!A78="","",'Student Profile'!A78)</f>
        <v>76</v>
      </c>
      <c r="B816" s="70" t="str">
        <f>IF('Student Profile'!B78="","",'Student Profile'!B78)</f>
        <v/>
      </c>
      <c r="C816" s="69" t="str">
        <f>IF('Student Profile'!C78="","",'Student Profile'!C78)</f>
        <v/>
      </c>
      <c r="D816" s="71"/>
      <c r="E816" s="72">
        <f t="shared" si="558"/>
        <v>0</v>
      </c>
      <c r="F816" s="422" t="str">
        <f t="shared" si="578"/>
        <v/>
      </c>
      <c r="G816" s="4"/>
      <c r="H816" s="84">
        <f t="shared" si="559"/>
        <v>76</v>
      </c>
      <c r="I816" s="80" t="str">
        <f t="shared" si="560"/>
        <v/>
      </c>
      <c r="J816" s="80" t="str">
        <f t="shared" si="561"/>
        <v/>
      </c>
      <c r="K816" s="81"/>
      <c r="L816" s="6">
        <f t="shared" si="562"/>
        <v>0</v>
      </c>
      <c r="M816" s="421" t="str">
        <f t="shared" si="579"/>
        <v/>
      </c>
      <c r="N816" s="4"/>
      <c r="O816" s="83">
        <f t="shared" si="563"/>
        <v>76</v>
      </c>
      <c r="P816" s="77" t="str">
        <f t="shared" si="564"/>
        <v/>
      </c>
      <c r="Q816" s="77" t="str">
        <f t="shared" si="565"/>
        <v/>
      </c>
      <c r="R816" s="78"/>
      <c r="S816" s="79" t="e">
        <f>IF(#REF!="","",ROUND(#REF!/#REF!*$AN$5,1))</f>
        <v>#REF!</v>
      </c>
      <c r="T816" s="79" t="str">
        <f t="shared" si="566"/>
        <v/>
      </c>
      <c r="U816" s="4"/>
      <c r="V816" s="69">
        <f t="shared" si="567"/>
        <v>76</v>
      </c>
      <c r="W816" s="70" t="str">
        <f t="shared" si="568"/>
        <v/>
      </c>
      <c r="X816" s="70" t="str">
        <f t="shared" si="569"/>
        <v/>
      </c>
      <c r="Y816" s="71"/>
      <c r="Z816" s="72">
        <f t="shared" si="570"/>
        <v>0</v>
      </c>
      <c r="AA816" s="422" t="str">
        <f t="shared" si="580"/>
        <v/>
      </c>
      <c r="AB816" s="4"/>
      <c r="AC816" s="84">
        <f t="shared" si="571"/>
        <v>76</v>
      </c>
      <c r="AD816" s="80" t="str">
        <f t="shared" si="572"/>
        <v/>
      </c>
      <c r="AE816" s="80" t="str">
        <f t="shared" si="573"/>
        <v/>
      </c>
      <c r="AF816" s="81"/>
      <c r="AG816" s="6">
        <f t="shared" si="574"/>
        <v>0</v>
      </c>
      <c r="AH816" s="82" t="str">
        <f t="shared" si="581"/>
        <v/>
      </c>
      <c r="AI816" s="4"/>
      <c r="AJ816" s="83">
        <f t="shared" si="575"/>
        <v>76</v>
      </c>
      <c r="AK816" s="77" t="str">
        <f t="shared" si="576"/>
        <v/>
      </c>
      <c r="AL816" s="77" t="str">
        <f t="shared" si="577"/>
        <v/>
      </c>
      <c r="AM816" s="78"/>
      <c r="AN816" s="79" t="e">
        <f>IF(#REF!="","",ROUND(#REF!/#REF!*$AN$5,1))</f>
        <v>#REF!</v>
      </c>
      <c r="AO816" s="79" t="str">
        <f t="shared" si="582"/>
        <v/>
      </c>
      <c r="AP816" s="5" t="str">
        <f t="shared" si="584"/>
        <v/>
      </c>
      <c r="AQ816" s="5" t="str">
        <f t="shared" si="585"/>
        <v/>
      </c>
      <c r="AR816" s="5" t="str">
        <f t="shared" si="586"/>
        <v/>
      </c>
      <c r="AS816" s="5" t="str">
        <f t="shared" si="587"/>
        <v/>
      </c>
      <c r="AT816" s="5" t="str">
        <f t="shared" si="588"/>
        <v/>
      </c>
      <c r="AU816" s="5" t="str">
        <f t="shared" si="589"/>
        <v/>
      </c>
      <c r="AV816" s="5" t="str">
        <f t="shared" si="583"/>
        <v/>
      </c>
    </row>
    <row r="817" spans="1:48" x14ac:dyDescent="0.35">
      <c r="A817" s="69">
        <f>IF('Student Profile'!A79="","",'Student Profile'!A79)</f>
        <v>77</v>
      </c>
      <c r="B817" s="70" t="str">
        <f>IF('Student Profile'!B79="","",'Student Profile'!B79)</f>
        <v/>
      </c>
      <c r="C817" s="69" t="str">
        <f>IF('Student Profile'!C79="","",'Student Profile'!C79)</f>
        <v/>
      </c>
      <c r="D817" s="71"/>
      <c r="E817" s="72">
        <f t="shared" si="558"/>
        <v>0</v>
      </c>
      <c r="F817" s="422" t="str">
        <f t="shared" si="578"/>
        <v/>
      </c>
      <c r="G817" s="4"/>
      <c r="H817" s="84">
        <f t="shared" si="559"/>
        <v>77</v>
      </c>
      <c r="I817" s="80" t="str">
        <f t="shared" si="560"/>
        <v/>
      </c>
      <c r="J817" s="80" t="str">
        <f t="shared" si="561"/>
        <v/>
      </c>
      <c r="K817" s="81"/>
      <c r="L817" s="6">
        <f t="shared" si="562"/>
        <v>0</v>
      </c>
      <c r="M817" s="421" t="str">
        <f t="shared" si="579"/>
        <v/>
      </c>
      <c r="N817" s="4"/>
      <c r="O817" s="83">
        <f t="shared" si="563"/>
        <v>77</v>
      </c>
      <c r="P817" s="77" t="str">
        <f t="shared" si="564"/>
        <v/>
      </c>
      <c r="Q817" s="77" t="str">
        <f t="shared" si="565"/>
        <v/>
      </c>
      <c r="R817" s="78"/>
      <c r="S817" s="79" t="e">
        <f>IF(#REF!="","",ROUND(#REF!/#REF!*$AN$5,1))</f>
        <v>#REF!</v>
      </c>
      <c r="T817" s="79" t="str">
        <f t="shared" si="566"/>
        <v/>
      </c>
      <c r="U817" s="4"/>
      <c r="V817" s="69">
        <f t="shared" si="567"/>
        <v>77</v>
      </c>
      <c r="W817" s="70" t="str">
        <f t="shared" si="568"/>
        <v/>
      </c>
      <c r="X817" s="70" t="str">
        <f t="shared" si="569"/>
        <v/>
      </c>
      <c r="Y817" s="71"/>
      <c r="Z817" s="72">
        <f t="shared" si="570"/>
        <v>0</v>
      </c>
      <c r="AA817" s="422" t="str">
        <f t="shared" si="580"/>
        <v/>
      </c>
      <c r="AB817" s="4"/>
      <c r="AC817" s="84">
        <f t="shared" si="571"/>
        <v>77</v>
      </c>
      <c r="AD817" s="80" t="str">
        <f t="shared" si="572"/>
        <v/>
      </c>
      <c r="AE817" s="80" t="str">
        <f t="shared" si="573"/>
        <v/>
      </c>
      <c r="AF817" s="81"/>
      <c r="AG817" s="6">
        <f t="shared" si="574"/>
        <v>0</v>
      </c>
      <c r="AH817" s="82" t="str">
        <f t="shared" si="581"/>
        <v/>
      </c>
      <c r="AI817" s="4"/>
      <c r="AJ817" s="83">
        <f t="shared" si="575"/>
        <v>77</v>
      </c>
      <c r="AK817" s="77" t="str">
        <f t="shared" si="576"/>
        <v/>
      </c>
      <c r="AL817" s="77" t="str">
        <f t="shared" si="577"/>
        <v/>
      </c>
      <c r="AM817" s="78"/>
      <c r="AN817" s="79" t="e">
        <f>IF(#REF!="","",ROUND(#REF!/#REF!*$AN$5,1))</f>
        <v>#REF!</v>
      </c>
      <c r="AO817" s="79" t="str">
        <f t="shared" si="582"/>
        <v/>
      </c>
      <c r="AP817" s="5" t="str">
        <f t="shared" si="584"/>
        <v/>
      </c>
      <c r="AQ817" s="5" t="str">
        <f t="shared" si="585"/>
        <v/>
      </c>
      <c r="AR817" s="5" t="str">
        <f t="shared" si="586"/>
        <v/>
      </c>
      <c r="AS817" s="5" t="str">
        <f t="shared" si="587"/>
        <v/>
      </c>
      <c r="AT817" s="5" t="str">
        <f t="shared" si="588"/>
        <v/>
      </c>
      <c r="AU817" s="5" t="str">
        <f t="shared" si="589"/>
        <v/>
      </c>
      <c r="AV817" s="5" t="str">
        <f t="shared" si="583"/>
        <v/>
      </c>
    </row>
    <row r="818" spans="1:48" x14ac:dyDescent="0.35">
      <c r="A818" s="69">
        <f>IF('Student Profile'!A80="","",'Student Profile'!A80)</f>
        <v>78</v>
      </c>
      <c r="B818" s="70" t="str">
        <f>IF('Student Profile'!B80="","",'Student Profile'!B80)</f>
        <v/>
      </c>
      <c r="C818" s="69" t="str">
        <f>IF('Student Profile'!C80="","",'Student Profile'!C80)</f>
        <v/>
      </c>
      <c r="D818" s="71"/>
      <c r="E818" s="72">
        <f t="shared" si="558"/>
        <v>0</v>
      </c>
      <c r="F818" s="422" t="str">
        <f t="shared" si="578"/>
        <v/>
      </c>
      <c r="G818" s="4"/>
      <c r="H818" s="84">
        <f t="shared" si="559"/>
        <v>78</v>
      </c>
      <c r="I818" s="80" t="str">
        <f t="shared" si="560"/>
        <v/>
      </c>
      <c r="J818" s="80" t="str">
        <f t="shared" si="561"/>
        <v/>
      </c>
      <c r="K818" s="81"/>
      <c r="L818" s="6">
        <f t="shared" si="562"/>
        <v>0</v>
      </c>
      <c r="M818" s="421" t="str">
        <f t="shared" si="579"/>
        <v/>
      </c>
      <c r="N818" s="4"/>
      <c r="O818" s="83">
        <f t="shared" si="563"/>
        <v>78</v>
      </c>
      <c r="P818" s="77" t="str">
        <f t="shared" si="564"/>
        <v/>
      </c>
      <c r="Q818" s="77" t="str">
        <f t="shared" si="565"/>
        <v/>
      </c>
      <c r="R818" s="78"/>
      <c r="S818" s="79" t="e">
        <f>IF(#REF!="","",ROUND(#REF!/#REF!*$AN$5,1))</f>
        <v>#REF!</v>
      </c>
      <c r="T818" s="79" t="str">
        <f t="shared" si="566"/>
        <v/>
      </c>
      <c r="U818" s="4"/>
      <c r="V818" s="69">
        <f t="shared" si="567"/>
        <v>78</v>
      </c>
      <c r="W818" s="70" t="str">
        <f t="shared" si="568"/>
        <v/>
      </c>
      <c r="X818" s="70" t="str">
        <f t="shared" si="569"/>
        <v/>
      </c>
      <c r="Y818" s="71"/>
      <c r="Z818" s="72">
        <f t="shared" si="570"/>
        <v>0</v>
      </c>
      <c r="AA818" s="422" t="str">
        <f t="shared" si="580"/>
        <v/>
      </c>
      <c r="AB818" s="4"/>
      <c r="AC818" s="84">
        <f t="shared" si="571"/>
        <v>78</v>
      </c>
      <c r="AD818" s="80" t="str">
        <f t="shared" si="572"/>
        <v/>
      </c>
      <c r="AE818" s="80" t="str">
        <f t="shared" si="573"/>
        <v/>
      </c>
      <c r="AF818" s="81"/>
      <c r="AG818" s="6">
        <f t="shared" si="574"/>
        <v>0</v>
      </c>
      <c r="AH818" s="82" t="str">
        <f t="shared" si="581"/>
        <v/>
      </c>
      <c r="AI818" s="4"/>
      <c r="AJ818" s="83">
        <f t="shared" si="575"/>
        <v>78</v>
      </c>
      <c r="AK818" s="77" t="str">
        <f t="shared" si="576"/>
        <v/>
      </c>
      <c r="AL818" s="77" t="str">
        <f t="shared" si="577"/>
        <v/>
      </c>
      <c r="AM818" s="78"/>
      <c r="AN818" s="79" t="e">
        <f>IF(#REF!="","",ROUND(#REF!/#REF!*$AN$5,1))</f>
        <v>#REF!</v>
      </c>
      <c r="AO818" s="79" t="str">
        <f t="shared" si="582"/>
        <v/>
      </c>
      <c r="AP818" s="5" t="str">
        <f t="shared" si="584"/>
        <v/>
      </c>
      <c r="AQ818" s="5" t="str">
        <f t="shared" si="585"/>
        <v/>
      </c>
      <c r="AR818" s="5" t="str">
        <f t="shared" si="586"/>
        <v/>
      </c>
      <c r="AS818" s="5" t="str">
        <f t="shared" si="587"/>
        <v/>
      </c>
      <c r="AT818" s="5" t="str">
        <f t="shared" si="588"/>
        <v/>
      </c>
      <c r="AU818" s="5" t="str">
        <f t="shared" si="589"/>
        <v/>
      </c>
      <c r="AV818" s="5" t="str">
        <f t="shared" si="583"/>
        <v/>
      </c>
    </row>
    <row r="819" spans="1:48" x14ac:dyDescent="0.35">
      <c r="A819" s="69">
        <f>IF('Student Profile'!A81="","",'Student Profile'!A81)</f>
        <v>79</v>
      </c>
      <c r="B819" s="70" t="str">
        <f>IF('Student Profile'!B81="","",'Student Profile'!B81)</f>
        <v/>
      </c>
      <c r="C819" s="69" t="str">
        <f>IF('Student Profile'!C81="","",'Student Profile'!C81)</f>
        <v/>
      </c>
      <c r="D819" s="71"/>
      <c r="E819" s="72">
        <f t="shared" si="558"/>
        <v>0</v>
      </c>
      <c r="F819" s="422" t="str">
        <f t="shared" si="578"/>
        <v/>
      </c>
      <c r="G819" s="4"/>
      <c r="H819" s="84">
        <f t="shared" si="559"/>
        <v>79</v>
      </c>
      <c r="I819" s="80" t="str">
        <f t="shared" si="560"/>
        <v/>
      </c>
      <c r="J819" s="80" t="str">
        <f t="shared" si="561"/>
        <v/>
      </c>
      <c r="K819" s="81"/>
      <c r="L819" s="6">
        <f t="shared" si="562"/>
        <v>0</v>
      </c>
      <c r="M819" s="421" t="str">
        <f t="shared" si="579"/>
        <v/>
      </c>
      <c r="N819" s="4"/>
      <c r="O819" s="83">
        <f t="shared" si="563"/>
        <v>79</v>
      </c>
      <c r="P819" s="77" t="str">
        <f t="shared" si="564"/>
        <v/>
      </c>
      <c r="Q819" s="77" t="str">
        <f t="shared" si="565"/>
        <v/>
      </c>
      <c r="R819" s="78"/>
      <c r="S819" s="79" t="e">
        <f>IF(#REF!="","",ROUND(#REF!/#REF!*$AN$5,1))</f>
        <v>#REF!</v>
      </c>
      <c r="T819" s="79" t="str">
        <f t="shared" si="566"/>
        <v/>
      </c>
      <c r="U819" s="4"/>
      <c r="V819" s="69">
        <f t="shared" si="567"/>
        <v>79</v>
      </c>
      <c r="W819" s="70" t="str">
        <f t="shared" si="568"/>
        <v/>
      </c>
      <c r="X819" s="70" t="str">
        <f t="shared" si="569"/>
        <v/>
      </c>
      <c r="Y819" s="71"/>
      <c r="Z819" s="72">
        <f t="shared" si="570"/>
        <v>0</v>
      </c>
      <c r="AA819" s="422" t="str">
        <f t="shared" si="580"/>
        <v/>
      </c>
      <c r="AB819" s="4"/>
      <c r="AC819" s="84">
        <f t="shared" si="571"/>
        <v>79</v>
      </c>
      <c r="AD819" s="80" t="str">
        <f t="shared" si="572"/>
        <v/>
      </c>
      <c r="AE819" s="80" t="str">
        <f t="shared" si="573"/>
        <v/>
      </c>
      <c r="AF819" s="81"/>
      <c r="AG819" s="6">
        <f t="shared" si="574"/>
        <v>0</v>
      </c>
      <c r="AH819" s="82" t="str">
        <f t="shared" si="581"/>
        <v/>
      </c>
      <c r="AI819" s="4"/>
      <c r="AJ819" s="83">
        <f t="shared" si="575"/>
        <v>79</v>
      </c>
      <c r="AK819" s="77" t="str">
        <f t="shared" si="576"/>
        <v/>
      </c>
      <c r="AL819" s="77" t="str">
        <f t="shared" si="577"/>
        <v/>
      </c>
      <c r="AM819" s="78"/>
      <c r="AN819" s="79" t="e">
        <f>IF(#REF!="","",ROUND(#REF!/#REF!*$AN$5,1))</f>
        <v>#REF!</v>
      </c>
      <c r="AO819" s="79" t="str">
        <f t="shared" si="582"/>
        <v/>
      </c>
      <c r="AP819" s="5" t="str">
        <f t="shared" si="584"/>
        <v/>
      </c>
      <c r="AQ819" s="5" t="str">
        <f t="shared" si="585"/>
        <v/>
      </c>
      <c r="AR819" s="5" t="str">
        <f t="shared" si="586"/>
        <v/>
      </c>
      <c r="AS819" s="5" t="str">
        <f t="shared" si="587"/>
        <v/>
      </c>
      <c r="AT819" s="5" t="str">
        <f t="shared" si="588"/>
        <v/>
      </c>
      <c r="AU819" s="5" t="str">
        <f t="shared" si="589"/>
        <v/>
      </c>
      <c r="AV819" s="5" t="str">
        <f t="shared" si="583"/>
        <v/>
      </c>
    </row>
    <row r="820" spans="1:48" x14ac:dyDescent="0.35">
      <c r="A820" s="69">
        <f>IF('Student Profile'!A82="","",'Student Profile'!A82)</f>
        <v>80</v>
      </c>
      <c r="B820" s="70" t="str">
        <f>IF('Student Profile'!B82="","",'Student Profile'!B82)</f>
        <v/>
      </c>
      <c r="C820" s="69" t="str">
        <f>IF('Student Profile'!C82="","",'Student Profile'!C82)</f>
        <v/>
      </c>
      <c r="D820" s="71"/>
      <c r="E820" s="72">
        <f t="shared" si="558"/>
        <v>0</v>
      </c>
      <c r="F820" s="422" t="str">
        <f t="shared" si="578"/>
        <v/>
      </c>
      <c r="G820" s="4"/>
      <c r="H820" s="84">
        <f t="shared" si="559"/>
        <v>80</v>
      </c>
      <c r="I820" s="80" t="str">
        <f t="shared" si="560"/>
        <v/>
      </c>
      <c r="J820" s="80" t="str">
        <f t="shared" si="561"/>
        <v/>
      </c>
      <c r="K820" s="81"/>
      <c r="L820" s="6">
        <f t="shared" si="562"/>
        <v>0</v>
      </c>
      <c r="M820" s="421" t="str">
        <f t="shared" si="579"/>
        <v/>
      </c>
      <c r="N820" s="4"/>
      <c r="O820" s="83">
        <f t="shared" si="563"/>
        <v>80</v>
      </c>
      <c r="P820" s="77" t="str">
        <f t="shared" si="564"/>
        <v/>
      </c>
      <c r="Q820" s="77" t="str">
        <f t="shared" si="565"/>
        <v/>
      </c>
      <c r="R820" s="78"/>
      <c r="S820" s="79" t="e">
        <f>IF(#REF!="","",ROUND(#REF!/#REF!*$AN$5,1))</f>
        <v>#REF!</v>
      </c>
      <c r="T820" s="79" t="str">
        <f t="shared" si="566"/>
        <v/>
      </c>
      <c r="U820" s="4"/>
      <c r="V820" s="69">
        <f t="shared" si="567"/>
        <v>80</v>
      </c>
      <c r="W820" s="70" t="str">
        <f t="shared" si="568"/>
        <v/>
      </c>
      <c r="X820" s="70" t="str">
        <f t="shared" si="569"/>
        <v/>
      </c>
      <c r="Y820" s="71"/>
      <c r="Z820" s="72">
        <f t="shared" si="570"/>
        <v>0</v>
      </c>
      <c r="AA820" s="422" t="str">
        <f t="shared" si="580"/>
        <v/>
      </c>
      <c r="AB820" s="4"/>
      <c r="AC820" s="84">
        <f t="shared" si="571"/>
        <v>80</v>
      </c>
      <c r="AD820" s="80" t="str">
        <f t="shared" si="572"/>
        <v/>
      </c>
      <c r="AE820" s="80" t="str">
        <f t="shared" si="573"/>
        <v/>
      </c>
      <c r="AF820" s="81"/>
      <c r="AG820" s="6">
        <f t="shared" si="574"/>
        <v>0</v>
      </c>
      <c r="AH820" s="82" t="str">
        <f t="shared" si="581"/>
        <v/>
      </c>
      <c r="AI820" s="4"/>
      <c r="AJ820" s="83">
        <f t="shared" si="575"/>
        <v>80</v>
      </c>
      <c r="AK820" s="77" t="str">
        <f t="shared" si="576"/>
        <v/>
      </c>
      <c r="AL820" s="77" t="str">
        <f t="shared" si="577"/>
        <v/>
      </c>
      <c r="AM820" s="78"/>
      <c r="AN820" s="79" t="e">
        <f>IF(#REF!="","",ROUND(#REF!/#REF!*$AN$5,1))</f>
        <v>#REF!</v>
      </c>
      <c r="AO820" s="79" t="str">
        <f t="shared" si="582"/>
        <v/>
      </c>
      <c r="AP820" s="5" t="str">
        <f t="shared" si="584"/>
        <v/>
      </c>
      <c r="AQ820" s="5" t="str">
        <f t="shared" si="585"/>
        <v/>
      </c>
      <c r="AR820" s="5" t="str">
        <f t="shared" si="586"/>
        <v/>
      </c>
      <c r="AS820" s="5" t="str">
        <f t="shared" si="587"/>
        <v/>
      </c>
      <c r="AT820" s="5" t="str">
        <f t="shared" si="588"/>
        <v/>
      </c>
      <c r="AU820" s="5" t="str">
        <f t="shared" si="589"/>
        <v/>
      </c>
      <c r="AV820" s="5" t="str">
        <f t="shared" si="583"/>
        <v/>
      </c>
    </row>
    <row r="821" spans="1:48" x14ac:dyDescent="0.35">
      <c r="A821" s="69">
        <f>IF('Student Profile'!A83="","",'Student Profile'!A83)</f>
        <v>81</v>
      </c>
      <c r="B821" s="70" t="str">
        <f>IF('Student Profile'!B83="","",'Student Profile'!B83)</f>
        <v/>
      </c>
      <c r="C821" s="69" t="str">
        <f>IF('Student Profile'!C83="","",'Student Profile'!C83)</f>
        <v/>
      </c>
      <c r="D821" s="71"/>
      <c r="E821" s="72">
        <f t="shared" si="558"/>
        <v>0</v>
      </c>
      <c r="F821" s="422" t="str">
        <f t="shared" si="578"/>
        <v/>
      </c>
      <c r="G821" s="4"/>
      <c r="H821" s="84">
        <f t="shared" si="559"/>
        <v>81</v>
      </c>
      <c r="I821" s="80" t="str">
        <f t="shared" si="560"/>
        <v/>
      </c>
      <c r="J821" s="80" t="str">
        <f t="shared" si="561"/>
        <v/>
      </c>
      <c r="K821" s="81"/>
      <c r="L821" s="6">
        <f t="shared" si="562"/>
        <v>0</v>
      </c>
      <c r="M821" s="421" t="str">
        <f t="shared" si="579"/>
        <v/>
      </c>
      <c r="N821" s="4"/>
      <c r="O821" s="83">
        <f t="shared" si="563"/>
        <v>81</v>
      </c>
      <c r="P821" s="77" t="str">
        <f t="shared" si="564"/>
        <v/>
      </c>
      <c r="Q821" s="77" t="str">
        <f t="shared" si="565"/>
        <v/>
      </c>
      <c r="R821" s="78"/>
      <c r="S821" s="79" t="e">
        <f>IF(#REF!="","",ROUND(#REF!/#REF!*$AN$5,1))</f>
        <v>#REF!</v>
      </c>
      <c r="T821" s="79" t="str">
        <f t="shared" si="566"/>
        <v/>
      </c>
      <c r="U821" s="4"/>
      <c r="V821" s="69">
        <f t="shared" si="567"/>
        <v>81</v>
      </c>
      <c r="W821" s="70" t="str">
        <f t="shared" si="568"/>
        <v/>
      </c>
      <c r="X821" s="70" t="str">
        <f t="shared" si="569"/>
        <v/>
      </c>
      <c r="Y821" s="71"/>
      <c r="Z821" s="72">
        <f t="shared" si="570"/>
        <v>0</v>
      </c>
      <c r="AA821" s="422" t="str">
        <f t="shared" si="580"/>
        <v/>
      </c>
      <c r="AB821" s="4"/>
      <c r="AC821" s="84">
        <f t="shared" si="571"/>
        <v>81</v>
      </c>
      <c r="AD821" s="80" t="str">
        <f t="shared" si="572"/>
        <v/>
      </c>
      <c r="AE821" s="80" t="str">
        <f t="shared" si="573"/>
        <v/>
      </c>
      <c r="AF821" s="81"/>
      <c r="AG821" s="6">
        <f t="shared" si="574"/>
        <v>0</v>
      </c>
      <c r="AH821" s="82" t="str">
        <f t="shared" si="581"/>
        <v/>
      </c>
      <c r="AI821" s="4"/>
      <c r="AJ821" s="83">
        <f t="shared" si="575"/>
        <v>81</v>
      </c>
      <c r="AK821" s="77" t="str">
        <f t="shared" si="576"/>
        <v/>
      </c>
      <c r="AL821" s="77" t="str">
        <f t="shared" si="577"/>
        <v/>
      </c>
      <c r="AM821" s="78"/>
      <c r="AN821" s="79" t="e">
        <f>IF(#REF!="","",ROUND(#REF!/#REF!*$AN$5,1))</f>
        <v>#REF!</v>
      </c>
      <c r="AO821" s="79" t="str">
        <f t="shared" si="582"/>
        <v/>
      </c>
      <c r="AP821" s="5" t="str">
        <f t="shared" si="584"/>
        <v/>
      </c>
      <c r="AQ821" s="5" t="str">
        <f t="shared" si="585"/>
        <v/>
      </c>
      <c r="AR821" s="5" t="str">
        <f t="shared" si="586"/>
        <v/>
      </c>
      <c r="AS821" s="5" t="str">
        <f t="shared" si="587"/>
        <v/>
      </c>
      <c r="AT821" s="5" t="str">
        <f t="shared" si="588"/>
        <v/>
      </c>
      <c r="AU821" s="5" t="str">
        <f t="shared" si="589"/>
        <v/>
      </c>
      <c r="AV821" s="5" t="str">
        <f t="shared" si="583"/>
        <v/>
      </c>
    </row>
    <row r="822" spans="1:48" x14ac:dyDescent="0.35">
      <c r="A822" s="69">
        <f>IF('Student Profile'!A84="","",'Student Profile'!A84)</f>
        <v>82</v>
      </c>
      <c r="B822" s="70" t="str">
        <f>IF('Student Profile'!B84="","",'Student Profile'!B84)</f>
        <v/>
      </c>
      <c r="C822" s="69" t="str">
        <f>IF('Student Profile'!C84="","",'Student Profile'!C84)</f>
        <v/>
      </c>
      <c r="D822" s="71"/>
      <c r="E822" s="72">
        <f t="shared" si="558"/>
        <v>0</v>
      </c>
      <c r="F822" s="422" t="str">
        <f t="shared" si="578"/>
        <v/>
      </c>
      <c r="G822" s="4"/>
      <c r="H822" s="84">
        <f t="shared" si="559"/>
        <v>82</v>
      </c>
      <c r="I822" s="80" t="str">
        <f t="shared" si="560"/>
        <v/>
      </c>
      <c r="J822" s="80" t="str">
        <f t="shared" si="561"/>
        <v/>
      </c>
      <c r="K822" s="81"/>
      <c r="L822" s="6">
        <f t="shared" si="562"/>
        <v>0</v>
      </c>
      <c r="M822" s="421" t="str">
        <f t="shared" si="579"/>
        <v/>
      </c>
      <c r="N822" s="4"/>
      <c r="O822" s="83">
        <f t="shared" si="563"/>
        <v>82</v>
      </c>
      <c r="P822" s="77" t="str">
        <f t="shared" si="564"/>
        <v/>
      </c>
      <c r="Q822" s="77" t="str">
        <f t="shared" si="565"/>
        <v/>
      </c>
      <c r="R822" s="78"/>
      <c r="S822" s="79" t="e">
        <f>IF(#REF!="","",ROUND(#REF!/#REF!*$AN$5,1))</f>
        <v>#REF!</v>
      </c>
      <c r="T822" s="79" t="str">
        <f t="shared" si="566"/>
        <v/>
      </c>
      <c r="U822" s="4"/>
      <c r="V822" s="69">
        <f t="shared" si="567"/>
        <v>82</v>
      </c>
      <c r="W822" s="70" t="str">
        <f t="shared" si="568"/>
        <v/>
      </c>
      <c r="X822" s="70" t="str">
        <f t="shared" si="569"/>
        <v/>
      </c>
      <c r="Y822" s="71"/>
      <c r="Z822" s="72">
        <f t="shared" si="570"/>
        <v>0</v>
      </c>
      <c r="AA822" s="422" t="str">
        <f t="shared" si="580"/>
        <v/>
      </c>
      <c r="AB822" s="4"/>
      <c r="AC822" s="84">
        <f t="shared" si="571"/>
        <v>82</v>
      </c>
      <c r="AD822" s="80" t="str">
        <f t="shared" si="572"/>
        <v/>
      </c>
      <c r="AE822" s="80" t="str">
        <f t="shared" si="573"/>
        <v/>
      </c>
      <c r="AF822" s="81"/>
      <c r="AG822" s="6">
        <f t="shared" si="574"/>
        <v>0</v>
      </c>
      <c r="AH822" s="82" t="str">
        <f t="shared" si="581"/>
        <v/>
      </c>
      <c r="AI822" s="4"/>
      <c r="AJ822" s="83">
        <f t="shared" si="575"/>
        <v>82</v>
      </c>
      <c r="AK822" s="77" t="str">
        <f t="shared" si="576"/>
        <v/>
      </c>
      <c r="AL822" s="77" t="str">
        <f t="shared" si="577"/>
        <v/>
      </c>
      <c r="AM822" s="78"/>
      <c r="AN822" s="79" t="e">
        <f>IF(#REF!="","",ROUND(#REF!/#REF!*$AN$5,1))</f>
        <v>#REF!</v>
      </c>
      <c r="AO822" s="79" t="str">
        <f t="shared" si="582"/>
        <v/>
      </c>
      <c r="AP822" s="5" t="str">
        <f t="shared" si="584"/>
        <v/>
      </c>
      <c r="AQ822" s="5" t="str">
        <f t="shared" si="585"/>
        <v/>
      </c>
      <c r="AR822" s="5" t="str">
        <f t="shared" si="586"/>
        <v/>
      </c>
      <c r="AS822" s="5" t="str">
        <f t="shared" si="587"/>
        <v/>
      </c>
      <c r="AT822" s="5" t="str">
        <f t="shared" si="588"/>
        <v/>
      </c>
      <c r="AU822" s="5" t="str">
        <f t="shared" si="589"/>
        <v/>
      </c>
      <c r="AV822" s="5" t="str">
        <f t="shared" si="583"/>
        <v/>
      </c>
    </row>
    <row r="823" spans="1:48" x14ac:dyDescent="0.35">
      <c r="A823" s="69">
        <f>IF('Student Profile'!A85="","",'Student Profile'!A85)</f>
        <v>83</v>
      </c>
      <c r="B823" s="70" t="str">
        <f>IF('Student Profile'!B85="","",'Student Profile'!B85)</f>
        <v/>
      </c>
      <c r="C823" s="69" t="str">
        <f>IF('Student Profile'!C85="","",'Student Profile'!C85)</f>
        <v/>
      </c>
      <c r="D823" s="71"/>
      <c r="E823" s="72">
        <f t="shared" si="558"/>
        <v>0</v>
      </c>
      <c r="F823" s="422" t="str">
        <f t="shared" si="578"/>
        <v/>
      </c>
      <c r="G823" s="4"/>
      <c r="H823" s="84">
        <f t="shared" si="559"/>
        <v>83</v>
      </c>
      <c r="I823" s="80" t="str">
        <f t="shared" si="560"/>
        <v/>
      </c>
      <c r="J823" s="80" t="str">
        <f t="shared" si="561"/>
        <v/>
      </c>
      <c r="K823" s="81"/>
      <c r="L823" s="6">
        <f t="shared" si="562"/>
        <v>0</v>
      </c>
      <c r="M823" s="421" t="str">
        <f t="shared" si="579"/>
        <v/>
      </c>
      <c r="N823" s="4"/>
      <c r="O823" s="83">
        <f t="shared" si="563"/>
        <v>83</v>
      </c>
      <c r="P823" s="77" t="str">
        <f t="shared" si="564"/>
        <v/>
      </c>
      <c r="Q823" s="77" t="str">
        <f t="shared" si="565"/>
        <v/>
      </c>
      <c r="R823" s="78"/>
      <c r="S823" s="79" t="e">
        <f>IF(#REF!="","",ROUND(#REF!/#REF!*$AN$5,1))</f>
        <v>#REF!</v>
      </c>
      <c r="T823" s="79" t="str">
        <f t="shared" si="566"/>
        <v/>
      </c>
      <c r="U823" s="4"/>
      <c r="V823" s="69">
        <f t="shared" si="567"/>
        <v>83</v>
      </c>
      <c r="W823" s="70" t="str">
        <f t="shared" si="568"/>
        <v/>
      </c>
      <c r="X823" s="70" t="str">
        <f t="shared" si="569"/>
        <v/>
      </c>
      <c r="Y823" s="71"/>
      <c r="Z823" s="72">
        <f t="shared" si="570"/>
        <v>0</v>
      </c>
      <c r="AA823" s="422" t="str">
        <f t="shared" si="580"/>
        <v/>
      </c>
      <c r="AB823" s="4"/>
      <c r="AC823" s="84">
        <f t="shared" si="571"/>
        <v>83</v>
      </c>
      <c r="AD823" s="80" t="str">
        <f t="shared" si="572"/>
        <v/>
      </c>
      <c r="AE823" s="80" t="str">
        <f t="shared" si="573"/>
        <v/>
      </c>
      <c r="AF823" s="81"/>
      <c r="AG823" s="6">
        <f t="shared" si="574"/>
        <v>0</v>
      </c>
      <c r="AH823" s="82" t="str">
        <f t="shared" si="581"/>
        <v/>
      </c>
      <c r="AI823" s="4"/>
      <c r="AJ823" s="83">
        <f t="shared" si="575"/>
        <v>83</v>
      </c>
      <c r="AK823" s="77" t="str">
        <f t="shared" si="576"/>
        <v/>
      </c>
      <c r="AL823" s="77" t="str">
        <f t="shared" si="577"/>
        <v/>
      </c>
      <c r="AM823" s="78"/>
      <c r="AN823" s="79" t="e">
        <f>IF(#REF!="","",ROUND(#REF!/#REF!*$AN$5,1))</f>
        <v>#REF!</v>
      </c>
      <c r="AO823" s="79" t="str">
        <f t="shared" si="582"/>
        <v/>
      </c>
      <c r="AP823" s="5" t="str">
        <f t="shared" si="584"/>
        <v/>
      </c>
      <c r="AQ823" s="5" t="str">
        <f t="shared" si="585"/>
        <v/>
      </c>
      <c r="AR823" s="5" t="str">
        <f t="shared" si="586"/>
        <v/>
      </c>
      <c r="AS823" s="5" t="str">
        <f t="shared" si="587"/>
        <v/>
      </c>
      <c r="AT823" s="5" t="str">
        <f t="shared" si="588"/>
        <v/>
      </c>
      <c r="AU823" s="5" t="str">
        <f t="shared" si="589"/>
        <v/>
      </c>
      <c r="AV823" s="5" t="str">
        <f t="shared" si="583"/>
        <v/>
      </c>
    </row>
    <row r="824" spans="1:48" x14ac:dyDescent="0.35">
      <c r="A824" s="69">
        <f>IF('Student Profile'!A86="","",'Student Profile'!A86)</f>
        <v>84</v>
      </c>
      <c r="B824" s="70" t="str">
        <f>IF('Student Profile'!B86="","",'Student Profile'!B86)</f>
        <v/>
      </c>
      <c r="C824" s="69" t="str">
        <f>IF('Student Profile'!C86="","",'Student Profile'!C86)</f>
        <v/>
      </c>
      <c r="D824" s="71"/>
      <c r="E824" s="72">
        <f t="shared" si="558"/>
        <v>0</v>
      </c>
      <c r="F824" s="422" t="str">
        <f t="shared" si="578"/>
        <v/>
      </c>
      <c r="G824" s="4"/>
      <c r="H824" s="84">
        <f t="shared" si="559"/>
        <v>84</v>
      </c>
      <c r="I824" s="80" t="str">
        <f t="shared" si="560"/>
        <v/>
      </c>
      <c r="J824" s="80" t="str">
        <f t="shared" si="561"/>
        <v/>
      </c>
      <c r="K824" s="81"/>
      <c r="L824" s="6">
        <f t="shared" si="562"/>
        <v>0</v>
      </c>
      <c r="M824" s="421" t="str">
        <f t="shared" si="579"/>
        <v/>
      </c>
      <c r="N824" s="4"/>
      <c r="O824" s="83">
        <f t="shared" si="563"/>
        <v>84</v>
      </c>
      <c r="P824" s="77" t="str">
        <f t="shared" si="564"/>
        <v/>
      </c>
      <c r="Q824" s="77" t="str">
        <f t="shared" si="565"/>
        <v/>
      </c>
      <c r="R824" s="78"/>
      <c r="S824" s="79" t="e">
        <f>IF(#REF!="","",ROUND(#REF!/#REF!*$AN$5,1))</f>
        <v>#REF!</v>
      </c>
      <c r="T824" s="79" t="str">
        <f t="shared" si="566"/>
        <v/>
      </c>
      <c r="U824" s="4"/>
      <c r="V824" s="69">
        <f t="shared" si="567"/>
        <v>84</v>
      </c>
      <c r="W824" s="70" t="str">
        <f t="shared" si="568"/>
        <v/>
      </c>
      <c r="X824" s="70" t="str">
        <f t="shared" si="569"/>
        <v/>
      </c>
      <c r="Y824" s="71"/>
      <c r="Z824" s="72">
        <f t="shared" si="570"/>
        <v>0</v>
      </c>
      <c r="AA824" s="422" t="str">
        <f t="shared" si="580"/>
        <v/>
      </c>
      <c r="AB824" s="4"/>
      <c r="AC824" s="84">
        <f t="shared" si="571"/>
        <v>84</v>
      </c>
      <c r="AD824" s="80" t="str">
        <f t="shared" si="572"/>
        <v/>
      </c>
      <c r="AE824" s="80" t="str">
        <f t="shared" si="573"/>
        <v/>
      </c>
      <c r="AF824" s="81"/>
      <c r="AG824" s="6">
        <f t="shared" si="574"/>
        <v>0</v>
      </c>
      <c r="AH824" s="82" t="str">
        <f t="shared" si="581"/>
        <v/>
      </c>
      <c r="AI824" s="4"/>
      <c r="AJ824" s="83">
        <f t="shared" si="575"/>
        <v>84</v>
      </c>
      <c r="AK824" s="77" t="str">
        <f t="shared" si="576"/>
        <v/>
      </c>
      <c r="AL824" s="77" t="str">
        <f t="shared" si="577"/>
        <v/>
      </c>
      <c r="AM824" s="78"/>
      <c r="AN824" s="79" t="e">
        <f>IF(#REF!="","",ROUND(#REF!/#REF!*$AN$5,1))</f>
        <v>#REF!</v>
      </c>
      <c r="AO824" s="79" t="str">
        <f t="shared" si="582"/>
        <v/>
      </c>
      <c r="AP824" s="5" t="str">
        <f t="shared" si="584"/>
        <v/>
      </c>
      <c r="AQ824" s="5" t="str">
        <f t="shared" si="585"/>
        <v/>
      </c>
      <c r="AR824" s="5" t="str">
        <f t="shared" si="586"/>
        <v/>
      </c>
      <c r="AS824" s="5" t="str">
        <f t="shared" si="587"/>
        <v/>
      </c>
      <c r="AT824" s="5" t="str">
        <f t="shared" si="588"/>
        <v/>
      </c>
      <c r="AU824" s="5" t="str">
        <f t="shared" si="589"/>
        <v/>
      </c>
      <c r="AV824" s="5" t="str">
        <f t="shared" si="583"/>
        <v/>
      </c>
    </row>
    <row r="825" spans="1:48" x14ac:dyDescent="0.35">
      <c r="A825" s="69">
        <f>IF('Student Profile'!A87="","",'Student Profile'!A87)</f>
        <v>85</v>
      </c>
      <c r="B825" s="70" t="str">
        <f>IF('Student Profile'!B87="","",'Student Profile'!B87)</f>
        <v/>
      </c>
      <c r="C825" s="69" t="str">
        <f>IF('Student Profile'!C87="","",'Student Profile'!C87)</f>
        <v/>
      </c>
      <c r="D825" s="71"/>
      <c r="E825" s="72">
        <f t="shared" si="558"/>
        <v>0</v>
      </c>
      <c r="F825" s="422" t="str">
        <f t="shared" si="578"/>
        <v/>
      </c>
      <c r="G825" s="4"/>
      <c r="H825" s="84">
        <f t="shared" si="559"/>
        <v>85</v>
      </c>
      <c r="I825" s="80" t="str">
        <f t="shared" si="560"/>
        <v/>
      </c>
      <c r="J825" s="80" t="str">
        <f t="shared" si="561"/>
        <v/>
      </c>
      <c r="K825" s="81"/>
      <c r="L825" s="6">
        <f t="shared" si="562"/>
        <v>0</v>
      </c>
      <c r="M825" s="421" t="str">
        <f t="shared" si="579"/>
        <v/>
      </c>
      <c r="N825" s="4"/>
      <c r="O825" s="83">
        <f t="shared" si="563"/>
        <v>85</v>
      </c>
      <c r="P825" s="77" t="str">
        <f t="shared" si="564"/>
        <v/>
      </c>
      <c r="Q825" s="77" t="str">
        <f t="shared" si="565"/>
        <v/>
      </c>
      <c r="R825" s="78"/>
      <c r="S825" s="79" t="e">
        <f>IF(#REF!="","",ROUND(#REF!/#REF!*$AN$5,1))</f>
        <v>#REF!</v>
      </c>
      <c r="T825" s="79" t="str">
        <f t="shared" si="566"/>
        <v/>
      </c>
      <c r="U825" s="4"/>
      <c r="V825" s="69">
        <f t="shared" si="567"/>
        <v>85</v>
      </c>
      <c r="W825" s="70" t="str">
        <f t="shared" si="568"/>
        <v/>
      </c>
      <c r="X825" s="70" t="str">
        <f t="shared" si="569"/>
        <v/>
      </c>
      <c r="Y825" s="71"/>
      <c r="Z825" s="72">
        <f t="shared" si="570"/>
        <v>0</v>
      </c>
      <c r="AA825" s="422" t="str">
        <f t="shared" si="580"/>
        <v/>
      </c>
      <c r="AB825" s="4"/>
      <c r="AC825" s="84">
        <f t="shared" si="571"/>
        <v>85</v>
      </c>
      <c r="AD825" s="80" t="str">
        <f t="shared" si="572"/>
        <v/>
      </c>
      <c r="AE825" s="80" t="str">
        <f t="shared" si="573"/>
        <v/>
      </c>
      <c r="AF825" s="81"/>
      <c r="AG825" s="6">
        <f t="shared" si="574"/>
        <v>0</v>
      </c>
      <c r="AH825" s="82" t="str">
        <f t="shared" si="581"/>
        <v/>
      </c>
      <c r="AI825" s="4"/>
      <c r="AJ825" s="83">
        <f t="shared" si="575"/>
        <v>85</v>
      </c>
      <c r="AK825" s="77" t="str">
        <f t="shared" si="576"/>
        <v/>
      </c>
      <c r="AL825" s="77" t="str">
        <f t="shared" si="577"/>
        <v/>
      </c>
      <c r="AM825" s="78"/>
      <c r="AN825" s="79" t="e">
        <f>IF(#REF!="","",ROUND(#REF!/#REF!*$AN$5,1))</f>
        <v>#REF!</v>
      </c>
      <c r="AO825" s="79" t="str">
        <f t="shared" si="582"/>
        <v/>
      </c>
      <c r="AP825" s="5" t="str">
        <f t="shared" si="584"/>
        <v/>
      </c>
      <c r="AQ825" s="5" t="str">
        <f t="shared" si="585"/>
        <v/>
      </c>
      <c r="AR825" s="5" t="str">
        <f t="shared" si="586"/>
        <v/>
      </c>
      <c r="AS825" s="5" t="str">
        <f t="shared" si="587"/>
        <v/>
      </c>
      <c r="AT825" s="5" t="str">
        <f t="shared" si="588"/>
        <v/>
      </c>
      <c r="AU825" s="5" t="str">
        <f t="shared" si="589"/>
        <v/>
      </c>
      <c r="AV825" s="5" t="str">
        <f t="shared" si="583"/>
        <v/>
      </c>
    </row>
    <row r="826" spans="1:48" x14ac:dyDescent="0.35">
      <c r="A826" s="69">
        <f>IF('Student Profile'!A88="","",'Student Profile'!A88)</f>
        <v>86</v>
      </c>
      <c r="B826" s="70" t="str">
        <f>IF('Student Profile'!B88="","",'Student Profile'!B88)</f>
        <v/>
      </c>
      <c r="C826" s="69" t="str">
        <f>IF('Student Profile'!C88="","",'Student Profile'!C88)</f>
        <v/>
      </c>
      <c r="D826" s="71"/>
      <c r="E826" s="72">
        <f t="shared" si="558"/>
        <v>0</v>
      </c>
      <c r="F826" s="422" t="str">
        <f t="shared" si="578"/>
        <v/>
      </c>
      <c r="G826" s="4"/>
      <c r="H826" s="84">
        <f t="shared" si="559"/>
        <v>86</v>
      </c>
      <c r="I826" s="80" t="str">
        <f t="shared" si="560"/>
        <v/>
      </c>
      <c r="J826" s="80" t="str">
        <f t="shared" si="561"/>
        <v/>
      </c>
      <c r="K826" s="81"/>
      <c r="L826" s="6">
        <f t="shared" si="562"/>
        <v>0</v>
      </c>
      <c r="M826" s="421" t="str">
        <f t="shared" si="579"/>
        <v/>
      </c>
      <c r="N826" s="4"/>
      <c r="O826" s="83">
        <f t="shared" si="563"/>
        <v>86</v>
      </c>
      <c r="P826" s="77" t="str">
        <f t="shared" si="564"/>
        <v/>
      </c>
      <c r="Q826" s="77" t="str">
        <f t="shared" si="565"/>
        <v/>
      </c>
      <c r="R826" s="78"/>
      <c r="S826" s="79" t="e">
        <f>IF(#REF!="","",ROUND(#REF!/#REF!*$AN$5,1))</f>
        <v>#REF!</v>
      </c>
      <c r="T826" s="79" t="str">
        <f t="shared" si="566"/>
        <v/>
      </c>
      <c r="U826" s="4"/>
      <c r="V826" s="69">
        <f t="shared" si="567"/>
        <v>86</v>
      </c>
      <c r="W826" s="70" t="str">
        <f t="shared" si="568"/>
        <v/>
      </c>
      <c r="X826" s="70" t="str">
        <f t="shared" si="569"/>
        <v/>
      </c>
      <c r="Y826" s="71"/>
      <c r="Z826" s="72">
        <f t="shared" si="570"/>
        <v>0</v>
      </c>
      <c r="AA826" s="422" t="str">
        <f t="shared" si="580"/>
        <v/>
      </c>
      <c r="AB826" s="4"/>
      <c r="AC826" s="84">
        <f t="shared" si="571"/>
        <v>86</v>
      </c>
      <c r="AD826" s="80" t="str">
        <f t="shared" si="572"/>
        <v/>
      </c>
      <c r="AE826" s="80" t="str">
        <f t="shared" si="573"/>
        <v/>
      </c>
      <c r="AF826" s="81"/>
      <c r="AG826" s="6">
        <f t="shared" si="574"/>
        <v>0</v>
      </c>
      <c r="AH826" s="82" t="str">
        <f t="shared" si="581"/>
        <v/>
      </c>
      <c r="AI826" s="4"/>
      <c r="AJ826" s="83">
        <f t="shared" si="575"/>
        <v>86</v>
      </c>
      <c r="AK826" s="77" t="str">
        <f t="shared" si="576"/>
        <v/>
      </c>
      <c r="AL826" s="77" t="str">
        <f t="shared" si="577"/>
        <v/>
      </c>
      <c r="AM826" s="78"/>
      <c r="AN826" s="79" t="e">
        <f>IF(#REF!="","",ROUND(#REF!/#REF!*$AN$5,1))</f>
        <v>#REF!</v>
      </c>
      <c r="AO826" s="79" t="str">
        <f t="shared" si="582"/>
        <v/>
      </c>
      <c r="AP826" s="5" t="str">
        <f t="shared" si="584"/>
        <v/>
      </c>
      <c r="AQ826" s="5" t="str">
        <f t="shared" si="585"/>
        <v/>
      </c>
      <c r="AR826" s="5" t="str">
        <f t="shared" si="586"/>
        <v/>
      </c>
      <c r="AS826" s="5" t="str">
        <f t="shared" si="587"/>
        <v/>
      </c>
      <c r="AT826" s="5" t="str">
        <f t="shared" si="588"/>
        <v/>
      </c>
      <c r="AU826" s="5" t="str">
        <f t="shared" si="589"/>
        <v/>
      </c>
      <c r="AV826" s="5" t="str">
        <f t="shared" si="583"/>
        <v/>
      </c>
    </row>
    <row r="827" spans="1:48" x14ac:dyDescent="0.35">
      <c r="A827" s="69">
        <f>IF('Student Profile'!A89="","",'Student Profile'!A89)</f>
        <v>87</v>
      </c>
      <c r="B827" s="70" t="str">
        <f>IF('Student Profile'!B89="","",'Student Profile'!B89)</f>
        <v/>
      </c>
      <c r="C827" s="69" t="str">
        <f>IF('Student Profile'!C89="","",'Student Profile'!C89)</f>
        <v/>
      </c>
      <c r="D827" s="71"/>
      <c r="E827" s="72">
        <f t="shared" si="558"/>
        <v>0</v>
      </c>
      <c r="F827" s="422" t="str">
        <f t="shared" si="578"/>
        <v/>
      </c>
      <c r="G827" s="4"/>
      <c r="H827" s="84">
        <f t="shared" si="559"/>
        <v>87</v>
      </c>
      <c r="I827" s="80" t="str">
        <f t="shared" si="560"/>
        <v/>
      </c>
      <c r="J827" s="80" t="str">
        <f t="shared" si="561"/>
        <v/>
      </c>
      <c r="K827" s="81"/>
      <c r="L827" s="6">
        <f t="shared" si="562"/>
        <v>0</v>
      </c>
      <c r="M827" s="421" t="str">
        <f t="shared" si="579"/>
        <v/>
      </c>
      <c r="N827" s="4"/>
      <c r="O827" s="83">
        <f t="shared" si="563"/>
        <v>87</v>
      </c>
      <c r="P827" s="77" t="str">
        <f t="shared" si="564"/>
        <v/>
      </c>
      <c r="Q827" s="77" t="str">
        <f t="shared" si="565"/>
        <v/>
      </c>
      <c r="R827" s="78"/>
      <c r="S827" s="79" t="e">
        <f>IF(#REF!="","",ROUND(#REF!/#REF!*$AN$5,1))</f>
        <v>#REF!</v>
      </c>
      <c r="T827" s="79" t="str">
        <f t="shared" si="566"/>
        <v/>
      </c>
      <c r="U827" s="4"/>
      <c r="V827" s="69">
        <f t="shared" si="567"/>
        <v>87</v>
      </c>
      <c r="W827" s="70" t="str">
        <f t="shared" si="568"/>
        <v/>
      </c>
      <c r="X827" s="70" t="str">
        <f t="shared" si="569"/>
        <v/>
      </c>
      <c r="Y827" s="71"/>
      <c r="Z827" s="72">
        <f t="shared" si="570"/>
        <v>0</v>
      </c>
      <c r="AA827" s="422" t="str">
        <f t="shared" si="580"/>
        <v/>
      </c>
      <c r="AB827" s="4"/>
      <c r="AC827" s="84">
        <f t="shared" si="571"/>
        <v>87</v>
      </c>
      <c r="AD827" s="80" t="str">
        <f t="shared" si="572"/>
        <v/>
      </c>
      <c r="AE827" s="80" t="str">
        <f t="shared" si="573"/>
        <v/>
      </c>
      <c r="AF827" s="81"/>
      <c r="AG827" s="6">
        <f t="shared" si="574"/>
        <v>0</v>
      </c>
      <c r="AH827" s="82" t="str">
        <f t="shared" si="581"/>
        <v/>
      </c>
      <c r="AI827" s="4"/>
      <c r="AJ827" s="83">
        <f t="shared" si="575"/>
        <v>87</v>
      </c>
      <c r="AK827" s="77" t="str">
        <f t="shared" si="576"/>
        <v/>
      </c>
      <c r="AL827" s="77" t="str">
        <f t="shared" si="577"/>
        <v/>
      </c>
      <c r="AM827" s="78"/>
      <c r="AN827" s="79" t="e">
        <f>IF(#REF!="","",ROUND(#REF!/#REF!*$AN$5,1))</f>
        <v>#REF!</v>
      </c>
      <c r="AO827" s="79" t="str">
        <f t="shared" si="582"/>
        <v/>
      </c>
      <c r="AP827" s="5" t="str">
        <f t="shared" si="584"/>
        <v/>
      </c>
      <c r="AQ827" s="5" t="str">
        <f t="shared" si="585"/>
        <v/>
      </c>
      <c r="AR827" s="5" t="str">
        <f t="shared" si="586"/>
        <v/>
      </c>
      <c r="AS827" s="5" t="str">
        <f t="shared" si="587"/>
        <v/>
      </c>
      <c r="AT827" s="5" t="str">
        <f t="shared" si="588"/>
        <v/>
      </c>
      <c r="AU827" s="5" t="str">
        <f t="shared" si="589"/>
        <v/>
      </c>
      <c r="AV827" s="5" t="str">
        <f t="shared" si="583"/>
        <v/>
      </c>
    </row>
    <row r="828" spans="1:48" x14ac:dyDescent="0.35">
      <c r="A828" s="69">
        <f>IF('Student Profile'!A90="","",'Student Profile'!A90)</f>
        <v>88</v>
      </c>
      <c r="B828" s="70" t="str">
        <f>IF('Student Profile'!B90="","",'Student Profile'!B90)</f>
        <v/>
      </c>
      <c r="C828" s="69" t="str">
        <f>IF('Student Profile'!C90="","",'Student Profile'!C90)</f>
        <v/>
      </c>
      <c r="D828" s="71"/>
      <c r="E828" s="72">
        <f t="shared" si="558"/>
        <v>0</v>
      </c>
      <c r="F828" s="422" t="str">
        <f t="shared" si="578"/>
        <v/>
      </c>
      <c r="G828" s="4"/>
      <c r="H828" s="84">
        <f t="shared" si="559"/>
        <v>88</v>
      </c>
      <c r="I828" s="80" t="str">
        <f t="shared" si="560"/>
        <v/>
      </c>
      <c r="J828" s="80" t="str">
        <f t="shared" si="561"/>
        <v/>
      </c>
      <c r="K828" s="81"/>
      <c r="L828" s="6">
        <f t="shared" si="562"/>
        <v>0</v>
      </c>
      <c r="M828" s="421" t="str">
        <f t="shared" si="579"/>
        <v/>
      </c>
      <c r="N828" s="4"/>
      <c r="O828" s="83">
        <f t="shared" si="563"/>
        <v>88</v>
      </c>
      <c r="P828" s="77" t="str">
        <f t="shared" si="564"/>
        <v/>
      </c>
      <c r="Q828" s="77" t="str">
        <f t="shared" si="565"/>
        <v/>
      </c>
      <c r="R828" s="78"/>
      <c r="S828" s="79" t="e">
        <f>IF(#REF!="","",ROUND(#REF!/#REF!*$AN$5,1))</f>
        <v>#REF!</v>
      </c>
      <c r="T828" s="79" t="str">
        <f t="shared" si="566"/>
        <v/>
      </c>
      <c r="U828" s="4"/>
      <c r="V828" s="69">
        <f t="shared" si="567"/>
        <v>88</v>
      </c>
      <c r="W828" s="70" t="str">
        <f t="shared" si="568"/>
        <v/>
      </c>
      <c r="X828" s="70" t="str">
        <f t="shared" si="569"/>
        <v/>
      </c>
      <c r="Y828" s="71"/>
      <c r="Z828" s="72">
        <f t="shared" si="570"/>
        <v>0</v>
      </c>
      <c r="AA828" s="422" t="str">
        <f t="shared" si="580"/>
        <v/>
      </c>
      <c r="AB828" s="4"/>
      <c r="AC828" s="84">
        <f t="shared" si="571"/>
        <v>88</v>
      </c>
      <c r="AD828" s="80" t="str">
        <f t="shared" si="572"/>
        <v/>
      </c>
      <c r="AE828" s="80" t="str">
        <f t="shared" si="573"/>
        <v/>
      </c>
      <c r="AF828" s="81"/>
      <c r="AG828" s="6">
        <f t="shared" si="574"/>
        <v>0</v>
      </c>
      <c r="AH828" s="82" t="str">
        <f t="shared" si="581"/>
        <v/>
      </c>
      <c r="AI828" s="4"/>
      <c r="AJ828" s="83">
        <f t="shared" si="575"/>
        <v>88</v>
      </c>
      <c r="AK828" s="77" t="str">
        <f t="shared" si="576"/>
        <v/>
      </c>
      <c r="AL828" s="77" t="str">
        <f t="shared" si="577"/>
        <v/>
      </c>
      <c r="AM828" s="78"/>
      <c r="AN828" s="79" t="e">
        <f>IF(#REF!="","",ROUND(#REF!/#REF!*$AN$5,1))</f>
        <v>#REF!</v>
      </c>
      <c r="AO828" s="79" t="str">
        <f t="shared" si="582"/>
        <v/>
      </c>
      <c r="AP828" s="5" t="str">
        <f t="shared" si="584"/>
        <v/>
      </c>
      <c r="AQ828" s="5" t="str">
        <f t="shared" si="585"/>
        <v/>
      </c>
      <c r="AR828" s="5" t="str">
        <f t="shared" si="586"/>
        <v/>
      </c>
      <c r="AS828" s="5" t="str">
        <f t="shared" si="587"/>
        <v/>
      </c>
      <c r="AT828" s="5" t="str">
        <f t="shared" si="588"/>
        <v/>
      </c>
      <c r="AU828" s="5" t="str">
        <f t="shared" si="589"/>
        <v/>
      </c>
      <c r="AV828" s="5" t="str">
        <f t="shared" si="583"/>
        <v/>
      </c>
    </row>
    <row r="829" spans="1:48" x14ac:dyDescent="0.35">
      <c r="A829" s="69">
        <f>IF('Student Profile'!A91="","",'Student Profile'!A91)</f>
        <v>89</v>
      </c>
      <c r="B829" s="70" t="str">
        <f>IF('Student Profile'!B91="","",'Student Profile'!B91)</f>
        <v/>
      </c>
      <c r="C829" s="69" t="str">
        <f>IF('Student Profile'!C91="","",'Student Profile'!C91)</f>
        <v/>
      </c>
      <c r="D829" s="71"/>
      <c r="E829" s="72">
        <f t="shared" si="558"/>
        <v>0</v>
      </c>
      <c r="F829" s="422" t="str">
        <f t="shared" si="578"/>
        <v/>
      </c>
      <c r="G829" s="4"/>
      <c r="H829" s="84">
        <f t="shared" si="559"/>
        <v>89</v>
      </c>
      <c r="I829" s="80" t="str">
        <f t="shared" si="560"/>
        <v/>
      </c>
      <c r="J829" s="80" t="str">
        <f t="shared" si="561"/>
        <v/>
      </c>
      <c r="K829" s="81"/>
      <c r="L829" s="6">
        <f t="shared" si="562"/>
        <v>0</v>
      </c>
      <c r="M829" s="421" t="str">
        <f t="shared" si="579"/>
        <v/>
      </c>
      <c r="N829" s="4"/>
      <c r="O829" s="83">
        <f t="shared" si="563"/>
        <v>89</v>
      </c>
      <c r="P829" s="77" t="str">
        <f t="shared" si="564"/>
        <v/>
      </c>
      <c r="Q829" s="77" t="str">
        <f t="shared" si="565"/>
        <v/>
      </c>
      <c r="R829" s="78"/>
      <c r="S829" s="79" t="e">
        <f>IF(#REF!="","",ROUND(#REF!/#REF!*$AN$5,1))</f>
        <v>#REF!</v>
      </c>
      <c r="T829" s="79" t="str">
        <f t="shared" si="566"/>
        <v/>
      </c>
      <c r="U829" s="4"/>
      <c r="V829" s="69">
        <f t="shared" si="567"/>
        <v>89</v>
      </c>
      <c r="W829" s="70" t="str">
        <f t="shared" si="568"/>
        <v/>
      </c>
      <c r="X829" s="70" t="str">
        <f t="shared" si="569"/>
        <v/>
      </c>
      <c r="Y829" s="71"/>
      <c r="Z829" s="72">
        <f t="shared" si="570"/>
        <v>0</v>
      </c>
      <c r="AA829" s="422" t="str">
        <f t="shared" si="580"/>
        <v/>
      </c>
      <c r="AB829" s="4"/>
      <c r="AC829" s="84">
        <f t="shared" si="571"/>
        <v>89</v>
      </c>
      <c r="AD829" s="80" t="str">
        <f t="shared" si="572"/>
        <v/>
      </c>
      <c r="AE829" s="80" t="str">
        <f t="shared" si="573"/>
        <v/>
      </c>
      <c r="AF829" s="81"/>
      <c r="AG829" s="6">
        <f t="shared" si="574"/>
        <v>0</v>
      </c>
      <c r="AH829" s="82" t="str">
        <f t="shared" si="581"/>
        <v/>
      </c>
      <c r="AI829" s="4"/>
      <c r="AJ829" s="83">
        <f t="shared" si="575"/>
        <v>89</v>
      </c>
      <c r="AK829" s="77" t="str">
        <f t="shared" si="576"/>
        <v/>
      </c>
      <c r="AL829" s="77" t="str">
        <f t="shared" si="577"/>
        <v/>
      </c>
      <c r="AM829" s="78"/>
      <c r="AN829" s="79" t="e">
        <f>IF(#REF!="","",ROUND(#REF!/#REF!*$AN$5,1))</f>
        <v>#REF!</v>
      </c>
      <c r="AO829" s="79" t="str">
        <f t="shared" si="582"/>
        <v/>
      </c>
      <c r="AP829" s="5" t="str">
        <f t="shared" si="584"/>
        <v/>
      </c>
      <c r="AQ829" s="5" t="str">
        <f t="shared" si="585"/>
        <v/>
      </c>
      <c r="AR829" s="5" t="str">
        <f t="shared" si="586"/>
        <v/>
      </c>
      <c r="AS829" s="5" t="str">
        <f t="shared" si="587"/>
        <v/>
      </c>
      <c r="AT829" s="5" t="str">
        <f t="shared" si="588"/>
        <v/>
      </c>
      <c r="AU829" s="5" t="str">
        <f t="shared" si="589"/>
        <v/>
      </c>
      <c r="AV829" s="5" t="str">
        <f t="shared" si="583"/>
        <v/>
      </c>
    </row>
    <row r="830" spans="1:48" x14ac:dyDescent="0.35">
      <c r="A830" s="69">
        <f>IF('Student Profile'!A92="","",'Student Profile'!A92)</f>
        <v>90</v>
      </c>
      <c r="B830" s="70" t="str">
        <f>IF('Student Profile'!B92="","",'Student Profile'!B92)</f>
        <v/>
      </c>
      <c r="C830" s="69" t="str">
        <f>IF('Student Profile'!C92="","",'Student Profile'!C92)</f>
        <v/>
      </c>
      <c r="D830" s="71"/>
      <c r="E830" s="72">
        <f t="shared" si="558"/>
        <v>0</v>
      </c>
      <c r="F830" s="422" t="str">
        <f t="shared" si="578"/>
        <v/>
      </c>
      <c r="G830" s="4"/>
      <c r="H830" s="84">
        <f t="shared" si="559"/>
        <v>90</v>
      </c>
      <c r="I830" s="80" t="str">
        <f t="shared" si="560"/>
        <v/>
      </c>
      <c r="J830" s="80" t="str">
        <f t="shared" si="561"/>
        <v/>
      </c>
      <c r="K830" s="81"/>
      <c r="L830" s="6">
        <f t="shared" si="562"/>
        <v>0</v>
      </c>
      <c r="M830" s="421" t="str">
        <f t="shared" si="579"/>
        <v/>
      </c>
      <c r="N830" s="4"/>
      <c r="O830" s="83">
        <f t="shared" si="563"/>
        <v>90</v>
      </c>
      <c r="P830" s="77" t="str">
        <f t="shared" si="564"/>
        <v/>
      </c>
      <c r="Q830" s="77" t="str">
        <f t="shared" si="565"/>
        <v/>
      </c>
      <c r="R830" s="78"/>
      <c r="S830" s="79" t="e">
        <f>IF(#REF!="","",ROUND(#REF!/#REF!*$AN$5,1))</f>
        <v>#REF!</v>
      </c>
      <c r="T830" s="79" t="str">
        <f t="shared" si="566"/>
        <v/>
      </c>
      <c r="U830" s="4"/>
      <c r="V830" s="69">
        <f t="shared" si="567"/>
        <v>90</v>
      </c>
      <c r="W830" s="70" t="str">
        <f t="shared" si="568"/>
        <v/>
      </c>
      <c r="X830" s="70" t="str">
        <f t="shared" si="569"/>
        <v/>
      </c>
      <c r="Y830" s="71"/>
      <c r="Z830" s="72">
        <f t="shared" si="570"/>
        <v>0</v>
      </c>
      <c r="AA830" s="422" t="str">
        <f t="shared" si="580"/>
        <v/>
      </c>
      <c r="AB830" s="4"/>
      <c r="AC830" s="84">
        <f t="shared" si="571"/>
        <v>90</v>
      </c>
      <c r="AD830" s="80" t="str">
        <f t="shared" si="572"/>
        <v/>
      </c>
      <c r="AE830" s="80" t="str">
        <f t="shared" si="573"/>
        <v/>
      </c>
      <c r="AF830" s="81"/>
      <c r="AG830" s="6">
        <f t="shared" si="574"/>
        <v>0</v>
      </c>
      <c r="AH830" s="82" t="str">
        <f t="shared" si="581"/>
        <v/>
      </c>
      <c r="AI830" s="4"/>
      <c r="AJ830" s="83">
        <f t="shared" si="575"/>
        <v>90</v>
      </c>
      <c r="AK830" s="77" t="str">
        <f t="shared" si="576"/>
        <v/>
      </c>
      <c r="AL830" s="77" t="str">
        <f t="shared" si="577"/>
        <v/>
      </c>
      <c r="AM830" s="78"/>
      <c r="AN830" s="79" t="e">
        <f>IF(#REF!="","",ROUND(#REF!/#REF!*$AN$5,1))</f>
        <v>#REF!</v>
      </c>
      <c r="AO830" s="79" t="str">
        <f t="shared" si="582"/>
        <v/>
      </c>
      <c r="AP830" s="5" t="str">
        <f t="shared" si="584"/>
        <v/>
      </c>
      <c r="AQ830" s="5" t="str">
        <f t="shared" si="585"/>
        <v/>
      </c>
      <c r="AR830" s="5" t="str">
        <f t="shared" si="586"/>
        <v/>
      </c>
      <c r="AS830" s="5" t="str">
        <f t="shared" si="587"/>
        <v/>
      </c>
      <c r="AT830" s="5" t="str">
        <f t="shared" si="588"/>
        <v/>
      </c>
      <c r="AU830" s="5" t="str">
        <f t="shared" si="589"/>
        <v/>
      </c>
      <c r="AV830" s="5" t="str">
        <f t="shared" si="583"/>
        <v/>
      </c>
    </row>
    <row r="831" spans="1:48" x14ac:dyDescent="0.35">
      <c r="A831" s="69">
        <f>IF('Student Profile'!A93="","",'Student Profile'!A93)</f>
        <v>91</v>
      </c>
      <c r="B831" s="70" t="str">
        <f>IF('Student Profile'!B93="","",'Student Profile'!B93)</f>
        <v/>
      </c>
      <c r="C831" s="69" t="str">
        <f>IF('Student Profile'!C93="","",'Student Profile'!C93)</f>
        <v/>
      </c>
      <c r="D831" s="71"/>
      <c r="E831" s="72">
        <f t="shared" si="558"/>
        <v>0</v>
      </c>
      <c r="F831" s="422" t="str">
        <f t="shared" si="578"/>
        <v/>
      </c>
      <c r="G831" s="4"/>
      <c r="H831" s="84">
        <f t="shared" si="559"/>
        <v>91</v>
      </c>
      <c r="I831" s="80" t="str">
        <f t="shared" si="560"/>
        <v/>
      </c>
      <c r="J831" s="80" t="str">
        <f t="shared" si="561"/>
        <v/>
      </c>
      <c r="K831" s="81"/>
      <c r="L831" s="6">
        <f t="shared" si="562"/>
        <v>0</v>
      </c>
      <c r="M831" s="421" t="str">
        <f t="shared" si="579"/>
        <v/>
      </c>
      <c r="N831" s="4"/>
      <c r="O831" s="83">
        <f t="shared" si="563"/>
        <v>91</v>
      </c>
      <c r="P831" s="77" t="str">
        <f t="shared" si="564"/>
        <v/>
      </c>
      <c r="Q831" s="77" t="str">
        <f t="shared" si="565"/>
        <v/>
      </c>
      <c r="R831" s="78"/>
      <c r="S831" s="79" t="e">
        <f>IF(#REF!="","",ROUND(#REF!/#REF!*$AN$5,1))</f>
        <v>#REF!</v>
      </c>
      <c r="T831" s="79" t="str">
        <f t="shared" si="566"/>
        <v/>
      </c>
      <c r="U831" s="4"/>
      <c r="V831" s="69">
        <f t="shared" si="567"/>
        <v>91</v>
      </c>
      <c r="W831" s="70" t="str">
        <f t="shared" si="568"/>
        <v/>
      </c>
      <c r="X831" s="70" t="str">
        <f t="shared" si="569"/>
        <v/>
      </c>
      <c r="Y831" s="71"/>
      <c r="Z831" s="72">
        <f t="shared" si="570"/>
        <v>0</v>
      </c>
      <c r="AA831" s="422" t="str">
        <f t="shared" si="580"/>
        <v/>
      </c>
      <c r="AB831" s="4"/>
      <c r="AC831" s="84">
        <f t="shared" si="571"/>
        <v>91</v>
      </c>
      <c r="AD831" s="80" t="str">
        <f t="shared" si="572"/>
        <v/>
      </c>
      <c r="AE831" s="80" t="str">
        <f t="shared" si="573"/>
        <v/>
      </c>
      <c r="AF831" s="81"/>
      <c r="AG831" s="6">
        <f t="shared" si="574"/>
        <v>0</v>
      </c>
      <c r="AH831" s="82" t="str">
        <f t="shared" si="581"/>
        <v/>
      </c>
      <c r="AI831" s="4"/>
      <c r="AJ831" s="83">
        <f t="shared" si="575"/>
        <v>91</v>
      </c>
      <c r="AK831" s="77" t="str">
        <f t="shared" si="576"/>
        <v/>
      </c>
      <c r="AL831" s="77" t="str">
        <f t="shared" si="577"/>
        <v/>
      </c>
      <c r="AM831" s="78"/>
      <c r="AN831" s="79" t="e">
        <f>IF(#REF!="","",ROUND(#REF!/#REF!*$AN$5,1))</f>
        <v>#REF!</v>
      </c>
      <c r="AO831" s="79" t="str">
        <f t="shared" si="582"/>
        <v/>
      </c>
      <c r="AP831" s="5" t="str">
        <f t="shared" si="584"/>
        <v/>
      </c>
      <c r="AQ831" s="5" t="str">
        <f t="shared" si="585"/>
        <v/>
      </c>
      <c r="AR831" s="5" t="str">
        <f t="shared" si="586"/>
        <v/>
      </c>
      <c r="AS831" s="5" t="str">
        <f t="shared" si="587"/>
        <v/>
      </c>
      <c r="AT831" s="5" t="str">
        <f t="shared" si="588"/>
        <v/>
      </c>
      <c r="AU831" s="5" t="str">
        <f t="shared" si="589"/>
        <v/>
      </c>
      <c r="AV831" s="5" t="str">
        <f t="shared" si="583"/>
        <v/>
      </c>
    </row>
    <row r="832" spans="1:48" x14ac:dyDescent="0.35">
      <c r="A832" s="69">
        <f>IF('Student Profile'!A94="","",'Student Profile'!A94)</f>
        <v>92</v>
      </c>
      <c r="B832" s="70" t="str">
        <f>IF('Student Profile'!B94="","",'Student Profile'!B94)</f>
        <v/>
      </c>
      <c r="C832" s="69" t="str">
        <f>IF('Student Profile'!C94="","",'Student Profile'!C94)</f>
        <v/>
      </c>
      <c r="D832" s="71"/>
      <c r="E832" s="72">
        <f t="shared" si="558"/>
        <v>0</v>
      </c>
      <c r="F832" s="422" t="str">
        <f t="shared" si="578"/>
        <v/>
      </c>
      <c r="G832" s="4"/>
      <c r="H832" s="84">
        <f t="shared" si="559"/>
        <v>92</v>
      </c>
      <c r="I832" s="80" t="str">
        <f t="shared" si="560"/>
        <v/>
      </c>
      <c r="J832" s="80" t="str">
        <f t="shared" si="561"/>
        <v/>
      </c>
      <c r="K832" s="81"/>
      <c r="L832" s="6">
        <f t="shared" si="562"/>
        <v>0</v>
      </c>
      <c r="M832" s="421" t="str">
        <f t="shared" si="579"/>
        <v/>
      </c>
      <c r="N832" s="4"/>
      <c r="O832" s="83">
        <f t="shared" si="563"/>
        <v>92</v>
      </c>
      <c r="P832" s="77" t="str">
        <f t="shared" si="564"/>
        <v/>
      </c>
      <c r="Q832" s="77" t="str">
        <f t="shared" si="565"/>
        <v/>
      </c>
      <c r="R832" s="78"/>
      <c r="S832" s="79" t="e">
        <f>IF(#REF!="","",ROUND(#REF!/#REF!*$AN$5,1))</f>
        <v>#REF!</v>
      </c>
      <c r="T832" s="79" t="str">
        <f t="shared" si="566"/>
        <v/>
      </c>
      <c r="U832" s="4"/>
      <c r="V832" s="69">
        <f t="shared" si="567"/>
        <v>92</v>
      </c>
      <c r="W832" s="70" t="str">
        <f t="shared" si="568"/>
        <v/>
      </c>
      <c r="X832" s="70" t="str">
        <f t="shared" si="569"/>
        <v/>
      </c>
      <c r="Y832" s="71"/>
      <c r="Z832" s="72">
        <f t="shared" si="570"/>
        <v>0</v>
      </c>
      <c r="AA832" s="422" t="str">
        <f t="shared" si="580"/>
        <v/>
      </c>
      <c r="AB832" s="4"/>
      <c r="AC832" s="84">
        <f t="shared" si="571"/>
        <v>92</v>
      </c>
      <c r="AD832" s="80" t="str">
        <f t="shared" si="572"/>
        <v/>
      </c>
      <c r="AE832" s="80" t="str">
        <f t="shared" si="573"/>
        <v/>
      </c>
      <c r="AF832" s="81"/>
      <c r="AG832" s="6">
        <f t="shared" si="574"/>
        <v>0</v>
      </c>
      <c r="AH832" s="82" t="str">
        <f t="shared" si="581"/>
        <v/>
      </c>
      <c r="AI832" s="4"/>
      <c r="AJ832" s="83">
        <f t="shared" si="575"/>
        <v>92</v>
      </c>
      <c r="AK832" s="77" t="str">
        <f t="shared" si="576"/>
        <v/>
      </c>
      <c r="AL832" s="77" t="str">
        <f t="shared" si="577"/>
        <v/>
      </c>
      <c r="AM832" s="78"/>
      <c r="AN832" s="79" t="e">
        <f>IF(#REF!="","",ROUND(#REF!/#REF!*$AN$5,1))</f>
        <v>#REF!</v>
      </c>
      <c r="AO832" s="79" t="str">
        <f t="shared" si="582"/>
        <v/>
      </c>
      <c r="AP832" s="5" t="str">
        <f t="shared" si="584"/>
        <v/>
      </c>
      <c r="AQ832" s="5" t="str">
        <f t="shared" si="585"/>
        <v/>
      </c>
      <c r="AR832" s="5" t="str">
        <f t="shared" si="586"/>
        <v/>
      </c>
      <c r="AS832" s="5" t="str">
        <f t="shared" si="587"/>
        <v/>
      </c>
      <c r="AT832" s="5" t="str">
        <f t="shared" si="588"/>
        <v/>
      </c>
      <c r="AU832" s="5" t="str">
        <f t="shared" si="589"/>
        <v/>
      </c>
      <c r="AV832" s="5" t="str">
        <f t="shared" si="583"/>
        <v/>
      </c>
    </row>
    <row r="833" spans="1:48" x14ac:dyDescent="0.35">
      <c r="A833" s="69">
        <f>IF('Student Profile'!A95="","",'Student Profile'!A95)</f>
        <v>93</v>
      </c>
      <c r="B833" s="70" t="str">
        <f>IF('Student Profile'!B95="","",'Student Profile'!B95)</f>
        <v/>
      </c>
      <c r="C833" s="69" t="str">
        <f>IF('Student Profile'!C95="","",'Student Profile'!C95)</f>
        <v/>
      </c>
      <c r="D833" s="71"/>
      <c r="E833" s="72">
        <f t="shared" si="558"/>
        <v>0</v>
      </c>
      <c r="F833" s="422" t="str">
        <f t="shared" si="578"/>
        <v/>
      </c>
      <c r="G833" s="4"/>
      <c r="H833" s="84">
        <f t="shared" si="559"/>
        <v>93</v>
      </c>
      <c r="I833" s="80" t="str">
        <f t="shared" si="560"/>
        <v/>
      </c>
      <c r="J833" s="80" t="str">
        <f t="shared" si="561"/>
        <v/>
      </c>
      <c r="K833" s="81"/>
      <c r="L833" s="6">
        <f t="shared" si="562"/>
        <v>0</v>
      </c>
      <c r="M833" s="421" t="str">
        <f t="shared" si="579"/>
        <v/>
      </c>
      <c r="N833" s="4"/>
      <c r="O833" s="83">
        <f t="shared" si="563"/>
        <v>93</v>
      </c>
      <c r="P833" s="77" t="str">
        <f t="shared" si="564"/>
        <v/>
      </c>
      <c r="Q833" s="77" t="str">
        <f t="shared" si="565"/>
        <v/>
      </c>
      <c r="R833" s="78"/>
      <c r="S833" s="79" t="e">
        <f>IF(#REF!="","",ROUND(#REF!/#REF!*$AN$5,1))</f>
        <v>#REF!</v>
      </c>
      <c r="T833" s="79" t="str">
        <f t="shared" si="566"/>
        <v/>
      </c>
      <c r="U833" s="4"/>
      <c r="V833" s="69">
        <f t="shared" si="567"/>
        <v>93</v>
      </c>
      <c r="W833" s="70" t="str">
        <f t="shared" si="568"/>
        <v/>
      </c>
      <c r="X833" s="70" t="str">
        <f t="shared" si="569"/>
        <v/>
      </c>
      <c r="Y833" s="71"/>
      <c r="Z833" s="72">
        <f t="shared" si="570"/>
        <v>0</v>
      </c>
      <c r="AA833" s="422" t="str">
        <f t="shared" si="580"/>
        <v/>
      </c>
      <c r="AB833" s="4"/>
      <c r="AC833" s="84">
        <f t="shared" si="571"/>
        <v>93</v>
      </c>
      <c r="AD833" s="80" t="str">
        <f t="shared" si="572"/>
        <v/>
      </c>
      <c r="AE833" s="80" t="str">
        <f t="shared" si="573"/>
        <v/>
      </c>
      <c r="AF833" s="81"/>
      <c r="AG833" s="6">
        <f t="shared" si="574"/>
        <v>0</v>
      </c>
      <c r="AH833" s="82" t="str">
        <f t="shared" si="581"/>
        <v/>
      </c>
      <c r="AI833" s="4"/>
      <c r="AJ833" s="83">
        <f t="shared" si="575"/>
        <v>93</v>
      </c>
      <c r="AK833" s="77" t="str">
        <f t="shared" si="576"/>
        <v/>
      </c>
      <c r="AL833" s="77" t="str">
        <f t="shared" si="577"/>
        <v/>
      </c>
      <c r="AM833" s="78"/>
      <c r="AN833" s="79" t="e">
        <f>IF(#REF!="","",ROUND(#REF!/#REF!*$AN$5,1))</f>
        <v>#REF!</v>
      </c>
      <c r="AO833" s="79" t="str">
        <f t="shared" si="582"/>
        <v/>
      </c>
      <c r="AP833" s="5" t="str">
        <f t="shared" si="584"/>
        <v/>
      </c>
      <c r="AQ833" s="5" t="str">
        <f t="shared" si="585"/>
        <v/>
      </c>
      <c r="AR833" s="5" t="str">
        <f t="shared" si="586"/>
        <v/>
      </c>
      <c r="AS833" s="5" t="str">
        <f t="shared" si="587"/>
        <v/>
      </c>
      <c r="AT833" s="5" t="str">
        <f t="shared" si="588"/>
        <v/>
      </c>
      <c r="AU833" s="5" t="str">
        <f t="shared" si="589"/>
        <v/>
      </c>
      <c r="AV833" s="5" t="str">
        <f t="shared" si="583"/>
        <v/>
      </c>
    </row>
    <row r="834" spans="1:48" x14ac:dyDescent="0.35">
      <c r="A834" s="69">
        <f>IF('Student Profile'!A96="","",'Student Profile'!A96)</f>
        <v>94</v>
      </c>
      <c r="B834" s="70" t="str">
        <f>IF('Student Profile'!B96="","",'Student Profile'!B96)</f>
        <v/>
      </c>
      <c r="C834" s="69" t="str">
        <f>IF('Student Profile'!C96="","",'Student Profile'!C96)</f>
        <v/>
      </c>
      <c r="D834" s="71"/>
      <c r="E834" s="72">
        <f t="shared" si="558"/>
        <v>0</v>
      </c>
      <c r="F834" s="422" t="str">
        <f t="shared" si="578"/>
        <v/>
      </c>
      <c r="G834" s="4"/>
      <c r="H834" s="84">
        <f t="shared" si="559"/>
        <v>94</v>
      </c>
      <c r="I834" s="80" t="str">
        <f t="shared" si="560"/>
        <v/>
      </c>
      <c r="J834" s="80" t="str">
        <f t="shared" si="561"/>
        <v/>
      </c>
      <c r="K834" s="81"/>
      <c r="L834" s="6">
        <f t="shared" si="562"/>
        <v>0</v>
      </c>
      <c r="M834" s="421" t="str">
        <f t="shared" si="579"/>
        <v/>
      </c>
      <c r="N834" s="4"/>
      <c r="O834" s="83">
        <f t="shared" si="563"/>
        <v>94</v>
      </c>
      <c r="P834" s="77" t="str">
        <f t="shared" si="564"/>
        <v/>
      </c>
      <c r="Q834" s="77" t="str">
        <f t="shared" si="565"/>
        <v/>
      </c>
      <c r="R834" s="78"/>
      <c r="S834" s="79" t="e">
        <f>IF(#REF!="","",ROUND(#REF!/#REF!*$AN$5,1))</f>
        <v>#REF!</v>
      </c>
      <c r="T834" s="79" t="str">
        <f t="shared" si="566"/>
        <v/>
      </c>
      <c r="U834" s="4"/>
      <c r="V834" s="69">
        <f t="shared" si="567"/>
        <v>94</v>
      </c>
      <c r="W834" s="70" t="str">
        <f t="shared" si="568"/>
        <v/>
      </c>
      <c r="X834" s="70" t="str">
        <f t="shared" si="569"/>
        <v/>
      </c>
      <c r="Y834" s="71"/>
      <c r="Z834" s="72">
        <f t="shared" si="570"/>
        <v>0</v>
      </c>
      <c r="AA834" s="422" t="str">
        <f t="shared" si="580"/>
        <v/>
      </c>
      <c r="AB834" s="4"/>
      <c r="AC834" s="84">
        <f t="shared" si="571"/>
        <v>94</v>
      </c>
      <c r="AD834" s="80" t="str">
        <f t="shared" si="572"/>
        <v/>
      </c>
      <c r="AE834" s="80" t="str">
        <f t="shared" si="573"/>
        <v/>
      </c>
      <c r="AF834" s="81"/>
      <c r="AG834" s="6">
        <f t="shared" si="574"/>
        <v>0</v>
      </c>
      <c r="AH834" s="82" t="str">
        <f t="shared" si="581"/>
        <v/>
      </c>
      <c r="AI834" s="4"/>
      <c r="AJ834" s="83">
        <f t="shared" si="575"/>
        <v>94</v>
      </c>
      <c r="AK834" s="77" t="str">
        <f t="shared" si="576"/>
        <v/>
      </c>
      <c r="AL834" s="77" t="str">
        <f t="shared" si="577"/>
        <v/>
      </c>
      <c r="AM834" s="78"/>
      <c r="AN834" s="79" t="e">
        <f>IF(#REF!="","",ROUND(#REF!/#REF!*$AN$5,1))</f>
        <v>#REF!</v>
      </c>
      <c r="AO834" s="79" t="str">
        <f t="shared" si="582"/>
        <v/>
      </c>
      <c r="AP834" s="5" t="str">
        <f t="shared" si="584"/>
        <v/>
      </c>
      <c r="AQ834" s="5" t="str">
        <f t="shared" si="585"/>
        <v/>
      </c>
      <c r="AR834" s="5" t="str">
        <f t="shared" si="586"/>
        <v/>
      </c>
      <c r="AS834" s="5" t="str">
        <f t="shared" si="587"/>
        <v/>
      </c>
      <c r="AT834" s="5" t="str">
        <f t="shared" si="588"/>
        <v/>
      </c>
      <c r="AU834" s="5" t="str">
        <f t="shared" si="589"/>
        <v/>
      </c>
      <c r="AV834" s="5" t="str">
        <f t="shared" si="583"/>
        <v/>
      </c>
    </row>
    <row r="835" spans="1:48" x14ac:dyDescent="0.35">
      <c r="A835" s="69">
        <f>IF('Student Profile'!A97="","",'Student Profile'!A97)</f>
        <v>95</v>
      </c>
      <c r="B835" s="70" t="str">
        <f>IF('Student Profile'!B97="","",'Student Profile'!B97)</f>
        <v/>
      </c>
      <c r="C835" s="69" t="str">
        <f>IF('Student Profile'!C97="","",'Student Profile'!C97)</f>
        <v/>
      </c>
      <c r="D835" s="71"/>
      <c r="E835" s="72">
        <f t="shared" si="558"/>
        <v>0</v>
      </c>
      <c r="F835" s="422" t="str">
        <f t="shared" si="578"/>
        <v/>
      </c>
      <c r="G835" s="4"/>
      <c r="H835" s="84">
        <f t="shared" si="559"/>
        <v>95</v>
      </c>
      <c r="I835" s="80" t="str">
        <f t="shared" si="560"/>
        <v/>
      </c>
      <c r="J835" s="80" t="str">
        <f t="shared" si="561"/>
        <v/>
      </c>
      <c r="K835" s="81"/>
      <c r="L835" s="6">
        <f t="shared" si="562"/>
        <v>0</v>
      </c>
      <c r="M835" s="421" t="str">
        <f t="shared" si="579"/>
        <v/>
      </c>
      <c r="N835" s="4"/>
      <c r="O835" s="83">
        <f t="shared" si="563"/>
        <v>95</v>
      </c>
      <c r="P835" s="77" t="str">
        <f t="shared" si="564"/>
        <v/>
      </c>
      <c r="Q835" s="77" t="str">
        <f t="shared" si="565"/>
        <v/>
      </c>
      <c r="R835" s="78"/>
      <c r="S835" s="79" t="e">
        <f>IF(#REF!="","",ROUND(#REF!/#REF!*$AN$5,1))</f>
        <v>#REF!</v>
      </c>
      <c r="T835" s="79" t="str">
        <f t="shared" si="566"/>
        <v/>
      </c>
      <c r="U835" s="4"/>
      <c r="V835" s="69">
        <f t="shared" si="567"/>
        <v>95</v>
      </c>
      <c r="W835" s="70" t="str">
        <f t="shared" si="568"/>
        <v/>
      </c>
      <c r="X835" s="70" t="str">
        <f t="shared" si="569"/>
        <v/>
      </c>
      <c r="Y835" s="71"/>
      <c r="Z835" s="72">
        <f t="shared" si="570"/>
        <v>0</v>
      </c>
      <c r="AA835" s="422" t="str">
        <f t="shared" si="580"/>
        <v/>
      </c>
      <c r="AB835" s="4"/>
      <c r="AC835" s="84">
        <f t="shared" si="571"/>
        <v>95</v>
      </c>
      <c r="AD835" s="80" t="str">
        <f t="shared" si="572"/>
        <v/>
      </c>
      <c r="AE835" s="80" t="str">
        <f t="shared" si="573"/>
        <v/>
      </c>
      <c r="AF835" s="81"/>
      <c r="AG835" s="6">
        <f t="shared" si="574"/>
        <v>0</v>
      </c>
      <c r="AH835" s="82" t="str">
        <f t="shared" si="581"/>
        <v/>
      </c>
      <c r="AI835" s="4"/>
      <c r="AJ835" s="83">
        <f t="shared" si="575"/>
        <v>95</v>
      </c>
      <c r="AK835" s="77" t="str">
        <f t="shared" si="576"/>
        <v/>
      </c>
      <c r="AL835" s="77" t="str">
        <f t="shared" si="577"/>
        <v/>
      </c>
      <c r="AM835" s="78"/>
      <c r="AN835" s="79" t="e">
        <f>IF(#REF!="","",ROUND(#REF!/#REF!*$AN$5,1))</f>
        <v>#REF!</v>
      </c>
      <c r="AO835" s="79" t="str">
        <f t="shared" si="582"/>
        <v/>
      </c>
      <c r="AP835" s="5" t="str">
        <f t="shared" si="584"/>
        <v/>
      </c>
      <c r="AQ835" s="5" t="str">
        <f t="shared" si="585"/>
        <v/>
      </c>
      <c r="AR835" s="5" t="str">
        <f t="shared" si="586"/>
        <v/>
      </c>
      <c r="AS835" s="5" t="str">
        <f t="shared" si="587"/>
        <v/>
      </c>
      <c r="AT835" s="5" t="str">
        <f t="shared" si="588"/>
        <v/>
      </c>
      <c r="AU835" s="5" t="str">
        <f t="shared" si="589"/>
        <v/>
      </c>
      <c r="AV835" s="5" t="str">
        <f t="shared" si="583"/>
        <v/>
      </c>
    </row>
    <row r="836" spans="1:48" x14ac:dyDescent="0.35">
      <c r="A836" s="69">
        <f>IF('Student Profile'!A98="","",'Student Profile'!A98)</f>
        <v>96</v>
      </c>
      <c r="B836" s="70" t="str">
        <f>IF('Student Profile'!B98="","",'Student Profile'!B98)</f>
        <v/>
      </c>
      <c r="C836" s="69" t="str">
        <f>IF('Student Profile'!C98="","",'Student Profile'!C98)</f>
        <v/>
      </c>
      <c r="D836" s="71"/>
      <c r="E836" s="72">
        <f t="shared" si="558"/>
        <v>0</v>
      </c>
      <c r="F836" s="422" t="str">
        <f t="shared" si="578"/>
        <v/>
      </c>
      <c r="G836" s="4"/>
      <c r="H836" s="84">
        <f t="shared" si="559"/>
        <v>96</v>
      </c>
      <c r="I836" s="80" t="str">
        <f t="shared" si="560"/>
        <v/>
      </c>
      <c r="J836" s="80" t="str">
        <f t="shared" si="561"/>
        <v/>
      </c>
      <c r="K836" s="81"/>
      <c r="L836" s="6">
        <f t="shared" si="562"/>
        <v>0</v>
      </c>
      <c r="M836" s="421" t="str">
        <f t="shared" si="579"/>
        <v/>
      </c>
      <c r="N836" s="4"/>
      <c r="O836" s="83">
        <f t="shared" si="563"/>
        <v>96</v>
      </c>
      <c r="P836" s="77" t="str">
        <f t="shared" si="564"/>
        <v/>
      </c>
      <c r="Q836" s="77" t="str">
        <f t="shared" si="565"/>
        <v/>
      </c>
      <c r="R836" s="78"/>
      <c r="S836" s="79" t="e">
        <f>IF(#REF!="","",ROUND(#REF!/#REF!*$AN$5,1))</f>
        <v>#REF!</v>
      </c>
      <c r="T836" s="79" t="str">
        <f t="shared" si="566"/>
        <v/>
      </c>
      <c r="U836" s="4"/>
      <c r="V836" s="69">
        <f t="shared" si="567"/>
        <v>96</v>
      </c>
      <c r="W836" s="70" t="str">
        <f t="shared" si="568"/>
        <v/>
      </c>
      <c r="X836" s="70" t="str">
        <f t="shared" si="569"/>
        <v/>
      </c>
      <c r="Y836" s="71"/>
      <c r="Z836" s="72">
        <f t="shared" si="570"/>
        <v>0</v>
      </c>
      <c r="AA836" s="422" t="str">
        <f t="shared" si="580"/>
        <v/>
      </c>
      <c r="AB836" s="4"/>
      <c r="AC836" s="84">
        <f t="shared" si="571"/>
        <v>96</v>
      </c>
      <c r="AD836" s="80" t="str">
        <f t="shared" si="572"/>
        <v/>
      </c>
      <c r="AE836" s="80" t="str">
        <f t="shared" si="573"/>
        <v/>
      </c>
      <c r="AF836" s="81"/>
      <c r="AG836" s="6">
        <f t="shared" si="574"/>
        <v>0</v>
      </c>
      <c r="AH836" s="82" t="str">
        <f t="shared" si="581"/>
        <v/>
      </c>
      <c r="AI836" s="4"/>
      <c r="AJ836" s="83">
        <f t="shared" si="575"/>
        <v>96</v>
      </c>
      <c r="AK836" s="77" t="str">
        <f t="shared" si="576"/>
        <v/>
      </c>
      <c r="AL836" s="77" t="str">
        <f t="shared" si="577"/>
        <v/>
      </c>
      <c r="AM836" s="78"/>
      <c r="AN836" s="79" t="e">
        <f>IF(#REF!="","",ROUND(#REF!/#REF!*$AN$5,1))</f>
        <v>#REF!</v>
      </c>
      <c r="AO836" s="79" t="str">
        <f t="shared" si="582"/>
        <v/>
      </c>
      <c r="AP836" s="5" t="str">
        <f t="shared" si="584"/>
        <v/>
      </c>
      <c r="AQ836" s="5" t="str">
        <f t="shared" si="585"/>
        <v/>
      </c>
      <c r="AR836" s="5" t="str">
        <f t="shared" si="586"/>
        <v/>
      </c>
      <c r="AS836" s="5" t="str">
        <f t="shared" si="587"/>
        <v/>
      </c>
      <c r="AT836" s="5" t="str">
        <f t="shared" si="588"/>
        <v/>
      </c>
      <c r="AU836" s="5" t="str">
        <f t="shared" si="589"/>
        <v/>
      </c>
      <c r="AV836" s="5" t="str">
        <f t="shared" si="583"/>
        <v/>
      </c>
    </row>
    <row r="837" spans="1:48" x14ac:dyDescent="0.35">
      <c r="A837" s="69">
        <f>IF('Student Profile'!A99="","",'Student Profile'!A99)</f>
        <v>97</v>
      </c>
      <c r="B837" s="70" t="str">
        <f>IF('Student Profile'!B99="","",'Student Profile'!B99)</f>
        <v/>
      </c>
      <c r="C837" s="69" t="str">
        <f>IF('Student Profile'!C99="","",'Student Profile'!C99)</f>
        <v/>
      </c>
      <c r="D837" s="71"/>
      <c r="E837" s="72">
        <f t="shared" si="558"/>
        <v>0</v>
      </c>
      <c r="F837" s="422" t="str">
        <f t="shared" si="578"/>
        <v/>
      </c>
      <c r="G837" s="4"/>
      <c r="H837" s="84">
        <f t="shared" si="559"/>
        <v>97</v>
      </c>
      <c r="I837" s="80" t="str">
        <f t="shared" si="560"/>
        <v/>
      </c>
      <c r="J837" s="80" t="str">
        <f t="shared" si="561"/>
        <v/>
      </c>
      <c r="K837" s="81"/>
      <c r="L837" s="6">
        <f t="shared" si="562"/>
        <v>0</v>
      </c>
      <c r="M837" s="421" t="str">
        <f t="shared" si="579"/>
        <v/>
      </c>
      <c r="N837" s="4"/>
      <c r="O837" s="83">
        <f t="shared" si="563"/>
        <v>97</v>
      </c>
      <c r="P837" s="77" t="str">
        <f t="shared" si="564"/>
        <v/>
      </c>
      <c r="Q837" s="77" t="str">
        <f t="shared" si="565"/>
        <v/>
      </c>
      <c r="R837" s="78"/>
      <c r="S837" s="79" t="e">
        <f>IF(#REF!="","",ROUND(#REF!/#REF!*$AN$5,1))</f>
        <v>#REF!</v>
      </c>
      <c r="T837" s="79" t="str">
        <f t="shared" si="566"/>
        <v/>
      </c>
      <c r="U837" s="4"/>
      <c r="V837" s="69">
        <f t="shared" si="567"/>
        <v>97</v>
      </c>
      <c r="W837" s="70" t="str">
        <f t="shared" si="568"/>
        <v/>
      </c>
      <c r="X837" s="70" t="str">
        <f t="shared" si="569"/>
        <v/>
      </c>
      <c r="Y837" s="71"/>
      <c r="Z837" s="72">
        <f t="shared" si="570"/>
        <v>0</v>
      </c>
      <c r="AA837" s="422" t="str">
        <f t="shared" si="580"/>
        <v/>
      </c>
      <c r="AB837" s="4"/>
      <c r="AC837" s="84">
        <f t="shared" si="571"/>
        <v>97</v>
      </c>
      <c r="AD837" s="80" t="str">
        <f t="shared" si="572"/>
        <v/>
      </c>
      <c r="AE837" s="80" t="str">
        <f t="shared" si="573"/>
        <v/>
      </c>
      <c r="AF837" s="81"/>
      <c r="AG837" s="6">
        <f t="shared" si="574"/>
        <v>0</v>
      </c>
      <c r="AH837" s="82" t="str">
        <f t="shared" si="581"/>
        <v/>
      </c>
      <c r="AI837" s="4"/>
      <c r="AJ837" s="83">
        <f t="shared" si="575"/>
        <v>97</v>
      </c>
      <c r="AK837" s="77" t="str">
        <f t="shared" si="576"/>
        <v/>
      </c>
      <c r="AL837" s="77" t="str">
        <f t="shared" si="577"/>
        <v/>
      </c>
      <c r="AM837" s="78"/>
      <c r="AN837" s="79" t="e">
        <f>IF(#REF!="","",ROUND(#REF!/#REF!*$AN$5,1))</f>
        <v>#REF!</v>
      </c>
      <c r="AO837" s="79" t="str">
        <f t="shared" si="582"/>
        <v/>
      </c>
      <c r="AP837" s="5" t="str">
        <f t="shared" si="584"/>
        <v/>
      </c>
      <c r="AQ837" s="5" t="str">
        <f t="shared" si="585"/>
        <v/>
      </c>
      <c r="AR837" s="5" t="str">
        <f t="shared" si="586"/>
        <v/>
      </c>
      <c r="AS837" s="5" t="str">
        <f t="shared" si="587"/>
        <v/>
      </c>
      <c r="AT837" s="5" t="str">
        <f t="shared" si="588"/>
        <v/>
      </c>
      <c r="AU837" s="5" t="str">
        <f t="shared" si="589"/>
        <v/>
      </c>
      <c r="AV837" s="5" t="str">
        <f t="shared" si="583"/>
        <v/>
      </c>
    </row>
    <row r="838" spans="1:48" x14ac:dyDescent="0.35">
      <c r="A838" s="69">
        <f>IF('Student Profile'!A100="","",'Student Profile'!A100)</f>
        <v>98</v>
      </c>
      <c r="B838" s="70" t="str">
        <f>IF('Student Profile'!B100="","",'Student Profile'!B100)</f>
        <v/>
      </c>
      <c r="C838" s="69" t="str">
        <f>IF('Student Profile'!C100="","",'Student Profile'!C100)</f>
        <v/>
      </c>
      <c r="D838" s="71"/>
      <c r="E838" s="72">
        <f t="shared" si="558"/>
        <v>0</v>
      </c>
      <c r="F838" s="422" t="str">
        <f t="shared" si="578"/>
        <v/>
      </c>
      <c r="G838" s="4"/>
      <c r="H838" s="84">
        <f t="shared" si="559"/>
        <v>98</v>
      </c>
      <c r="I838" s="80" t="str">
        <f t="shared" si="560"/>
        <v/>
      </c>
      <c r="J838" s="80" t="str">
        <f t="shared" si="561"/>
        <v/>
      </c>
      <c r="K838" s="81"/>
      <c r="L838" s="6">
        <f t="shared" si="562"/>
        <v>0</v>
      </c>
      <c r="M838" s="421" t="str">
        <f t="shared" si="579"/>
        <v/>
      </c>
      <c r="N838" s="4"/>
      <c r="O838" s="83">
        <f t="shared" si="563"/>
        <v>98</v>
      </c>
      <c r="P838" s="77" t="str">
        <f t="shared" si="564"/>
        <v/>
      </c>
      <c r="Q838" s="77" t="str">
        <f t="shared" si="565"/>
        <v/>
      </c>
      <c r="R838" s="78"/>
      <c r="S838" s="79" t="e">
        <f>IF(#REF!="","",ROUND(#REF!/#REF!*$AN$5,1))</f>
        <v>#REF!</v>
      </c>
      <c r="T838" s="79" t="str">
        <f t="shared" si="566"/>
        <v/>
      </c>
      <c r="U838" s="4"/>
      <c r="V838" s="69">
        <f t="shared" si="567"/>
        <v>98</v>
      </c>
      <c r="W838" s="70" t="str">
        <f t="shared" si="568"/>
        <v/>
      </c>
      <c r="X838" s="70" t="str">
        <f t="shared" si="569"/>
        <v/>
      </c>
      <c r="Y838" s="71"/>
      <c r="Z838" s="72">
        <f t="shared" si="570"/>
        <v>0</v>
      </c>
      <c r="AA838" s="422" t="str">
        <f t="shared" si="580"/>
        <v/>
      </c>
      <c r="AB838" s="4"/>
      <c r="AC838" s="84">
        <f t="shared" si="571"/>
        <v>98</v>
      </c>
      <c r="AD838" s="80" t="str">
        <f t="shared" si="572"/>
        <v/>
      </c>
      <c r="AE838" s="80" t="str">
        <f t="shared" si="573"/>
        <v/>
      </c>
      <c r="AF838" s="81"/>
      <c r="AG838" s="6">
        <f t="shared" si="574"/>
        <v>0</v>
      </c>
      <c r="AH838" s="82" t="str">
        <f t="shared" si="581"/>
        <v/>
      </c>
      <c r="AI838" s="4"/>
      <c r="AJ838" s="83">
        <f t="shared" si="575"/>
        <v>98</v>
      </c>
      <c r="AK838" s="77" t="str">
        <f t="shared" si="576"/>
        <v/>
      </c>
      <c r="AL838" s="77" t="str">
        <f t="shared" si="577"/>
        <v/>
      </c>
      <c r="AM838" s="78"/>
      <c r="AN838" s="79" t="e">
        <f>IF(#REF!="","",ROUND(#REF!/#REF!*$AN$5,1))</f>
        <v>#REF!</v>
      </c>
      <c r="AO838" s="79" t="str">
        <f t="shared" si="582"/>
        <v/>
      </c>
      <c r="AP838" s="5" t="str">
        <f t="shared" si="584"/>
        <v/>
      </c>
      <c r="AQ838" s="5" t="str">
        <f t="shared" si="585"/>
        <v/>
      </c>
      <c r="AR838" s="5" t="str">
        <f t="shared" si="586"/>
        <v/>
      </c>
      <c r="AS838" s="5" t="str">
        <f t="shared" si="587"/>
        <v/>
      </c>
      <c r="AT838" s="5" t="str">
        <f t="shared" si="588"/>
        <v/>
      </c>
      <c r="AU838" s="5" t="str">
        <f t="shared" si="589"/>
        <v/>
      </c>
      <c r="AV838" s="5" t="str">
        <f t="shared" si="583"/>
        <v/>
      </c>
    </row>
    <row r="839" spans="1:48" x14ac:dyDescent="0.35">
      <c r="A839" s="69">
        <f>IF('Student Profile'!A101="","",'Student Profile'!A101)</f>
        <v>99</v>
      </c>
      <c r="B839" s="70" t="str">
        <f>IF('Student Profile'!B101="","",'Student Profile'!B101)</f>
        <v/>
      </c>
      <c r="C839" s="69" t="str">
        <f>IF('Student Profile'!C101="","",'Student Profile'!C101)</f>
        <v/>
      </c>
      <c r="D839" s="71"/>
      <c r="E839" s="72">
        <f t="shared" si="558"/>
        <v>0</v>
      </c>
      <c r="F839" s="422" t="str">
        <f t="shared" si="578"/>
        <v/>
      </c>
      <c r="G839" s="4"/>
      <c r="H839" s="84">
        <f t="shared" si="559"/>
        <v>99</v>
      </c>
      <c r="I839" s="80" t="str">
        <f t="shared" si="560"/>
        <v/>
      </c>
      <c r="J839" s="80" t="str">
        <f t="shared" si="561"/>
        <v/>
      </c>
      <c r="K839" s="81"/>
      <c r="L839" s="6">
        <f t="shared" si="562"/>
        <v>0</v>
      </c>
      <c r="M839" s="421" t="str">
        <f t="shared" si="579"/>
        <v/>
      </c>
      <c r="N839" s="4"/>
      <c r="O839" s="83">
        <f t="shared" si="563"/>
        <v>99</v>
      </c>
      <c r="P839" s="77" t="str">
        <f t="shared" si="564"/>
        <v/>
      </c>
      <c r="Q839" s="77" t="str">
        <f t="shared" si="565"/>
        <v/>
      </c>
      <c r="R839" s="78"/>
      <c r="S839" s="79" t="e">
        <f>IF(#REF!="","",ROUND(#REF!/#REF!*$AN$5,1))</f>
        <v>#REF!</v>
      </c>
      <c r="T839" s="79" t="str">
        <f t="shared" si="566"/>
        <v/>
      </c>
      <c r="U839" s="4"/>
      <c r="V839" s="69">
        <f t="shared" si="567"/>
        <v>99</v>
      </c>
      <c r="W839" s="70" t="str">
        <f t="shared" si="568"/>
        <v/>
      </c>
      <c r="X839" s="70" t="str">
        <f t="shared" si="569"/>
        <v/>
      </c>
      <c r="Y839" s="71"/>
      <c r="Z839" s="72">
        <f t="shared" si="570"/>
        <v>0</v>
      </c>
      <c r="AA839" s="422" t="str">
        <f t="shared" si="580"/>
        <v/>
      </c>
      <c r="AB839" s="4"/>
      <c r="AC839" s="84">
        <f t="shared" si="571"/>
        <v>99</v>
      </c>
      <c r="AD839" s="80" t="str">
        <f t="shared" si="572"/>
        <v/>
      </c>
      <c r="AE839" s="80" t="str">
        <f t="shared" si="573"/>
        <v/>
      </c>
      <c r="AF839" s="81"/>
      <c r="AG839" s="6">
        <f t="shared" si="574"/>
        <v>0</v>
      </c>
      <c r="AH839" s="82" t="str">
        <f t="shared" si="581"/>
        <v/>
      </c>
      <c r="AI839" s="4"/>
      <c r="AJ839" s="83">
        <f t="shared" si="575"/>
        <v>99</v>
      </c>
      <c r="AK839" s="77" t="str">
        <f t="shared" si="576"/>
        <v/>
      </c>
      <c r="AL839" s="77" t="str">
        <f t="shared" si="577"/>
        <v/>
      </c>
      <c r="AM839" s="78"/>
      <c r="AN839" s="79" t="e">
        <f>IF(#REF!="","",ROUND(#REF!/#REF!*$AN$5,1))</f>
        <v>#REF!</v>
      </c>
      <c r="AO839" s="79" t="str">
        <f t="shared" si="582"/>
        <v/>
      </c>
      <c r="AP839" s="5" t="str">
        <f t="shared" si="584"/>
        <v/>
      </c>
      <c r="AQ839" s="5" t="str">
        <f t="shared" si="585"/>
        <v/>
      </c>
      <c r="AR839" s="5" t="str">
        <f t="shared" si="586"/>
        <v/>
      </c>
      <c r="AS839" s="5" t="str">
        <f t="shared" si="587"/>
        <v/>
      </c>
      <c r="AT839" s="5" t="str">
        <f t="shared" si="588"/>
        <v/>
      </c>
      <c r="AU839" s="5" t="str">
        <f t="shared" si="589"/>
        <v/>
      </c>
      <c r="AV839" s="5" t="str">
        <f t="shared" si="583"/>
        <v/>
      </c>
    </row>
    <row r="840" spans="1:48" x14ac:dyDescent="0.35">
      <c r="A840" s="69">
        <f>IF('Student Profile'!A102="","",'Student Profile'!A102)</f>
        <v>100</v>
      </c>
      <c r="B840" s="70" t="str">
        <f>IF('Student Profile'!B102="","",'Student Profile'!B102)</f>
        <v/>
      </c>
      <c r="C840" s="69" t="str">
        <f>IF('Student Profile'!C102="","",'Student Profile'!C102)</f>
        <v/>
      </c>
      <c r="D840" s="71"/>
      <c r="E840" s="72">
        <f t="shared" si="558"/>
        <v>0</v>
      </c>
      <c r="F840" s="422" t="str">
        <f t="shared" si="578"/>
        <v/>
      </c>
      <c r="G840" s="4"/>
      <c r="H840" s="84">
        <f t="shared" si="559"/>
        <v>100</v>
      </c>
      <c r="I840" s="80" t="str">
        <f t="shared" si="560"/>
        <v/>
      </c>
      <c r="J840" s="80" t="str">
        <f t="shared" si="561"/>
        <v/>
      </c>
      <c r="K840" s="81"/>
      <c r="L840" s="6">
        <f t="shared" si="562"/>
        <v>0</v>
      </c>
      <c r="M840" s="421" t="str">
        <f t="shared" si="579"/>
        <v/>
      </c>
      <c r="N840" s="4"/>
      <c r="O840" s="83">
        <f t="shared" si="563"/>
        <v>100</v>
      </c>
      <c r="P840" s="77" t="str">
        <f t="shared" si="564"/>
        <v/>
      </c>
      <c r="Q840" s="77" t="str">
        <f t="shared" si="565"/>
        <v/>
      </c>
      <c r="R840" s="78"/>
      <c r="S840" s="79" t="e">
        <f>IF(#REF!="","",ROUND(#REF!/#REF!*$AN$5,1))</f>
        <v>#REF!</v>
      </c>
      <c r="T840" s="79" t="str">
        <f t="shared" si="566"/>
        <v/>
      </c>
      <c r="U840" s="4"/>
      <c r="V840" s="69">
        <f t="shared" si="567"/>
        <v>100</v>
      </c>
      <c r="W840" s="70" t="str">
        <f t="shared" si="568"/>
        <v/>
      </c>
      <c r="X840" s="70" t="str">
        <f t="shared" si="569"/>
        <v/>
      </c>
      <c r="Y840" s="71"/>
      <c r="Z840" s="72">
        <f t="shared" si="570"/>
        <v>0</v>
      </c>
      <c r="AA840" s="422" t="str">
        <f t="shared" si="580"/>
        <v/>
      </c>
      <c r="AB840" s="4"/>
      <c r="AC840" s="84">
        <f t="shared" si="571"/>
        <v>100</v>
      </c>
      <c r="AD840" s="80" t="str">
        <f t="shared" si="572"/>
        <v/>
      </c>
      <c r="AE840" s="80" t="str">
        <f t="shared" si="573"/>
        <v/>
      </c>
      <c r="AF840" s="81"/>
      <c r="AG840" s="6">
        <f t="shared" si="574"/>
        <v>0</v>
      </c>
      <c r="AH840" s="82" t="str">
        <f t="shared" si="581"/>
        <v/>
      </c>
      <c r="AI840" s="4"/>
      <c r="AJ840" s="83">
        <f t="shared" si="575"/>
        <v>100</v>
      </c>
      <c r="AK840" s="77" t="str">
        <f t="shared" si="576"/>
        <v/>
      </c>
      <c r="AL840" s="77" t="str">
        <f t="shared" si="577"/>
        <v/>
      </c>
      <c r="AM840" s="78"/>
      <c r="AN840" s="79" t="e">
        <f>IF(#REF!="","",ROUND(#REF!/#REF!*$AN$5,1))</f>
        <v>#REF!</v>
      </c>
      <c r="AO840" s="79" t="str">
        <f t="shared" si="582"/>
        <v/>
      </c>
      <c r="AP840" s="5" t="str">
        <f t="shared" si="584"/>
        <v/>
      </c>
      <c r="AQ840" s="5" t="str">
        <f t="shared" si="585"/>
        <v/>
      </c>
      <c r="AR840" s="5" t="str">
        <f t="shared" si="586"/>
        <v/>
      </c>
      <c r="AS840" s="5" t="str">
        <f t="shared" si="587"/>
        <v/>
      </c>
      <c r="AT840" s="5" t="str">
        <f t="shared" si="588"/>
        <v/>
      </c>
      <c r="AU840" s="5" t="str">
        <f t="shared" si="589"/>
        <v/>
      </c>
      <c r="AV840" s="5" t="str">
        <f t="shared" si="583"/>
        <v/>
      </c>
    </row>
    <row r="841" spans="1:48" ht="9" customHeight="1" x14ac:dyDescent="0.35">
      <c r="A841" s="9"/>
      <c r="B841" s="4"/>
      <c r="C841" s="9"/>
      <c r="D841" s="10"/>
      <c r="E841" s="10"/>
      <c r="F841" s="10"/>
      <c r="G841" s="4"/>
      <c r="H841" s="9"/>
      <c r="I841" s="4"/>
      <c r="J841" s="9"/>
      <c r="K841" s="10"/>
      <c r="L841" s="10"/>
      <c r="M841" s="10"/>
      <c r="N841" s="4"/>
      <c r="O841" s="9"/>
      <c r="P841" s="4"/>
      <c r="Q841" s="9"/>
      <c r="R841" s="10"/>
      <c r="S841" s="10"/>
      <c r="T841" s="10"/>
      <c r="U841" s="4"/>
      <c r="V841" s="9"/>
      <c r="W841" s="4"/>
      <c r="X841" s="9"/>
      <c r="Y841" s="10"/>
      <c r="Z841" s="10"/>
      <c r="AA841" s="10"/>
      <c r="AB841" s="4"/>
      <c r="AC841" s="9"/>
      <c r="AD841" s="4"/>
      <c r="AE841" s="9"/>
      <c r="AF841" s="10"/>
      <c r="AG841" s="10"/>
      <c r="AH841" s="10"/>
      <c r="AI841" s="4"/>
      <c r="AJ841" s="9"/>
      <c r="AK841" s="4"/>
      <c r="AL841" s="9"/>
      <c r="AM841" s="10"/>
      <c r="AN841" s="10"/>
      <c r="AO841" s="10"/>
      <c r="AP841" s="5" t="str">
        <f t="shared" ref="AP841:AP848" si="590">IF(D841="","",D841)</f>
        <v/>
      </c>
      <c r="AS841" s="5" t="str">
        <f t="shared" ref="AS841:AS848" si="591">IF(Y841="","",Y841)</f>
        <v/>
      </c>
      <c r="AU841" s="5" t="str">
        <f t="shared" ref="AU841:AU848" si="592">IF(AM841="","",AM841)</f>
        <v/>
      </c>
    </row>
    <row r="842" spans="1:48" s="63" customFormat="1" x14ac:dyDescent="0.35">
      <c r="A842" s="602" t="str">
        <f>IF(Home!E14="","",Home!E14)</f>
        <v/>
      </c>
      <c r="B842" s="603"/>
      <c r="C842" s="603"/>
      <c r="D842" s="603"/>
      <c r="E842" s="603"/>
      <c r="F842" s="603"/>
      <c r="G842" s="62"/>
      <c r="H842" s="602" t="str">
        <f>IF(A842="","",A842)</f>
        <v/>
      </c>
      <c r="I842" s="603"/>
      <c r="J842" s="603"/>
      <c r="K842" s="603"/>
      <c r="L842" s="603"/>
      <c r="M842" s="603"/>
      <c r="N842" s="62"/>
      <c r="O842" s="602" t="str">
        <f>IF(H842="","",H842)</f>
        <v/>
      </c>
      <c r="P842" s="603"/>
      <c r="Q842" s="603"/>
      <c r="R842" s="603"/>
      <c r="S842" s="603"/>
      <c r="T842" s="603"/>
      <c r="U842" s="62"/>
      <c r="V842" s="602" t="str">
        <f>IF(A842="","",A842)</f>
        <v/>
      </c>
      <c r="W842" s="603"/>
      <c r="X842" s="603"/>
      <c r="Y842" s="603"/>
      <c r="Z842" s="603"/>
      <c r="AA842" s="603"/>
      <c r="AB842" s="62"/>
      <c r="AC842" s="602" t="str">
        <f>IF(V842="","",V842)</f>
        <v/>
      </c>
      <c r="AD842" s="603"/>
      <c r="AE842" s="603"/>
      <c r="AF842" s="603"/>
      <c r="AG842" s="603"/>
      <c r="AH842" s="603"/>
      <c r="AI842" s="62"/>
      <c r="AJ842" s="602" t="str">
        <f>IF(AC842="","",AC842)</f>
        <v/>
      </c>
      <c r="AK842" s="603"/>
      <c r="AL842" s="603"/>
      <c r="AM842" s="603"/>
      <c r="AN842" s="603"/>
      <c r="AO842" s="603"/>
      <c r="AP842" s="5" t="str">
        <f t="shared" si="590"/>
        <v/>
      </c>
      <c r="AQ842" s="5"/>
      <c r="AR842" s="5"/>
      <c r="AS842" s="5" t="str">
        <f t="shared" si="591"/>
        <v/>
      </c>
      <c r="AT842" s="5"/>
      <c r="AU842" s="5" t="str">
        <f t="shared" si="592"/>
        <v/>
      </c>
    </row>
    <row r="843" spans="1:48" ht="15.75" customHeight="1" x14ac:dyDescent="0.35">
      <c r="A843" s="604" t="s">
        <v>192</v>
      </c>
      <c r="B843" s="605"/>
      <c r="C843" s="605"/>
      <c r="D843" s="605"/>
      <c r="E843" s="605"/>
      <c r="F843" s="606"/>
      <c r="G843" s="4"/>
      <c r="H843" s="598" t="s">
        <v>188</v>
      </c>
      <c r="I843" s="599"/>
      <c r="J843" s="599"/>
      <c r="K843" s="599"/>
      <c r="L843" s="599"/>
      <c r="M843" s="600"/>
      <c r="N843" s="4"/>
      <c r="O843" s="607"/>
      <c r="P843" s="608"/>
      <c r="Q843" s="608"/>
      <c r="R843" s="608"/>
      <c r="S843" s="608"/>
      <c r="T843" s="608"/>
      <c r="U843" s="4"/>
      <c r="V843" s="604" t="s">
        <v>193</v>
      </c>
      <c r="W843" s="605"/>
      <c r="X843" s="605"/>
      <c r="Y843" s="605"/>
      <c r="Z843" s="605"/>
      <c r="AA843" s="606"/>
      <c r="AB843" s="4"/>
      <c r="AC843" s="598" t="s">
        <v>179</v>
      </c>
      <c r="AD843" s="599"/>
      <c r="AE843" s="599"/>
      <c r="AF843" s="599"/>
      <c r="AG843" s="599"/>
      <c r="AH843" s="600"/>
      <c r="AI843" s="4"/>
      <c r="AJ843" s="607" t="s">
        <v>194</v>
      </c>
      <c r="AK843" s="608"/>
      <c r="AL843" s="608"/>
      <c r="AM843" s="608"/>
      <c r="AN843" s="608"/>
      <c r="AO843" s="608"/>
    </row>
    <row r="844" spans="1:48" s="66" customFormat="1" ht="38.25" customHeight="1" x14ac:dyDescent="0.35">
      <c r="A844" s="609" t="s">
        <v>110</v>
      </c>
      <c r="B844" s="609" t="s">
        <v>1</v>
      </c>
      <c r="C844" s="610" t="s">
        <v>2</v>
      </c>
      <c r="D844" s="68" t="s">
        <v>3</v>
      </c>
      <c r="E844" s="68"/>
      <c r="F844" s="68" t="s">
        <v>4</v>
      </c>
      <c r="G844" s="67"/>
      <c r="H844" s="601" t="s">
        <v>0</v>
      </c>
      <c r="I844" s="601" t="s">
        <v>1</v>
      </c>
      <c r="J844" s="596" t="s">
        <v>2</v>
      </c>
      <c r="K844" s="73" t="s">
        <v>3</v>
      </c>
      <c r="L844" s="73"/>
      <c r="M844" s="73" t="s">
        <v>4</v>
      </c>
      <c r="N844" s="67"/>
      <c r="O844" s="612" t="s">
        <v>0</v>
      </c>
      <c r="P844" s="612" t="s">
        <v>1</v>
      </c>
      <c r="Q844" s="613" t="s">
        <v>2</v>
      </c>
      <c r="R844" s="74" t="s">
        <v>111</v>
      </c>
      <c r="S844" s="75"/>
      <c r="T844" s="76" t="s">
        <v>112</v>
      </c>
      <c r="U844" s="67"/>
      <c r="V844" s="610" t="s">
        <v>0</v>
      </c>
      <c r="W844" s="609" t="s">
        <v>1</v>
      </c>
      <c r="X844" s="610" t="s">
        <v>2</v>
      </c>
      <c r="Y844" s="68" t="s">
        <v>3</v>
      </c>
      <c r="Z844" s="68"/>
      <c r="AA844" s="68" t="s">
        <v>4</v>
      </c>
      <c r="AB844" s="67"/>
      <c r="AC844" s="601" t="s">
        <v>0</v>
      </c>
      <c r="AD844" s="601" t="s">
        <v>1</v>
      </c>
      <c r="AE844" s="596" t="s">
        <v>2</v>
      </c>
      <c r="AF844" s="73" t="s">
        <v>3</v>
      </c>
      <c r="AG844" s="73"/>
      <c r="AH844" s="73" t="s">
        <v>4</v>
      </c>
      <c r="AI844" s="67"/>
      <c r="AJ844" s="612" t="s">
        <v>0</v>
      </c>
      <c r="AK844" s="612" t="s">
        <v>1</v>
      </c>
      <c r="AL844" s="613" t="s">
        <v>2</v>
      </c>
      <c r="AM844" s="394" t="s">
        <v>3</v>
      </c>
      <c r="AN844" s="395"/>
      <c r="AO844" s="396" t="s">
        <v>180</v>
      </c>
      <c r="AP844" s="66" t="s">
        <v>176</v>
      </c>
      <c r="AQ844" s="66" t="s">
        <v>195</v>
      </c>
      <c r="AS844" s="66" t="s">
        <v>189</v>
      </c>
      <c r="AT844" s="66" t="s">
        <v>177</v>
      </c>
      <c r="AU844" s="66" t="s">
        <v>178</v>
      </c>
      <c r="AV844" s="66" t="s">
        <v>196</v>
      </c>
    </row>
    <row r="845" spans="1:48" x14ac:dyDescent="0.35">
      <c r="A845" s="609"/>
      <c r="B845" s="609"/>
      <c r="C845" s="611"/>
      <c r="D845" s="401">
        <f>Home!J19</f>
        <v>0</v>
      </c>
      <c r="E845" s="3">
        <v>100</v>
      </c>
      <c r="F845" s="2">
        <v>0</v>
      </c>
      <c r="G845" s="4"/>
      <c r="H845" s="601"/>
      <c r="I845" s="601"/>
      <c r="J845" s="597"/>
      <c r="K845" s="401">
        <f>Home!K19</f>
        <v>0</v>
      </c>
      <c r="L845" s="3">
        <v>100</v>
      </c>
      <c r="M845" s="2">
        <v>0</v>
      </c>
      <c r="N845" s="4"/>
      <c r="O845" s="612"/>
      <c r="P845" s="612"/>
      <c r="Q845" s="614"/>
      <c r="R845" s="2"/>
      <c r="S845" s="3"/>
      <c r="T845" s="2"/>
      <c r="U845" s="4"/>
      <c r="V845" s="611"/>
      <c r="W845" s="609"/>
      <c r="X845" s="611"/>
      <c r="Y845" s="401">
        <f>Home!L19</f>
        <v>0</v>
      </c>
      <c r="Z845" s="3">
        <v>100</v>
      </c>
      <c r="AA845" s="2">
        <v>0</v>
      </c>
      <c r="AB845" s="4"/>
      <c r="AC845" s="601"/>
      <c r="AD845" s="601"/>
      <c r="AE845" s="597"/>
      <c r="AF845" s="401">
        <f>Home!M19</f>
        <v>0</v>
      </c>
      <c r="AG845" s="3">
        <v>100</v>
      </c>
      <c r="AH845" s="2"/>
      <c r="AI845" s="4"/>
      <c r="AJ845" s="612"/>
      <c r="AK845" s="612"/>
      <c r="AL845" s="614"/>
      <c r="AM845" s="401">
        <f>Home!N19</f>
        <v>0</v>
      </c>
      <c r="AN845" s="3">
        <v>100</v>
      </c>
      <c r="AO845" s="2">
        <f>AM845</f>
        <v>0</v>
      </c>
      <c r="AP845" s="5">
        <f>F845</f>
        <v>0</v>
      </c>
      <c r="AQ845" s="5">
        <f>M845</f>
        <v>0</v>
      </c>
      <c r="AS845" s="5">
        <f>AA845</f>
        <v>0</v>
      </c>
      <c r="AT845" s="5">
        <f>AH845</f>
        <v>0</v>
      </c>
      <c r="AU845" s="5">
        <f>AO845</f>
        <v>0</v>
      </c>
      <c r="AV845" s="5">
        <f>IF(AND(AP845="",AQ845="",AS845="",AT845=""),"",SUM(AP845,AQ845,AS845,AT845))</f>
        <v>0</v>
      </c>
    </row>
    <row r="846" spans="1:48" x14ac:dyDescent="0.35">
      <c r="A846" s="69">
        <f>IF('Student Profile'!A3="","",'Student Profile'!A3)</f>
        <v>1</v>
      </c>
      <c r="B846" s="180" t="str">
        <f>IF('Student Profile'!B3="","",'Student Profile'!B3)</f>
        <v>BHARAT SINGH CHHIMWAL</v>
      </c>
      <c r="C846" s="69">
        <f>IF('Student Profile'!C3="","",'Student Profile'!C3)</f>
        <v>4164</v>
      </c>
      <c r="D846" s="71"/>
      <c r="E846" s="72">
        <f>ROUND(D846/$D$5*$E$5,1)</f>
        <v>0</v>
      </c>
      <c r="F846" s="72" t="str">
        <f>IF(D846="","",ROUNDUP(D846/$D$845*$F$845,0))</f>
        <v/>
      </c>
      <c r="G846" s="4"/>
      <c r="H846" s="84">
        <f t="shared" ref="H846" si="593">IF(A846="","",A846)</f>
        <v>1</v>
      </c>
      <c r="I846" s="80" t="str">
        <f t="shared" ref="I846" si="594">IF(B846="","",B846)</f>
        <v>BHARAT SINGH CHHIMWAL</v>
      </c>
      <c r="J846" s="80">
        <f t="shared" ref="J846" si="595">IF(C846="","",C846)</f>
        <v>4164</v>
      </c>
      <c r="K846" s="81"/>
      <c r="L846" s="82">
        <f>ROUND(K846/$AF$5*$AG$5,1)</f>
        <v>0</v>
      </c>
      <c r="M846" s="82" t="str">
        <f>IF(K846="","",ROUNDUP(K846/$K$845*$M$845,0))</f>
        <v/>
      </c>
      <c r="N846" s="4"/>
      <c r="O846" s="83">
        <f>IF(A846="","",A846)</f>
        <v>1</v>
      </c>
      <c r="P846" s="77" t="str">
        <f>IF(B846="","",B846)</f>
        <v>BHARAT SINGH CHHIMWAL</v>
      </c>
      <c r="Q846" s="77">
        <f>IF(C846="","",C846)</f>
        <v>4164</v>
      </c>
      <c r="R846" s="78"/>
      <c r="S846" s="79" t="e">
        <f>IF(#REF!="","",ROUND(#REF!/#REF!*$AN$5,1))</f>
        <v>#REF!</v>
      </c>
      <c r="T846" s="79" t="str">
        <f>IF(R846="","",ROUNDUP(R846/$R$845*$T$845,1))</f>
        <v/>
      </c>
      <c r="U846" s="4"/>
      <c r="V846" s="69">
        <f>IF(A846="","",A846)</f>
        <v>1</v>
      </c>
      <c r="W846" s="70" t="str">
        <f>IF(B846="","",B846)</f>
        <v>BHARAT SINGH CHHIMWAL</v>
      </c>
      <c r="X846" s="70">
        <f t="shared" ref="X846:X905" si="596">IF(C846="","",C846)</f>
        <v>4164</v>
      </c>
      <c r="Y846" s="71"/>
      <c r="Z846" s="72">
        <f>ROUND(Y846/$Y$5*$Z$5,1)</f>
        <v>0</v>
      </c>
      <c r="AA846" s="72" t="str">
        <f>IF(Y846="","",ROUNDUP(Y846/$Y$845*$AA$845,0))</f>
        <v/>
      </c>
      <c r="AB846" s="4"/>
      <c r="AC846" s="84">
        <f>IF(A846="","",A846)</f>
        <v>1</v>
      </c>
      <c r="AD846" s="80" t="str">
        <f t="shared" ref="AD846:AD905" si="597">IF(B846="","",B846)</f>
        <v>BHARAT SINGH CHHIMWAL</v>
      </c>
      <c r="AE846" s="80">
        <f t="shared" ref="AE846:AE905" si="598">IF(C846="","",C846)</f>
        <v>4164</v>
      </c>
      <c r="AF846" s="81"/>
      <c r="AG846" s="82">
        <f>ROUND(AF846/$AF$5*$AG$5,1)</f>
        <v>0</v>
      </c>
      <c r="AH846" s="82" t="str">
        <f>IF(AF846="","",ROUNDUP(AF846/$AF$845*$AH$845,0))</f>
        <v/>
      </c>
      <c r="AI846" s="4"/>
      <c r="AJ846" s="83">
        <f>IF(A846="","",A846)</f>
        <v>1</v>
      </c>
      <c r="AK846" s="77" t="str">
        <f>IF(B846="","",B846)</f>
        <v>BHARAT SINGH CHHIMWAL</v>
      </c>
      <c r="AL846" s="77">
        <f t="shared" ref="AL846:AL905" si="599">IF(C846="","",C846)</f>
        <v>4164</v>
      </c>
      <c r="AM846" s="78"/>
      <c r="AN846" s="79" t="e">
        <f>IF(#REF!="","",ROUND(#REF!/#REF!*$AN$5,1))</f>
        <v>#REF!</v>
      </c>
      <c r="AO846" s="79" t="str">
        <f>IF(AM846="","",ROUNDUP(AM846/$AM$845*$AO$845,0))</f>
        <v/>
      </c>
      <c r="AP846" s="5" t="str">
        <f t="shared" si="590"/>
        <v/>
      </c>
      <c r="AQ846" s="5" t="str">
        <f>IF(K846="","",K846)</f>
        <v/>
      </c>
      <c r="AR846" s="5" t="str">
        <f>IF(R846="","",R846)</f>
        <v/>
      </c>
      <c r="AS846" s="5" t="str">
        <f t="shared" si="591"/>
        <v/>
      </c>
      <c r="AT846" s="5" t="str">
        <f>IF(AF846="","",AF846)</f>
        <v/>
      </c>
      <c r="AU846" s="5" t="str">
        <f t="shared" si="592"/>
        <v/>
      </c>
      <c r="AV846" s="5" t="str">
        <f>IF(AND(AP846="",AQ846="",AS846="",AT846=""),"",SUM(AP846,AQ846,AS846,AT846))</f>
        <v/>
      </c>
    </row>
    <row r="847" spans="1:48" x14ac:dyDescent="0.35">
      <c r="A847" s="69">
        <f>IF('Student Profile'!A4="","",'Student Profile'!A4)</f>
        <v>2</v>
      </c>
      <c r="B847" s="180" t="str">
        <f>IF('Student Profile'!B4="","",'Student Profile'!B4)</f>
        <v>BHASKAR SINGH NEGI</v>
      </c>
      <c r="C847" s="69">
        <f>IF('Student Profile'!C4="","",'Student Profile'!C4)</f>
        <v>4398</v>
      </c>
      <c r="D847" s="71"/>
      <c r="E847" s="72">
        <f t="shared" ref="E847:E905" si="600">ROUND(D847/$D$5*$E$5,1)</f>
        <v>0</v>
      </c>
      <c r="F847" s="72" t="str">
        <f t="shared" ref="F847:F910" si="601">IF(D847="","",ROUNDUP(D847/$D$845*$F$845,0))</f>
        <v/>
      </c>
      <c r="G847" s="4"/>
      <c r="H847" s="84">
        <f t="shared" ref="H847:H905" si="602">IF(A847="","",A847)</f>
        <v>2</v>
      </c>
      <c r="I847" s="80" t="str">
        <f t="shared" ref="I847:I905" si="603">IF(B847="","",B847)</f>
        <v>BHASKAR SINGH NEGI</v>
      </c>
      <c r="J847" s="80">
        <f t="shared" ref="J847:J905" si="604">IF(C847="","",C847)</f>
        <v>4398</v>
      </c>
      <c r="K847" s="81"/>
      <c r="L847" s="82">
        <f t="shared" ref="L847:L905" si="605">ROUND(K847/$AF$5*$AG$5,1)</f>
        <v>0</v>
      </c>
      <c r="M847" s="82" t="str">
        <f t="shared" ref="M847:M910" si="606">IF(K847="","",ROUNDUP(K847/$K$845*$M$845,0))</f>
        <v/>
      </c>
      <c r="N847" s="4"/>
      <c r="O847" s="83">
        <f t="shared" ref="O847:O905" si="607">IF(A847="","",A847)</f>
        <v>2</v>
      </c>
      <c r="P847" s="77" t="str">
        <f t="shared" ref="P847:P905" si="608">IF(B847="","",B847)</f>
        <v>BHASKAR SINGH NEGI</v>
      </c>
      <c r="Q847" s="77">
        <f t="shared" ref="Q847:Q905" si="609">IF(C847="","",C847)</f>
        <v>4398</v>
      </c>
      <c r="R847" s="78"/>
      <c r="S847" s="79" t="e">
        <f>IF(#REF!="","",ROUND(#REF!/#REF!*$AN$5,1))</f>
        <v>#REF!</v>
      </c>
      <c r="T847" s="79" t="str">
        <f t="shared" ref="T847:T905" si="610">IF(R847="","",ROUNDUP(R847/$R$845*$T$845,1))</f>
        <v/>
      </c>
      <c r="U847" s="4"/>
      <c r="V847" s="69">
        <f t="shared" ref="V847:V904" si="611">IF(A847="","",A847)</f>
        <v>2</v>
      </c>
      <c r="W847" s="70" t="str">
        <f t="shared" ref="W847:W905" si="612">IF(B847="","",B847)</f>
        <v>BHASKAR SINGH NEGI</v>
      </c>
      <c r="X847" s="70">
        <f t="shared" si="596"/>
        <v>4398</v>
      </c>
      <c r="Y847" s="71"/>
      <c r="Z847" s="72">
        <f t="shared" ref="Z847:Z905" si="613">ROUND(Y847/$Y$5*$Z$5,1)</f>
        <v>0</v>
      </c>
      <c r="AA847" s="72" t="str">
        <f t="shared" ref="AA847:AA910" si="614">IF(Y847="","",ROUNDUP(Y847/$Y$845*$AA$845,0))</f>
        <v/>
      </c>
      <c r="AB847" s="4"/>
      <c r="AC847" s="84">
        <f t="shared" ref="AC847:AC905" si="615">IF(A847="","",A847)</f>
        <v>2</v>
      </c>
      <c r="AD847" s="80" t="str">
        <f t="shared" si="597"/>
        <v>BHASKAR SINGH NEGI</v>
      </c>
      <c r="AE847" s="80">
        <f t="shared" si="598"/>
        <v>4398</v>
      </c>
      <c r="AF847" s="81"/>
      <c r="AG847" s="82">
        <f t="shared" ref="AG847:AG905" si="616">ROUND(AF847/$AF$5*$AG$5,1)</f>
        <v>0</v>
      </c>
      <c r="AH847" s="82" t="str">
        <f t="shared" ref="AH847:AH910" si="617">IF(AF847="","",ROUNDUP(AF847/$AF$845*$AH$845,0))</f>
        <v/>
      </c>
      <c r="AI847" s="4"/>
      <c r="AJ847" s="83">
        <f t="shared" ref="AJ847:AJ905" si="618">IF(A847="","",A847)</f>
        <v>2</v>
      </c>
      <c r="AK847" s="77" t="str">
        <f t="shared" ref="AK847:AK905" si="619">IF(B847="","",B847)</f>
        <v>BHASKAR SINGH NEGI</v>
      </c>
      <c r="AL847" s="77">
        <f t="shared" si="599"/>
        <v>4398</v>
      </c>
      <c r="AM847" s="78"/>
      <c r="AN847" s="79" t="e">
        <f>IF(#REF!="","",ROUND(#REF!/#REF!*$AN$5,1))</f>
        <v>#REF!</v>
      </c>
      <c r="AO847" s="79" t="str">
        <f t="shared" ref="AO847:AO910" si="620">IF(AM847="","",ROUNDUP(AM847/$AM$845*$AO$845,0))</f>
        <v/>
      </c>
      <c r="AP847" s="5" t="str">
        <f t="shared" si="590"/>
        <v/>
      </c>
      <c r="AQ847" s="5" t="str">
        <f t="shared" ref="AQ847:AQ848" si="621">IF(K847="","",K847)</f>
        <v/>
      </c>
      <c r="AR847" s="5" t="str">
        <f t="shared" ref="AR847:AR848" si="622">IF(R847="","",R847)</f>
        <v/>
      </c>
      <c r="AS847" s="5" t="str">
        <f t="shared" si="591"/>
        <v/>
      </c>
      <c r="AT847" s="5" t="str">
        <f t="shared" ref="AT847:AT848" si="623">IF(AF847="","",AF847)</f>
        <v/>
      </c>
      <c r="AU847" s="5" t="str">
        <f t="shared" si="592"/>
        <v/>
      </c>
      <c r="AV847" s="5" t="str">
        <f t="shared" ref="AV847:AV910" si="624">IF(AND(AP847="",AQ847="",AS847="",AT847=""),"",SUM(AP847,AQ847,AS847,AT847))</f>
        <v/>
      </c>
    </row>
    <row r="848" spans="1:48" x14ac:dyDescent="0.35">
      <c r="A848" s="69">
        <f>IF('Student Profile'!A5="","",'Student Profile'!A5)</f>
        <v>3</v>
      </c>
      <c r="B848" s="180" t="str">
        <f>IF('Student Profile'!B5="","",'Student Profile'!B5)</f>
        <v>BHUPENDRA SINGH JEENA</v>
      </c>
      <c r="C848" s="69">
        <f>IF('Student Profile'!C5="","",'Student Profile'!C5)</f>
        <v>4362</v>
      </c>
      <c r="D848" s="71"/>
      <c r="E848" s="72">
        <f t="shared" si="600"/>
        <v>0</v>
      </c>
      <c r="F848" s="72" t="str">
        <f t="shared" si="601"/>
        <v/>
      </c>
      <c r="G848" s="4"/>
      <c r="H848" s="84">
        <f t="shared" si="602"/>
        <v>3</v>
      </c>
      <c r="I848" s="80" t="str">
        <f t="shared" si="603"/>
        <v>BHUPENDRA SINGH JEENA</v>
      </c>
      <c r="J848" s="80">
        <f t="shared" si="604"/>
        <v>4362</v>
      </c>
      <c r="K848" s="81"/>
      <c r="L848" s="82">
        <f t="shared" si="605"/>
        <v>0</v>
      </c>
      <c r="M848" s="82" t="str">
        <f t="shared" si="606"/>
        <v/>
      </c>
      <c r="N848" s="4"/>
      <c r="O848" s="83">
        <f t="shared" si="607"/>
        <v>3</v>
      </c>
      <c r="P848" s="77" t="str">
        <f t="shared" si="608"/>
        <v>BHUPENDRA SINGH JEENA</v>
      </c>
      <c r="Q848" s="77">
        <f t="shared" si="609"/>
        <v>4362</v>
      </c>
      <c r="R848" s="78"/>
      <c r="S848" s="79" t="e">
        <f>IF(#REF!="","",ROUND(#REF!/#REF!*$AN$5,1))</f>
        <v>#REF!</v>
      </c>
      <c r="T848" s="79" t="str">
        <f t="shared" si="610"/>
        <v/>
      </c>
      <c r="U848" s="4"/>
      <c r="V848" s="69">
        <f t="shared" si="611"/>
        <v>3</v>
      </c>
      <c r="W848" s="70" t="str">
        <f t="shared" si="612"/>
        <v>BHUPENDRA SINGH JEENA</v>
      </c>
      <c r="X848" s="70">
        <f t="shared" si="596"/>
        <v>4362</v>
      </c>
      <c r="Y848" s="71"/>
      <c r="Z848" s="72">
        <f t="shared" si="613"/>
        <v>0</v>
      </c>
      <c r="AA848" s="72" t="str">
        <f t="shared" si="614"/>
        <v/>
      </c>
      <c r="AB848" s="4"/>
      <c r="AC848" s="84">
        <f t="shared" si="615"/>
        <v>3</v>
      </c>
      <c r="AD848" s="80" t="str">
        <f t="shared" si="597"/>
        <v>BHUPENDRA SINGH JEENA</v>
      </c>
      <c r="AE848" s="80">
        <f t="shared" si="598"/>
        <v>4362</v>
      </c>
      <c r="AF848" s="81"/>
      <c r="AG848" s="82">
        <f t="shared" si="616"/>
        <v>0</v>
      </c>
      <c r="AH848" s="82" t="str">
        <f t="shared" si="617"/>
        <v/>
      </c>
      <c r="AI848" s="4"/>
      <c r="AJ848" s="83">
        <f t="shared" si="618"/>
        <v>3</v>
      </c>
      <c r="AK848" s="77" t="str">
        <f t="shared" si="619"/>
        <v>BHUPENDRA SINGH JEENA</v>
      </c>
      <c r="AL848" s="77">
        <f t="shared" si="599"/>
        <v>4362</v>
      </c>
      <c r="AM848" s="78"/>
      <c r="AN848" s="79" t="e">
        <f>IF(#REF!="","",ROUND(#REF!/#REF!*$AN$5,1))</f>
        <v>#REF!</v>
      </c>
      <c r="AO848" s="79" t="str">
        <f t="shared" si="620"/>
        <v/>
      </c>
      <c r="AP848" s="5" t="str">
        <f t="shared" si="590"/>
        <v/>
      </c>
      <c r="AQ848" s="5" t="str">
        <f t="shared" si="621"/>
        <v/>
      </c>
      <c r="AR848" s="5" t="str">
        <f t="shared" si="622"/>
        <v/>
      </c>
      <c r="AS848" s="5" t="str">
        <f t="shared" si="591"/>
        <v/>
      </c>
      <c r="AT848" s="5" t="str">
        <f t="shared" si="623"/>
        <v/>
      </c>
      <c r="AU848" s="5" t="str">
        <f t="shared" si="592"/>
        <v/>
      </c>
      <c r="AV848" s="5" t="str">
        <f t="shared" si="624"/>
        <v/>
      </c>
    </row>
    <row r="849" spans="1:48" x14ac:dyDescent="0.35">
      <c r="A849" s="69">
        <f>IF('Student Profile'!A6="","",'Student Profile'!A6)</f>
        <v>4</v>
      </c>
      <c r="B849" s="180" t="str">
        <f>IF('Student Profile'!B6="","",'Student Profile'!B6)</f>
        <v>GAURAV SUYAL</v>
      </c>
      <c r="C849" s="69">
        <f>IF('Student Profile'!C6="","",'Student Profile'!C6)</f>
        <v>4165</v>
      </c>
      <c r="D849" s="71"/>
      <c r="E849" s="72">
        <f t="shared" si="600"/>
        <v>0</v>
      </c>
      <c r="F849" s="72" t="str">
        <f t="shared" si="601"/>
        <v/>
      </c>
      <c r="G849" s="4"/>
      <c r="H849" s="84">
        <f t="shared" si="602"/>
        <v>4</v>
      </c>
      <c r="I849" s="80" t="str">
        <f t="shared" si="603"/>
        <v>GAURAV SUYAL</v>
      </c>
      <c r="J849" s="80">
        <f t="shared" si="604"/>
        <v>4165</v>
      </c>
      <c r="K849" s="81"/>
      <c r="L849" s="82">
        <f t="shared" si="605"/>
        <v>0</v>
      </c>
      <c r="M849" s="82" t="str">
        <f t="shared" si="606"/>
        <v/>
      </c>
      <c r="N849" s="4"/>
      <c r="O849" s="83">
        <f t="shared" si="607"/>
        <v>4</v>
      </c>
      <c r="P849" s="77" t="str">
        <f t="shared" si="608"/>
        <v>GAURAV SUYAL</v>
      </c>
      <c r="Q849" s="77">
        <f t="shared" si="609"/>
        <v>4165</v>
      </c>
      <c r="R849" s="78"/>
      <c r="S849" s="79" t="e">
        <f>IF(#REF!="","",ROUND(#REF!/#REF!*$AN$5,1))</f>
        <v>#REF!</v>
      </c>
      <c r="T849" s="79" t="str">
        <f t="shared" si="610"/>
        <v/>
      </c>
      <c r="U849" s="4"/>
      <c r="V849" s="69">
        <f t="shared" si="611"/>
        <v>4</v>
      </c>
      <c r="W849" s="70" t="str">
        <f t="shared" si="612"/>
        <v>GAURAV SUYAL</v>
      </c>
      <c r="X849" s="70">
        <f t="shared" si="596"/>
        <v>4165</v>
      </c>
      <c r="Y849" s="71"/>
      <c r="Z849" s="72">
        <f t="shared" si="613"/>
        <v>0</v>
      </c>
      <c r="AA849" s="72" t="str">
        <f t="shared" si="614"/>
        <v/>
      </c>
      <c r="AB849" s="4"/>
      <c r="AC849" s="84">
        <f t="shared" si="615"/>
        <v>4</v>
      </c>
      <c r="AD849" s="80" t="str">
        <f t="shared" si="597"/>
        <v>GAURAV SUYAL</v>
      </c>
      <c r="AE849" s="80">
        <f t="shared" si="598"/>
        <v>4165</v>
      </c>
      <c r="AF849" s="81"/>
      <c r="AG849" s="82">
        <f t="shared" si="616"/>
        <v>0</v>
      </c>
      <c r="AH849" s="82" t="str">
        <f t="shared" si="617"/>
        <v/>
      </c>
      <c r="AI849" s="4"/>
      <c r="AJ849" s="83">
        <f t="shared" si="618"/>
        <v>4</v>
      </c>
      <c r="AK849" s="77" t="str">
        <f t="shared" si="619"/>
        <v>GAURAV SUYAL</v>
      </c>
      <c r="AL849" s="77">
        <f t="shared" si="599"/>
        <v>4165</v>
      </c>
      <c r="AM849" s="78"/>
      <c r="AN849" s="79" t="e">
        <f>IF(#REF!="","",ROUND(#REF!/#REF!*$AN$5,1))</f>
        <v>#REF!</v>
      </c>
      <c r="AO849" s="79" t="str">
        <f t="shared" si="620"/>
        <v/>
      </c>
      <c r="AP849" s="5" t="str">
        <f t="shared" ref="AP849:AP912" si="625">IF(D849="","",D849)</f>
        <v/>
      </c>
      <c r="AQ849" s="5" t="str">
        <f t="shared" ref="AQ849:AQ912" si="626">IF(K849="","",K849)</f>
        <v/>
      </c>
      <c r="AR849" s="5" t="str">
        <f t="shared" ref="AR849:AR912" si="627">IF(R849="","",R849)</f>
        <v/>
      </c>
      <c r="AS849" s="5" t="str">
        <f t="shared" ref="AS849:AS912" si="628">IF(Y849="","",Y849)</f>
        <v/>
      </c>
      <c r="AT849" s="5" t="str">
        <f t="shared" ref="AT849:AT912" si="629">IF(AF849="","",AF849)</f>
        <v/>
      </c>
      <c r="AU849" s="5" t="str">
        <f t="shared" ref="AU849:AU912" si="630">IF(AM849="","",AM849)</f>
        <v/>
      </c>
      <c r="AV849" s="5" t="str">
        <f t="shared" si="624"/>
        <v/>
      </c>
    </row>
    <row r="850" spans="1:48" x14ac:dyDescent="0.35">
      <c r="A850" s="69">
        <f>IF('Student Profile'!A7="","",'Student Profile'!A7)</f>
        <v>5</v>
      </c>
      <c r="B850" s="180" t="str">
        <f>IF('Student Profile'!B7="","",'Student Profile'!B7)</f>
        <v>KAMAL KISHOR JOSHI</v>
      </c>
      <c r="C850" s="69">
        <f>IF('Student Profile'!C7="","",'Student Profile'!C7)</f>
        <v>4364</v>
      </c>
      <c r="D850" s="71"/>
      <c r="E850" s="72">
        <f t="shared" si="600"/>
        <v>0</v>
      </c>
      <c r="F850" s="72" t="str">
        <f t="shared" si="601"/>
        <v/>
      </c>
      <c r="G850" s="4"/>
      <c r="H850" s="84">
        <f t="shared" si="602"/>
        <v>5</v>
      </c>
      <c r="I850" s="80" t="str">
        <f t="shared" si="603"/>
        <v>KAMAL KISHOR JOSHI</v>
      </c>
      <c r="J850" s="80">
        <f t="shared" si="604"/>
        <v>4364</v>
      </c>
      <c r="K850" s="81"/>
      <c r="L850" s="82">
        <f t="shared" si="605"/>
        <v>0</v>
      </c>
      <c r="M850" s="82" t="str">
        <f t="shared" si="606"/>
        <v/>
      </c>
      <c r="N850" s="4"/>
      <c r="O850" s="83">
        <f t="shared" si="607"/>
        <v>5</v>
      </c>
      <c r="P850" s="77" t="str">
        <f t="shared" si="608"/>
        <v>KAMAL KISHOR JOSHI</v>
      </c>
      <c r="Q850" s="77">
        <f t="shared" si="609"/>
        <v>4364</v>
      </c>
      <c r="R850" s="78"/>
      <c r="S850" s="79" t="e">
        <f>IF(#REF!="","",ROUND(#REF!/#REF!*$AN$5,1))</f>
        <v>#REF!</v>
      </c>
      <c r="T850" s="79" t="str">
        <f t="shared" si="610"/>
        <v/>
      </c>
      <c r="U850" s="4"/>
      <c r="V850" s="69">
        <f t="shared" si="611"/>
        <v>5</v>
      </c>
      <c r="W850" s="70" t="str">
        <f t="shared" si="612"/>
        <v>KAMAL KISHOR JOSHI</v>
      </c>
      <c r="X850" s="70">
        <f t="shared" si="596"/>
        <v>4364</v>
      </c>
      <c r="Y850" s="71"/>
      <c r="Z850" s="72">
        <f t="shared" si="613"/>
        <v>0</v>
      </c>
      <c r="AA850" s="72" t="str">
        <f t="shared" si="614"/>
        <v/>
      </c>
      <c r="AB850" s="4"/>
      <c r="AC850" s="84">
        <f t="shared" si="615"/>
        <v>5</v>
      </c>
      <c r="AD850" s="80" t="str">
        <f t="shared" si="597"/>
        <v>KAMAL KISHOR JOSHI</v>
      </c>
      <c r="AE850" s="80">
        <f t="shared" si="598"/>
        <v>4364</v>
      </c>
      <c r="AF850" s="81"/>
      <c r="AG850" s="82">
        <f t="shared" si="616"/>
        <v>0</v>
      </c>
      <c r="AH850" s="82" t="str">
        <f t="shared" si="617"/>
        <v/>
      </c>
      <c r="AI850" s="4"/>
      <c r="AJ850" s="83">
        <f t="shared" si="618"/>
        <v>5</v>
      </c>
      <c r="AK850" s="77" t="str">
        <f t="shared" si="619"/>
        <v>KAMAL KISHOR JOSHI</v>
      </c>
      <c r="AL850" s="77">
        <f t="shared" si="599"/>
        <v>4364</v>
      </c>
      <c r="AM850" s="78"/>
      <c r="AN850" s="79" t="e">
        <f>IF(#REF!="","",ROUND(#REF!/#REF!*$AN$5,1))</f>
        <v>#REF!</v>
      </c>
      <c r="AO850" s="79" t="str">
        <f t="shared" si="620"/>
        <v/>
      </c>
      <c r="AP850" s="5" t="str">
        <f t="shared" si="625"/>
        <v/>
      </c>
      <c r="AQ850" s="5" t="str">
        <f t="shared" si="626"/>
        <v/>
      </c>
      <c r="AR850" s="5" t="str">
        <f t="shared" si="627"/>
        <v/>
      </c>
      <c r="AS850" s="5" t="str">
        <f t="shared" si="628"/>
        <v/>
      </c>
      <c r="AT850" s="5" t="str">
        <f t="shared" si="629"/>
        <v/>
      </c>
      <c r="AU850" s="5" t="str">
        <f t="shared" si="630"/>
        <v/>
      </c>
      <c r="AV850" s="5" t="str">
        <f t="shared" si="624"/>
        <v/>
      </c>
    </row>
    <row r="851" spans="1:48" x14ac:dyDescent="0.35">
      <c r="A851" s="69">
        <f>IF('Student Profile'!A8="","",'Student Profile'!A8)</f>
        <v>6</v>
      </c>
      <c r="B851" s="180" t="str">
        <f>IF('Student Profile'!B8="","",'Student Profile'!B8)</f>
        <v>KARAN SINGH RAWAT</v>
      </c>
      <c r="C851" s="69">
        <f>IF('Student Profile'!C8="","",'Student Profile'!C8)</f>
        <v>4367</v>
      </c>
      <c r="D851" s="71"/>
      <c r="E851" s="72">
        <f t="shared" si="600"/>
        <v>0</v>
      </c>
      <c r="F851" s="72" t="str">
        <f t="shared" si="601"/>
        <v/>
      </c>
      <c r="G851" s="4"/>
      <c r="H851" s="84">
        <f t="shared" si="602"/>
        <v>6</v>
      </c>
      <c r="I851" s="80" t="str">
        <f t="shared" si="603"/>
        <v>KARAN SINGH RAWAT</v>
      </c>
      <c r="J851" s="80">
        <f t="shared" si="604"/>
        <v>4367</v>
      </c>
      <c r="K851" s="81"/>
      <c r="L851" s="82">
        <f t="shared" si="605"/>
        <v>0</v>
      </c>
      <c r="M851" s="82" t="str">
        <f t="shared" si="606"/>
        <v/>
      </c>
      <c r="N851" s="4"/>
      <c r="O851" s="83">
        <f t="shared" si="607"/>
        <v>6</v>
      </c>
      <c r="P851" s="77" t="str">
        <f t="shared" si="608"/>
        <v>KARAN SINGH RAWAT</v>
      </c>
      <c r="Q851" s="77">
        <f t="shared" si="609"/>
        <v>4367</v>
      </c>
      <c r="R851" s="78"/>
      <c r="S851" s="79" t="e">
        <f>IF(#REF!="","",ROUND(#REF!/#REF!*$AN$5,1))</f>
        <v>#REF!</v>
      </c>
      <c r="T851" s="79" t="str">
        <f t="shared" si="610"/>
        <v/>
      </c>
      <c r="U851" s="4"/>
      <c r="V851" s="69">
        <f t="shared" si="611"/>
        <v>6</v>
      </c>
      <c r="W851" s="70" t="str">
        <f t="shared" si="612"/>
        <v>KARAN SINGH RAWAT</v>
      </c>
      <c r="X851" s="70">
        <f t="shared" si="596"/>
        <v>4367</v>
      </c>
      <c r="Y851" s="71"/>
      <c r="Z851" s="72">
        <f t="shared" si="613"/>
        <v>0</v>
      </c>
      <c r="AA851" s="72" t="str">
        <f t="shared" si="614"/>
        <v/>
      </c>
      <c r="AB851" s="4"/>
      <c r="AC851" s="84">
        <f t="shared" si="615"/>
        <v>6</v>
      </c>
      <c r="AD851" s="80" t="str">
        <f t="shared" si="597"/>
        <v>KARAN SINGH RAWAT</v>
      </c>
      <c r="AE851" s="80">
        <f t="shared" si="598"/>
        <v>4367</v>
      </c>
      <c r="AF851" s="81"/>
      <c r="AG851" s="82">
        <f t="shared" si="616"/>
        <v>0</v>
      </c>
      <c r="AH851" s="82" t="str">
        <f t="shared" si="617"/>
        <v/>
      </c>
      <c r="AI851" s="4"/>
      <c r="AJ851" s="83">
        <f t="shared" si="618"/>
        <v>6</v>
      </c>
      <c r="AK851" s="77" t="str">
        <f t="shared" si="619"/>
        <v>KARAN SINGH RAWAT</v>
      </c>
      <c r="AL851" s="77">
        <f t="shared" si="599"/>
        <v>4367</v>
      </c>
      <c r="AM851" s="78"/>
      <c r="AN851" s="79" t="e">
        <f>IF(#REF!="","",ROUND(#REF!/#REF!*$AN$5,1))</f>
        <v>#REF!</v>
      </c>
      <c r="AO851" s="79" t="str">
        <f t="shared" si="620"/>
        <v/>
      </c>
      <c r="AP851" s="5" t="str">
        <f t="shared" si="625"/>
        <v/>
      </c>
      <c r="AQ851" s="5" t="str">
        <f t="shared" si="626"/>
        <v/>
      </c>
      <c r="AR851" s="5" t="str">
        <f t="shared" si="627"/>
        <v/>
      </c>
      <c r="AS851" s="5" t="str">
        <f t="shared" si="628"/>
        <v/>
      </c>
      <c r="AT851" s="5" t="str">
        <f t="shared" si="629"/>
        <v/>
      </c>
      <c r="AU851" s="5" t="str">
        <f t="shared" si="630"/>
        <v/>
      </c>
      <c r="AV851" s="5" t="str">
        <f t="shared" si="624"/>
        <v/>
      </c>
    </row>
    <row r="852" spans="1:48" x14ac:dyDescent="0.35">
      <c r="A852" s="69">
        <f>IF('Student Profile'!A9="","",'Student Profile'!A9)</f>
        <v>7</v>
      </c>
      <c r="B852" s="180" t="str">
        <f>IF('Student Profile'!B9="","",'Student Profile'!B9)</f>
        <v>KARAN SUYAL</v>
      </c>
      <c r="C852" s="69">
        <f>IF('Student Profile'!C9="","",'Student Profile'!C9)</f>
        <v>4346</v>
      </c>
      <c r="D852" s="71"/>
      <c r="E852" s="72">
        <f t="shared" si="600"/>
        <v>0</v>
      </c>
      <c r="F852" s="72" t="str">
        <f t="shared" si="601"/>
        <v/>
      </c>
      <c r="G852" s="4"/>
      <c r="H852" s="84">
        <f t="shared" si="602"/>
        <v>7</v>
      </c>
      <c r="I852" s="80" t="str">
        <f t="shared" si="603"/>
        <v>KARAN SUYAL</v>
      </c>
      <c r="J852" s="80">
        <f t="shared" si="604"/>
        <v>4346</v>
      </c>
      <c r="K852" s="81"/>
      <c r="L852" s="82">
        <f t="shared" si="605"/>
        <v>0</v>
      </c>
      <c r="M852" s="82" t="str">
        <f t="shared" si="606"/>
        <v/>
      </c>
      <c r="N852" s="4"/>
      <c r="O852" s="83">
        <f t="shared" si="607"/>
        <v>7</v>
      </c>
      <c r="P852" s="77" t="str">
        <f t="shared" si="608"/>
        <v>KARAN SUYAL</v>
      </c>
      <c r="Q852" s="77">
        <f t="shared" si="609"/>
        <v>4346</v>
      </c>
      <c r="R852" s="78"/>
      <c r="S852" s="79" t="e">
        <f>IF(#REF!="","",ROUND(#REF!/#REF!*$AN$5,1))</f>
        <v>#REF!</v>
      </c>
      <c r="T852" s="79" t="str">
        <f t="shared" si="610"/>
        <v/>
      </c>
      <c r="U852" s="4"/>
      <c r="V852" s="69">
        <f t="shared" si="611"/>
        <v>7</v>
      </c>
      <c r="W852" s="70" t="str">
        <f t="shared" si="612"/>
        <v>KARAN SUYAL</v>
      </c>
      <c r="X852" s="70">
        <f t="shared" si="596"/>
        <v>4346</v>
      </c>
      <c r="Y852" s="71"/>
      <c r="Z852" s="72">
        <f t="shared" si="613"/>
        <v>0</v>
      </c>
      <c r="AA852" s="72" t="str">
        <f t="shared" si="614"/>
        <v/>
      </c>
      <c r="AB852" s="4"/>
      <c r="AC852" s="84">
        <f t="shared" si="615"/>
        <v>7</v>
      </c>
      <c r="AD852" s="80" t="str">
        <f t="shared" si="597"/>
        <v>KARAN SUYAL</v>
      </c>
      <c r="AE852" s="80">
        <f t="shared" si="598"/>
        <v>4346</v>
      </c>
      <c r="AF852" s="81"/>
      <c r="AG852" s="82">
        <f t="shared" si="616"/>
        <v>0</v>
      </c>
      <c r="AH852" s="82" t="str">
        <f t="shared" si="617"/>
        <v/>
      </c>
      <c r="AI852" s="4"/>
      <c r="AJ852" s="83">
        <f t="shared" si="618"/>
        <v>7</v>
      </c>
      <c r="AK852" s="77" t="str">
        <f t="shared" si="619"/>
        <v>KARAN SUYAL</v>
      </c>
      <c r="AL852" s="77">
        <f t="shared" si="599"/>
        <v>4346</v>
      </c>
      <c r="AM852" s="78"/>
      <c r="AN852" s="79" t="e">
        <f>IF(#REF!="","",ROUND(#REF!/#REF!*$AN$5,1))</f>
        <v>#REF!</v>
      </c>
      <c r="AO852" s="79" t="str">
        <f t="shared" si="620"/>
        <v/>
      </c>
      <c r="AP852" s="5" t="str">
        <f t="shared" si="625"/>
        <v/>
      </c>
      <c r="AQ852" s="5" t="str">
        <f t="shared" si="626"/>
        <v/>
      </c>
      <c r="AR852" s="5" t="str">
        <f t="shared" si="627"/>
        <v/>
      </c>
      <c r="AS852" s="5" t="str">
        <f t="shared" si="628"/>
        <v/>
      </c>
      <c r="AT852" s="5" t="str">
        <f t="shared" si="629"/>
        <v/>
      </c>
      <c r="AU852" s="5" t="str">
        <f t="shared" si="630"/>
        <v/>
      </c>
      <c r="AV852" s="5" t="str">
        <f t="shared" si="624"/>
        <v/>
      </c>
    </row>
    <row r="853" spans="1:48" x14ac:dyDescent="0.35">
      <c r="A853" s="69">
        <f>IF('Student Profile'!A10="","",'Student Profile'!A10)</f>
        <v>8</v>
      </c>
      <c r="B853" s="180" t="str">
        <f>IF('Student Profile'!B10="","",'Student Profile'!B10)</f>
        <v>KHEEM SINGH CHHIMWAL</v>
      </c>
      <c r="C853" s="69">
        <f>IF('Student Profile'!C10="","",'Student Profile'!C10)</f>
        <v>4162</v>
      </c>
      <c r="D853" s="71"/>
      <c r="E853" s="72">
        <f t="shared" si="600"/>
        <v>0</v>
      </c>
      <c r="F853" s="72" t="str">
        <f t="shared" si="601"/>
        <v/>
      </c>
      <c r="G853" s="4"/>
      <c r="H853" s="84">
        <f t="shared" si="602"/>
        <v>8</v>
      </c>
      <c r="I853" s="80" t="str">
        <f t="shared" si="603"/>
        <v>KHEEM SINGH CHHIMWAL</v>
      </c>
      <c r="J853" s="80">
        <f t="shared" si="604"/>
        <v>4162</v>
      </c>
      <c r="K853" s="81"/>
      <c r="L853" s="82">
        <f t="shared" si="605"/>
        <v>0</v>
      </c>
      <c r="M853" s="82" t="str">
        <f t="shared" si="606"/>
        <v/>
      </c>
      <c r="N853" s="4"/>
      <c r="O853" s="83">
        <f t="shared" si="607"/>
        <v>8</v>
      </c>
      <c r="P853" s="77" t="str">
        <f t="shared" si="608"/>
        <v>KHEEM SINGH CHHIMWAL</v>
      </c>
      <c r="Q853" s="77">
        <f t="shared" si="609"/>
        <v>4162</v>
      </c>
      <c r="R853" s="78"/>
      <c r="S853" s="79" t="e">
        <f>IF(#REF!="","",ROUND(#REF!/#REF!*$AN$5,1))</f>
        <v>#REF!</v>
      </c>
      <c r="T853" s="79" t="str">
        <f t="shared" si="610"/>
        <v/>
      </c>
      <c r="U853" s="4"/>
      <c r="V853" s="69">
        <f t="shared" si="611"/>
        <v>8</v>
      </c>
      <c r="W853" s="70" t="str">
        <f t="shared" si="612"/>
        <v>KHEEM SINGH CHHIMWAL</v>
      </c>
      <c r="X853" s="70">
        <f t="shared" si="596"/>
        <v>4162</v>
      </c>
      <c r="Y853" s="71"/>
      <c r="Z853" s="72">
        <f t="shared" si="613"/>
        <v>0</v>
      </c>
      <c r="AA853" s="72" t="str">
        <f t="shared" si="614"/>
        <v/>
      </c>
      <c r="AB853" s="4"/>
      <c r="AC853" s="84">
        <f t="shared" si="615"/>
        <v>8</v>
      </c>
      <c r="AD853" s="80" t="str">
        <f t="shared" si="597"/>
        <v>KHEEM SINGH CHHIMWAL</v>
      </c>
      <c r="AE853" s="80">
        <f t="shared" si="598"/>
        <v>4162</v>
      </c>
      <c r="AF853" s="81"/>
      <c r="AG853" s="82">
        <f t="shared" si="616"/>
        <v>0</v>
      </c>
      <c r="AH853" s="82" t="str">
        <f t="shared" si="617"/>
        <v/>
      </c>
      <c r="AI853" s="4"/>
      <c r="AJ853" s="83">
        <f t="shared" si="618"/>
        <v>8</v>
      </c>
      <c r="AK853" s="77" t="str">
        <f t="shared" si="619"/>
        <v>KHEEM SINGH CHHIMWAL</v>
      </c>
      <c r="AL853" s="77">
        <f t="shared" si="599"/>
        <v>4162</v>
      </c>
      <c r="AM853" s="78"/>
      <c r="AN853" s="79" t="e">
        <f>IF(#REF!="","",ROUND(#REF!/#REF!*$AN$5,1))</f>
        <v>#REF!</v>
      </c>
      <c r="AO853" s="79" t="str">
        <f t="shared" si="620"/>
        <v/>
      </c>
      <c r="AP853" s="5" t="str">
        <f t="shared" si="625"/>
        <v/>
      </c>
      <c r="AQ853" s="5" t="str">
        <f t="shared" si="626"/>
        <v/>
      </c>
      <c r="AR853" s="5" t="str">
        <f t="shared" si="627"/>
        <v/>
      </c>
      <c r="AS853" s="5" t="str">
        <f t="shared" si="628"/>
        <v/>
      </c>
      <c r="AT853" s="5" t="str">
        <f t="shared" si="629"/>
        <v/>
      </c>
      <c r="AU853" s="5" t="str">
        <f t="shared" si="630"/>
        <v/>
      </c>
      <c r="AV853" s="5" t="str">
        <f t="shared" si="624"/>
        <v/>
      </c>
    </row>
    <row r="854" spans="1:48" x14ac:dyDescent="0.35">
      <c r="A854" s="69">
        <f>IF('Student Profile'!A11="","",'Student Profile'!A11)</f>
        <v>9</v>
      </c>
      <c r="B854" s="180" t="str">
        <f>IF('Student Profile'!B11="","",'Student Profile'!B11)</f>
        <v>MANISH NEGI</v>
      </c>
      <c r="C854" s="69">
        <f>IF('Student Profile'!C11="","",'Student Profile'!C11)</f>
        <v>4393</v>
      </c>
      <c r="D854" s="71"/>
      <c r="E854" s="72">
        <f t="shared" si="600"/>
        <v>0</v>
      </c>
      <c r="F854" s="72" t="str">
        <f t="shared" si="601"/>
        <v/>
      </c>
      <c r="G854" s="4"/>
      <c r="H854" s="84">
        <f t="shared" si="602"/>
        <v>9</v>
      </c>
      <c r="I854" s="80" t="str">
        <f t="shared" si="603"/>
        <v>MANISH NEGI</v>
      </c>
      <c r="J854" s="80">
        <f t="shared" si="604"/>
        <v>4393</v>
      </c>
      <c r="K854" s="81"/>
      <c r="L854" s="82">
        <f t="shared" si="605"/>
        <v>0</v>
      </c>
      <c r="M854" s="82" t="str">
        <f t="shared" si="606"/>
        <v/>
      </c>
      <c r="N854" s="4"/>
      <c r="O854" s="83">
        <f t="shared" si="607"/>
        <v>9</v>
      </c>
      <c r="P854" s="77" t="str">
        <f t="shared" si="608"/>
        <v>MANISH NEGI</v>
      </c>
      <c r="Q854" s="77">
        <f t="shared" si="609"/>
        <v>4393</v>
      </c>
      <c r="R854" s="78"/>
      <c r="S854" s="79" t="e">
        <f>IF(#REF!="","",ROUND(#REF!/#REF!*$AN$5,1))</f>
        <v>#REF!</v>
      </c>
      <c r="T854" s="79" t="str">
        <f t="shared" si="610"/>
        <v/>
      </c>
      <c r="U854" s="4"/>
      <c r="V854" s="69">
        <f t="shared" si="611"/>
        <v>9</v>
      </c>
      <c r="W854" s="70" t="str">
        <f t="shared" si="612"/>
        <v>MANISH NEGI</v>
      </c>
      <c r="X854" s="70">
        <f t="shared" si="596"/>
        <v>4393</v>
      </c>
      <c r="Y854" s="71"/>
      <c r="Z854" s="72">
        <f t="shared" si="613"/>
        <v>0</v>
      </c>
      <c r="AA854" s="72" t="str">
        <f t="shared" si="614"/>
        <v/>
      </c>
      <c r="AB854" s="4"/>
      <c r="AC854" s="84">
        <f t="shared" si="615"/>
        <v>9</v>
      </c>
      <c r="AD854" s="80" t="str">
        <f t="shared" si="597"/>
        <v>MANISH NEGI</v>
      </c>
      <c r="AE854" s="80">
        <f t="shared" si="598"/>
        <v>4393</v>
      </c>
      <c r="AF854" s="81"/>
      <c r="AG854" s="82">
        <f t="shared" si="616"/>
        <v>0</v>
      </c>
      <c r="AH854" s="82" t="str">
        <f t="shared" si="617"/>
        <v/>
      </c>
      <c r="AI854" s="4"/>
      <c r="AJ854" s="83">
        <f t="shared" si="618"/>
        <v>9</v>
      </c>
      <c r="AK854" s="77" t="str">
        <f t="shared" si="619"/>
        <v>MANISH NEGI</v>
      </c>
      <c r="AL854" s="77">
        <f t="shared" si="599"/>
        <v>4393</v>
      </c>
      <c r="AM854" s="78"/>
      <c r="AN854" s="79" t="e">
        <f>IF(#REF!="","",ROUND(#REF!/#REF!*$AN$5,1))</f>
        <v>#REF!</v>
      </c>
      <c r="AO854" s="79" t="str">
        <f t="shared" si="620"/>
        <v/>
      </c>
      <c r="AP854" s="5" t="str">
        <f t="shared" si="625"/>
        <v/>
      </c>
      <c r="AQ854" s="5" t="str">
        <f t="shared" si="626"/>
        <v/>
      </c>
      <c r="AR854" s="5" t="str">
        <f t="shared" si="627"/>
        <v/>
      </c>
      <c r="AS854" s="5" t="str">
        <f t="shared" si="628"/>
        <v/>
      </c>
      <c r="AT854" s="5" t="str">
        <f t="shared" si="629"/>
        <v/>
      </c>
      <c r="AU854" s="5" t="str">
        <f t="shared" si="630"/>
        <v/>
      </c>
      <c r="AV854" s="5" t="str">
        <f t="shared" si="624"/>
        <v/>
      </c>
    </row>
    <row r="855" spans="1:48" x14ac:dyDescent="0.35">
      <c r="A855" s="69">
        <f>IF('Student Profile'!A12="","",'Student Profile'!A12)</f>
        <v>10</v>
      </c>
      <c r="B855" s="180" t="str">
        <f>IF('Student Profile'!B12="","",'Student Profile'!B12)</f>
        <v>MOHIT JOSHI</v>
      </c>
      <c r="C855" s="69">
        <f>IF('Student Profile'!C12="","",'Student Profile'!C12)</f>
        <v>4394</v>
      </c>
      <c r="D855" s="71"/>
      <c r="E855" s="72">
        <f t="shared" si="600"/>
        <v>0</v>
      </c>
      <c r="F855" s="72" t="str">
        <f t="shared" si="601"/>
        <v/>
      </c>
      <c r="G855" s="4"/>
      <c r="H855" s="84">
        <f t="shared" si="602"/>
        <v>10</v>
      </c>
      <c r="I855" s="80" t="str">
        <f t="shared" si="603"/>
        <v>MOHIT JOSHI</v>
      </c>
      <c r="J855" s="80">
        <f t="shared" si="604"/>
        <v>4394</v>
      </c>
      <c r="K855" s="81"/>
      <c r="L855" s="82">
        <f t="shared" si="605"/>
        <v>0</v>
      </c>
      <c r="M855" s="82" t="str">
        <f t="shared" si="606"/>
        <v/>
      </c>
      <c r="N855" s="4"/>
      <c r="O855" s="83">
        <f t="shared" si="607"/>
        <v>10</v>
      </c>
      <c r="P855" s="77" t="str">
        <f t="shared" si="608"/>
        <v>MOHIT JOSHI</v>
      </c>
      <c r="Q855" s="77">
        <f t="shared" si="609"/>
        <v>4394</v>
      </c>
      <c r="R855" s="78"/>
      <c r="S855" s="79" t="e">
        <f>IF(#REF!="","",ROUND(#REF!/#REF!*$AN$5,1))</f>
        <v>#REF!</v>
      </c>
      <c r="T855" s="79" t="str">
        <f t="shared" si="610"/>
        <v/>
      </c>
      <c r="U855" s="4"/>
      <c r="V855" s="69">
        <f t="shared" si="611"/>
        <v>10</v>
      </c>
      <c r="W855" s="70" t="str">
        <f t="shared" si="612"/>
        <v>MOHIT JOSHI</v>
      </c>
      <c r="X855" s="70">
        <f t="shared" si="596"/>
        <v>4394</v>
      </c>
      <c r="Y855" s="71"/>
      <c r="Z855" s="72">
        <f t="shared" si="613"/>
        <v>0</v>
      </c>
      <c r="AA855" s="72" t="str">
        <f t="shared" si="614"/>
        <v/>
      </c>
      <c r="AB855" s="4"/>
      <c r="AC855" s="84">
        <f t="shared" si="615"/>
        <v>10</v>
      </c>
      <c r="AD855" s="80" t="str">
        <f t="shared" si="597"/>
        <v>MOHIT JOSHI</v>
      </c>
      <c r="AE855" s="80">
        <f t="shared" si="598"/>
        <v>4394</v>
      </c>
      <c r="AF855" s="81"/>
      <c r="AG855" s="82">
        <f t="shared" si="616"/>
        <v>0</v>
      </c>
      <c r="AH855" s="82" t="str">
        <f t="shared" si="617"/>
        <v/>
      </c>
      <c r="AI855" s="4"/>
      <c r="AJ855" s="83">
        <f t="shared" si="618"/>
        <v>10</v>
      </c>
      <c r="AK855" s="77" t="str">
        <f t="shared" si="619"/>
        <v>MOHIT JOSHI</v>
      </c>
      <c r="AL855" s="77">
        <f t="shared" si="599"/>
        <v>4394</v>
      </c>
      <c r="AM855" s="78"/>
      <c r="AN855" s="79" t="e">
        <f>IF(#REF!="","",ROUND(#REF!/#REF!*$AN$5,1))</f>
        <v>#REF!</v>
      </c>
      <c r="AO855" s="79" t="str">
        <f t="shared" si="620"/>
        <v/>
      </c>
      <c r="AP855" s="5" t="str">
        <f t="shared" si="625"/>
        <v/>
      </c>
      <c r="AQ855" s="5" t="str">
        <f t="shared" si="626"/>
        <v/>
      </c>
      <c r="AR855" s="5" t="str">
        <f t="shared" si="627"/>
        <v/>
      </c>
      <c r="AS855" s="5" t="str">
        <f t="shared" si="628"/>
        <v/>
      </c>
      <c r="AT855" s="5" t="str">
        <f t="shared" si="629"/>
        <v/>
      </c>
      <c r="AU855" s="5" t="str">
        <f t="shared" si="630"/>
        <v/>
      </c>
      <c r="AV855" s="5" t="str">
        <f t="shared" si="624"/>
        <v/>
      </c>
    </row>
    <row r="856" spans="1:48" x14ac:dyDescent="0.35">
      <c r="A856" s="69">
        <f>IF('Student Profile'!A13="","",'Student Profile'!A13)</f>
        <v>11</v>
      </c>
      <c r="B856" s="180" t="str">
        <f>IF('Student Profile'!B13="","",'Student Profile'!B13)</f>
        <v>RITESH JOSHI</v>
      </c>
      <c r="C856" s="69">
        <f>IF('Student Profile'!C13="","",'Student Profile'!C13)</f>
        <v>4163</v>
      </c>
      <c r="D856" s="71"/>
      <c r="E856" s="72">
        <f t="shared" si="600"/>
        <v>0</v>
      </c>
      <c r="F856" s="72" t="str">
        <f t="shared" si="601"/>
        <v/>
      </c>
      <c r="G856" s="4"/>
      <c r="H856" s="84">
        <f t="shared" si="602"/>
        <v>11</v>
      </c>
      <c r="I856" s="80" t="str">
        <f t="shared" si="603"/>
        <v>RITESH JOSHI</v>
      </c>
      <c r="J856" s="80">
        <f t="shared" si="604"/>
        <v>4163</v>
      </c>
      <c r="K856" s="81"/>
      <c r="L856" s="82">
        <f t="shared" si="605"/>
        <v>0</v>
      </c>
      <c r="M856" s="82" t="str">
        <f t="shared" si="606"/>
        <v/>
      </c>
      <c r="N856" s="4"/>
      <c r="O856" s="83">
        <f t="shared" si="607"/>
        <v>11</v>
      </c>
      <c r="P856" s="77" t="str">
        <f t="shared" si="608"/>
        <v>RITESH JOSHI</v>
      </c>
      <c r="Q856" s="77">
        <f t="shared" si="609"/>
        <v>4163</v>
      </c>
      <c r="R856" s="78"/>
      <c r="S856" s="79" t="e">
        <f>IF(#REF!="","",ROUND(#REF!/#REF!*$AN$5,1))</f>
        <v>#REF!</v>
      </c>
      <c r="T856" s="79" t="str">
        <f t="shared" si="610"/>
        <v/>
      </c>
      <c r="U856" s="4"/>
      <c r="V856" s="69">
        <f t="shared" si="611"/>
        <v>11</v>
      </c>
      <c r="W856" s="70" t="str">
        <f t="shared" si="612"/>
        <v>RITESH JOSHI</v>
      </c>
      <c r="X856" s="70">
        <f t="shared" si="596"/>
        <v>4163</v>
      </c>
      <c r="Y856" s="71"/>
      <c r="Z856" s="72">
        <f t="shared" si="613"/>
        <v>0</v>
      </c>
      <c r="AA856" s="72" t="str">
        <f t="shared" si="614"/>
        <v/>
      </c>
      <c r="AB856" s="4"/>
      <c r="AC856" s="84">
        <f t="shared" si="615"/>
        <v>11</v>
      </c>
      <c r="AD856" s="80" t="str">
        <f t="shared" si="597"/>
        <v>RITESH JOSHI</v>
      </c>
      <c r="AE856" s="80">
        <f t="shared" si="598"/>
        <v>4163</v>
      </c>
      <c r="AF856" s="81"/>
      <c r="AG856" s="82">
        <f t="shared" si="616"/>
        <v>0</v>
      </c>
      <c r="AH856" s="82" t="str">
        <f t="shared" si="617"/>
        <v/>
      </c>
      <c r="AI856" s="4"/>
      <c r="AJ856" s="83">
        <f t="shared" si="618"/>
        <v>11</v>
      </c>
      <c r="AK856" s="77" t="str">
        <f t="shared" si="619"/>
        <v>RITESH JOSHI</v>
      </c>
      <c r="AL856" s="77">
        <f t="shared" si="599"/>
        <v>4163</v>
      </c>
      <c r="AM856" s="78"/>
      <c r="AN856" s="79" t="e">
        <f>IF(#REF!="","",ROUND(#REF!/#REF!*$AN$5,1))</f>
        <v>#REF!</v>
      </c>
      <c r="AO856" s="79" t="str">
        <f t="shared" si="620"/>
        <v/>
      </c>
      <c r="AP856" s="5" t="str">
        <f t="shared" si="625"/>
        <v/>
      </c>
      <c r="AQ856" s="5" t="str">
        <f t="shared" si="626"/>
        <v/>
      </c>
      <c r="AR856" s="5" t="str">
        <f t="shared" si="627"/>
        <v/>
      </c>
      <c r="AS856" s="5" t="str">
        <f t="shared" si="628"/>
        <v/>
      </c>
      <c r="AT856" s="5" t="str">
        <f t="shared" si="629"/>
        <v/>
      </c>
      <c r="AU856" s="5" t="str">
        <f t="shared" si="630"/>
        <v/>
      </c>
      <c r="AV856" s="5" t="str">
        <f t="shared" si="624"/>
        <v/>
      </c>
    </row>
    <row r="857" spans="1:48" x14ac:dyDescent="0.35">
      <c r="A857" s="69">
        <f>IF('Student Profile'!A14="","",'Student Profile'!A14)</f>
        <v>12</v>
      </c>
      <c r="B857" s="180" t="str">
        <f>IF('Student Profile'!B14="","",'Student Profile'!B14)</f>
        <v>SAGAR SINGH PARGAI</v>
      </c>
      <c r="C857" s="69">
        <f>IF('Student Profile'!C14="","",'Student Profile'!C14)</f>
        <v>4416</v>
      </c>
      <c r="D857" s="71"/>
      <c r="E857" s="72">
        <f t="shared" si="600"/>
        <v>0</v>
      </c>
      <c r="F857" s="72" t="str">
        <f t="shared" si="601"/>
        <v/>
      </c>
      <c r="G857" s="4"/>
      <c r="H857" s="84">
        <f t="shared" si="602"/>
        <v>12</v>
      </c>
      <c r="I857" s="80" t="str">
        <f t="shared" si="603"/>
        <v>SAGAR SINGH PARGAI</v>
      </c>
      <c r="J857" s="80">
        <f t="shared" si="604"/>
        <v>4416</v>
      </c>
      <c r="K857" s="81"/>
      <c r="L857" s="82">
        <f t="shared" si="605"/>
        <v>0</v>
      </c>
      <c r="M857" s="82" t="str">
        <f t="shared" si="606"/>
        <v/>
      </c>
      <c r="N857" s="4"/>
      <c r="O857" s="83">
        <f t="shared" si="607"/>
        <v>12</v>
      </c>
      <c r="P857" s="77" t="str">
        <f t="shared" si="608"/>
        <v>SAGAR SINGH PARGAI</v>
      </c>
      <c r="Q857" s="77">
        <f t="shared" si="609"/>
        <v>4416</v>
      </c>
      <c r="R857" s="78"/>
      <c r="S857" s="79" t="e">
        <f>IF(#REF!="","",ROUND(#REF!/#REF!*$AN$5,1))</f>
        <v>#REF!</v>
      </c>
      <c r="T857" s="79" t="str">
        <f>IF(R857="","",ROUNDUP(R857/$R$845*$T$845,1))</f>
        <v/>
      </c>
      <c r="U857" s="4"/>
      <c r="V857" s="69">
        <f t="shared" si="611"/>
        <v>12</v>
      </c>
      <c r="W857" s="70" t="str">
        <f t="shared" si="612"/>
        <v>SAGAR SINGH PARGAI</v>
      </c>
      <c r="X857" s="70">
        <f t="shared" si="596"/>
        <v>4416</v>
      </c>
      <c r="Y857" s="71"/>
      <c r="Z857" s="72">
        <f t="shared" si="613"/>
        <v>0</v>
      </c>
      <c r="AA857" s="72" t="str">
        <f t="shared" si="614"/>
        <v/>
      </c>
      <c r="AB857" s="4"/>
      <c r="AC857" s="84">
        <f t="shared" si="615"/>
        <v>12</v>
      </c>
      <c r="AD857" s="80" t="str">
        <f t="shared" si="597"/>
        <v>SAGAR SINGH PARGAI</v>
      </c>
      <c r="AE857" s="80">
        <f t="shared" si="598"/>
        <v>4416</v>
      </c>
      <c r="AF857" s="81"/>
      <c r="AG857" s="82">
        <f t="shared" si="616"/>
        <v>0</v>
      </c>
      <c r="AH857" s="82" t="str">
        <f t="shared" si="617"/>
        <v/>
      </c>
      <c r="AI857" s="4"/>
      <c r="AJ857" s="83">
        <f t="shared" si="618"/>
        <v>12</v>
      </c>
      <c r="AK857" s="77" t="str">
        <f t="shared" si="619"/>
        <v>SAGAR SINGH PARGAI</v>
      </c>
      <c r="AL857" s="77">
        <f t="shared" si="599"/>
        <v>4416</v>
      </c>
      <c r="AM857" s="78"/>
      <c r="AN857" s="79" t="e">
        <f>IF(#REF!="","",ROUND(#REF!/#REF!*$AN$5,1))</f>
        <v>#REF!</v>
      </c>
      <c r="AO857" s="79" t="str">
        <f t="shared" si="620"/>
        <v/>
      </c>
      <c r="AP857" s="5" t="str">
        <f t="shared" si="625"/>
        <v/>
      </c>
      <c r="AQ857" s="5" t="str">
        <f t="shared" si="626"/>
        <v/>
      </c>
      <c r="AR857" s="5" t="str">
        <f t="shared" si="627"/>
        <v/>
      </c>
      <c r="AS857" s="5" t="str">
        <f t="shared" si="628"/>
        <v/>
      </c>
      <c r="AT857" s="5" t="str">
        <f t="shared" si="629"/>
        <v/>
      </c>
      <c r="AU857" s="5" t="str">
        <f t="shared" si="630"/>
        <v/>
      </c>
      <c r="AV857" s="5" t="str">
        <f t="shared" si="624"/>
        <v/>
      </c>
    </row>
    <row r="858" spans="1:48" x14ac:dyDescent="0.35">
      <c r="A858" s="69">
        <f>IF('Student Profile'!A15="","",'Student Profile'!A15)</f>
        <v>13</v>
      </c>
      <c r="B858" s="180" t="str">
        <f>IF('Student Profile'!B15="","",'Student Profile'!B15)</f>
        <v>SUMIT DANI</v>
      </c>
      <c r="C858" s="69">
        <f>IF('Student Profile'!C15="","",'Student Profile'!C15)</f>
        <v>4257</v>
      </c>
      <c r="D858" s="71"/>
      <c r="E858" s="72">
        <f t="shared" si="600"/>
        <v>0</v>
      </c>
      <c r="F858" s="72" t="str">
        <f t="shared" si="601"/>
        <v/>
      </c>
      <c r="G858" s="4"/>
      <c r="H858" s="84">
        <f t="shared" si="602"/>
        <v>13</v>
      </c>
      <c r="I858" s="80" t="str">
        <f t="shared" si="603"/>
        <v>SUMIT DANI</v>
      </c>
      <c r="J858" s="80">
        <f t="shared" si="604"/>
        <v>4257</v>
      </c>
      <c r="K858" s="81"/>
      <c r="L858" s="82">
        <f t="shared" si="605"/>
        <v>0</v>
      </c>
      <c r="M858" s="82" t="str">
        <f t="shared" si="606"/>
        <v/>
      </c>
      <c r="N858" s="4"/>
      <c r="O858" s="83">
        <f t="shared" si="607"/>
        <v>13</v>
      </c>
      <c r="P858" s="77" t="str">
        <f t="shared" si="608"/>
        <v>SUMIT DANI</v>
      </c>
      <c r="Q858" s="77">
        <f t="shared" si="609"/>
        <v>4257</v>
      </c>
      <c r="R858" s="78"/>
      <c r="S858" s="79" t="e">
        <f>IF(#REF!="","",ROUND(#REF!/#REF!*$AN$5,1))</f>
        <v>#REF!</v>
      </c>
      <c r="T858" s="79" t="str">
        <f t="shared" si="610"/>
        <v/>
      </c>
      <c r="U858" s="4"/>
      <c r="V858" s="69">
        <f t="shared" si="611"/>
        <v>13</v>
      </c>
      <c r="W858" s="70" t="str">
        <f t="shared" si="612"/>
        <v>SUMIT DANI</v>
      </c>
      <c r="X858" s="70">
        <f t="shared" si="596"/>
        <v>4257</v>
      </c>
      <c r="Y858" s="71"/>
      <c r="Z858" s="72">
        <f t="shared" si="613"/>
        <v>0</v>
      </c>
      <c r="AA858" s="72" t="str">
        <f t="shared" si="614"/>
        <v/>
      </c>
      <c r="AB858" s="4"/>
      <c r="AC858" s="84">
        <f t="shared" si="615"/>
        <v>13</v>
      </c>
      <c r="AD858" s="80" t="str">
        <f t="shared" si="597"/>
        <v>SUMIT DANI</v>
      </c>
      <c r="AE858" s="80">
        <f t="shared" si="598"/>
        <v>4257</v>
      </c>
      <c r="AF858" s="81"/>
      <c r="AG858" s="82">
        <f t="shared" si="616"/>
        <v>0</v>
      </c>
      <c r="AH858" s="82" t="str">
        <f t="shared" si="617"/>
        <v/>
      </c>
      <c r="AI858" s="4"/>
      <c r="AJ858" s="83">
        <f t="shared" si="618"/>
        <v>13</v>
      </c>
      <c r="AK858" s="77" t="str">
        <f t="shared" si="619"/>
        <v>SUMIT DANI</v>
      </c>
      <c r="AL858" s="77">
        <f t="shared" si="599"/>
        <v>4257</v>
      </c>
      <c r="AM858" s="78"/>
      <c r="AN858" s="79" t="e">
        <f>IF(#REF!="","",ROUND(#REF!/#REF!*$AN$5,1))</f>
        <v>#REF!</v>
      </c>
      <c r="AO858" s="79" t="str">
        <f t="shared" si="620"/>
        <v/>
      </c>
      <c r="AP858" s="5" t="str">
        <f t="shared" si="625"/>
        <v/>
      </c>
      <c r="AQ858" s="5" t="str">
        <f t="shared" si="626"/>
        <v/>
      </c>
      <c r="AR858" s="5" t="str">
        <f t="shared" si="627"/>
        <v/>
      </c>
      <c r="AS858" s="5" t="str">
        <f t="shared" si="628"/>
        <v/>
      </c>
      <c r="AT858" s="5" t="str">
        <f t="shared" si="629"/>
        <v/>
      </c>
      <c r="AU858" s="5" t="str">
        <f t="shared" si="630"/>
        <v/>
      </c>
      <c r="AV858" s="5" t="str">
        <f t="shared" si="624"/>
        <v/>
      </c>
    </row>
    <row r="859" spans="1:48" x14ac:dyDescent="0.35">
      <c r="A859" s="69">
        <f>IF('Student Profile'!A16="","",'Student Profile'!A16)</f>
        <v>14</v>
      </c>
      <c r="B859" s="180" t="str">
        <f>IF('Student Profile'!B16="","",'Student Profile'!B16)</f>
        <v>VIVEK DANI</v>
      </c>
      <c r="C859" s="69">
        <f>IF('Student Profile'!C16="","",'Student Profile'!C16)</f>
        <v>4363</v>
      </c>
      <c r="D859" s="71"/>
      <c r="E859" s="72">
        <f t="shared" si="600"/>
        <v>0</v>
      </c>
      <c r="F859" s="72" t="str">
        <f t="shared" si="601"/>
        <v/>
      </c>
      <c r="G859" s="4"/>
      <c r="H859" s="84">
        <f t="shared" si="602"/>
        <v>14</v>
      </c>
      <c r="I859" s="80" t="str">
        <f t="shared" si="603"/>
        <v>VIVEK DANI</v>
      </c>
      <c r="J859" s="80">
        <f t="shared" si="604"/>
        <v>4363</v>
      </c>
      <c r="K859" s="81"/>
      <c r="L859" s="82">
        <f t="shared" si="605"/>
        <v>0</v>
      </c>
      <c r="M859" s="82" t="str">
        <f t="shared" si="606"/>
        <v/>
      </c>
      <c r="N859" s="4"/>
      <c r="O859" s="83">
        <f t="shared" si="607"/>
        <v>14</v>
      </c>
      <c r="P859" s="77" t="str">
        <f t="shared" si="608"/>
        <v>VIVEK DANI</v>
      </c>
      <c r="Q859" s="77">
        <f t="shared" si="609"/>
        <v>4363</v>
      </c>
      <c r="R859" s="78"/>
      <c r="S859" s="79" t="e">
        <f>IF(#REF!="","",ROUND(#REF!/#REF!*$AN$5,1))</f>
        <v>#REF!</v>
      </c>
      <c r="T859" s="79" t="str">
        <f t="shared" si="610"/>
        <v/>
      </c>
      <c r="U859" s="4"/>
      <c r="V859" s="69">
        <f t="shared" si="611"/>
        <v>14</v>
      </c>
      <c r="W859" s="70" t="str">
        <f t="shared" si="612"/>
        <v>VIVEK DANI</v>
      </c>
      <c r="X859" s="70">
        <f t="shared" si="596"/>
        <v>4363</v>
      </c>
      <c r="Y859" s="71"/>
      <c r="Z859" s="72">
        <f t="shared" si="613"/>
        <v>0</v>
      </c>
      <c r="AA859" s="72" t="str">
        <f t="shared" si="614"/>
        <v/>
      </c>
      <c r="AB859" s="4"/>
      <c r="AC859" s="84">
        <f t="shared" si="615"/>
        <v>14</v>
      </c>
      <c r="AD859" s="80" t="str">
        <f t="shared" si="597"/>
        <v>VIVEK DANI</v>
      </c>
      <c r="AE859" s="80">
        <f t="shared" si="598"/>
        <v>4363</v>
      </c>
      <c r="AF859" s="81"/>
      <c r="AG859" s="82">
        <f t="shared" si="616"/>
        <v>0</v>
      </c>
      <c r="AH859" s="82" t="str">
        <f t="shared" si="617"/>
        <v/>
      </c>
      <c r="AI859" s="4"/>
      <c r="AJ859" s="83">
        <f t="shared" si="618"/>
        <v>14</v>
      </c>
      <c r="AK859" s="77" t="str">
        <f t="shared" si="619"/>
        <v>VIVEK DANI</v>
      </c>
      <c r="AL859" s="77">
        <f t="shared" si="599"/>
        <v>4363</v>
      </c>
      <c r="AM859" s="78"/>
      <c r="AN859" s="79" t="e">
        <f>IF(#REF!="","",ROUND(#REF!/#REF!*$AN$5,1))</f>
        <v>#REF!</v>
      </c>
      <c r="AO859" s="79" t="str">
        <f t="shared" si="620"/>
        <v/>
      </c>
      <c r="AP859" s="5" t="str">
        <f t="shared" si="625"/>
        <v/>
      </c>
      <c r="AQ859" s="5" t="str">
        <f t="shared" si="626"/>
        <v/>
      </c>
      <c r="AR859" s="5" t="str">
        <f t="shared" si="627"/>
        <v/>
      </c>
      <c r="AS859" s="5" t="str">
        <f t="shared" si="628"/>
        <v/>
      </c>
      <c r="AT859" s="5" t="str">
        <f t="shared" si="629"/>
        <v/>
      </c>
      <c r="AU859" s="5" t="str">
        <f t="shared" si="630"/>
        <v/>
      </c>
      <c r="AV859" s="5" t="str">
        <f t="shared" si="624"/>
        <v/>
      </c>
    </row>
    <row r="860" spans="1:48" x14ac:dyDescent="0.35">
      <c r="A860" s="69">
        <f>IF('Student Profile'!A17="","",'Student Profile'!A17)</f>
        <v>15</v>
      </c>
      <c r="B860" s="180" t="str">
        <f>IF('Student Profile'!B17="","",'Student Profile'!B17)</f>
        <v>BABITA JEENA</v>
      </c>
      <c r="C860" s="69">
        <f>IF('Student Profile'!C17="","",'Student Profile'!C17)</f>
        <v>4591</v>
      </c>
      <c r="D860" s="71"/>
      <c r="E860" s="72">
        <f t="shared" si="600"/>
        <v>0</v>
      </c>
      <c r="F860" s="72" t="str">
        <f t="shared" si="601"/>
        <v/>
      </c>
      <c r="G860" s="4"/>
      <c r="H860" s="84">
        <f t="shared" si="602"/>
        <v>15</v>
      </c>
      <c r="I860" s="80" t="str">
        <f t="shared" si="603"/>
        <v>BABITA JEENA</v>
      </c>
      <c r="J860" s="80">
        <f t="shared" si="604"/>
        <v>4591</v>
      </c>
      <c r="K860" s="81"/>
      <c r="L860" s="82">
        <f t="shared" si="605"/>
        <v>0</v>
      </c>
      <c r="M860" s="82" t="str">
        <f t="shared" si="606"/>
        <v/>
      </c>
      <c r="N860" s="4"/>
      <c r="O860" s="83">
        <f t="shared" si="607"/>
        <v>15</v>
      </c>
      <c r="P860" s="77" t="str">
        <f t="shared" si="608"/>
        <v>BABITA JEENA</v>
      </c>
      <c r="Q860" s="77">
        <f t="shared" si="609"/>
        <v>4591</v>
      </c>
      <c r="R860" s="78"/>
      <c r="S860" s="79" t="e">
        <f>IF(#REF!="","",ROUND(#REF!/#REF!*$AN$5,1))</f>
        <v>#REF!</v>
      </c>
      <c r="T860" s="79" t="str">
        <f t="shared" si="610"/>
        <v/>
      </c>
      <c r="U860" s="4"/>
      <c r="V860" s="69">
        <f t="shared" si="611"/>
        <v>15</v>
      </c>
      <c r="W860" s="70" t="str">
        <f t="shared" si="612"/>
        <v>BABITA JEENA</v>
      </c>
      <c r="X860" s="70">
        <f t="shared" si="596"/>
        <v>4591</v>
      </c>
      <c r="Y860" s="71"/>
      <c r="Z860" s="72">
        <f t="shared" si="613"/>
        <v>0</v>
      </c>
      <c r="AA860" s="72" t="str">
        <f t="shared" si="614"/>
        <v/>
      </c>
      <c r="AB860" s="4"/>
      <c r="AC860" s="84">
        <f t="shared" si="615"/>
        <v>15</v>
      </c>
      <c r="AD860" s="80" t="str">
        <f t="shared" si="597"/>
        <v>BABITA JEENA</v>
      </c>
      <c r="AE860" s="80">
        <f t="shared" si="598"/>
        <v>4591</v>
      </c>
      <c r="AF860" s="81"/>
      <c r="AG860" s="82">
        <f t="shared" si="616"/>
        <v>0</v>
      </c>
      <c r="AH860" s="82" t="str">
        <f t="shared" si="617"/>
        <v/>
      </c>
      <c r="AI860" s="4"/>
      <c r="AJ860" s="83">
        <f t="shared" si="618"/>
        <v>15</v>
      </c>
      <c r="AK860" s="77" t="str">
        <f t="shared" si="619"/>
        <v>BABITA JEENA</v>
      </c>
      <c r="AL860" s="77">
        <f t="shared" si="599"/>
        <v>4591</v>
      </c>
      <c r="AM860" s="78"/>
      <c r="AN860" s="79" t="e">
        <f>IF(#REF!="","",ROUND(#REF!/#REF!*$AN$5,1))</f>
        <v>#REF!</v>
      </c>
      <c r="AO860" s="79" t="str">
        <f t="shared" si="620"/>
        <v/>
      </c>
      <c r="AP860" s="5" t="str">
        <f t="shared" si="625"/>
        <v/>
      </c>
      <c r="AQ860" s="5" t="str">
        <f t="shared" si="626"/>
        <v/>
      </c>
      <c r="AR860" s="5" t="str">
        <f t="shared" si="627"/>
        <v/>
      </c>
      <c r="AS860" s="5" t="str">
        <f t="shared" si="628"/>
        <v/>
      </c>
      <c r="AT860" s="5" t="str">
        <f t="shared" si="629"/>
        <v/>
      </c>
      <c r="AU860" s="5" t="str">
        <f t="shared" si="630"/>
        <v/>
      </c>
      <c r="AV860" s="5" t="str">
        <f t="shared" si="624"/>
        <v/>
      </c>
    </row>
    <row r="861" spans="1:48" x14ac:dyDescent="0.35">
      <c r="A861" s="69">
        <f>IF('Student Profile'!A18="","",'Student Profile'!A18)</f>
        <v>16</v>
      </c>
      <c r="B861" s="180" t="str">
        <f>IF('Student Profile'!B18="","",'Student Profile'!B18)</f>
        <v>BABITA RAUTELA</v>
      </c>
      <c r="C861" s="69">
        <f>IF('Student Profile'!C18="","",'Student Profile'!C18)</f>
        <v>4373</v>
      </c>
      <c r="D861" s="71"/>
      <c r="E861" s="72">
        <f t="shared" si="600"/>
        <v>0</v>
      </c>
      <c r="F861" s="72" t="str">
        <f t="shared" si="601"/>
        <v/>
      </c>
      <c r="G861" s="4"/>
      <c r="H861" s="84">
        <f t="shared" si="602"/>
        <v>16</v>
      </c>
      <c r="I861" s="80" t="str">
        <f t="shared" si="603"/>
        <v>BABITA RAUTELA</v>
      </c>
      <c r="J861" s="80">
        <f t="shared" si="604"/>
        <v>4373</v>
      </c>
      <c r="K861" s="81"/>
      <c r="L861" s="82">
        <f t="shared" si="605"/>
        <v>0</v>
      </c>
      <c r="M861" s="82" t="str">
        <f t="shared" si="606"/>
        <v/>
      </c>
      <c r="N861" s="4"/>
      <c r="O861" s="83">
        <f t="shared" si="607"/>
        <v>16</v>
      </c>
      <c r="P861" s="77" t="str">
        <f t="shared" si="608"/>
        <v>BABITA RAUTELA</v>
      </c>
      <c r="Q861" s="77">
        <f t="shared" si="609"/>
        <v>4373</v>
      </c>
      <c r="R861" s="78"/>
      <c r="S861" s="79" t="e">
        <f>IF(#REF!="","",ROUND(#REF!/#REF!*$AN$5,1))</f>
        <v>#REF!</v>
      </c>
      <c r="T861" s="79" t="str">
        <f t="shared" si="610"/>
        <v/>
      </c>
      <c r="U861" s="4"/>
      <c r="V861" s="69">
        <f t="shared" si="611"/>
        <v>16</v>
      </c>
      <c r="W861" s="70" t="str">
        <f t="shared" si="612"/>
        <v>BABITA RAUTELA</v>
      </c>
      <c r="X861" s="70">
        <f t="shared" si="596"/>
        <v>4373</v>
      </c>
      <c r="Y861" s="71"/>
      <c r="Z861" s="72">
        <f t="shared" si="613"/>
        <v>0</v>
      </c>
      <c r="AA861" s="72" t="str">
        <f t="shared" si="614"/>
        <v/>
      </c>
      <c r="AB861" s="4"/>
      <c r="AC861" s="84">
        <f t="shared" si="615"/>
        <v>16</v>
      </c>
      <c r="AD861" s="80" t="str">
        <f t="shared" si="597"/>
        <v>BABITA RAUTELA</v>
      </c>
      <c r="AE861" s="80">
        <f t="shared" si="598"/>
        <v>4373</v>
      </c>
      <c r="AF861" s="81"/>
      <c r="AG861" s="82">
        <f t="shared" si="616"/>
        <v>0</v>
      </c>
      <c r="AH861" s="82" t="str">
        <f t="shared" si="617"/>
        <v/>
      </c>
      <c r="AI861" s="4"/>
      <c r="AJ861" s="83">
        <f t="shared" si="618"/>
        <v>16</v>
      </c>
      <c r="AK861" s="77" t="str">
        <f t="shared" si="619"/>
        <v>BABITA RAUTELA</v>
      </c>
      <c r="AL861" s="77">
        <f t="shared" si="599"/>
        <v>4373</v>
      </c>
      <c r="AM861" s="78"/>
      <c r="AN861" s="79" t="e">
        <f>IF(#REF!="","",ROUND(#REF!/#REF!*$AN$5,1))</f>
        <v>#REF!</v>
      </c>
      <c r="AO861" s="79" t="str">
        <f t="shared" si="620"/>
        <v/>
      </c>
      <c r="AP861" s="5" t="str">
        <f t="shared" si="625"/>
        <v/>
      </c>
      <c r="AQ861" s="5" t="str">
        <f t="shared" si="626"/>
        <v/>
      </c>
      <c r="AR861" s="5" t="str">
        <f t="shared" si="627"/>
        <v/>
      </c>
      <c r="AS861" s="5" t="str">
        <f t="shared" si="628"/>
        <v/>
      </c>
      <c r="AT861" s="5" t="str">
        <f t="shared" si="629"/>
        <v/>
      </c>
      <c r="AU861" s="5" t="str">
        <f t="shared" si="630"/>
        <v/>
      </c>
      <c r="AV861" s="5" t="str">
        <f t="shared" si="624"/>
        <v/>
      </c>
    </row>
    <row r="862" spans="1:48" x14ac:dyDescent="0.35">
      <c r="A862" s="69">
        <f>IF('Student Profile'!A19="","",'Student Profile'!A19)</f>
        <v>17</v>
      </c>
      <c r="B862" s="180" t="str">
        <f>IF('Student Profile'!B19="","",'Student Profile'!B19)</f>
        <v>BEENA SUYAL</v>
      </c>
      <c r="C862" s="69">
        <f>IF('Student Profile'!C19="","",'Student Profile'!C19)</f>
        <v>4166</v>
      </c>
      <c r="D862" s="71"/>
      <c r="E862" s="72">
        <f t="shared" si="600"/>
        <v>0</v>
      </c>
      <c r="F862" s="72" t="str">
        <f t="shared" si="601"/>
        <v/>
      </c>
      <c r="G862" s="4"/>
      <c r="H862" s="84">
        <f t="shared" si="602"/>
        <v>17</v>
      </c>
      <c r="I862" s="80" t="str">
        <f t="shared" si="603"/>
        <v>BEENA SUYAL</v>
      </c>
      <c r="J862" s="80">
        <f t="shared" si="604"/>
        <v>4166</v>
      </c>
      <c r="K862" s="81"/>
      <c r="L862" s="82">
        <f t="shared" si="605"/>
        <v>0</v>
      </c>
      <c r="M862" s="82" t="str">
        <f t="shared" si="606"/>
        <v/>
      </c>
      <c r="N862" s="4"/>
      <c r="O862" s="83">
        <f t="shared" si="607"/>
        <v>17</v>
      </c>
      <c r="P862" s="77" t="str">
        <f t="shared" si="608"/>
        <v>BEENA SUYAL</v>
      </c>
      <c r="Q862" s="77">
        <f t="shared" si="609"/>
        <v>4166</v>
      </c>
      <c r="R862" s="78"/>
      <c r="S862" s="79" t="e">
        <f>IF(#REF!="","",ROUND(#REF!/#REF!*$AN$5,1))</f>
        <v>#REF!</v>
      </c>
      <c r="T862" s="79" t="str">
        <f t="shared" si="610"/>
        <v/>
      </c>
      <c r="U862" s="4"/>
      <c r="V862" s="69">
        <f t="shared" si="611"/>
        <v>17</v>
      </c>
      <c r="W862" s="70" t="str">
        <f t="shared" si="612"/>
        <v>BEENA SUYAL</v>
      </c>
      <c r="X862" s="70">
        <f t="shared" si="596"/>
        <v>4166</v>
      </c>
      <c r="Y862" s="71"/>
      <c r="Z862" s="72">
        <f t="shared" si="613"/>
        <v>0</v>
      </c>
      <c r="AA862" s="72" t="str">
        <f t="shared" si="614"/>
        <v/>
      </c>
      <c r="AB862" s="4"/>
      <c r="AC862" s="84">
        <f t="shared" si="615"/>
        <v>17</v>
      </c>
      <c r="AD862" s="80" t="str">
        <f t="shared" si="597"/>
        <v>BEENA SUYAL</v>
      </c>
      <c r="AE862" s="80">
        <f t="shared" si="598"/>
        <v>4166</v>
      </c>
      <c r="AF862" s="81"/>
      <c r="AG862" s="82">
        <f t="shared" si="616"/>
        <v>0</v>
      </c>
      <c r="AH862" s="82" t="str">
        <f t="shared" si="617"/>
        <v/>
      </c>
      <c r="AI862" s="4"/>
      <c r="AJ862" s="83">
        <f t="shared" si="618"/>
        <v>17</v>
      </c>
      <c r="AK862" s="77" t="str">
        <f t="shared" si="619"/>
        <v>BEENA SUYAL</v>
      </c>
      <c r="AL862" s="77">
        <f t="shared" si="599"/>
        <v>4166</v>
      </c>
      <c r="AM862" s="78"/>
      <c r="AN862" s="79" t="e">
        <f>IF(#REF!="","",ROUND(#REF!/#REF!*$AN$5,1))</f>
        <v>#REF!</v>
      </c>
      <c r="AO862" s="79" t="str">
        <f t="shared" si="620"/>
        <v/>
      </c>
      <c r="AP862" s="5" t="str">
        <f t="shared" si="625"/>
        <v/>
      </c>
      <c r="AQ862" s="5" t="str">
        <f t="shared" si="626"/>
        <v/>
      </c>
      <c r="AR862" s="5" t="str">
        <f t="shared" si="627"/>
        <v/>
      </c>
      <c r="AS862" s="5" t="str">
        <f t="shared" si="628"/>
        <v/>
      </c>
      <c r="AT862" s="5" t="str">
        <f t="shared" si="629"/>
        <v/>
      </c>
      <c r="AU862" s="5" t="str">
        <f t="shared" si="630"/>
        <v/>
      </c>
      <c r="AV862" s="5" t="str">
        <f t="shared" si="624"/>
        <v/>
      </c>
    </row>
    <row r="863" spans="1:48" x14ac:dyDescent="0.35">
      <c r="A863" s="69">
        <f>IF('Student Profile'!A20="","",'Student Profile'!A20)</f>
        <v>18</v>
      </c>
      <c r="B863" s="180" t="str">
        <f>IF('Student Profile'!B20="","",'Student Profile'!B20)</f>
        <v>HARSHITA NEGI</v>
      </c>
      <c r="C863" s="69">
        <f>IF('Student Profile'!C20="","",'Student Profile'!C20)</f>
        <v>4372</v>
      </c>
      <c r="D863" s="71"/>
      <c r="E863" s="72">
        <f t="shared" si="600"/>
        <v>0</v>
      </c>
      <c r="F863" s="72" t="str">
        <f t="shared" si="601"/>
        <v/>
      </c>
      <c r="G863" s="4"/>
      <c r="H863" s="84">
        <f t="shared" si="602"/>
        <v>18</v>
      </c>
      <c r="I863" s="80" t="str">
        <f t="shared" si="603"/>
        <v>HARSHITA NEGI</v>
      </c>
      <c r="J863" s="80">
        <f t="shared" si="604"/>
        <v>4372</v>
      </c>
      <c r="K863" s="81"/>
      <c r="L863" s="82">
        <f t="shared" si="605"/>
        <v>0</v>
      </c>
      <c r="M863" s="82" t="str">
        <f t="shared" si="606"/>
        <v/>
      </c>
      <c r="N863" s="4"/>
      <c r="O863" s="83">
        <f t="shared" si="607"/>
        <v>18</v>
      </c>
      <c r="P863" s="77" t="str">
        <f t="shared" si="608"/>
        <v>HARSHITA NEGI</v>
      </c>
      <c r="Q863" s="77">
        <f t="shared" si="609"/>
        <v>4372</v>
      </c>
      <c r="R863" s="78"/>
      <c r="S863" s="79" t="e">
        <f>IF(#REF!="","",ROUND(#REF!/#REF!*$AN$5,1))</f>
        <v>#REF!</v>
      </c>
      <c r="T863" s="79" t="str">
        <f t="shared" si="610"/>
        <v/>
      </c>
      <c r="U863" s="4"/>
      <c r="V863" s="69">
        <f t="shared" si="611"/>
        <v>18</v>
      </c>
      <c r="W863" s="70" t="str">
        <f t="shared" si="612"/>
        <v>HARSHITA NEGI</v>
      </c>
      <c r="X863" s="70">
        <f t="shared" si="596"/>
        <v>4372</v>
      </c>
      <c r="Y863" s="71"/>
      <c r="Z863" s="72">
        <f t="shared" si="613"/>
        <v>0</v>
      </c>
      <c r="AA863" s="72" t="str">
        <f t="shared" si="614"/>
        <v/>
      </c>
      <c r="AB863" s="4"/>
      <c r="AC863" s="84">
        <f t="shared" si="615"/>
        <v>18</v>
      </c>
      <c r="AD863" s="80" t="str">
        <f t="shared" si="597"/>
        <v>HARSHITA NEGI</v>
      </c>
      <c r="AE863" s="80">
        <f t="shared" si="598"/>
        <v>4372</v>
      </c>
      <c r="AF863" s="81"/>
      <c r="AG863" s="82">
        <f t="shared" si="616"/>
        <v>0</v>
      </c>
      <c r="AH863" s="82" t="str">
        <f t="shared" si="617"/>
        <v/>
      </c>
      <c r="AI863" s="4"/>
      <c r="AJ863" s="83">
        <f t="shared" si="618"/>
        <v>18</v>
      </c>
      <c r="AK863" s="77" t="str">
        <f t="shared" si="619"/>
        <v>HARSHITA NEGI</v>
      </c>
      <c r="AL863" s="77">
        <f t="shared" si="599"/>
        <v>4372</v>
      </c>
      <c r="AM863" s="78"/>
      <c r="AN863" s="79" t="e">
        <f>IF(#REF!="","",ROUND(#REF!/#REF!*$AN$5,1))</f>
        <v>#REF!</v>
      </c>
      <c r="AO863" s="79" t="str">
        <f t="shared" si="620"/>
        <v/>
      </c>
      <c r="AP863" s="5" t="str">
        <f t="shared" si="625"/>
        <v/>
      </c>
      <c r="AQ863" s="5" t="str">
        <f t="shared" si="626"/>
        <v/>
      </c>
      <c r="AR863" s="5" t="str">
        <f t="shared" si="627"/>
        <v/>
      </c>
      <c r="AS863" s="5" t="str">
        <f t="shared" si="628"/>
        <v/>
      </c>
      <c r="AT863" s="5" t="str">
        <f t="shared" si="629"/>
        <v/>
      </c>
      <c r="AU863" s="5" t="str">
        <f t="shared" si="630"/>
        <v/>
      </c>
      <c r="AV863" s="5" t="str">
        <f t="shared" si="624"/>
        <v/>
      </c>
    </row>
    <row r="864" spans="1:48" x14ac:dyDescent="0.35">
      <c r="A864" s="69">
        <f>IF('Student Profile'!A21="","",'Student Profile'!A21)</f>
        <v>19</v>
      </c>
      <c r="B864" s="180" t="str">
        <f>IF('Student Profile'!B21="","",'Student Profile'!B21)</f>
        <v>MEENA BISHT</v>
      </c>
      <c r="C864" s="69">
        <f>IF('Student Profile'!C21="","",'Student Profile'!C21)</f>
        <v>4203</v>
      </c>
      <c r="D864" s="71"/>
      <c r="E864" s="72">
        <f t="shared" si="600"/>
        <v>0</v>
      </c>
      <c r="F864" s="72" t="str">
        <f t="shared" si="601"/>
        <v/>
      </c>
      <c r="G864" s="4"/>
      <c r="H864" s="84">
        <f t="shared" si="602"/>
        <v>19</v>
      </c>
      <c r="I864" s="80" t="str">
        <f t="shared" si="603"/>
        <v>MEENA BISHT</v>
      </c>
      <c r="J864" s="80">
        <f t="shared" si="604"/>
        <v>4203</v>
      </c>
      <c r="K864" s="81"/>
      <c r="L864" s="82">
        <f t="shared" si="605"/>
        <v>0</v>
      </c>
      <c r="M864" s="82" t="str">
        <f t="shared" si="606"/>
        <v/>
      </c>
      <c r="N864" s="4"/>
      <c r="O864" s="83">
        <f t="shared" si="607"/>
        <v>19</v>
      </c>
      <c r="P864" s="77" t="str">
        <f t="shared" si="608"/>
        <v>MEENA BISHT</v>
      </c>
      <c r="Q864" s="77">
        <f t="shared" si="609"/>
        <v>4203</v>
      </c>
      <c r="R864" s="78"/>
      <c r="S864" s="79" t="e">
        <f>IF(#REF!="","",ROUND(#REF!/#REF!*$AN$5,1))</f>
        <v>#REF!</v>
      </c>
      <c r="T864" s="79" t="str">
        <f t="shared" si="610"/>
        <v/>
      </c>
      <c r="U864" s="4"/>
      <c r="V864" s="69">
        <f t="shared" si="611"/>
        <v>19</v>
      </c>
      <c r="W864" s="70" t="str">
        <f t="shared" si="612"/>
        <v>MEENA BISHT</v>
      </c>
      <c r="X864" s="70">
        <f t="shared" si="596"/>
        <v>4203</v>
      </c>
      <c r="Y864" s="71"/>
      <c r="Z864" s="72">
        <f t="shared" si="613"/>
        <v>0</v>
      </c>
      <c r="AA864" s="72" t="str">
        <f t="shared" si="614"/>
        <v/>
      </c>
      <c r="AB864" s="4"/>
      <c r="AC864" s="84">
        <f t="shared" si="615"/>
        <v>19</v>
      </c>
      <c r="AD864" s="80" t="str">
        <f t="shared" si="597"/>
        <v>MEENA BISHT</v>
      </c>
      <c r="AE864" s="80">
        <f t="shared" si="598"/>
        <v>4203</v>
      </c>
      <c r="AF864" s="81"/>
      <c r="AG864" s="82">
        <f t="shared" si="616"/>
        <v>0</v>
      </c>
      <c r="AH864" s="82" t="str">
        <f t="shared" si="617"/>
        <v/>
      </c>
      <c r="AI864" s="4"/>
      <c r="AJ864" s="83">
        <f t="shared" si="618"/>
        <v>19</v>
      </c>
      <c r="AK864" s="77" t="str">
        <f t="shared" si="619"/>
        <v>MEENA BISHT</v>
      </c>
      <c r="AL864" s="77">
        <f t="shared" si="599"/>
        <v>4203</v>
      </c>
      <c r="AM864" s="78"/>
      <c r="AN864" s="79" t="e">
        <f>IF(#REF!="","",ROUND(#REF!/#REF!*$AN$5,1))</f>
        <v>#REF!</v>
      </c>
      <c r="AO864" s="79" t="str">
        <f t="shared" si="620"/>
        <v/>
      </c>
      <c r="AP864" s="5" t="str">
        <f t="shared" si="625"/>
        <v/>
      </c>
      <c r="AQ864" s="5" t="str">
        <f t="shared" si="626"/>
        <v/>
      </c>
      <c r="AR864" s="5" t="str">
        <f t="shared" si="627"/>
        <v/>
      </c>
      <c r="AS864" s="5" t="str">
        <f t="shared" si="628"/>
        <v/>
      </c>
      <c r="AT864" s="5" t="str">
        <f t="shared" si="629"/>
        <v/>
      </c>
      <c r="AU864" s="5" t="str">
        <f t="shared" si="630"/>
        <v/>
      </c>
      <c r="AV864" s="5" t="str">
        <f t="shared" si="624"/>
        <v/>
      </c>
    </row>
    <row r="865" spans="1:48" x14ac:dyDescent="0.35">
      <c r="A865" s="69">
        <f>IF('Student Profile'!A22="","",'Student Profile'!A22)</f>
        <v>20</v>
      </c>
      <c r="B865" s="180" t="str">
        <f>IF('Student Profile'!B22="","",'Student Profile'!B22)</f>
        <v>NIYATI SUYAL</v>
      </c>
      <c r="C865" s="69">
        <f>IF('Student Profile'!C22="","",'Student Profile'!C22)</f>
        <v>4389</v>
      </c>
      <c r="D865" s="71"/>
      <c r="E865" s="72">
        <f t="shared" si="600"/>
        <v>0</v>
      </c>
      <c r="F865" s="72" t="str">
        <f t="shared" si="601"/>
        <v/>
      </c>
      <c r="G865" s="4"/>
      <c r="H865" s="84">
        <f t="shared" si="602"/>
        <v>20</v>
      </c>
      <c r="I865" s="80" t="str">
        <f t="shared" si="603"/>
        <v>NIYATI SUYAL</v>
      </c>
      <c r="J865" s="80">
        <f t="shared" si="604"/>
        <v>4389</v>
      </c>
      <c r="K865" s="81"/>
      <c r="L865" s="82">
        <f t="shared" si="605"/>
        <v>0</v>
      </c>
      <c r="M865" s="82" t="str">
        <f t="shared" si="606"/>
        <v/>
      </c>
      <c r="N865" s="4"/>
      <c r="O865" s="83">
        <f t="shared" si="607"/>
        <v>20</v>
      </c>
      <c r="P865" s="77" t="str">
        <f t="shared" si="608"/>
        <v>NIYATI SUYAL</v>
      </c>
      <c r="Q865" s="77">
        <f t="shared" si="609"/>
        <v>4389</v>
      </c>
      <c r="R865" s="78"/>
      <c r="S865" s="79" t="e">
        <f>IF(#REF!="","",ROUND(#REF!/#REF!*$AN$5,1))</f>
        <v>#REF!</v>
      </c>
      <c r="T865" s="79" t="str">
        <f t="shared" si="610"/>
        <v/>
      </c>
      <c r="U865" s="4"/>
      <c r="V865" s="69">
        <f t="shared" si="611"/>
        <v>20</v>
      </c>
      <c r="W865" s="70" t="str">
        <f t="shared" si="612"/>
        <v>NIYATI SUYAL</v>
      </c>
      <c r="X865" s="70">
        <f t="shared" si="596"/>
        <v>4389</v>
      </c>
      <c r="Y865" s="71"/>
      <c r="Z865" s="72">
        <f t="shared" si="613"/>
        <v>0</v>
      </c>
      <c r="AA865" s="72" t="str">
        <f t="shared" si="614"/>
        <v/>
      </c>
      <c r="AB865" s="4"/>
      <c r="AC865" s="84">
        <f t="shared" si="615"/>
        <v>20</v>
      </c>
      <c r="AD865" s="80" t="str">
        <f t="shared" si="597"/>
        <v>NIYATI SUYAL</v>
      </c>
      <c r="AE865" s="80">
        <f t="shared" si="598"/>
        <v>4389</v>
      </c>
      <c r="AF865" s="81"/>
      <c r="AG865" s="82">
        <f t="shared" si="616"/>
        <v>0</v>
      </c>
      <c r="AH865" s="82" t="str">
        <f t="shared" si="617"/>
        <v/>
      </c>
      <c r="AI865" s="4"/>
      <c r="AJ865" s="83">
        <f t="shared" si="618"/>
        <v>20</v>
      </c>
      <c r="AK865" s="77" t="str">
        <f t="shared" si="619"/>
        <v>NIYATI SUYAL</v>
      </c>
      <c r="AL865" s="77">
        <f t="shared" si="599"/>
        <v>4389</v>
      </c>
      <c r="AM865" s="78"/>
      <c r="AN865" s="79" t="e">
        <f>IF(#REF!="","",ROUND(#REF!/#REF!*$AN$5,1))</f>
        <v>#REF!</v>
      </c>
      <c r="AO865" s="79" t="str">
        <f t="shared" si="620"/>
        <v/>
      </c>
      <c r="AP865" s="5" t="str">
        <f t="shared" si="625"/>
        <v/>
      </c>
      <c r="AQ865" s="5" t="str">
        <f t="shared" si="626"/>
        <v/>
      </c>
      <c r="AR865" s="5" t="str">
        <f t="shared" si="627"/>
        <v/>
      </c>
      <c r="AS865" s="5" t="str">
        <f t="shared" si="628"/>
        <v/>
      </c>
      <c r="AT865" s="5" t="str">
        <f t="shared" si="629"/>
        <v/>
      </c>
      <c r="AU865" s="5" t="str">
        <f t="shared" si="630"/>
        <v/>
      </c>
      <c r="AV865" s="5" t="str">
        <f t="shared" si="624"/>
        <v/>
      </c>
    </row>
    <row r="866" spans="1:48" x14ac:dyDescent="0.35">
      <c r="A866" s="69">
        <f>IF('Student Profile'!A23="","",'Student Profile'!A23)</f>
        <v>21</v>
      </c>
      <c r="B866" s="180" t="str">
        <f>IF('Student Profile'!B23="","",'Student Profile'!B23)</f>
        <v>TANU PRIYA</v>
      </c>
      <c r="C866" s="69">
        <f>IF('Student Profile'!C23="","",'Student Profile'!C23)</f>
        <v>4323</v>
      </c>
      <c r="D866" s="71"/>
      <c r="E866" s="72">
        <f t="shared" si="600"/>
        <v>0</v>
      </c>
      <c r="F866" s="72" t="str">
        <f t="shared" si="601"/>
        <v/>
      </c>
      <c r="G866" s="4"/>
      <c r="H866" s="84">
        <f t="shared" si="602"/>
        <v>21</v>
      </c>
      <c r="I866" s="80" t="str">
        <f t="shared" si="603"/>
        <v>TANU PRIYA</v>
      </c>
      <c r="J866" s="80">
        <f t="shared" si="604"/>
        <v>4323</v>
      </c>
      <c r="K866" s="81"/>
      <c r="L866" s="82">
        <f t="shared" si="605"/>
        <v>0</v>
      </c>
      <c r="M866" s="82" t="str">
        <f t="shared" si="606"/>
        <v/>
      </c>
      <c r="N866" s="4"/>
      <c r="O866" s="83">
        <f t="shared" si="607"/>
        <v>21</v>
      </c>
      <c r="P866" s="77" t="str">
        <f t="shared" si="608"/>
        <v>TANU PRIYA</v>
      </c>
      <c r="Q866" s="77">
        <f t="shared" si="609"/>
        <v>4323</v>
      </c>
      <c r="R866" s="78"/>
      <c r="S866" s="79" t="e">
        <f>IF(#REF!="","",ROUND(#REF!/#REF!*$AN$5,1))</f>
        <v>#REF!</v>
      </c>
      <c r="T866" s="79" t="str">
        <f t="shared" si="610"/>
        <v/>
      </c>
      <c r="U866" s="4"/>
      <c r="V866" s="69">
        <f t="shared" si="611"/>
        <v>21</v>
      </c>
      <c r="W866" s="70" t="str">
        <f t="shared" si="612"/>
        <v>TANU PRIYA</v>
      </c>
      <c r="X866" s="70">
        <f t="shared" si="596"/>
        <v>4323</v>
      </c>
      <c r="Y866" s="71"/>
      <c r="Z866" s="72">
        <f t="shared" si="613"/>
        <v>0</v>
      </c>
      <c r="AA866" s="72" t="str">
        <f t="shared" si="614"/>
        <v/>
      </c>
      <c r="AB866" s="4"/>
      <c r="AC866" s="84">
        <f t="shared" si="615"/>
        <v>21</v>
      </c>
      <c r="AD866" s="80" t="str">
        <f t="shared" si="597"/>
        <v>TANU PRIYA</v>
      </c>
      <c r="AE866" s="80">
        <f t="shared" si="598"/>
        <v>4323</v>
      </c>
      <c r="AF866" s="81"/>
      <c r="AG866" s="82">
        <f t="shared" si="616"/>
        <v>0</v>
      </c>
      <c r="AH866" s="82" t="str">
        <f t="shared" si="617"/>
        <v/>
      </c>
      <c r="AI866" s="4"/>
      <c r="AJ866" s="83">
        <f t="shared" si="618"/>
        <v>21</v>
      </c>
      <c r="AK866" s="77" t="str">
        <f t="shared" si="619"/>
        <v>TANU PRIYA</v>
      </c>
      <c r="AL866" s="77">
        <f t="shared" si="599"/>
        <v>4323</v>
      </c>
      <c r="AM866" s="78"/>
      <c r="AN866" s="79" t="e">
        <f>IF(#REF!="","",ROUND(#REF!/#REF!*$AN$5,1))</f>
        <v>#REF!</v>
      </c>
      <c r="AO866" s="79" t="str">
        <f t="shared" si="620"/>
        <v/>
      </c>
      <c r="AP866" s="5" t="str">
        <f t="shared" si="625"/>
        <v/>
      </c>
      <c r="AQ866" s="5" t="str">
        <f t="shared" si="626"/>
        <v/>
      </c>
      <c r="AR866" s="5" t="str">
        <f t="shared" si="627"/>
        <v/>
      </c>
      <c r="AS866" s="5" t="str">
        <f t="shared" si="628"/>
        <v/>
      </c>
      <c r="AT866" s="5" t="str">
        <f t="shared" si="629"/>
        <v/>
      </c>
      <c r="AU866" s="5" t="str">
        <f t="shared" si="630"/>
        <v/>
      </c>
      <c r="AV866" s="5" t="str">
        <f t="shared" si="624"/>
        <v/>
      </c>
    </row>
    <row r="867" spans="1:48" x14ac:dyDescent="0.35">
      <c r="A867" s="69">
        <f>IF('Student Profile'!A24="","",'Student Profile'!A24)</f>
        <v>22</v>
      </c>
      <c r="B867" s="180" t="str">
        <f>IF('Student Profile'!B24="","",'Student Profile'!B24)</f>
        <v>TANUJA NEGI</v>
      </c>
      <c r="C867" s="69">
        <f>IF('Student Profile'!C24="","",'Student Profile'!C24)</f>
        <v>4585</v>
      </c>
      <c r="D867" s="71"/>
      <c r="E867" s="72">
        <f t="shared" si="600"/>
        <v>0</v>
      </c>
      <c r="F867" s="72" t="str">
        <f t="shared" si="601"/>
        <v/>
      </c>
      <c r="G867" s="4"/>
      <c r="H867" s="84">
        <f t="shared" si="602"/>
        <v>22</v>
      </c>
      <c r="I867" s="80" t="str">
        <f t="shared" si="603"/>
        <v>TANUJA NEGI</v>
      </c>
      <c r="J867" s="80">
        <f t="shared" si="604"/>
        <v>4585</v>
      </c>
      <c r="K867" s="81"/>
      <c r="L867" s="82">
        <f t="shared" si="605"/>
        <v>0</v>
      </c>
      <c r="M867" s="82" t="str">
        <f t="shared" si="606"/>
        <v/>
      </c>
      <c r="N867" s="4"/>
      <c r="O867" s="83">
        <f t="shared" si="607"/>
        <v>22</v>
      </c>
      <c r="P867" s="77" t="str">
        <f t="shared" si="608"/>
        <v>TANUJA NEGI</v>
      </c>
      <c r="Q867" s="77">
        <f t="shared" si="609"/>
        <v>4585</v>
      </c>
      <c r="R867" s="78"/>
      <c r="S867" s="79" t="e">
        <f>IF(#REF!="","",ROUND(#REF!/#REF!*$AN$5,1))</f>
        <v>#REF!</v>
      </c>
      <c r="T867" s="79" t="str">
        <f t="shared" si="610"/>
        <v/>
      </c>
      <c r="U867" s="4"/>
      <c r="V867" s="69">
        <f t="shared" si="611"/>
        <v>22</v>
      </c>
      <c r="W867" s="70" t="str">
        <f t="shared" si="612"/>
        <v>TANUJA NEGI</v>
      </c>
      <c r="X867" s="70">
        <f t="shared" si="596"/>
        <v>4585</v>
      </c>
      <c r="Y867" s="71"/>
      <c r="Z867" s="72">
        <f t="shared" si="613"/>
        <v>0</v>
      </c>
      <c r="AA867" s="72" t="str">
        <f t="shared" si="614"/>
        <v/>
      </c>
      <c r="AB867" s="4"/>
      <c r="AC867" s="84">
        <f t="shared" si="615"/>
        <v>22</v>
      </c>
      <c r="AD867" s="80" t="str">
        <f t="shared" si="597"/>
        <v>TANUJA NEGI</v>
      </c>
      <c r="AE867" s="80">
        <f t="shared" si="598"/>
        <v>4585</v>
      </c>
      <c r="AF867" s="81"/>
      <c r="AG867" s="82">
        <f t="shared" si="616"/>
        <v>0</v>
      </c>
      <c r="AH867" s="82" t="str">
        <f t="shared" si="617"/>
        <v/>
      </c>
      <c r="AI867" s="4"/>
      <c r="AJ867" s="83">
        <f t="shared" si="618"/>
        <v>22</v>
      </c>
      <c r="AK867" s="77" t="str">
        <f t="shared" si="619"/>
        <v>TANUJA NEGI</v>
      </c>
      <c r="AL867" s="77">
        <f t="shared" si="599"/>
        <v>4585</v>
      </c>
      <c r="AM867" s="78"/>
      <c r="AN867" s="79" t="e">
        <f>IF(#REF!="","",ROUND(#REF!/#REF!*$AN$5,1))</f>
        <v>#REF!</v>
      </c>
      <c r="AO867" s="79" t="str">
        <f t="shared" si="620"/>
        <v/>
      </c>
      <c r="AP867" s="5" t="str">
        <f t="shared" si="625"/>
        <v/>
      </c>
      <c r="AQ867" s="5" t="str">
        <f t="shared" si="626"/>
        <v/>
      </c>
      <c r="AR867" s="5" t="str">
        <f t="shared" si="627"/>
        <v/>
      </c>
      <c r="AS867" s="5" t="str">
        <f t="shared" si="628"/>
        <v/>
      </c>
      <c r="AT867" s="5" t="str">
        <f t="shared" si="629"/>
        <v/>
      </c>
      <c r="AU867" s="5" t="str">
        <f t="shared" si="630"/>
        <v/>
      </c>
      <c r="AV867" s="5" t="str">
        <f t="shared" si="624"/>
        <v/>
      </c>
    </row>
    <row r="868" spans="1:48" x14ac:dyDescent="0.35">
      <c r="A868" s="69">
        <f>IF('Student Profile'!A25="","",'Student Profile'!A25)</f>
        <v>23</v>
      </c>
      <c r="B868" s="180" t="str">
        <f>IF('Student Profile'!B25="","",'Student Profile'!B25)</f>
        <v>TANUJA NEGI</v>
      </c>
      <c r="C868" s="69">
        <f>IF('Student Profile'!C25="","",'Student Profile'!C25)</f>
        <v>4378</v>
      </c>
      <c r="D868" s="71"/>
      <c r="E868" s="72">
        <f t="shared" si="600"/>
        <v>0</v>
      </c>
      <c r="F868" s="72" t="str">
        <f t="shared" si="601"/>
        <v/>
      </c>
      <c r="G868" s="4"/>
      <c r="H868" s="84">
        <f t="shared" si="602"/>
        <v>23</v>
      </c>
      <c r="I868" s="80" t="str">
        <f t="shared" si="603"/>
        <v>TANUJA NEGI</v>
      </c>
      <c r="J868" s="80">
        <f t="shared" si="604"/>
        <v>4378</v>
      </c>
      <c r="K868" s="81"/>
      <c r="L868" s="82">
        <f t="shared" si="605"/>
        <v>0</v>
      </c>
      <c r="M868" s="82" t="str">
        <f t="shared" si="606"/>
        <v/>
      </c>
      <c r="N868" s="4"/>
      <c r="O868" s="83">
        <f t="shared" si="607"/>
        <v>23</v>
      </c>
      <c r="P868" s="77" t="str">
        <f t="shared" si="608"/>
        <v>TANUJA NEGI</v>
      </c>
      <c r="Q868" s="77">
        <f t="shared" si="609"/>
        <v>4378</v>
      </c>
      <c r="R868" s="78"/>
      <c r="S868" s="79" t="e">
        <f>IF(#REF!="","",ROUND(#REF!/#REF!*$AN$5,1))</f>
        <v>#REF!</v>
      </c>
      <c r="T868" s="79" t="str">
        <f t="shared" si="610"/>
        <v/>
      </c>
      <c r="U868" s="4"/>
      <c r="V868" s="69">
        <f t="shared" si="611"/>
        <v>23</v>
      </c>
      <c r="W868" s="70" t="str">
        <f t="shared" si="612"/>
        <v>TANUJA NEGI</v>
      </c>
      <c r="X868" s="70">
        <f t="shared" si="596"/>
        <v>4378</v>
      </c>
      <c r="Y868" s="71"/>
      <c r="Z868" s="72">
        <f t="shared" si="613"/>
        <v>0</v>
      </c>
      <c r="AA868" s="72" t="str">
        <f t="shared" si="614"/>
        <v/>
      </c>
      <c r="AB868" s="4"/>
      <c r="AC868" s="84">
        <f t="shared" si="615"/>
        <v>23</v>
      </c>
      <c r="AD868" s="80" t="str">
        <f t="shared" si="597"/>
        <v>TANUJA NEGI</v>
      </c>
      <c r="AE868" s="80">
        <f t="shared" si="598"/>
        <v>4378</v>
      </c>
      <c r="AF868" s="81"/>
      <c r="AG868" s="82">
        <f t="shared" si="616"/>
        <v>0</v>
      </c>
      <c r="AH868" s="82" t="str">
        <f t="shared" si="617"/>
        <v/>
      </c>
      <c r="AI868" s="4"/>
      <c r="AJ868" s="83">
        <f t="shared" si="618"/>
        <v>23</v>
      </c>
      <c r="AK868" s="77" t="str">
        <f t="shared" si="619"/>
        <v>TANUJA NEGI</v>
      </c>
      <c r="AL868" s="77">
        <f t="shared" si="599"/>
        <v>4378</v>
      </c>
      <c r="AM868" s="78"/>
      <c r="AN868" s="79" t="e">
        <f>IF(#REF!="","",ROUND(#REF!/#REF!*$AN$5,1))</f>
        <v>#REF!</v>
      </c>
      <c r="AO868" s="79" t="str">
        <f t="shared" si="620"/>
        <v/>
      </c>
      <c r="AP868" s="5" t="str">
        <f t="shared" si="625"/>
        <v/>
      </c>
      <c r="AQ868" s="5" t="str">
        <f t="shared" si="626"/>
        <v/>
      </c>
      <c r="AR868" s="5" t="str">
        <f t="shared" si="627"/>
        <v/>
      </c>
      <c r="AS868" s="5" t="str">
        <f t="shared" si="628"/>
        <v/>
      </c>
      <c r="AT868" s="5" t="str">
        <f t="shared" si="629"/>
        <v/>
      </c>
      <c r="AU868" s="5" t="str">
        <f t="shared" si="630"/>
        <v/>
      </c>
      <c r="AV868" s="5" t="str">
        <f t="shared" si="624"/>
        <v/>
      </c>
    </row>
    <row r="869" spans="1:48" x14ac:dyDescent="0.35">
      <c r="A869" s="69">
        <f>IF('Student Profile'!A26="","",'Student Profile'!A26)</f>
        <v>24</v>
      </c>
      <c r="B869" s="180" t="str">
        <f>IF('Student Profile'!B26="","",'Student Profile'!B26)</f>
        <v/>
      </c>
      <c r="C869" s="69" t="str">
        <f>IF('Student Profile'!C26="","",'Student Profile'!C26)</f>
        <v/>
      </c>
      <c r="D869" s="71"/>
      <c r="E869" s="72">
        <f t="shared" si="600"/>
        <v>0</v>
      </c>
      <c r="F869" s="72" t="str">
        <f t="shared" si="601"/>
        <v/>
      </c>
      <c r="G869" s="4"/>
      <c r="H869" s="84">
        <f t="shared" si="602"/>
        <v>24</v>
      </c>
      <c r="I869" s="80" t="str">
        <f t="shared" si="603"/>
        <v/>
      </c>
      <c r="J869" s="80" t="str">
        <f t="shared" si="604"/>
        <v/>
      </c>
      <c r="K869" s="81"/>
      <c r="L869" s="82">
        <f t="shared" si="605"/>
        <v>0</v>
      </c>
      <c r="M869" s="82" t="str">
        <f t="shared" si="606"/>
        <v/>
      </c>
      <c r="N869" s="4"/>
      <c r="O869" s="83">
        <f t="shared" si="607"/>
        <v>24</v>
      </c>
      <c r="P869" s="77" t="str">
        <f t="shared" si="608"/>
        <v/>
      </c>
      <c r="Q869" s="77" t="str">
        <f t="shared" si="609"/>
        <v/>
      </c>
      <c r="R869" s="78"/>
      <c r="S869" s="79" t="e">
        <f>IF(#REF!="","",ROUND(#REF!/#REF!*$AN$5,1))</f>
        <v>#REF!</v>
      </c>
      <c r="T869" s="79" t="str">
        <f t="shared" si="610"/>
        <v/>
      </c>
      <c r="U869" s="4"/>
      <c r="V869" s="69">
        <f t="shared" si="611"/>
        <v>24</v>
      </c>
      <c r="W869" s="70" t="str">
        <f t="shared" si="612"/>
        <v/>
      </c>
      <c r="X869" s="70" t="str">
        <f t="shared" si="596"/>
        <v/>
      </c>
      <c r="Y869" s="71"/>
      <c r="Z869" s="72">
        <f t="shared" si="613"/>
        <v>0</v>
      </c>
      <c r="AA869" s="72" t="str">
        <f t="shared" si="614"/>
        <v/>
      </c>
      <c r="AB869" s="4"/>
      <c r="AC869" s="84">
        <f t="shared" si="615"/>
        <v>24</v>
      </c>
      <c r="AD869" s="80" t="str">
        <f t="shared" si="597"/>
        <v/>
      </c>
      <c r="AE869" s="80" t="str">
        <f t="shared" si="598"/>
        <v/>
      </c>
      <c r="AF869" s="81"/>
      <c r="AG869" s="82">
        <f t="shared" si="616"/>
        <v>0</v>
      </c>
      <c r="AH869" s="82" t="str">
        <f t="shared" si="617"/>
        <v/>
      </c>
      <c r="AI869" s="4"/>
      <c r="AJ869" s="83">
        <f t="shared" si="618"/>
        <v>24</v>
      </c>
      <c r="AK869" s="77" t="str">
        <f t="shared" si="619"/>
        <v/>
      </c>
      <c r="AL869" s="77" t="str">
        <f t="shared" si="599"/>
        <v/>
      </c>
      <c r="AM869" s="78"/>
      <c r="AN869" s="79" t="e">
        <f>IF(#REF!="","",ROUND(#REF!/#REF!*$AN$5,1))</f>
        <v>#REF!</v>
      </c>
      <c r="AO869" s="79" t="str">
        <f t="shared" si="620"/>
        <v/>
      </c>
      <c r="AP869" s="5" t="str">
        <f t="shared" si="625"/>
        <v/>
      </c>
      <c r="AQ869" s="5" t="str">
        <f t="shared" si="626"/>
        <v/>
      </c>
      <c r="AR869" s="5" t="str">
        <f t="shared" si="627"/>
        <v/>
      </c>
      <c r="AS869" s="5" t="str">
        <f t="shared" si="628"/>
        <v/>
      </c>
      <c r="AT869" s="5" t="str">
        <f t="shared" si="629"/>
        <v/>
      </c>
      <c r="AU869" s="5" t="str">
        <f t="shared" si="630"/>
        <v/>
      </c>
      <c r="AV869" s="5" t="str">
        <f t="shared" si="624"/>
        <v/>
      </c>
    </row>
    <row r="870" spans="1:48" x14ac:dyDescent="0.35">
      <c r="A870" s="69">
        <f>IF('Student Profile'!A27="","",'Student Profile'!A27)</f>
        <v>25</v>
      </c>
      <c r="B870" s="180" t="str">
        <f>IF('Student Profile'!B27="","",'Student Profile'!B27)</f>
        <v/>
      </c>
      <c r="C870" s="69" t="str">
        <f>IF('Student Profile'!C27="","",'Student Profile'!C27)</f>
        <v/>
      </c>
      <c r="D870" s="71"/>
      <c r="E870" s="72">
        <f t="shared" si="600"/>
        <v>0</v>
      </c>
      <c r="F870" s="72" t="str">
        <f t="shared" si="601"/>
        <v/>
      </c>
      <c r="G870" s="4"/>
      <c r="H870" s="84">
        <f t="shared" si="602"/>
        <v>25</v>
      </c>
      <c r="I870" s="80" t="str">
        <f t="shared" si="603"/>
        <v/>
      </c>
      <c r="J870" s="80" t="str">
        <f t="shared" si="604"/>
        <v/>
      </c>
      <c r="K870" s="81"/>
      <c r="L870" s="82">
        <f t="shared" si="605"/>
        <v>0</v>
      </c>
      <c r="M870" s="82" t="str">
        <f t="shared" si="606"/>
        <v/>
      </c>
      <c r="N870" s="4"/>
      <c r="O870" s="83">
        <f t="shared" si="607"/>
        <v>25</v>
      </c>
      <c r="P870" s="77" t="str">
        <f t="shared" si="608"/>
        <v/>
      </c>
      <c r="Q870" s="77" t="str">
        <f t="shared" si="609"/>
        <v/>
      </c>
      <c r="R870" s="78"/>
      <c r="S870" s="79" t="e">
        <f>IF(#REF!="","",ROUND(#REF!/#REF!*$AN$5,1))</f>
        <v>#REF!</v>
      </c>
      <c r="T870" s="79" t="str">
        <f t="shared" si="610"/>
        <v/>
      </c>
      <c r="U870" s="4"/>
      <c r="V870" s="69">
        <f t="shared" si="611"/>
        <v>25</v>
      </c>
      <c r="W870" s="70" t="str">
        <f t="shared" si="612"/>
        <v/>
      </c>
      <c r="X870" s="70" t="str">
        <f t="shared" si="596"/>
        <v/>
      </c>
      <c r="Y870" s="71"/>
      <c r="Z870" s="72">
        <f t="shared" si="613"/>
        <v>0</v>
      </c>
      <c r="AA870" s="72" t="str">
        <f t="shared" si="614"/>
        <v/>
      </c>
      <c r="AB870" s="4"/>
      <c r="AC870" s="84">
        <f t="shared" si="615"/>
        <v>25</v>
      </c>
      <c r="AD870" s="80" t="str">
        <f t="shared" si="597"/>
        <v/>
      </c>
      <c r="AE870" s="80" t="str">
        <f t="shared" si="598"/>
        <v/>
      </c>
      <c r="AF870" s="81"/>
      <c r="AG870" s="82">
        <f t="shared" si="616"/>
        <v>0</v>
      </c>
      <c r="AH870" s="82" t="str">
        <f t="shared" si="617"/>
        <v/>
      </c>
      <c r="AI870" s="4"/>
      <c r="AJ870" s="83">
        <f t="shared" si="618"/>
        <v>25</v>
      </c>
      <c r="AK870" s="77" t="str">
        <f t="shared" si="619"/>
        <v/>
      </c>
      <c r="AL870" s="77" t="str">
        <f t="shared" si="599"/>
        <v/>
      </c>
      <c r="AM870" s="78"/>
      <c r="AN870" s="79" t="e">
        <f>IF(#REF!="","",ROUND(#REF!/#REF!*$AN$5,1))</f>
        <v>#REF!</v>
      </c>
      <c r="AO870" s="79" t="str">
        <f t="shared" si="620"/>
        <v/>
      </c>
      <c r="AP870" s="5" t="str">
        <f t="shared" si="625"/>
        <v/>
      </c>
      <c r="AQ870" s="5" t="str">
        <f t="shared" si="626"/>
        <v/>
      </c>
      <c r="AR870" s="5" t="str">
        <f t="shared" si="627"/>
        <v/>
      </c>
      <c r="AS870" s="5" t="str">
        <f t="shared" si="628"/>
        <v/>
      </c>
      <c r="AT870" s="5" t="str">
        <f t="shared" si="629"/>
        <v/>
      </c>
      <c r="AU870" s="5" t="str">
        <f t="shared" si="630"/>
        <v/>
      </c>
      <c r="AV870" s="5" t="str">
        <f t="shared" si="624"/>
        <v/>
      </c>
    </row>
    <row r="871" spans="1:48" x14ac:dyDescent="0.35">
      <c r="A871" s="69">
        <f>IF('Student Profile'!A28="","",'Student Profile'!A28)</f>
        <v>26</v>
      </c>
      <c r="B871" s="180" t="str">
        <f>IF('Student Profile'!B28="","",'Student Profile'!B28)</f>
        <v/>
      </c>
      <c r="C871" s="69" t="str">
        <f>IF('Student Profile'!C28="","",'Student Profile'!C28)</f>
        <v/>
      </c>
      <c r="D871" s="71"/>
      <c r="E871" s="72">
        <f t="shared" si="600"/>
        <v>0</v>
      </c>
      <c r="F871" s="72" t="str">
        <f t="shared" si="601"/>
        <v/>
      </c>
      <c r="G871" s="4"/>
      <c r="H871" s="84">
        <f t="shared" si="602"/>
        <v>26</v>
      </c>
      <c r="I871" s="80" t="str">
        <f t="shared" si="603"/>
        <v/>
      </c>
      <c r="J871" s="80" t="str">
        <f t="shared" si="604"/>
        <v/>
      </c>
      <c r="K871" s="81"/>
      <c r="L871" s="82">
        <f t="shared" si="605"/>
        <v>0</v>
      </c>
      <c r="M871" s="82" t="str">
        <f t="shared" si="606"/>
        <v/>
      </c>
      <c r="N871" s="4"/>
      <c r="O871" s="83">
        <f t="shared" si="607"/>
        <v>26</v>
      </c>
      <c r="P871" s="77" t="str">
        <f t="shared" si="608"/>
        <v/>
      </c>
      <c r="Q871" s="77" t="str">
        <f t="shared" si="609"/>
        <v/>
      </c>
      <c r="R871" s="78"/>
      <c r="S871" s="79" t="e">
        <f>IF(#REF!="","",ROUND(#REF!/#REF!*$AN$5,1))</f>
        <v>#REF!</v>
      </c>
      <c r="T871" s="79" t="str">
        <f t="shared" si="610"/>
        <v/>
      </c>
      <c r="U871" s="4"/>
      <c r="V871" s="69">
        <f t="shared" si="611"/>
        <v>26</v>
      </c>
      <c r="W871" s="70" t="str">
        <f t="shared" si="612"/>
        <v/>
      </c>
      <c r="X871" s="70" t="str">
        <f t="shared" si="596"/>
        <v/>
      </c>
      <c r="Y871" s="71"/>
      <c r="Z871" s="72">
        <f t="shared" si="613"/>
        <v>0</v>
      </c>
      <c r="AA871" s="72" t="str">
        <f t="shared" si="614"/>
        <v/>
      </c>
      <c r="AB871" s="4"/>
      <c r="AC871" s="84">
        <f t="shared" si="615"/>
        <v>26</v>
      </c>
      <c r="AD871" s="80" t="str">
        <f t="shared" si="597"/>
        <v/>
      </c>
      <c r="AE871" s="80" t="str">
        <f t="shared" si="598"/>
        <v/>
      </c>
      <c r="AF871" s="81"/>
      <c r="AG871" s="82">
        <f t="shared" si="616"/>
        <v>0</v>
      </c>
      <c r="AH871" s="82" t="str">
        <f t="shared" si="617"/>
        <v/>
      </c>
      <c r="AI871" s="4"/>
      <c r="AJ871" s="83">
        <f t="shared" si="618"/>
        <v>26</v>
      </c>
      <c r="AK871" s="77" t="str">
        <f t="shared" si="619"/>
        <v/>
      </c>
      <c r="AL871" s="77" t="str">
        <f t="shared" si="599"/>
        <v/>
      </c>
      <c r="AM871" s="78"/>
      <c r="AN871" s="79" t="e">
        <f>IF(#REF!="","",ROUND(#REF!/#REF!*$AN$5,1))</f>
        <v>#REF!</v>
      </c>
      <c r="AO871" s="79" t="str">
        <f t="shared" si="620"/>
        <v/>
      </c>
      <c r="AP871" s="5" t="str">
        <f t="shared" si="625"/>
        <v/>
      </c>
      <c r="AQ871" s="5" t="str">
        <f t="shared" si="626"/>
        <v/>
      </c>
      <c r="AR871" s="5" t="str">
        <f t="shared" si="627"/>
        <v/>
      </c>
      <c r="AS871" s="5" t="str">
        <f t="shared" si="628"/>
        <v/>
      </c>
      <c r="AT871" s="5" t="str">
        <f t="shared" si="629"/>
        <v/>
      </c>
      <c r="AU871" s="5" t="str">
        <f t="shared" si="630"/>
        <v/>
      </c>
      <c r="AV871" s="5" t="str">
        <f t="shared" si="624"/>
        <v/>
      </c>
    </row>
    <row r="872" spans="1:48" x14ac:dyDescent="0.35">
      <c r="A872" s="69">
        <f>IF('Student Profile'!A29="","",'Student Profile'!A29)</f>
        <v>27</v>
      </c>
      <c r="B872" s="180" t="str">
        <f>IF('Student Profile'!B29="","",'Student Profile'!B29)</f>
        <v/>
      </c>
      <c r="C872" s="69" t="str">
        <f>IF('Student Profile'!C29="","",'Student Profile'!C29)</f>
        <v/>
      </c>
      <c r="D872" s="71"/>
      <c r="E872" s="72">
        <f t="shared" si="600"/>
        <v>0</v>
      </c>
      <c r="F872" s="72" t="str">
        <f t="shared" si="601"/>
        <v/>
      </c>
      <c r="G872" s="4"/>
      <c r="H872" s="84">
        <f t="shared" si="602"/>
        <v>27</v>
      </c>
      <c r="I872" s="80" t="str">
        <f t="shared" si="603"/>
        <v/>
      </c>
      <c r="J872" s="80" t="str">
        <f t="shared" si="604"/>
        <v/>
      </c>
      <c r="K872" s="81"/>
      <c r="L872" s="82">
        <f t="shared" si="605"/>
        <v>0</v>
      </c>
      <c r="M872" s="82" t="str">
        <f t="shared" si="606"/>
        <v/>
      </c>
      <c r="N872" s="4"/>
      <c r="O872" s="83">
        <f t="shared" si="607"/>
        <v>27</v>
      </c>
      <c r="P872" s="77" t="str">
        <f t="shared" si="608"/>
        <v/>
      </c>
      <c r="Q872" s="77" t="str">
        <f t="shared" si="609"/>
        <v/>
      </c>
      <c r="R872" s="78"/>
      <c r="S872" s="79" t="e">
        <f>IF(#REF!="","",ROUND(#REF!/#REF!*$AN$5,1))</f>
        <v>#REF!</v>
      </c>
      <c r="T872" s="79" t="str">
        <f t="shared" si="610"/>
        <v/>
      </c>
      <c r="U872" s="4"/>
      <c r="V872" s="69">
        <f t="shared" si="611"/>
        <v>27</v>
      </c>
      <c r="W872" s="70" t="str">
        <f t="shared" si="612"/>
        <v/>
      </c>
      <c r="X872" s="70" t="str">
        <f t="shared" si="596"/>
        <v/>
      </c>
      <c r="Y872" s="71"/>
      <c r="Z872" s="72">
        <f t="shared" si="613"/>
        <v>0</v>
      </c>
      <c r="AA872" s="72" t="str">
        <f t="shared" si="614"/>
        <v/>
      </c>
      <c r="AB872" s="4"/>
      <c r="AC872" s="84">
        <f t="shared" si="615"/>
        <v>27</v>
      </c>
      <c r="AD872" s="80" t="str">
        <f t="shared" si="597"/>
        <v/>
      </c>
      <c r="AE872" s="80" t="str">
        <f t="shared" si="598"/>
        <v/>
      </c>
      <c r="AF872" s="81"/>
      <c r="AG872" s="82">
        <f t="shared" si="616"/>
        <v>0</v>
      </c>
      <c r="AH872" s="82" t="str">
        <f t="shared" si="617"/>
        <v/>
      </c>
      <c r="AI872" s="4"/>
      <c r="AJ872" s="83">
        <f t="shared" si="618"/>
        <v>27</v>
      </c>
      <c r="AK872" s="77" t="str">
        <f t="shared" si="619"/>
        <v/>
      </c>
      <c r="AL872" s="77" t="str">
        <f t="shared" si="599"/>
        <v/>
      </c>
      <c r="AM872" s="78"/>
      <c r="AN872" s="79" t="e">
        <f>IF(#REF!="","",ROUND(#REF!/#REF!*$AN$5,1))</f>
        <v>#REF!</v>
      </c>
      <c r="AO872" s="79" t="str">
        <f t="shared" si="620"/>
        <v/>
      </c>
      <c r="AP872" s="5" t="str">
        <f t="shared" si="625"/>
        <v/>
      </c>
      <c r="AQ872" s="5" t="str">
        <f t="shared" si="626"/>
        <v/>
      </c>
      <c r="AR872" s="5" t="str">
        <f t="shared" si="627"/>
        <v/>
      </c>
      <c r="AS872" s="5" t="str">
        <f t="shared" si="628"/>
        <v/>
      </c>
      <c r="AT872" s="5" t="str">
        <f t="shared" si="629"/>
        <v/>
      </c>
      <c r="AU872" s="5" t="str">
        <f t="shared" si="630"/>
        <v/>
      </c>
      <c r="AV872" s="5" t="str">
        <f t="shared" si="624"/>
        <v/>
      </c>
    </row>
    <row r="873" spans="1:48" x14ac:dyDescent="0.35">
      <c r="A873" s="69">
        <f>IF('Student Profile'!A30="","",'Student Profile'!A30)</f>
        <v>28</v>
      </c>
      <c r="B873" s="180" t="str">
        <f>IF('Student Profile'!B30="","",'Student Profile'!B30)</f>
        <v/>
      </c>
      <c r="C873" s="69" t="str">
        <f>IF('Student Profile'!C30="","",'Student Profile'!C30)</f>
        <v/>
      </c>
      <c r="D873" s="71"/>
      <c r="E873" s="72">
        <f t="shared" si="600"/>
        <v>0</v>
      </c>
      <c r="F873" s="72" t="str">
        <f t="shared" si="601"/>
        <v/>
      </c>
      <c r="G873" s="4"/>
      <c r="H873" s="84">
        <f t="shared" si="602"/>
        <v>28</v>
      </c>
      <c r="I873" s="80" t="str">
        <f t="shared" si="603"/>
        <v/>
      </c>
      <c r="J873" s="80" t="str">
        <f t="shared" si="604"/>
        <v/>
      </c>
      <c r="K873" s="81"/>
      <c r="L873" s="82">
        <f t="shared" si="605"/>
        <v>0</v>
      </c>
      <c r="M873" s="82" t="str">
        <f t="shared" si="606"/>
        <v/>
      </c>
      <c r="N873" s="4"/>
      <c r="O873" s="83">
        <f t="shared" si="607"/>
        <v>28</v>
      </c>
      <c r="P873" s="77" t="str">
        <f t="shared" si="608"/>
        <v/>
      </c>
      <c r="Q873" s="77" t="str">
        <f t="shared" si="609"/>
        <v/>
      </c>
      <c r="R873" s="78"/>
      <c r="S873" s="79" t="e">
        <f>IF(#REF!="","",ROUND(#REF!/#REF!*$AN$5,1))</f>
        <v>#REF!</v>
      </c>
      <c r="T873" s="79" t="str">
        <f t="shared" si="610"/>
        <v/>
      </c>
      <c r="U873" s="4"/>
      <c r="V873" s="69">
        <f t="shared" si="611"/>
        <v>28</v>
      </c>
      <c r="W873" s="70" t="str">
        <f t="shared" si="612"/>
        <v/>
      </c>
      <c r="X873" s="70" t="str">
        <f t="shared" si="596"/>
        <v/>
      </c>
      <c r="Y873" s="71"/>
      <c r="Z873" s="72">
        <f t="shared" si="613"/>
        <v>0</v>
      </c>
      <c r="AA873" s="72" t="str">
        <f t="shared" si="614"/>
        <v/>
      </c>
      <c r="AB873" s="4"/>
      <c r="AC873" s="84">
        <f t="shared" si="615"/>
        <v>28</v>
      </c>
      <c r="AD873" s="80" t="str">
        <f t="shared" si="597"/>
        <v/>
      </c>
      <c r="AE873" s="80" t="str">
        <f t="shared" si="598"/>
        <v/>
      </c>
      <c r="AF873" s="81"/>
      <c r="AG873" s="82">
        <f t="shared" si="616"/>
        <v>0</v>
      </c>
      <c r="AH873" s="82" t="str">
        <f t="shared" si="617"/>
        <v/>
      </c>
      <c r="AI873" s="4"/>
      <c r="AJ873" s="83">
        <f t="shared" si="618"/>
        <v>28</v>
      </c>
      <c r="AK873" s="77" t="str">
        <f t="shared" si="619"/>
        <v/>
      </c>
      <c r="AL873" s="77" t="str">
        <f t="shared" si="599"/>
        <v/>
      </c>
      <c r="AM873" s="78"/>
      <c r="AN873" s="79" t="e">
        <f>IF(#REF!="","",ROUND(#REF!/#REF!*$AN$5,1))</f>
        <v>#REF!</v>
      </c>
      <c r="AO873" s="79" t="str">
        <f t="shared" si="620"/>
        <v/>
      </c>
      <c r="AP873" s="5" t="str">
        <f t="shared" si="625"/>
        <v/>
      </c>
      <c r="AQ873" s="5" t="str">
        <f t="shared" si="626"/>
        <v/>
      </c>
      <c r="AR873" s="5" t="str">
        <f t="shared" si="627"/>
        <v/>
      </c>
      <c r="AS873" s="5" t="str">
        <f t="shared" si="628"/>
        <v/>
      </c>
      <c r="AT873" s="5" t="str">
        <f t="shared" si="629"/>
        <v/>
      </c>
      <c r="AU873" s="5" t="str">
        <f t="shared" si="630"/>
        <v/>
      </c>
      <c r="AV873" s="5" t="str">
        <f t="shared" si="624"/>
        <v/>
      </c>
    </row>
    <row r="874" spans="1:48" x14ac:dyDescent="0.35">
      <c r="A874" s="69">
        <f>IF('Student Profile'!A31="","",'Student Profile'!A31)</f>
        <v>29</v>
      </c>
      <c r="B874" s="180" t="str">
        <f>IF('Student Profile'!B31="","",'Student Profile'!B31)</f>
        <v/>
      </c>
      <c r="C874" s="69" t="str">
        <f>IF('Student Profile'!C31="","",'Student Profile'!C31)</f>
        <v/>
      </c>
      <c r="D874" s="71"/>
      <c r="E874" s="72">
        <f t="shared" si="600"/>
        <v>0</v>
      </c>
      <c r="F874" s="72" t="str">
        <f t="shared" si="601"/>
        <v/>
      </c>
      <c r="G874" s="4"/>
      <c r="H874" s="84">
        <f t="shared" si="602"/>
        <v>29</v>
      </c>
      <c r="I874" s="80" t="str">
        <f t="shared" si="603"/>
        <v/>
      </c>
      <c r="J874" s="80" t="str">
        <f t="shared" si="604"/>
        <v/>
      </c>
      <c r="K874" s="81"/>
      <c r="L874" s="82">
        <f t="shared" si="605"/>
        <v>0</v>
      </c>
      <c r="M874" s="82" t="str">
        <f t="shared" si="606"/>
        <v/>
      </c>
      <c r="N874" s="4"/>
      <c r="O874" s="83">
        <f t="shared" si="607"/>
        <v>29</v>
      </c>
      <c r="P874" s="77" t="str">
        <f t="shared" si="608"/>
        <v/>
      </c>
      <c r="Q874" s="77" t="str">
        <f t="shared" si="609"/>
        <v/>
      </c>
      <c r="R874" s="78"/>
      <c r="S874" s="79" t="e">
        <f>IF(#REF!="","",ROUND(#REF!/#REF!*$AN$5,1))</f>
        <v>#REF!</v>
      </c>
      <c r="T874" s="79" t="str">
        <f t="shared" si="610"/>
        <v/>
      </c>
      <c r="U874" s="4"/>
      <c r="V874" s="69">
        <f t="shared" si="611"/>
        <v>29</v>
      </c>
      <c r="W874" s="70" t="str">
        <f t="shared" si="612"/>
        <v/>
      </c>
      <c r="X874" s="70" t="str">
        <f t="shared" si="596"/>
        <v/>
      </c>
      <c r="Y874" s="71"/>
      <c r="Z874" s="72">
        <f t="shared" si="613"/>
        <v>0</v>
      </c>
      <c r="AA874" s="72" t="str">
        <f t="shared" si="614"/>
        <v/>
      </c>
      <c r="AB874" s="4"/>
      <c r="AC874" s="84">
        <f t="shared" si="615"/>
        <v>29</v>
      </c>
      <c r="AD874" s="80" t="str">
        <f t="shared" si="597"/>
        <v/>
      </c>
      <c r="AE874" s="80" t="str">
        <f t="shared" si="598"/>
        <v/>
      </c>
      <c r="AF874" s="81"/>
      <c r="AG874" s="82">
        <f t="shared" si="616"/>
        <v>0</v>
      </c>
      <c r="AH874" s="82" t="str">
        <f t="shared" si="617"/>
        <v/>
      </c>
      <c r="AI874" s="4"/>
      <c r="AJ874" s="83">
        <f t="shared" si="618"/>
        <v>29</v>
      </c>
      <c r="AK874" s="77" t="str">
        <f t="shared" si="619"/>
        <v/>
      </c>
      <c r="AL874" s="77" t="str">
        <f t="shared" si="599"/>
        <v/>
      </c>
      <c r="AM874" s="78"/>
      <c r="AN874" s="79" t="e">
        <f>IF(#REF!="","",ROUND(#REF!/#REF!*$AN$5,1))</f>
        <v>#REF!</v>
      </c>
      <c r="AO874" s="79" t="str">
        <f t="shared" si="620"/>
        <v/>
      </c>
      <c r="AP874" s="5" t="str">
        <f t="shared" si="625"/>
        <v/>
      </c>
      <c r="AQ874" s="5" t="str">
        <f t="shared" si="626"/>
        <v/>
      </c>
      <c r="AR874" s="5" t="str">
        <f t="shared" si="627"/>
        <v/>
      </c>
      <c r="AS874" s="5" t="str">
        <f t="shared" si="628"/>
        <v/>
      </c>
      <c r="AT874" s="5" t="str">
        <f t="shared" si="629"/>
        <v/>
      </c>
      <c r="AU874" s="5" t="str">
        <f t="shared" si="630"/>
        <v/>
      </c>
      <c r="AV874" s="5" t="str">
        <f t="shared" si="624"/>
        <v/>
      </c>
    </row>
    <row r="875" spans="1:48" x14ac:dyDescent="0.35">
      <c r="A875" s="69">
        <f>IF('Student Profile'!A32="","",'Student Profile'!A32)</f>
        <v>30</v>
      </c>
      <c r="B875" s="180" t="str">
        <f>IF('Student Profile'!B32="","",'Student Profile'!B32)</f>
        <v/>
      </c>
      <c r="C875" s="69" t="str">
        <f>IF('Student Profile'!C32="","",'Student Profile'!C32)</f>
        <v/>
      </c>
      <c r="D875" s="71"/>
      <c r="E875" s="72">
        <f t="shared" si="600"/>
        <v>0</v>
      </c>
      <c r="F875" s="72" t="str">
        <f t="shared" si="601"/>
        <v/>
      </c>
      <c r="G875" s="4"/>
      <c r="H875" s="84">
        <f t="shared" si="602"/>
        <v>30</v>
      </c>
      <c r="I875" s="80" t="str">
        <f t="shared" si="603"/>
        <v/>
      </c>
      <c r="J875" s="80" t="str">
        <f t="shared" si="604"/>
        <v/>
      </c>
      <c r="K875" s="81"/>
      <c r="L875" s="82">
        <f t="shared" si="605"/>
        <v>0</v>
      </c>
      <c r="M875" s="82" t="str">
        <f t="shared" si="606"/>
        <v/>
      </c>
      <c r="N875" s="4"/>
      <c r="O875" s="83">
        <f t="shared" si="607"/>
        <v>30</v>
      </c>
      <c r="P875" s="77" t="str">
        <f t="shared" si="608"/>
        <v/>
      </c>
      <c r="Q875" s="77" t="str">
        <f t="shared" si="609"/>
        <v/>
      </c>
      <c r="R875" s="78"/>
      <c r="S875" s="79" t="e">
        <f>IF(#REF!="","",ROUND(#REF!/#REF!*$AN$5,1))</f>
        <v>#REF!</v>
      </c>
      <c r="T875" s="79" t="str">
        <f t="shared" si="610"/>
        <v/>
      </c>
      <c r="U875" s="4"/>
      <c r="V875" s="69">
        <f t="shared" si="611"/>
        <v>30</v>
      </c>
      <c r="W875" s="70" t="str">
        <f t="shared" si="612"/>
        <v/>
      </c>
      <c r="X875" s="70" t="str">
        <f t="shared" si="596"/>
        <v/>
      </c>
      <c r="Y875" s="71"/>
      <c r="Z875" s="72">
        <f t="shared" si="613"/>
        <v>0</v>
      </c>
      <c r="AA875" s="72" t="str">
        <f t="shared" si="614"/>
        <v/>
      </c>
      <c r="AB875" s="4"/>
      <c r="AC875" s="84">
        <f t="shared" si="615"/>
        <v>30</v>
      </c>
      <c r="AD875" s="80" t="str">
        <f t="shared" si="597"/>
        <v/>
      </c>
      <c r="AE875" s="80" t="str">
        <f t="shared" si="598"/>
        <v/>
      </c>
      <c r="AF875" s="81"/>
      <c r="AG875" s="82">
        <f t="shared" si="616"/>
        <v>0</v>
      </c>
      <c r="AH875" s="82" t="str">
        <f t="shared" si="617"/>
        <v/>
      </c>
      <c r="AI875" s="4"/>
      <c r="AJ875" s="83">
        <f t="shared" si="618"/>
        <v>30</v>
      </c>
      <c r="AK875" s="77" t="str">
        <f t="shared" si="619"/>
        <v/>
      </c>
      <c r="AL875" s="77" t="str">
        <f t="shared" si="599"/>
        <v/>
      </c>
      <c r="AM875" s="78"/>
      <c r="AN875" s="79" t="e">
        <f>IF(#REF!="","",ROUND(#REF!/#REF!*$AN$5,1))</f>
        <v>#REF!</v>
      </c>
      <c r="AO875" s="79" t="str">
        <f t="shared" si="620"/>
        <v/>
      </c>
      <c r="AP875" s="5" t="str">
        <f t="shared" si="625"/>
        <v/>
      </c>
      <c r="AQ875" s="5" t="str">
        <f t="shared" si="626"/>
        <v/>
      </c>
      <c r="AR875" s="5" t="str">
        <f t="shared" si="627"/>
        <v/>
      </c>
      <c r="AS875" s="5" t="str">
        <f t="shared" si="628"/>
        <v/>
      </c>
      <c r="AT875" s="5" t="str">
        <f t="shared" si="629"/>
        <v/>
      </c>
      <c r="AU875" s="5" t="str">
        <f t="shared" si="630"/>
        <v/>
      </c>
      <c r="AV875" s="5" t="str">
        <f t="shared" si="624"/>
        <v/>
      </c>
    </row>
    <row r="876" spans="1:48" x14ac:dyDescent="0.35">
      <c r="A876" s="69">
        <f>IF('Student Profile'!A33="","",'Student Profile'!A33)</f>
        <v>31</v>
      </c>
      <c r="B876" s="180" t="str">
        <f>IF('Student Profile'!B33="","",'Student Profile'!B33)</f>
        <v/>
      </c>
      <c r="C876" s="69" t="str">
        <f>IF('Student Profile'!C33="","",'Student Profile'!C33)</f>
        <v/>
      </c>
      <c r="D876" s="71"/>
      <c r="E876" s="72">
        <f t="shared" si="600"/>
        <v>0</v>
      </c>
      <c r="F876" s="72" t="str">
        <f t="shared" si="601"/>
        <v/>
      </c>
      <c r="G876" s="4"/>
      <c r="H876" s="84">
        <f t="shared" si="602"/>
        <v>31</v>
      </c>
      <c r="I876" s="80" t="str">
        <f t="shared" si="603"/>
        <v/>
      </c>
      <c r="J876" s="80" t="str">
        <f t="shared" si="604"/>
        <v/>
      </c>
      <c r="K876" s="81"/>
      <c r="L876" s="82">
        <f t="shared" si="605"/>
        <v>0</v>
      </c>
      <c r="M876" s="82" t="str">
        <f t="shared" si="606"/>
        <v/>
      </c>
      <c r="N876" s="4"/>
      <c r="O876" s="83">
        <f t="shared" si="607"/>
        <v>31</v>
      </c>
      <c r="P876" s="77" t="str">
        <f t="shared" si="608"/>
        <v/>
      </c>
      <c r="Q876" s="77" t="str">
        <f t="shared" si="609"/>
        <v/>
      </c>
      <c r="R876" s="78"/>
      <c r="S876" s="79" t="e">
        <f>IF(#REF!="","",ROUND(#REF!/#REF!*$AN$5,1))</f>
        <v>#REF!</v>
      </c>
      <c r="T876" s="79" t="str">
        <f t="shared" si="610"/>
        <v/>
      </c>
      <c r="U876" s="4"/>
      <c r="V876" s="69">
        <f t="shared" si="611"/>
        <v>31</v>
      </c>
      <c r="W876" s="70" t="str">
        <f t="shared" si="612"/>
        <v/>
      </c>
      <c r="X876" s="70" t="str">
        <f t="shared" si="596"/>
        <v/>
      </c>
      <c r="Y876" s="71"/>
      <c r="Z876" s="72">
        <f t="shared" si="613"/>
        <v>0</v>
      </c>
      <c r="AA876" s="72" t="str">
        <f t="shared" si="614"/>
        <v/>
      </c>
      <c r="AB876" s="4"/>
      <c r="AC876" s="84">
        <f t="shared" si="615"/>
        <v>31</v>
      </c>
      <c r="AD876" s="80" t="str">
        <f t="shared" si="597"/>
        <v/>
      </c>
      <c r="AE876" s="80" t="str">
        <f t="shared" si="598"/>
        <v/>
      </c>
      <c r="AF876" s="81"/>
      <c r="AG876" s="82">
        <f t="shared" si="616"/>
        <v>0</v>
      </c>
      <c r="AH876" s="82" t="str">
        <f t="shared" si="617"/>
        <v/>
      </c>
      <c r="AI876" s="4"/>
      <c r="AJ876" s="83">
        <f t="shared" si="618"/>
        <v>31</v>
      </c>
      <c r="AK876" s="77" t="str">
        <f t="shared" si="619"/>
        <v/>
      </c>
      <c r="AL876" s="77" t="str">
        <f t="shared" si="599"/>
        <v/>
      </c>
      <c r="AM876" s="78"/>
      <c r="AN876" s="79" t="e">
        <f>IF(#REF!="","",ROUND(#REF!/#REF!*$AN$5,1))</f>
        <v>#REF!</v>
      </c>
      <c r="AO876" s="79" t="str">
        <f t="shared" si="620"/>
        <v/>
      </c>
      <c r="AP876" s="5" t="str">
        <f t="shared" si="625"/>
        <v/>
      </c>
      <c r="AQ876" s="5" t="str">
        <f t="shared" si="626"/>
        <v/>
      </c>
      <c r="AR876" s="5" t="str">
        <f t="shared" si="627"/>
        <v/>
      </c>
      <c r="AS876" s="5" t="str">
        <f t="shared" si="628"/>
        <v/>
      </c>
      <c r="AT876" s="5" t="str">
        <f t="shared" si="629"/>
        <v/>
      </c>
      <c r="AU876" s="5" t="str">
        <f t="shared" si="630"/>
        <v/>
      </c>
      <c r="AV876" s="5" t="str">
        <f t="shared" si="624"/>
        <v/>
      </c>
    </row>
    <row r="877" spans="1:48" x14ac:dyDescent="0.35">
      <c r="A877" s="69">
        <f>IF('Student Profile'!A34="","",'Student Profile'!A34)</f>
        <v>32</v>
      </c>
      <c r="B877" s="180" t="str">
        <f>IF('Student Profile'!B34="","",'Student Profile'!B34)</f>
        <v/>
      </c>
      <c r="C877" s="69" t="str">
        <f>IF('Student Profile'!C34="","",'Student Profile'!C34)</f>
        <v/>
      </c>
      <c r="D877" s="71"/>
      <c r="E877" s="72">
        <f t="shared" si="600"/>
        <v>0</v>
      </c>
      <c r="F877" s="72" t="str">
        <f t="shared" si="601"/>
        <v/>
      </c>
      <c r="G877" s="4"/>
      <c r="H877" s="84">
        <f t="shared" si="602"/>
        <v>32</v>
      </c>
      <c r="I877" s="80" t="str">
        <f t="shared" si="603"/>
        <v/>
      </c>
      <c r="J877" s="80" t="str">
        <f t="shared" si="604"/>
        <v/>
      </c>
      <c r="K877" s="81"/>
      <c r="L877" s="82">
        <f t="shared" si="605"/>
        <v>0</v>
      </c>
      <c r="M877" s="82" t="str">
        <f t="shared" si="606"/>
        <v/>
      </c>
      <c r="N877" s="4"/>
      <c r="O877" s="83">
        <f t="shared" si="607"/>
        <v>32</v>
      </c>
      <c r="P877" s="77" t="str">
        <f t="shared" si="608"/>
        <v/>
      </c>
      <c r="Q877" s="77" t="str">
        <f t="shared" si="609"/>
        <v/>
      </c>
      <c r="R877" s="78"/>
      <c r="S877" s="79" t="e">
        <f>IF(#REF!="","",ROUND(#REF!/#REF!*$AN$5,1))</f>
        <v>#REF!</v>
      </c>
      <c r="T877" s="79" t="str">
        <f t="shared" si="610"/>
        <v/>
      </c>
      <c r="U877" s="4"/>
      <c r="V877" s="69">
        <f t="shared" si="611"/>
        <v>32</v>
      </c>
      <c r="W877" s="70" t="str">
        <f t="shared" si="612"/>
        <v/>
      </c>
      <c r="X877" s="70" t="str">
        <f t="shared" si="596"/>
        <v/>
      </c>
      <c r="Y877" s="71"/>
      <c r="Z877" s="72">
        <f t="shared" si="613"/>
        <v>0</v>
      </c>
      <c r="AA877" s="72" t="str">
        <f t="shared" si="614"/>
        <v/>
      </c>
      <c r="AB877" s="4"/>
      <c r="AC877" s="84">
        <f t="shared" si="615"/>
        <v>32</v>
      </c>
      <c r="AD877" s="80" t="str">
        <f t="shared" si="597"/>
        <v/>
      </c>
      <c r="AE877" s="80" t="str">
        <f t="shared" si="598"/>
        <v/>
      </c>
      <c r="AF877" s="81"/>
      <c r="AG877" s="82">
        <f t="shared" si="616"/>
        <v>0</v>
      </c>
      <c r="AH877" s="82" t="str">
        <f t="shared" si="617"/>
        <v/>
      </c>
      <c r="AI877" s="4"/>
      <c r="AJ877" s="83">
        <f t="shared" si="618"/>
        <v>32</v>
      </c>
      <c r="AK877" s="77" t="str">
        <f t="shared" si="619"/>
        <v/>
      </c>
      <c r="AL877" s="77" t="str">
        <f t="shared" si="599"/>
        <v/>
      </c>
      <c r="AM877" s="78"/>
      <c r="AN877" s="79" t="e">
        <f>IF(#REF!="","",ROUND(#REF!/#REF!*$AN$5,1))</f>
        <v>#REF!</v>
      </c>
      <c r="AO877" s="79" t="str">
        <f t="shared" si="620"/>
        <v/>
      </c>
      <c r="AP877" s="5" t="str">
        <f t="shared" si="625"/>
        <v/>
      </c>
      <c r="AQ877" s="5" t="str">
        <f t="shared" si="626"/>
        <v/>
      </c>
      <c r="AR877" s="5" t="str">
        <f t="shared" si="627"/>
        <v/>
      </c>
      <c r="AS877" s="5" t="str">
        <f t="shared" si="628"/>
        <v/>
      </c>
      <c r="AT877" s="5" t="str">
        <f t="shared" si="629"/>
        <v/>
      </c>
      <c r="AU877" s="5" t="str">
        <f t="shared" si="630"/>
        <v/>
      </c>
      <c r="AV877" s="5" t="str">
        <f t="shared" si="624"/>
        <v/>
      </c>
    </row>
    <row r="878" spans="1:48" x14ac:dyDescent="0.35">
      <c r="A878" s="69">
        <f>IF('Student Profile'!A35="","",'Student Profile'!A35)</f>
        <v>33</v>
      </c>
      <c r="B878" s="180" t="str">
        <f>IF('Student Profile'!B35="","",'Student Profile'!B35)</f>
        <v/>
      </c>
      <c r="C878" s="69" t="str">
        <f>IF('Student Profile'!C35="","",'Student Profile'!C35)</f>
        <v/>
      </c>
      <c r="D878" s="71"/>
      <c r="E878" s="72">
        <f t="shared" si="600"/>
        <v>0</v>
      </c>
      <c r="F878" s="72" t="str">
        <f t="shared" si="601"/>
        <v/>
      </c>
      <c r="G878" s="4"/>
      <c r="H878" s="84">
        <f t="shared" si="602"/>
        <v>33</v>
      </c>
      <c r="I878" s="80" t="str">
        <f t="shared" si="603"/>
        <v/>
      </c>
      <c r="J878" s="80" t="str">
        <f t="shared" si="604"/>
        <v/>
      </c>
      <c r="K878" s="81"/>
      <c r="L878" s="82">
        <f t="shared" si="605"/>
        <v>0</v>
      </c>
      <c r="M878" s="82" t="str">
        <f t="shared" si="606"/>
        <v/>
      </c>
      <c r="N878" s="4"/>
      <c r="O878" s="83">
        <f t="shared" si="607"/>
        <v>33</v>
      </c>
      <c r="P878" s="77" t="str">
        <f t="shared" si="608"/>
        <v/>
      </c>
      <c r="Q878" s="77" t="str">
        <f t="shared" si="609"/>
        <v/>
      </c>
      <c r="R878" s="78"/>
      <c r="S878" s="79" t="e">
        <f>IF(#REF!="","",ROUND(#REF!/#REF!*$AN$5,1))</f>
        <v>#REF!</v>
      </c>
      <c r="T878" s="79" t="str">
        <f t="shared" si="610"/>
        <v/>
      </c>
      <c r="U878" s="4"/>
      <c r="V878" s="69">
        <f t="shared" si="611"/>
        <v>33</v>
      </c>
      <c r="W878" s="70" t="str">
        <f t="shared" si="612"/>
        <v/>
      </c>
      <c r="X878" s="70" t="str">
        <f t="shared" si="596"/>
        <v/>
      </c>
      <c r="Y878" s="71"/>
      <c r="Z878" s="72">
        <f t="shared" si="613"/>
        <v>0</v>
      </c>
      <c r="AA878" s="72" t="str">
        <f t="shared" si="614"/>
        <v/>
      </c>
      <c r="AB878" s="4"/>
      <c r="AC878" s="84">
        <f t="shared" si="615"/>
        <v>33</v>
      </c>
      <c r="AD878" s="80" t="str">
        <f t="shared" si="597"/>
        <v/>
      </c>
      <c r="AE878" s="80" t="str">
        <f t="shared" si="598"/>
        <v/>
      </c>
      <c r="AF878" s="81"/>
      <c r="AG878" s="82">
        <f t="shared" si="616"/>
        <v>0</v>
      </c>
      <c r="AH878" s="82" t="str">
        <f t="shared" si="617"/>
        <v/>
      </c>
      <c r="AI878" s="4"/>
      <c r="AJ878" s="83">
        <f t="shared" si="618"/>
        <v>33</v>
      </c>
      <c r="AK878" s="77" t="str">
        <f t="shared" si="619"/>
        <v/>
      </c>
      <c r="AL878" s="77" t="str">
        <f t="shared" si="599"/>
        <v/>
      </c>
      <c r="AM878" s="78"/>
      <c r="AN878" s="79" t="e">
        <f>IF(#REF!="","",ROUND(#REF!/#REF!*$AN$5,1))</f>
        <v>#REF!</v>
      </c>
      <c r="AO878" s="79" t="str">
        <f t="shared" si="620"/>
        <v/>
      </c>
      <c r="AP878" s="5" t="str">
        <f t="shared" si="625"/>
        <v/>
      </c>
      <c r="AQ878" s="5" t="str">
        <f t="shared" si="626"/>
        <v/>
      </c>
      <c r="AR878" s="5" t="str">
        <f t="shared" si="627"/>
        <v/>
      </c>
      <c r="AS878" s="5" t="str">
        <f t="shared" si="628"/>
        <v/>
      </c>
      <c r="AT878" s="5" t="str">
        <f t="shared" si="629"/>
        <v/>
      </c>
      <c r="AU878" s="5" t="str">
        <f t="shared" si="630"/>
        <v/>
      </c>
      <c r="AV878" s="5" t="str">
        <f t="shared" si="624"/>
        <v/>
      </c>
    </row>
    <row r="879" spans="1:48" x14ac:dyDescent="0.35">
      <c r="A879" s="69">
        <f>IF('Student Profile'!A36="","",'Student Profile'!A36)</f>
        <v>34</v>
      </c>
      <c r="B879" s="180" t="str">
        <f>IF('Student Profile'!B36="","",'Student Profile'!B36)</f>
        <v/>
      </c>
      <c r="C879" s="69" t="str">
        <f>IF('Student Profile'!C36="","",'Student Profile'!C36)</f>
        <v/>
      </c>
      <c r="D879" s="71"/>
      <c r="E879" s="72">
        <f t="shared" si="600"/>
        <v>0</v>
      </c>
      <c r="F879" s="72" t="str">
        <f t="shared" si="601"/>
        <v/>
      </c>
      <c r="G879" s="4"/>
      <c r="H879" s="84">
        <f t="shared" si="602"/>
        <v>34</v>
      </c>
      <c r="I879" s="80" t="str">
        <f t="shared" si="603"/>
        <v/>
      </c>
      <c r="J879" s="80" t="str">
        <f t="shared" si="604"/>
        <v/>
      </c>
      <c r="K879" s="81"/>
      <c r="L879" s="82">
        <f t="shared" si="605"/>
        <v>0</v>
      </c>
      <c r="M879" s="82" t="str">
        <f t="shared" si="606"/>
        <v/>
      </c>
      <c r="N879" s="4"/>
      <c r="O879" s="83">
        <f t="shared" si="607"/>
        <v>34</v>
      </c>
      <c r="P879" s="77" t="str">
        <f t="shared" si="608"/>
        <v/>
      </c>
      <c r="Q879" s="77" t="str">
        <f t="shared" si="609"/>
        <v/>
      </c>
      <c r="R879" s="78"/>
      <c r="S879" s="79" t="e">
        <f>IF(#REF!="","",ROUND(#REF!/#REF!*$AN$5,1))</f>
        <v>#REF!</v>
      </c>
      <c r="T879" s="79" t="str">
        <f t="shared" si="610"/>
        <v/>
      </c>
      <c r="U879" s="4"/>
      <c r="V879" s="69">
        <f t="shared" si="611"/>
        <v>34</v>
      </c>
      <c r="W879" s="70" t="str">
        <f t="shared" si="612"/>
        <v/>
      </c>
      <c r="X879" s="70" t="str">
        <f t="shared" si="596"/>
        <v/>
      </c>
      <c r="Y879" s="71"/>
      <c r="Z879" s="72">
        <f t="shared" si="613"/>
        <v>0</v>
      </c>
      <c r="AA879" s="72" t="str">
        <f t="shared" si="614"/>
        <v/>
      </c>
      <c r="AB879" s="4"/>
      <c r="AC879" s="84">
        <f t="shared" si="615"/>
        <v>34</v>
      </c>
      <c r="AD879" s="80" t="str">
        <f t="shared" si="597"/>
        <v/>
      </c>
      <c r="AE879" s="80" t="str">
        <f t="shared" si="598"/>
        <v/>
      </c>
      <c r="AF879" s="81"/>
      <c r="AG879" s="82">
        <f t="shared" si="616"/>
        <v>0</v>
      </c>
      <c r="AH879" s="82" t="str">
        <f t="shared" si="617"/>
        <v/>
      </c>
      <c r="AI879" s="4"/>
      <c r="AJ879" s="83">
        <f t="shared" si="618"/>
        <v>34</v>
      </c>
      <c r="AK879" s="77" t="str">
        <f t="shared" si="619"/>
        <v/>
      </c>
      <c r="AL879" s="77" t="str">
        <f t="shared" si="599"/>
        <v/>
      </c>
      <c r="AM879" s="78"/>
      <c r="AN879" s="79" t="e">
        <f>IF(#REF!="","",ROUND(#REF!/#REF!*$AN$5,1))</f>
        <v>#REF!</v>
      </c>
      <c r="AO879" s="79" t="str">
        <f t="shared" si="620"/>
        <v/>
      </c>
      <c r="AP879" s="5" t="str">
        <f t="shared" si="625"/>
        <v/>
      </c>
      <c r="AQ879" s="5" t="str">
        <f t="shared" si="626"/>
        <v/>
      </c>
      <c r="AR879" s="5" t="str">
        <f t="shared" si="627"/>
        <v/>
      </c>
      <c r="AS879" s="5" t="str">
        <f t="shared" si="628"/>
        <v/>
      </c>
      <c r="AT879" s="5" t="str">
        <f t="shared" si="629"/>
        <v/>
      </c>
      <c r="AU879" s="5" t="str">
        <f t="shared" si="630"/>
        <v/>
      </c>
      <c r="AV879" s="5" t="str">
        <f t="shared" si="624"/>
        <v/>
      </c>
    </row>
    <row r="880" spans="1:48" x14ac:dyDescent="0.35">
      <c r="A880" s="69">
        <f>IF('Student Profile'!A37="","",'Student Profile'!A37)</f>
        <v>35</v>
      </c>
      <c r="B880" s="180" t="str">
        <f>IF('Student Profile'!B37="","",'Student Profile'!B37)</f>
        <v/>
      </c>
      <c r="C880" s="69" t="str">
        <f>IF('Student Profile'!C37="","",'Student Profile'!C37)</f>
        <v/>
      </c>
      <c r="D880" s="71"/>
      <c r="E880" s="72">
        <f t="shared" si="600"/>
        <v>0</v>
      </c>
      <c r="F880" s="72" t="str">
        <f t="shared" si="601"/>
        <v/>
      </c>
      <c r="G880" s="4"/>
      <c r="H880" s="84">
        <f t="shared" si="602"/>
        <v>35</v>
      </c>
      <c r="I880" s="80" t="str">
        <f t="shared" si="603"/>
        <v/>
      </c>
      <c r="J880" s="80" t="str">
        <f t="shared" si="604"/>
        <v/>
      </c>
      <c r="K880" s="81"/>
      <c r="L880" s="82">
        <f t="shared" si="605"/>
        <v>0</v>
      </c>
      <c r="M880" s="82" t="str">
        <f t="shared" si="606"/>
        <v/>
      </c>
      <c r="N880" s="4"/>
      <c r="O880" s="83">
        <f t="shared" si="607"/>
        <v>35</v>
      </c>
      <c r="P880" s="77" t="str">
        <f t="shared" si="608"/>
        <v/>
      </c>
      <c r="Q880" s="77" t="str">
        <f t="shared" si="609"/>
        <v/>
      </c>
      <c r="R880" s="78"/>
      <c r="S880" s="79" t="e">
        <f>IF(#REF!="","",ROUND(#REF!/#REF!*$AN$5,1))</f>
        <v>#REF!</v>
      </c>
      <c r="T880" s="79" t="str">
        <f t="shared" si="610"/>
        <v/>
      </c>
      <c r="U880" s="4"/>
      <c r="V880" s="69">
        <f t="shared" si="611"/>
        <v>35</v>
      </c>
      <c r="W880" s="70" t="str">
        <f t="shared" si="612"/>
        <v/>
      </c>
      <c r="X880" s="70" t="str">
        <f t="shared" si="596"/>
        <v/>
      </c>
      <c r="Y880" s="71"/>
      <c r="Z880" s="72">
        <f t="shared" si="613"/>
        <v>0</v>
      </c>
      <c r="AA880" s="72" t="str">
        <f t="shared" si="614"/>
        <v/>
      </c>
      <c r="AB880" s="4"/>
      <c r="AC880" s="84">
        <f t="shared" si="615"/>
        <v>35</v>
      </c>
      <c r="AD880" s="80" t="str">
        <f t="shared" si="597"/>
        <v/>
      </c>
      <c r="AE880" s="80" t="str">
        <f t="shared" si="598"/>
        <v/>
      </c>
      <c r="AF880" s="81"/>
      <c r="AG880" s="82">
        <f t="shared" si="616"/>
        <v>0</v>
      </c>
      <c r="AH880" s="82" t="str">
        <f t="shared" si="617"/>
        <v/>
      </c>
      <c r="AI880" s="4"/>
      <c r="AJ880" s="83">
        <f t="shared" si="618"/>
        <v>35</v>
      </c>
      <c r="AK880" s="77" t="str">
        <f t="shared" si="619"/>
        <v/>
      </c>
      <c r="AL880" s="77" t="str">
        <f t="shared" si="599"/>
        <v/>
      </c>
      <c r="AM880" s="78"/>
      <c r="AN880" s="79" t="e">
        <f>IF(#REF!="","",ROUND(#REF!/#REF!*$AN$5,1))</f>
        <v>#REF!</v>
      </c>
      <c r="AO880" s="79" t="str">
        <f t="shared" si="620"/>
        <v/>
      </c>
      <c r="AP880" s="5" t="str">
        <f t="shared" si="625"/>
        <v/>
      </c>
      <c r="AQ880" s="5" t="str">
        <f t="shared" si="626"/>
        <v/>
      </c>
      <c r="AR880" s="5" t="str">
        <f t="shared" si="627"/>
        <v/>
      </c>
      <c r="AS880" s="5" t="str">
        <f t="shared" si="628"/>
        <v/>
      </c>
      <c r="AT880" s="5" t="str">
        <f t="shared" si="629"/>
        <v/>
      </c>
      <c r="AU880" s="5" t="str">
        <f t="shared" si="630"/>
        <v/>
      </c>
      <c r="AV880" s="5" t="str">
        <f t="shared" si="624"/>
        <v/>
      </c>
    </row>
    <row r="881" spans="1:48" x14ac:dyDescent="0.35">
      <c r="A881" s="69">
        <f>IF('Student Profile'!A38="","",'Student Profile'!A38)</f>
        <v>36</v>
      </c>
      <c r="B881" s="180" t="str">
        <f>IF('Student Profile'!B38="","",'Student Profile'!B38)</f>
        <v/>
      </c>
      <c r="C881" s="69" t="str">
        <f>IF('Student Profile'!C38="","",'Student Profile'!C38)</f>
        <v/>
      </c>
      <c r="D881" s="71"/>
      <c r="E881" s="72">
        <f t="shared" si="600"/>
        <v>0</v>
      </c>
      <c r="F881" s="72" t="str">
        <f t="shared" si="601"/>
        <v/>
      </c>
      <c r="G881" s="4"/>
      <c r="H881" s="84">
        <f t="shared" si="602"/>
        <v>36</v>
      </c>
      <c r="I881" s="80" t="str">
        <f t="shared" si="603"/>
        <v/>
      </c>
      <c r="J881" s="80" t="str">
        <f t="shared" si="604"/>
        <v/>
      </c>
      <c r="K881" s="81"/>
      <c r="L881" s="82">
        <f t="shared" si="605"/>
        <v>0</v>
      </c>
      <c r="M881" s="82" t="str">
        <f t="shared" si="606"/>
        <v/>
      </c>
      <c r="N881" s="4"/>
      <c r="O881" s="83">
        <f t="shared" si="607"/>
        <v>36</v>
      </c>
      <c r="P881" s="77" t="str">
        <f t="shared" si="608"/>
        <v/>
      </c>
      <c r="Q881" s="77" t="str">
        <f t="shared" si="609"/>
        <v/>
      </c>
      <c r="R881" s="78"/>
      <c r="S881" s="79" t="e">
        <f>IF(#REF!="","",ROUND(#REF!/#REF!*$AN$5,1))</f>
        <v>#REF!</v>
      </c>
      <c r="T881" s="79" t="str">
        <f t="shared" si="610"/>
        <v/>
      </c>
      <c r="U881" s="4"/>
      <c r="V881" s="69">
        <f t="shared" si="611"/>
        <v>36</v>
      </c>
      <c r="W881" s="70" t="str">
        <f t="shared" si="612"/>
        <v/>
      </c>
      <c r="X881" s="70" t="str">
        <f t="shared" si="596"/>
        <v/>
      </c>
      <c r="Y881" s="71"/>
      <c r="Z881" s="72">
        <f t="shared" si="613"/>
        <v>0</v>
      </c>
      <c r="AA881" s="72" t="str">
        <f t="shared" si="614"/>
        <v/>
      </c>
      <c r="AB881" s="4"/>
      <c r="AC881" s="84">
        <f t="shared" si="615"/>
        <v>36</v>
      </c>
      <c r="AD881" s="80" t="str">
        <f t="shared" si="597"/>
        <v/>
      </c>
      <c r="AE881" s="80" t="str">
        <f t="shared" si="598"/>
        <v/>
      </c>
      <c r="AF881" s="81"/>
      <c r="AG881" s="82">
        <f t="shared" si="616"/>
        <v>0</v>
      </c>
      <c r="AH881" s="82" t="str">
        <f t="shared" si="617"/>
        <v/>
      </c>
      <c r="AI881" s="4"/>
      <c r="AJ881" s="83">
        <f t="shared" si="618"/>
        <v>36</v>
      </c>
      <c r="AK881" s="77" t="str">
        <f t="shared" si="619"/>
        <v/>
      </c>
      <c r="AL881" s="77" t="str">
        <f t="shared" si="599"/>
        <v/>
      </c>
      <c r="AM881" s="78"/>
      <c r="AN881" s="79" t="e">
        <f>IF(#REF!="","",ROUND(#REF!/#REF!*$AN$5,1))</f>
        <v>#REF!</v>
      </c>
      <c r="AO881" s="79" t="str">
        <f t="shared" si="620"/>
        <v/>
      </c>
      <c r="AP881" s="5" t="str">
        <f t="shared" si="625"/>
        <v/>
      </c>
      <c r="AQ881" s="5" t="str">
        <f t="shared" si="626"/>
        <v/>
      </c>
      <c r="AR881" s="5" t="str">
        <f t="shared" si="627"/>
        <v/>
      </c>
      <c r="AS881" s="5" t="str">
        <f t="shared" si="628"/>
        <v/>
      </c>
      <c r="AT881" s="5" t="str">
        <f t="shared" si="629"/>
        <v/>
      </c>
      <c r="AU881" s="5" t="str">
        <f t="shared" si="630"/>
        <v/>
      </c>
      <c r="AV881" s="5" t="str">
        <f t="shared" si="624"/>
        <v/>
      </c>
    </row>
    <row r="882" spans="1:48" x14ac:dyDescent="0.35">
      <c r="A882" s="69">
        <f>IF('Student Profile'!A39="","",'Student Profile'!A39)</f>
        <v>37</v>
      </c>
      <c r="B882" s="180" t="str">
        <f>IF('Student Profile'!B39="","",'Student Profile'!B39)</f>
        <v/>
      </c>
      <c r="C882" s="69" t="str">
        <f>IF('Student Profile'!C39="","",'Student Profile'!C39)</f>
        <v/>
      </c>
      <c r="D882" s="71"/>
      <c r="E882" s="72">
        <f t="shared" si="600"/>
        <v>0</v>
      </c>
      <c r="F882" s="72" t="str">
        <f t="shared" si="601"/>
        <v/>
      </c>
      <c r="G882" s="4"/>
      <c r="H882" s="84">
        <f t="shared" si="602"/>
        <v>37</v>
      </c>
      <c r="I882" s="80" t="str">
        <f t="shared" si="603"/>
        <v/>
      </c>
      <c r="J882" s="80" t="str">
        <f t="shared" si="604"/>
        <v/>
      </c>
      <c r="K882" s="81"/>
      <c r="L882" s="82">
        <f t="shared" si="605"/>
        <v>0</v>
      </c>
      <c r="M882" s="82" t="str">
        <f t="shared" si="606"/>
        <v/>
      </c>
      <c r="N882" s="4"/>
      <c r="O882" s="83">
        <f t="shared" si="607"/>
        <v>37</v>
      </c>
      <c r="P882" s="77" t="str">
        <f t="shared" si="608"/>
        <v/>
      </c>
      <c r="Q882" s="77" t="str">
        <f t="shared" si="609"/>
        <v/>
      </c>
      <c r="R882" s="78"/>
      <c r="S882" s="79" t="e">
        <f>IF(#REF!="","",ROUND(#REF!/#REF!*$AN$5,1))</f>
        <v>#REF!</v>
      </c>
      <c r="T882" s="79" t="str">
        <f t="shared" si="610"/>
        <v/>
      </c>
      <c r="U882" s="4"/>
      <c r="V882" s="69">
        <f t="shared" si="611"/>
        <v>37</v>
      </c>
      <c r="W882" s="70" t="str">
        <f t="shared" si="612"/>
        <v/>
      </c>
      <c r="X882" s="70" t="str">
        <f t="shared" si="596"/>
        <v/>
      </c>
      <c r="Y882" s="71"/>
      <c r="Z882" s="72">
        <f t="shared" si="613"/>
        <v>0</v>
      </c>
      <c r="AA882" s="72" t="str">
        <f t="shared" si="614"/>
        <v/>
      </c>
      <c r="AB882" s="4"/>
      <c r="AC882" s="84">
        <f t="shared" si="615"/>
        <v>37</v>
      </c>
      <c r="AD882" s="80" t="str">
        <f t="shared" si="597"/>
        <v/>
      </c>
      <c r="AE882" s="80" t="str">
        <f t="shared" si="598"/>
        <v/>
      </c>
      <c r="AF882" s="81"/>
      <c r="AG882" s="82">
        <f t="shared" si="616"/>
        <v>0</v>
      </c>
      <c r="AH882" s="82" t="str">
        <f t="shared" si="617"/>
        <v/>
      </c>
      <c r="AI882" s="4"/>
      <c r="AJ882" s="83">
        <f t="shared" si="618"/>
        <v>37</v>
      </c>
      <c r="AK882" s="77" t="str">
        <f t="shared" si="619"/>
        <v/>
      </c>
      <c r="AL882" s="77" t="str">
        <f t="shared" si="599"/>
        <v/>
      </c>
      <c r="AM882" s="78"/>
      <c r="AN882" s="79" t="e">
        <f>IF(#REF!="","",ROUND(#REF!/#REF!*$AN$5,1))</f>
        <v>#REF!</v>
      </c>
      <c r="AO882" s="79" t="str">
        <f t="shared" si="620"/>
        <v/>
      </c>
      <c r="AP882" s="5" t="str">
        <f t="shared" si="625"/>
        <v/>
      </c>
      <c r="AQ882" s="5" t="str">
        <f t="shared" si="626"/>
        <v/>
      </c>
      <c r="AR882" s="5" t="str">
        <f t="shared" si="627"/>
        <v/>
      </c>
      <c r="AS882" s="5" t="str">
        <f t="shared" si="628"/>
        <v/>
      </c>
      <c r="AT882" s="5" t="str">
        <f t="shared" si="629"/>
        <v/>
      </c>
      <c r="AU882" s="5" t="str">
        <f t="shared" si="630"/>
        <v/>
      </c>
      <c r="AV882" s="5" t="str">
        <f t="shared" si="624"/>
        <v/>
      </c>
    </row>
    <row r="883" spans="1:48" x14ac:dyDescent="0.35">
      <c r="A883" s="69">
        <f>IF('Student Profile'!A40="","",'Student Profile'!A40)</f>
        <v>38</v>
      </c>
      <c r="B883" s="180" t="str">
        <f>IF('Student Profile'!B40="","",'Student Profile'!B40)</f>
        <v/>
      </c>
      <c r="C883" s="69" t="str">
        <f>IF('Student Profile'!C40="","",'Student Profile'!C40)</f>
        <v/>
      </c>
      <c r="D883" s="71"/>
      <c r="E883" s="72">
        <f t="shared" si="600"/>
        <v>0</v>
      </c>
      <c r="F883" s="72" t="str">
        <f t="shared" si="601"/>
        <v/>
      </c>
      <c r="G883" s="4"/>
      <c r="H883" s="84">
        <f t="shared" si="602"/>
        <v>38</v>
      </c>
      <c r="I883" s="80" t="str">
        <f t="shared" si="603"/>
        <v/>
      </c>
      <c r="J883" s="80" t="str">
        <f t="shared" si="604"/>
        <v/>
      </c>
      <c r="K883" s="81"/>
      <c r="L883" s="82">
        <f t="shared" si="605"/>
        <v>0</v>
      </c>
      <c r="M883" s="82" t="str">
        <f t="shared" si="606"/>
        <v/>
      </c>
      <c r="N883" s="4"/>
      <c r="O883" s="83">
        <f t="shared" si="607"/>
        <v>38</v>
      </c>
      <c r="P883" s="77" t="str">
        <f t="shared" si="608"/>
        <v/>
      </c>
      <c r="Q883" s="77" t="str">
        <f t="shared" si="609"/>
        <v/>
      </c>
      <c r="R883" s="78"/>
      <c r="S883" s="79" t="e">
        <f>IF(#REF!="","",ROUND(#REF!/#REF!*$AN$5,1))</f>
        <v>#REF!</v>
      </c>
      <c r="T883" s="79" t="str">
        <f t="shared" si="610"/>
        <v/>
      </c>
      <c r="U883" s="4"/>
      <c r="V883" s="69">
        <f t="shared" si="611"/>
        <v>38</v>
      </c>
      <c r="W883" s="70" t="str">
        <f t="shared" si="612"/>
        <v/>
      </c>
      <c r="X883" s="70" t="str">
        <f t="shared" si="596"/>
        <v/>
      </c>
      <c r="Y883" s="71"/>
      <c r="Z883" s="72">
        <f t="shared" si="613"/>
        <v>0</v>
      </c>
      <c r="AA883" s="72" t="str">
        <f t="shared" si="614"/>
        <v/>
      </c>
      <c r="AB883" s="4"/>
      <c r="AC883" s="84">
        <f t="shared" si="615"/>
        <v>38</v>
      </c>
      <c r="AD883" s="80" t="str">
        <f t="shared" si="597"/>
        <v/>
      </c>
      <c r="AE883" s="80" t="str">
        <f t="shared" si="598"/>
        <v/>
      </c>
      <c r="AF883" s="81"/>
      <c r="AG883" s="82">
        <f t="shared" si="616"/>
        <v>0</v>
      </c>
      <c r="AH883" s="82" t="str">
        <f t="shared" si="617"/>
        <v/>
      </c>
      <c r="AI883" s="4"/>
      <c r="AJ883" s="83">
        <f t="shared" si="618"/>
        <v>38</v>
      </c>
      <c r="AK883" s="77" t="str">
        <f t="shared" si="619"/>
        <v/>
      </c>
      <c r="AL883" s="77" t="str">
        <f t="shared" si="599"/>
        <v/>
      </c>
      <c r="AM883" s="78"/>
      <c r="AN883" s="79" t="e">
        <f>IF(#REF!="","",ROUND(#REF!/#REF!*$AN$5,1))</f>
        <v>#REF!</v>
      </c>
      <c r="AO883" s="79" t="str">
        <f t="shared" si="620"/>
        <v/>
      </c>
      <c r="AP883" s="5" t="str">
        <f t="shared" si="625"/>
        <v/>
      </c>
      <c r="AQ883" s="5" t="str">
        <f t="shared" si="626"/>
        <v/>
      </c>
      <c r="AR883" s="5" t="str">
        <f t="shared" si="627"/>
        <v/>
      </c>
      <c r="AS883" s="5" t="str">
        <f t="shared" si="628"/>
        <v/>
      </c>
      <c r="AT883" s="5" t="str">
        <f t="shared" si="629"/>
        <v/>
      </c>
      <c r="AU883" s="5" t="str">
        <f t="shared" si="630"/>
        <v/>
      </c>
      <c r="AV883" s="5" t="str">
        <f t="shared" si="624"/>
        <v/>
      </c>
    </row>
    <row r="884" spans="1:48" x14ac:dyDescent="0.35">
      <c r="A884" s="69">
        <f>IF('Student Profile'!A41="","",'Student Profile'!A41)</f>
        <v>39</v>
      </c>
      <c r="B884" s="180" t="str">
        <f>IF('Student Profile'!B41="","",'Student Profile'!B41)</f>
        <v/>
      </c>
      <c r="C884" s="69" t="str">
        <f>IF('Student Profile'!C41="","",'Student Profile'!C41)</f>
        <v/>
      </c>
      <c r="D884" s="71"/>
      <c r="E884" s="72">
        <f t="shared" si="600"/>
        <v>0</v>
      </c>
      <c r="F884" s="72" t="str">
        <f t="shared" si="601"/>
        <v/>
      </c>
      <c r="G884" s="4"/>
      <c r="H884" s="84">
        <f t="shared" si="602"/>
        <v>39</v>
      </c>
      <c r="I884" s="80" t="str">
        <f t="shared" si="603"/>
        <v/>
      </c>
      <c r="J884" s="80" t="str">
        <f t="shared" si="604"/>
        <v/>
      </c>
      <c r="K884" s="81"/>
      <c r="L884" s="82">
        <f t="shared" si="605"/>
        <v>0</v>
      </c>
      <c r="M884" s="82" t="str">
        <f t="shared" si="606"/>
        <v/>
      </c>
      <c r="N884" s="4"/>
      <c r="O884" s="83">
        <f t="shared" si="607"/>
        <v>39</v>
      </c>
      <c r="P884" s="77" t="str">
        <f t="shared" si="608"/>
        <v/>
      </c>
      <c r="Q884" s="77" t="str">
        <f t="shared" si="609"/>
        <v/>
      </c>
      <c r="R884" s="78"/>
      <c r="S884" s="79" t="e">
        <f>IF(#REF!="","",ROUND(#REF!/#REF!*$AN$5,1))</f>
        <v>#REF!</v>
      </c>
      <c r="T884" s="79" t="str">
        <f t="shared" si="610"/>
        <v/>
      </c>
      <c r="U884" s="4"/>
      <c r="V884" s="69">
        <f t="shared" si="611"/>
        <v>39</v>
      </c>
      <c r="W884" s="70" t="str">
        <f t="shared" si="612"/>
        <v/>
      </c>
      <c r="X884" s="70" t="str">
        <f t="shared" si="596"/>
        <v/>
      </c>
      <c r="Y884" s="71"/>
      <c r="Z884" s="72">
        <f t="shared" si="613"/>
        <v>0</v>
      </c>
      <c r="AA884" s="72" t="str">
        <f t="shared" si="614"/>
        <v/>
      </c>
      <c r="AB884" s="4"/>
      <c r="AC884" s="84">
        <f t="shared" si="615"/>
        <v>39</v>
      </c>
      <c r="AD884" s="80" t="str">
        <f t="shared" si="597"/>
        <v/>
      </c>
      <c r="AE884" s="80" t="str">
        <f t="shared" si="598"/>
        <v/>
      </c>
      <c r="AF884" s="81"/>
      <c r="AG884" s="82">
        <f t="shared" si="616"/>
        <v>0</v>
      </c>
      <c r="AH884" s="82" t="str">
        <f t="shared" si="617"/>
        <v/>
      </c>
      <c r="AI884" s="4"/>
      <c r="AJ884" s="83">
        <f t="shared" si="618"/>
        <v>39</v>
      </c>
      <c r="AK884" s="77" t="str">
        <f t="shared" si="619"/>
        <v/>
      </c>
      <c r="AL884" s="77" t="str">
        <f t="shared" si="599"/>
        <v/>
      </c>
      <c r="AM884" s="78"/>
      <c r="AN884" s="79" t="e">
        <f>IF(#REF!="","",ROUND(#REF!/#REF!*$AN$5,1))</f>
        <v>#REF!</v>
      </c>
      <c r="AO884" s="79" t="str">
        <f t="shared" si="620"/>
        <v/>
      </c>
      <c r="AP884" s="5" t="str">
        <f t="shared" si="625"/>
        <v/>
      </c>
      <c r="AQ884" s="5" t="str">
        <f t="shared" si="626"/>
        <v/>
      </c>
      <c r="AR884" s="5" t="str">
        <f t="shared" si="627"/>
        <v/>
      </c>
      <c r="AS884" s="5" t="str">
        <f t="shared" si="628"/>
        <v/>
      </c>
      <c r="AT884" s="5" t="str">
        <f t="shared" si="629"/>
        <v/>
      </c>
      <c r="AU884" s="5" t="str">
        <f t="shared" si="630"/>
        <v/>
      </c>
      <c r="AV884" s="5" t="str">
        <f t="shared" si="624"/>
        <v/>
      </c>
    </row>
    <row r="885" spans="1:48" x14ac:dyDescent="0.35">
      <c r="A885" s="69">
        <f>IF('Student Profile'!A42="","",'Student Profile'!A42)</f>
        <v>40</v>
      </c>
      <c r="B885" s="180" t="str">
        <f>IF('Student Profile'!B42="","",'Student Profile'!B42)</f>
        <v/>
      </c>
      <c r="C885" s="69" t="str">
        <f>IF('Student Profile'!C42="","",'Student Profile'!C42)</f>
        <v/>
      </c>
      <c r="D885" s="71"/>
      <c r="E885" s="72">
        <f t="shared" si="600"/>
        <v>0</v>
      </c>
      <c r="F885" s="72" t="str">
        <f t="shared" si="601"/>
        <v/>
      </c>
      <c r="G885" s="4"/>
      <c r="H885" s="84">
        <f t="shared" si="602"/>
        <v>40</v>
      </c>
      <c r="I885" s="80" t="str">
        <f t="shared" si="603"/>
        <v/>
      </c>
      <c r="J885" s="80" t="str">
        <f t="shared" si="604"/>
        <v/>
      </c>
      <c r="K885" s="81"/>
      <c r="L885" s="82">
        <f t="shared" si="605"/>
        <v>0</v>
      </c>
      <c r="M885" s="82" t="str">
        <f t="shared" si="606"/>
        <v/>
      </c>
      <c r="N885" s="4"/>
      <c r="O885" s="83">
        <f t="shared" si="607"/>
        <v>40</v>
      </c>
      <c r="P885" s="77" t="str">
        <f t="shared" si="608"/>
        <v/>
      </c>
      <c r="Q885" s="77" t="str">
        <f t="shared" si="609"/>
        <v/>
      </c>
      <c r="R885" s="78"/>
      <c r="S885" s="79" t="e">
        <f>IF(#REF!="","",ROUND(#REF!/#REF!*$AN$5,1))</f>
        <v>#REF!</v>
      </c>
      <c r="T885" s="79" t="str">
        <f t="shared" si="610"/>
        <v/>
      </c>
      <c r="U885" s="4"/>
      <c r="V885" s="69">
        <f t="shared" si="611"/>
        <v>40</v>
      </c>
      <c r="W885" s="70" t="str">
        <f t="shared" si="612"/>
        <v/>
      </c>
      <c r="X885" s="70" t="str">
        <f t="shared" si="596"/>
        <v/>
      </c>
      <c r="Y885" s="71"/>
      <c r="Z885" s="72">
        <f t="shared" si="613"/>
        <v>0</v>
      </c>
      <c r="AA885" s="72" t="str">
        <f t="shared" si="614"/>
        <v/>
      </c>
      <c r="AB885" s="4"/>
      <c r="AC885" s="84">
        <f t="shared" si="615"/>
        <v>40</v>
      </c>
      <c r="AD885" s="80" t="str">
        <f t="shared" si="597"/>
        <v/>
      </c>
      <c r="AE885" s="80" t="str">
        <f t="shared" si="598"/>
        <v/>
      </c>
      <c r="AF885" s="81"/>
      <c r="AG885" s="82">
        <f t="shared" si="616"/>
        <v>0</v>
      </c>
      <c r="AH885" s="82" t="str">
        <f t="shared" si="617"/>
        <v/>
      </c>
      <c r="AI885" s="4"/>
      <c r="AJ885" s="83">
        <f t="shared" si="618"/>
        <v>40</v>
      </c>
      <c r="AK885" s="77" t="str">
        <f t="shared" si="619"/>
        <v/>
      </c>
      <c r="AL885" s="77" t="str">
        <f t="shared" si="599"/>
        <v/>
      </c>
      <c r="AM885" s="78"/>
      <c r="AN885" s="79" t="e">
        <f>IF(#REF!="","",ROUND(#REF!/#REF!*$AN$5,1))</f>
        <v>#REF!</v>
      </c>
      <c r="AO885" s="79" t="str">
        <f t="shared" si="620"/>
        <v/>
      </c>
      <c r="AP885" s="5" t="str">
        <f t="shared" si="625"/>
        <v/>
      </c>
      <c r="AQ885" s="5" t="str">
        <f t="shared" si="626"/>
        <v/>
      </c>
      <c r="AR885" s="5" t="str">
        <f t="shared" si="627"/>
        <v/>
      </c>
      <c r="AS885" s="5" t="str">
        <f t="shared" si="628"/>
        <v/>
      </c>
      <c r="AT885" s="5" t="str">
        <f t="shared" si="629"/>
        <v/>
      </c>
      <c r="AU885" s="5" t="str">
        <f t="shared" si="630"/>
        <v/>
      </c>
      <c r="AV885" s="5" t="str">
        <f t="shared" si="624"/>
        <v/>
      </c>
    </row>
    <row r="886" spans="1:48" x14ac:dyDescent="0.35">
      <c r="A886" s="69">
        <f>IF('Student Profile'!A43="","",'Student Profile'!A43)</f>
        <v>41</v>
      </c>
      <c r="B886" s="180" t="str">
        <f>IF('Student Profile'!B43="","",'Student Profile'!B43)</f>
        <v/>
      </c>
      <c r="C886" s="69" t="str">
        <f>IF('Student Profile'!C43="","",'Student Profile'!C43)</f>
        <v/>
      </c>
      <c r="D886" s="71"/>
      <c r="E886" s="72">
        <f t="shared" si="600"/>
        <v>0</v>
      </c>
      <c r="F886" s="72" t="str">
        <f t="shared" si="601"/>
        <v/>
      </c>
      <c r="G886" s="4"/>
      <c r="H886" s="84">
        <f t="shared" si="602"/>
        <v>41</v>
      </c>
      <c r="I886" s="80" t="str">
        <f t="shared" si="603"/>
        <v/>
      </c>
      <c r="J886" s="80" t="str">
        <f t="shared" si="604"/>
        <v/>
      </c>
      <c r="K886" s="81"/>
      <c r="L886" s="82">
        <f t="shared" si="605"/>
        <v>0</v>
      </c>
      <c r="M886" s="82" t="str">
        <f t="shared" si="606"/>
        <v/>
      </c>
      <c r="N886" s="4"/>
      <c r="O886" s="83">
        <f t="shared" si="607"/>
        <v>41</v>
      </c>
      <c r="P886" s="77" t="str">
        <f t="shared" si="608"/>
        <v/>
      </c>
      <c r="Q886" s="77" t="str">
        <f t="shared" si="609"/>
        <v/>
      </c>
      <c r="R886" s="78"/>
      <c r="S886" s="79" t="e">
        <f>IF(#REF!="","",ROUND(#REF!/#REF!*$AN$5,1))</f>
        <v>#REF!</v>
      </c>
      <c r="T886" s="79" t="str">
        <f t="shared" si="610"/>
        <v/>
      </c>
      <c r="U886" s="4"/>
      <c r="V886" s="69">
        <f t="shared" si="611"/>
        <v>41</v>
      </c>
      <c r="W886" s="70" t="str">
        <f t="shared" si="612"/>
        <v/>
      </c>
      <c r="X886" s="70" t="str">
        <f t="shared" si="596"/>
        <v/>
      </c>
      <c r="Y886" s="71"/>
      <c r="Z886" s="72">
        <f t="shared" si="613"/>
        <v>0</v>
      </c>
      <c r="AA886" s="72" t="str">
        <f t="shared" si="614"/>
        <v/>
      </c>
      <c r="AB886" s="4"/>
      <c r="AC886" s="84">
        <f t="shared" si="615"/>
        <v>41</v>
      </c>
      <c r="AD886" s="80" t="str">
        <f t="shared" si="597"/>
        <v/>
      </c>
      <c r="AE886" s="80" t="str">
        <f t="shared" si="598"/>
        <v/>
      </c>
      <c r="AF886" s="81"/>
      <c r="AG886" s="82">
        <f t="shared" si="616"/>
        <v>0</v>
      </c>
      <c r="AH886" s="82" t="str">
        <f t="shared" si="617"/>
        <v/>
      </c>
      <c r="AI886" s="4"/>
      <c r="AJ886" s="83">
        <f t="shared" si="618"/>
        <v>41</v>
      </c>
      <c r="AK886" s="77" t="str">
        <f t="shared" si="619"/>
        <v/>
      </c>
      <c r="AL886" s="77" t="str">
        <f t="shared" si="599"/>
        <v/>
      </c>
      <c r="AM886" s="78"/>
      <c r="AN886" s="79" t="e">
        <f>IF(#REF!="","",ROUND(#REF!/#REF!*$AN$5,1))</f>
        <v>#REF!</v>
      </c>
      <c r="AO886" s="79" t="str">
        <f t="shared" si="620"/>
        <v/>
      </c>
      <c r="AP886" s="5" t="str">
        <f t="shared" si="625"/>
        <v/>
      </c>
      <c r="AQ886" s="5" t="str">
        <f t="shared" si="626"/>
        <v/>
      </c>
      <c r="AR886" s="5" t="str">
        <f t="shared" si="627"/>
        <v/>
      </c>
      <c r="AS886" s="5" t="str">
        <f t="shared" si="628"/>
        <v/>
      </c>
      <c r="AT886" s="5" t="str">
        <f t="shared" si="629"/>
        <v/>
      </c>
      <c r="AU886" s="5" t="str">
        <f t="shared" si="630"/>
        <v/>
      </c>
      <c r="AV886" s="5" t="str">
        <f t="shared" si="624"/>
        <v/>
      </c>
    </row>
    <row r="887" spans="1:48" x14ac:dyDescent="0.35">
      <c r="A887" s="69">
        <f>IF('Student Profile'!A44="","",'Student Profile'!A44)</f>
        <v>42</v>
      </c>
      <c r="B887" s="180" t="str">
        <f>IF('Student Profile'!B44="","",'Student Profile'!B44)</f>
        <v/>
      </c>
      <c r="C887" s="69" t="str">
        <f>IF('Student Profile'!C44="","",'Student Profile'!C44)</f>
        <v/>
      </c>
      <c r="D887" s="71"/>
      <c r="E887" s="72">
        <f t="shared" si="600"/>
        <v>0</v>
      </c>
      <c r="F887" s="72" t="str">
        <f t="shared" si="601"/>
        <v/>
      </c>
      <c r="G887" s="4"/>
      <c r="H887" s="84">
        <f t="shared" si="602"/>
        <v>42</v>
      </c>
      <c r="I887" s="80" t="str">
        <f t="shared" si="603"/>
        <v/>
      </c>
      <c r="J887" s="80" t="str">
        <f t="shared" si="604"/>
        <v/>
      </c>
      <c r="K887" s="81"/>
      <c r="L887" s="6">
        <f t="shared" si="605"/>
        <v>0</v>
      </c>
      <c r="M887" s="82" t="str">
        <f t="shared" si="606"/>
        <v/>
      </c>
      <c r="N887" s="4"/>
      <c r="O887" s="83">
        <f t="shared" si="607"/>
        <v>42</v>
      </c>
      <c r="P887" s="77" t="str">
        <f t="shared" si="608"/>
        <v/>
      </c>
      <c r="Q887" s="77" t="str">
        <f t="shared" si="609"/>
        <v/>
      </c>
      <c r="R887" s="78"/>
      <c r="S887" s="79" t="e">
        <f>IF(#REF!="","",ROUND(#REF!/#REF!*$AN$5,1))</f>
        <v>#REF!</v>
      </c>
      <c r="T887" s="79" t="str">
        <f t="shared" si="610"/>
        <v/>
      </c>
      <c r="U887" s="4"/>
      <c r="V887" s="69">
        <f t="shared" si="611"/>
        <v>42</v>
      </c>
      <c r="W887" s="70" t="str">
        <f t="shared" si="612"/>
        <v/>
      </c>
      <c r="X887" s="70" t="str">
        <f t="shared" si="596"/>
        <v/>
      </c>
      <c r="Y887" s="71"/>
      <c r="Z887" s="72">
        <f t="shared" si="613"/>
        <v>0</v>
      </c>
      <c r="AA887" s="72" t="str">
        <f t="shared" si="614"/>
        <v/>
      </c>
      <c r="AB887" s="4"/>
      <c r="AC887" s="84">
        <f t="shared" si="615"/>
        <v>42</v>
      </c>
      <c r="AD887" s="80" t="str">
        <f t="shared" si="597"/>
        <v/>
      </c>
      <c r="AE887" s="80" t="str">
        <f t="shared" si="598"/>
        <v/>
      </c>
      <c r="AF887" s="81"/>
      <c r="AG887" s="6">
        <f t="shared" si="616"/>
        <v>0</v>
      </c>
      <c r="AH887" s="82" t="str">
        <f t="shared" si="617"/>
        <v/>
      </c>
      <c r="AI887" s="4"/>
      <c r="AJ887" s="83">
        <f t="shared" si="618"/>
        <v>42</v>
      </c>
      <c r="AK887" s="77" t="str">
        <f t="shared" si="619"/>
        <v/>
      </c>
      <c r="AL887" s="77" t="str">
        <f t="shared" si="599"/>
        <v/>
      </c>
      <c r="AM887" s="78"/>
      <c r="AN887" s="79" t="e">
        <f>IF(#REF!="","",ROUND(#REF!/#REF!*$AN$5,1))</f>
        <v>#REF!</v>
      </c>
      <c r="AO887" s="79" t="str">
        <f t="shared" si="620"/>
        <v/>
      </c>
      <c r="AP887" s="5" t="str">
        <f t="shared" si="625"/>
        <v/>
      </c>
      <c r="AQ887" s="5" t="str">
        <f t="shared" si="626"/>
        <v/>
      </c>
      <c r="AR887" s="5" t="str">
        <f t="shared" si="627"/>
        <v/>
      </c>
      <c r="AS887" s="5" t="str">
        <f t="shared" si="628"/>
        <v/>
      </c>
      <c r="AT887" s="5" t="str">
        <f t="shared" si="629"/>
        <v/>
      </c>
      <c r="AU887" s="5" t="str">
        <f t="shared" si="630"/>
        <v/>
      </c>
      <c r="AV887" s="5" t="str">
        <f t="shared" si="624"/>
        <v/>
      </c>
    </row>
    <row r="888" spans="1:48" x14ac:dyDescent="0.35">
      <c r="A888" s="69">
        <f>IF('Student Profile'!A45="","",'Student Profile'!A45)</f>
        <v>43</v>
      </c>
      <c r="B888" s="180" t="str">
        <f>IF('Student Profile'!B45="","",'Student Profile'!B45)</f>
        <v/>
      </c>
      <c r="C888" s="69" t="str">
        <f>IF('Student Profile'!C45="","",'Student Profile'!C45)</f>
        <v/>
      </c>
      <c r="D888" s="71"/>
      <c r="E888" s="72">
        <f t="shared" si="600"/>
        <v>0</v>
      </c>
      <c r="F888" s="72" t="str">
        <f t="shared" si="601"/>
        <v/>
      </c>
      <c r="G888" s="4"/>
      <c r="H888" s="84">
        <f t="shared" si="602"/>
        <v>43</v>
      </c>
      <c r="I888" s="80" t="str">
        <f t="shared" si="603"/>
        <v/>
      </c>
      <c r="J888" s="80" t="str">
        <f t="shared" si="604"/>
        <v/>
      </c>
      <c r="K888" s="81"/>
      <c r="L888" s="6">
        <f t="shared" si="605"/>
        <v>0</v>
      </c>
      <c r="M888" s="82" t="str">
        <f t="shared" si="606"/>
        <v/>
      </c>
      <c r="N888" s="4"/>
      <c r="O888" s="83">
        <f t="shared" si="607"/>
        <v>43</v>
      </c>
      <c r="P888" s="77" t="str">
        <f t="shared" si="608"/>
        <v/>
      </c>
      <c r="Q888" s="77" t="str">
        <f t="shared" si="609"/>
        <v/>
      </c>
      <c r="R888" s="78"/>
      <c r="S888" s="79" t="e">
        <f>IF(#REF!="","",ROUND(#REF!/#REF!*$AN$5,1))</f>
        <v>#REF!</v>
      </c>
      <c r="T888" s="79" t="str">
        <f t="shared" si="610"/>
        <v/>
      </c>
      <c r="U888" s="4"/>
      <c r="V888" s="69">
        <f t="shared" si="611"/>
        <v>43</v>
      </c>
      <c r="W888" s="70" t="str">
        <f t="shared" si="612"/>
        <v/>
      </c>
      <c r="X888" s="70" t="str">
        <f t="shared" si="596"/>
        <v/>
      </c>
      <c r="Y888" s="71"/>
      <c r="Z888" s="72">
        <f t="shared" si="613"/>
        <v>0</v>
      </c>
      <c r="AA888" s="72" t="str">
        <f t="shared" si="614"/>
        <v/>
      </c>
      <c r="AB888" s="4"/>
      <c r="AC888" s="84">
        <f t="shared" si="615"/>
        <v>43</v>
      </c>
      <c r="AD888" s="80" t="str">
        <f t="shared" si="597"/>
        <v/>
      </c>
      <c r="AE888" s="80" t="str">
        <f t="shared" si="598"/>
        <v/>
      </c>
      <c r="AF888" s="81"/>
      <c r="AG888" s="6">
        <f t="shared" si="616"/>
        <v>0</v>
      </c>
      <c r="AH888" s="82" t="str">
        <f t="shared" si="617"/>
        <v/>
      </c>
      <c r="AI888" s="4"/>
      <c r="AJ888" s="83">
        <f t="shared" si="618"/>
        <v>43</v>
      </c>
      <c r="AK888" s="77" t="str">
        <f t="shared" si="619"/>
        <v/>
      </c>
      <c r="AL888" s="77" t="str">
        <f t="shared" si="599"/>
        <v/>
      </c>
      <c r="AM888" s="78"/>
      <c r="AN888" s="79" t="e">
        <f>IF(#REF!="","",ROUND(#REF!/#REF!*$AN$5,1))</f>
        <v>#REF!</v>
      </c>
      <c r="AO888" s="79" t="str">
        <f t="shared" si="620"/>
        <v/>
      </c>
      <c r="AP888" s="5" t="str">
        <f t="shared" si="625"/>
        <v/>
      </c>
      <c r="AQ888" s="5" t="str">
        <f t="shared" si="626"/>
        <v/>
      </c>
      <c r="AR888" s="5" t="str">
        <f t="shared" si="627"/>
        <v/>
      </c>
      <c r="AS888" s="5" t="str">
        <f t="shared" si="628"/>
        <v/>
      </c>
      <c r="AT888" s="5" t="str">
        <f t="shared" si="629"/>
        <v/>
      </c>
      <c r="AU888" s="5" t="str">
        <f t="shared" si="630"/>
        <v/>
      </c>
      <c r="AV888" s="5" t="str">
        <f t="shared" si="624"/>
        <v/>
      </c>
    </row>
    <row r="889" spans="1:48" x14ac:dyDescent="0.35">
      <c r="A889" s="69">
        <f>IF('Student Profile'!A46="","",'Student Profile'!A46)</f>
        <v>44</v>
      </c>
      <c r="B889" s="180" t="str">
        <f>IF('Student Profile'!B46="","",'Student Profile'!B46)</f>
        <v/>
      </c>
      <c r="C889" s="69" t="str">
        <f>IF('Student Profile'!C46="","",'Student Profile'!C46)</f>
        <v/>
      </c>
      <c r="D889" s="71"/>
      <c r="E889" s="72">
        <f t="shared" si="600"/>
        <v>0</v>
      </c>
      <c r="F889" s="72" t="str">
        <f t="shared" si="601"/>
        <v/>
      </c>
      <c r="G889" s="4"/>
      <c r="H889" s="84">
        <f t="shared" si="602"/>
        <v>44</v>
      </c>
      <c r="I889" s="80" t="str">
        <f t="shared" si="603"/>
        <v/>
      </c>
      <c r="J889" s="80" t="str">
        <f t="shared" si="604"/>
        <v/>
      </c>
      <c r="K889" s="81"/>
      <c r="L889" s="6">
        <f t="shared" si="605"/>
        <v>0</v>
      </c>
      <c r="M889" s="82" t="str">
        <f t="shared" si="606"/>
        <v/>
      </c>
      <c r="N889" s="4"/>
      <c r="O889" s="83">
        <f t="shared" si="607"/>
        <v>44</v>
      </c>
      <c r="P889" s="77" t="str">
        <f t="shared" si="608"/>
        <v/>
      </c>
      <c r="Q889" s="77" t="str">
        <f t="shared" si="609"/>
        <v/>
      </c>
      <c r="R889" s="78"/>
      <c r="S889" s="79" t="e">
        <f>IF(#REF!="","",ROUND(#REF!/#REF!*$AN$5,1))</f>
        <v>#REF!</v>
      </c>
      <c r="T889" s="79" t="str">
        <f t="shared" si="610"/>
        <v/>
      </c>
      <c r="U889" s="4"/>
      <c r="V889" s="69">
        <f t="shared" si="611"/>
        <v>44</v>
      </c>
      <c r="W889" s="70" t="str">
        <f t="shared" si="612"/>
        <v/>
      </c>
      <c r="X889" s="70" t="str">
        <f t="shared" si="596"/>
        <v/>
      </c>
      <c r="Y889" s="71"/>
      <c r="Z889" s="72">
        <f t="shared" si="613"/>
        <v>0</v>
      </c>
      <c r="AA889" s="72" t="str">
        <f t="shared" si="614"/>
        <v/>
      </c>
      <c r="AB889" s="4"/>
      <c r="AC889" s="84">
        <f t="shared" si="615"/>
        <v>44</v>
      </c>
      <c r="AD889" s="80" t="str">
        <f t="shared" si="597"/>
        <v/>
      </c>
      <c r="AE889" s="80" t="str">
        <f t="shared" si="598"/>
        <v/>
      </c>
      <c r="AF889" s="81"/>
      <c r="AG889" s="6">
        <f t="shared" si="616"/>
        <v>0</v>
      </c>
      <c r="AH889" s="82" t="str">
        <f t="shared" si="617"/>
        <v/>
      </c>
      <c r="AI889" s="4"/>
      <c r="AJ889" s="83">
        <f t="shared" si="618"/>
        <v>44</v>
      </c>
      <c r="AK889" s="77" t="str">
        <f t="shared" si="619"/>
        <v/>
      </c>
      <c r="AL889" s="77" t="str">
        <f t="shared" si="599"/>
        <v/>
      </c>
      <c r="AM889" s="78"/>
      <c r="AN889" s="79" t="e">
        <f>IF(#REF!="","",ROUND(#REF!/#REF!*$AN$5,1))</f>
        <v>#REF!</v>
      </c>
      <c r="AO889" s="79" t="str">
        <f t="shared" si="620"/>
        <v/>
      </c>
      <c r="AP889" s="5" t="str">
        <f t="shared" si="625"/>
        <v/>
      </c>
      <c r="AQ889" s="5" t="str">
        <f t="shared" si="626"/>
        <v/>
      </c>
      <c r="AR889" s="5" t="str">
        <f t="shared" si="627"/>
        <v/>
      </c>
      <c r="AS889" s="5" t="str">
        <f t="shared" si="628"/>
        <v/>
      </c>
      <c r="AT889" s="5" t="str">
        <f t="shared" si="629"/>
        <v/>
      </c>
      <c r="AU889" s="5" t="str">
        <f t="shared" si="630"/>
        <v/>
      </c>
      <c r="AV889" s="5" t="str">
        <f t="shared" si="624"/>
        <v/>
      </c>
    </row>
    <row r="890" spans="1:48" x14ac:dyDescent="0.35">
      <c r="A890" s="69">
        <f>IF('Student Profile'!A47="","",'Student Profile'!A47)</f>
        <v>45</v>
      </c>
      <c r="B890" s="180" t="str">
        <f>IF('Student Profile'!B47="","",'Student Profile'!B47)</f>
        <v/>
      </c>
      <c r="C890" s="69" t="str">
        <f>IF('Student Profile'!C47="","",'Student Profile'!C47)</f>
        <v/>
      </c>
      <c r="D890" s="71"/>
      <c r="E890" s="72">
        <f t="shared" si="600"/>
        <v>0</v>
      </c>
      <c r="F890" s="72" t="str">
        <f t="shared" si="601"/>
        <v/>
      </c>
      <c r="G890" s="4"/>
      <c r="H890" s="84">
        <f t="shared" si="602"/>
        <v>45</v>
      </c>
      <c r="I890" s="80" t="str">
        <f t="shared" si="603"/>
        <v/>
      </c>
      <c r="J890" s="80" t="str">
        <f t="shared" si="604"/>
        <v/>
      </c>
      <c r="K890" s="81"/>
      <c r="L890" s="6">
        <f t="shared" si="605"/>
        <v>0</v>
      </c>
      <c r="M890" s="82" t="str">
        <f t="shared" si="606"/>
        <v/>
      </c>
      <c r="N890" s="4"/>
      <c r="O890" s="83">
        <f t="shared" si="607"/>
        <v>45</v>
      </c>
      <c r="P890" s="77" t="str">
        <f t="shared" si="608"/>
        <v/>
      </c>
      <c r="Q890" s="77" t="str">
        <f t="shared" si="609"/>
        <v/>
      </c>
      <c r="R890" s="78"/>
      <c r="S890" s="79" t="e">
        <f>IF(#REF!="","",ROUND(#REF!/#REF!*$AN$5,1))</f>
        <v>#REF!</v>
      </c>
      <c r="T890" s="79" t="str">
        <f t="shared" si="610"/>
        <v/>
      </c>
      <c r="U890" s="4"/>
      <c r="V890" s="69">
        <f t="shared" si="611"/>
        <v>45</v>
      </c>
      <c r="W890" s="70" t="str">
        <f t="shared" si="612"/>
        <v/>
      </c>
      <c r="X890" s="70" t="str">
        <f t="shared" si="596"/>
        <v/>
      </c>
      <c r="Y890" s="71"/>
      <c r="Z890" s="72">
        <f t="shared" si="613"/>
        <v>0</v>
      </c>
      <c r="AA890" s="72" t="str">
        <f t="shared" si="614"/>
        <v/>
      </c>
      <c r="AB890" s="4"/>
      <c r="AC890" s="84">
        <f t="shared" si="615"/>
        <v>45</v>
      </c>
      <c r="AD890" s="80" t="str">
        <f t="shared" si="597"/>
        <v/>
      </c>
      <c r="AE890" s="80" t="str">
        <f t="shared" si="598"/>
        <v/>
      </c>
      <c r="AF890" s="81"/>
      <c r="AG890" s="6">
        <f t="shared" si="616"/>
        <v>0</v>
      </c>
      <c r="AH890" s="82" t="str">
        <f t="shared" si="617"/>
        <v/>
      </c>
      <c r="AI890" s="4"/>
      <c r="AJ890" s="83">
        <f t="shared" si="618"/>
        <v>45</v>
      </c>
      <c r="AK890" s="77" t="str">
        <f t="shared" si="619"/>
        <v/>
      </c>
      <c r="AL890" s="77" t="str">
        <f t="shared" si="599"/>
        <v/>
      </c>
      <c r="AM890" s="78"/>
      <c r="AN890" s="79" t="e">
        <f>IF(#REF!="","",ROUND(#REF!/#REF!*$AN$5,1))</f>
        <v>#REF!</v>
      </c>
      <c r="AO890" s="79" t="str">
        <f t="shared" si="620"/>
        <v/>
      </c>
      <c r="AP890" s="5" t="str">
        <f t="shared" si="625"/>
        <v/>
      </c>
      <c r="AQ890" s="5" t="str">
        <f t="shared" si="626"/>
        <v/>
      </c>
      <c r="AR890" s="5" t="str">
        <f t="shared" si="627"/>
        <v/>
      </c>
      <c r="AS890" s="5" t="str">
        <f t="shared" si="628"/>
        <v/>
      </c>
      <c r="AT890" s="5" t="str">
        <f t="shared" si="629"/>
        <v/>
      </c>
      <c r="AU890" s="5" t="str">
        <f t="shared" si="630"/>
        <v/>
      </c>
      <c r="AV890" s="5" t="str">
        <f t="shared" si="624"/>
        <v/>
      </c>
    </row>
    <row r="891" spans="1:48" x14ac:dyDescent="0.35">
      <c r="A891" s="69">
        <f>IF('Student Profile'!A48="","",'Student Profile'!A48)</f>
        <v>46</v>
      </c>
      <c r="B891" s="180" t="str">
        <f>IF('Student Profile'!B48="","",'Student Profile'!B48)</f>
        <v/>
      </c>
      <c r="C891" s="69" t="str">
        <f>IF('Student Profile'!C48="","",'Student Profile'!C48)</f>
        <v/>
      </c>
      <c r="D891" s="71"/>
      <c r="E891" s="72">
        <f t="shared" si="600"/>
        <v>0</v>
      </c>
      <c r="F891" s="72" t="str">
        <f t="shared" si="601"/>
        <v/>
      </c>
      <c r="G891" s="4"/>
      <c r="H891" s="84">
        <f t="shared" si="602"/>
        <v>46</v>
      </c>
      <c r="I891" s="80" t="str">
        <f t="shared" si="603"/>
        <v/>
      </c>
      <c r="J891" s="80" t="str">
        <f t="shared" si="604"/>
        <v/>
      </c>
      <c r="K891" s="81"/>
      <c r="L891" s="6">
        <f t="shared" si="605"/>
        <v>0</v>
      </c>
      <c r="M891" s="82" t="str">
        <f t="shared" si="606"/>
        <v/>
      </c>
      <c r="N891" s="4"/>
      <c r="O891" s="83">
        <f t="shared" si="607"/>
        <v>46</v>
      </c>
      <c r="P891" s="77" t="str">
        <f t="shared" si="608"/>
        <v/>
      </c>
      <c r="Q891" s="77" t="str">
        <f t="shared" si="609"/>
        <v/>
      </c>
      <c r="R891" s="78"/>
      <c r="S891" s="79" t="e">
        <f>IF(#REF!="","",ROUND(#REF!/#REF!*$AN$5,1))</f>
        <v>#REF!</v>
      </c>
      <c r="T891" s="79" t="str">
        <f t="shared" si="610"/>
        <v/>
      </c>
      <c r="U891" s="4"/>
      <c r="V891" s="69">
        <f t="shared" si="611"/>
        <v>46</v>
      </c>
      <c r="W891" s="70" t="str">
        <f t="shared" si="612"/>
        <v/>
      </c>
      <c r="X891" s="70" t="str">
        <f t="shared" si="596"/>
        <v/>
      </c>
      <c r="Y891" s="71"/>
      <c r="Z891" s="72">
        <f t="shared" si="613"/>
        <v>0</v>
      </c>
      <c r="AA891" s="72" t="str">
        <f t="shared" si="614"/>
        <v/>
      </c>
      <c r="AB891" s="4"/>
      <c r="AC891" s="84">
        <f t="shared" si="615"/>
        <v>46</v>
      </c>
      <c r="AD891" s="80" t="str">
        <f t="shared" si="597"/>
        <v/>
      </c>
      <c r="AE891" s="80" t="str">
        <f t="shared" si="598"/>
        <v/>
      </c>
      <c r="AF891" s="81"/>
      <c r="AG891" s="6">
        <f t="shared" si="616"/>
        <v>0</v>
      </c>
      <c r="AH891" s="82" t="str">
        <f t="shared" si="617"/>
        <v/>
      </c>
      <c r="AI891" s="4"/>
      <c r="AJ891" s="83">
        <f t="shared" si="618"/>
        <v>46</v>
      </c>
      <c r="AK891" s="77" t="str">
        <f t="shared" si="619"/>
        <v/>
      </c>
      <c r="AL891" s="77" t="str">
        <f t="shared" si="599"/>
        <v/>
      </c>
      <c r="AM891" s="78"/>
      <c r="AN891" s="79" t="e">
        <f>IF(#REF!="","",ROUND(#REF!/#REF!*$AN$5,1))</f>
        <v>#REF!</v>
      </c>
      <c r="AO891" s="79" t="str">
        <f t="shared" si="620"/>
        <v/>
      </c>
      <c r="AP891" s="5" t="str">
        <f t="shared" si="625"/>
        <v/>
      </c>
      <c r="AQ891" s="5" t="str">
        <f t="shared" si="626"/>
        <v/>
      </c>
      <c r="AR891" s="5" t="str">
        <f t="shared" si="627"/>
        <v/>
      </c>
      <c r="AS891" s="5" t="str">
        <f t="shared" si="628"/>
        <v/>
      </c>
      <c r="AT891" s="5" t="str">
        <f t="shared" si="629"/>
        <v/>
      </c>
      <c r="AU891" s="5" t="str">
        <f t="shared" si="630"/>
        <v/>
      </c>
      <c r="AV891" s="5" t="str">
        <f t="shared" si="624"/>
        <v/>
      </c>
    </row>
    <row r="892" spans="1:48" x14ac:dyDescent="0.35">
      <c r="A892" s="69">
        <f>IF('Student Profile'!A49="","",'Student Profile'!A49)</f>
        <v>47</v>
      </c>
      <c r="B892" s="180" t="str">
        <f>IF('Student Profile'!B49="","",'Student Profile'!B49)</f>
        <v/>
      </c>
      <c r="C892" s="69" t="str">
        <f>IF('Student Profile'!C49="","",'Student Profile'!C49)</f>
        <v/>
      </c>
      <c r="D892" s="71"/>
      <c r="E892" s="72">
        <f t="shared" si="600"/>
        <v>0</v>
      </c>
      <c r="F892" s="72" t="str">
        <f t="shared" si="601"/>
        <v/>
      </c>
      <c r="G892" s="4"/>
      <c r="H892" s="84">
        <f t="shared" si="602"/>
        <v>47</v>
      </c>
      <c r="I892" s="80" t="str">
        <f t="shared" si="603"/>
        <v/>
      </c>
      <c r="J892" s="80" t="str">
        <f t="shared" si="604"/>
        <v/>
      </c>
      <c r="K892" s="81"/>
      <c r="L892" s="6">
        <f t="shared" si="605"/>
        <v>0</v>
      </c>
      <c r="M892" s="82" t="str">
        <f t="shared" si="606"/>
        <v/>
      </c>
      <c r="N892" s="4"/>
      <c r="O892" s="83">
        <f t="shared" si="607"/>
        <v>47</v>
      </c>
      <c r="P892" s="77" t="str">
        <f t="shared" si="608"/>
        <v/>
      </c>
      <c r="Q892" s="77" t="str">
        <f t="shared" si="609"/>
        <v/>
      </c>
      <c r="R892" s="78"/>
      <c r="S892" s="79" t="e">
        <f>IF(#REF!="","",ROUND(#REF!/#REF!*$AN$5,1))</f>
        <v>#REF!</v>
      </c>
      <c r="T892" s="79" t="str">
        <f t="shared" si="610"/>
        <v/>
      </c>
      <c r="U892" s="4"/>
      <c r="V892" s="69">
        <f t="shared" si="611"/>
        <v>47</v>
      </c>
      <c r="W892" s="70" t="str">
        <f t="shared" si="612"/>
        <v/>
      </c>
      <c r="X892" s="70" t="str">
        <f t="shared" si="596"/>
        <v/>
      </c>
      <c r="Y892" s="71"/>
      <c r="Z892" s="72">
        <f t="shared" si="613"/>
        <v>0</v>
      </c>
      <c r="AA892" s="72" t="str">
        <f t="shared" si="614"/>
        <v/>
      </c>
      <c r="AB892" s="4"/>
      <c r="AC892" s="84">
        <f t="shared" si="615"/>
        <v>47</v>
      </c>
      <c r="AD892" s="80" t="str">
        <f t="shared" si="597"/>
        <v/>
      </c>
      <c r="AE892" s="80" t="str">
        <f t="shared" si="598"/>
        <v/>
      </c>
      <c r="AF892" s="81"/>
      <c r="AG892" s="6">
        <f t="shared" si="616"/>
        <v>0</v>
      </c>
      <c r="AH892" s="82" t="str">
        <f t="shared" si="617"/>
        <v/>
      </c>
      <c r="AI892" s="4"/>
      <c r="AJ892" s="83">
        <f t="shared" si="618"/>
        <v>47</v>
      </c>
      <c r="AK892" s="77" t="str">
        <f t="shared" si="619"/>
        <v/>
      </c>
      <c r="AL892" s="77" t="str">
        <f t="shared" si="599"/>
        <v/>
      </c>
      <c r="AM892" s="78"/>
      <c r="AN892" s="79" t="e">
        <f>IF(#REF!="","",ROUND(#REF!/#REF!*$AN$5,1))</f>
        <v>#REF!</v>
      </c>
      <c r="AO892" s="79" t="str">
        <f t="shared" si="620"/>
        <v/>
      </c>
      <c r="AP892" s="5" t="str">
        <f t="shared" si="625"/>
        <v/>
      </c>
      <c r="AQ892" s="5" t="str">
        <f t="shared" si="626"/>
        <v/>
      </c>
      <c r="AR892" s="5" t="str">
        <f t="shared" si="627"/>
        <v/>
      </c>
      <c r="AS892" s="5" t="str">
        <f t="shared" si="628"/>
        <v/>
      </c>
      <c r="AT892" s="5" t="str">
        <f t="shared" si="629"/>
        <v/>
      </c>
      <c r="AU892" s="5" t="str">
        <f t="shared" si="630"/>
        <v/>
      </c>
      <c r="AV892" s="5" t="str">
        <f t="shared" si="624"/>
        <v/>
      </c>
    </row>
    <row r="893" spans="1:48" x14ac:dyDescent="0.35">
      <c r="A893" s="69">
        <f>IF('Student Profile'!A50="","",'Student Profile'!A50)</f>
        <v>48</v>
      </c>
      <c r="B893" s="180" t="str">
        <f>IF('Student Profile'!B50="","",'Student Profile'!B50)</f>
        <v/>
      </c>
      <c r="C893" s="69" t="str">
        <f>IF('Student Profile'!C50="","",'Student Profile'!C50)</f>
        <v/>
      </c>
      <c r="D893" s="71"/>
      <c r="E893" s="72">
        <f t="shared" si="600"/>
        <v>0</v>
      </c>
      <c r="F893" s="72" t="str">
        <f t="shared" si="601"/>
        <v/>
      </c>
      <c r="G893" s="4"/>
      <c r="H893" s="84">
        <f t="shared" si="602"/>
        <v>48</v>
      </c>
      <c r="I893" s="80" t="str">
        <f t="shared" si="603"/>
        <v/>
      </c>
      <c r="J893" s="80" t="str">
        <f t="shared" si="604"/>
        <v/>
      </c>
      <c r="K893" s="81"/>
      <c r="L893" s="6">
        <f t="shared" si="605"/>
        <v>0</v>
      </c>
      <c r="M893" s="82" t="str">
        <f t="shared" si="606"/>
        <v/>
      </c>
      <c r="N893" s="4"/>
      <c r="O893" s="83">
        <f t="shared" si="607"/>
        <v>48</v>
      </c>
      <c r="P893" s="77" t="str">
        <f t="shared" si="608"/>
        <v/>
      </c>
      <c r="Q893" s="77" t="str">
        <f t="shared" si="609"/>
        <v/>
      </c>
      <c r="R893" s="78"/>
      <c r="S893" s="79" t="e">
        <f>IF(#REF!="","",ROUND(#REF!/#REF!*$AN$5,1))</f>
        <v>#REF!</v>
      </c>
      <c r="T893" s="79" t="str">
        <f t="shared" si="610"/>
        <v/>
      </c>
      <c r="U893" s="4"/>
      <c r="V893" s="69">
        <f t="shared" si="611"/>
        <v>48</v>
      </c>
      <c r="W893" s="70" t="str">
        <f t="shared" si="612"/>
        <v/>
      </c>
      <c r="X893" s="70" t="str">
        <f t="shared" si="596"/>
        <v/>
      </c>
      <c r="Y893" s="71"/>
      <c r="Z893" s="72">
        <f t="shared" si="613"/>
        <v>0</v>
      </c>
      <c r="AA893" s="72" t="str">
        <f t="shared" si="614"/>
        <v/>
      </c>
      <c r="AB893" s="4"/>
      <c r="AC893" s="84">
        <f t="shared" si="615"/>
        <v>48</v>
      </c>
      <c r="AD893" s="80" t="str">
        <f t="shared" si="597"/>
        <v/>
      </c>
      <c r="AE893" s="80" t="str">
        <f t="shared" si="598"/>
        <v/>
      </c>
      <c r="AF893" s="81"/>
      <c r="AG893" s="6">
        <f t="shared" si="616"/>
        <v>0</v>
      </c>
      <c r="AH893" s="82" t="str">
        <f t="shared" si="617"/>
        <v/>
      </c>
      <c r="AI893" s="4"/>
      <c r="AJ893" s="83">
        <f t="shared" si="618"/>
        <v>48</v>
      </c>
      <c r="AK893" s="77" t="str">
        <f t="shared" si="619"/>
        <v/>
      </c>
      <c r="AL893" s="77" t="str">
        <f t="shared" si="599"/>
        <v/>
      </c>
      <c r="AM893" s="78"/>
      <c r="AN893" s="79" t="e">
        <f>IF(#REF!="","",ROUND(#REF!/#REF!*$AN$5,1))</f>
        <v>#REF!</v>
      </c>
      <c r="AO893" s="79" t="str">
        <f t="shared" si="620"/>
        <v/>
      </c>
      <c r="AP893" s="5" t="str">
        <f t="shared" si="625"/>
        <v/>
      </c>
      <c r="AQ893" s="5" t="str">
        <f t="shared" si="626"/>
        <v/>
      </c>
      <c r="AR893" s="5" t="str">
        <f t="shared" si="627"/>
        <v/>
      </c>
      <c r="AS893" s="5" t="str">
        <f t="shared" si="628"/>
        <v/>
      </c>
      <c r="AT893" s="5" t="str">
        <f t="shared" si="629"/>
        <v/>
      </c>
      <c r="AU893" s="5" t="str">
        <f t="shared" si="630"/>
        <v/>
      </c>
      <c r="AV893" s="5" t="str">
        <f t="shared" si="624"/>
        <v/>
      </c>
    </row>
    <row r="894" spans="1:48" x14ac:dyDescent="0.35">
      <c r="A894" s="69">
        <f>IF('Student Profile'!A51="","",'Student Profile'!A51)</f>
        <v>49</v>
      </c>
      <c r="B894" s="180" t="str">
        <f>IF('Student Profile'!B51="","",'Student Profile'!B51)</f>
        <v/>
      </c>
      <c r="C894" s="69" t="str">
        <f>IF('Student Profile'!C51="","",'Student Profile'!C51)</f>
        <v/>
      </c>
      <c r="D894" s="71"/>
      <c r="E894" s="72">
        <f t="shared" si="600"/>
        <v>0</v>
      </c>
      <c r="F894" s="72" t="str">
        <f t="shared" si="601"/>
        <v/>
      </c>
      <c r="G894" s="4"/>
      <c r="H894" s="84">
        <f t="shared" si="602"/>
        <v>49</v>
      </c>
      <c r="I894" s="80" t="str">
        <f t="shared" si="603"/>
        <v/>
      </c>
      <c r="J894" s="80" t="str">
        <f t="shared" si="604"/>
        <v/>
      </c>
      <c r="K894" s="81"/>
      <c r="L894" s="6">
        <f t="shared" si="605"/>
        <v>0</v>
      </c>
      <c r="M894" s="82" t="str">
        <f t="shared" si="606"/>
        <v/>
      </c>
      <c r="N894" s="4"/>
      <c r="O894" s="83">
        <f t="shared" si="607"/>
        <v>49</v>
      </c>
      <c r="P894" s="77" t="str">
        <f t="shared" si="608"/>
        <v/>
      </c>
      <c r="Q894" s="77" t="str">
        <f t="shared" si="609"/>
        <v/>
      </c>
      <c r="R894" s="78"/>
      <c r="S894" s="79" t="e">
        <f>IF(#REF!="","",ROUND(#REF!/#REF!*$AN$5,1))</f>
        <v>#REF!</v>
      </c>
      <c r="T894" s="79" t="str">
        <f t="shared" si="610"/>
        <v/>
      </c>
      <c r="U894" s="4"/>
      <c r="V894" s="69">
        <f t="shared" si="611"/>
        <v>49</v>
      </c>
      <c r="W894" s="70" t="str">
        <f t="shared" si="612"/>
        <v/>
      </c>
      <c r="X894" s="70" t="str">
        <f t="shared" si="596"/>
        <v/>
      </c>
      <c r="Y894" s="71"/>
      <c r="Z894" s="72">
        <f t="shared" si="613"/>
        <v>0</v>
      </c>
      <c r="AA894" s="72" t="str">
        <f t="shared" si="614"/>
        <v/>
      </c>
      <c r="AB894" s="4"/>
      <c r="AC894" s="84">
        <f t="shared" si="615"/>
        <v>49</v>
      </c>
      <c r="AD894" s="80" t="str">
        <f t="shared" si="597"/>
        <v/>
      </c>
      <c r="AE894" s="80" t="str">
        <f t="shared" si="598"/>
        <v/>
      </c>
      <c r="AF894" s="81"/>
      <c r="AG894" s="6">
        <f t="shared" si="616"/>
        <v>0</v>
      </c>
      <c r="AH894" s="82" t="str">
        <f t="shared" si="617"/>
        <v/>
      </c>
      <c r="AI894" s="4"/>
      <c r="AJ894" s="83">
        <f t="shared" si="618"/>
        <v>49</v>
      </c>
      <c r="AK894" s="77" t="str">
        <f t="shared" si="619"/>
        <v/>
      </c>
      <c r="AL894" s="77" t="str">
        <f t="shared" si="599"/>
        <v/>
      </c>
      <c r="AM894" s="78"/>
      <c r="AN894" s="79" t="e">
        <f>IF(#REF!="","",ROUND(#REF!/#REF!*$AN$5,1))</f>
        <v>#REF!</v>
      </c>
      <c r="AO894" s="79" t="str">
        <f t="shared" si="620"/>
        <v/>
      </c>
      <c r="AP894" s="5" t="str">
        <f t="shared" si="625"/>
        <v/>
      </c>
      <c r="AQ894" s="5" t="str">
        <f t="shared" si="626"/>
        <v/>
      </c>
      <c r="AR894" s="5" t="str">
        <f t="shared" si="627"/>
        <v/>
      </c>
      <c r="AS894" s="5" t="str">
        <f t="shared" si="628"/>
        <v/>
      </c>
      <c r="AT894" s="5" t="str">
        <f t="shared" si="629"/>
        <v/>
      </c>
      <c r="AU894" s="5" t="str">
        <f t="shared" si="630"/>
        <v/>
      </c>
      <c r="AV894" s="5" t="str">
        <f t="shared" si="624"/>
        <v/>
      </c>
    </row>
    <row r="895" spans="1:48" x14ac:dyDescent="0.35">
      <c r="A895" s="69">
        <f>IF('Student Profile'!A52="","",'Student Profile'!A52)</f>
        <v>50</v>
      </c>
      <c r="B895" s="180" t="str">
        <f>IF('Student Profile'!B52="","",'Student Profile'!B52)</f>
        <v/>
      </c>
      <c r="C895" s="69" t="str">
        <f>IF('Student Profile'!C52="","",'Student Profile'!C52)</f>
        <v/>
      </c>
      <c r="D895" s="71"/>
      <c r="E895" s="72">
        <f t="shared" si="600"/>
        <v>0</v>
      </c>
      <c r="F895" s="72" t="str">
        <f t="shared" si="601"/>
        <v/>
      </c>
      <c r="G895" s="4"/>
      <c r="H895" s="84">
        <f t="shared" si="602"/>
        <v>50</v>
      </c>
      <c r="I895" s="80" t="str">
        <f t="shared" si="603"/>
        <v/>
      </c>
      <c r="J895" s="80" t="str">
        <f t="shared" si="604"/>
        <v/>
      </c>
      <c r="K895" s="81"/>
      <c r="L895" s="6">
        <f t="shared" si="605"/>
        <v>0</v>
      </c>
      <c r="M895" s="82" t="str">
        <f t="shared" si="606"/>
        <v/>
      </c>
      <c r="N895" s="4"/>
      <c r="O895" s="83">
        <f t="shared" si="607"/>
        <v>50</v>
      </c>
      <c r="P895" s="77" t="str">
        <f t="shared" si="608"/>
        <v/>
      </c>
      <c r="Q895" s="77" t="str">
        <f t="shared" si="609"/>
        <v/>
      </c>
      <c r="R895" s="78"/>
      <c r="S895" s="79" t="e">
        <f>IF(#REF!="","",ROUND(#REF!/#REF!*$AN$5,1))</f>
        <v>#REF!</v>
      </c>
      <c r="T895" s="79" t="str">
        <f t="shared" si="610"/>
        <v/>
      </c>
      <c r="U895" s="4"/>
      <c r="V895" s="69">
        <f t="shared" si="611"/>
        <v>50</v>
      </c>
      <c r="W895" s="70" t="str">
        <f t="shared" si="612"/>
        <v/>
      </c>
      <c r="X895" s="70" t="str">
        <f t="shared" si="596"/>
        <v/>
      </c>
      <c r="Y895" s="71"/>
      <c r="Z895" s="72">
        <f t="shared" si="613"/>
        <v>0</v>
      </c>
      <c r="AA895" s="72" t="str">
        <f t="shared" si="614"/>
        <v/>
      </c>
      <c r="AB895" s="4"/>
      <c r="AC895" s="84">
        <f t="shared" si="615"/>
        <v>50</v>
      </c>
      <c r="AD895" s="80" t="str">
        <f t="shared" si="597"/>
        <v/>
      </c>
      <c r="AE895" s="80" t="str">
        <f t="shared" si="598"/>
        <v/>
      </c>
      <c r="AF895" s="81"/>
      <c r="AG895" s="6">
        <f t="shared" si="616"/>
        <v>0</v>
      </c>
      <c r="AH895" s="82" t="str">
        <f t="shared" si="617"/>
        <v/>
      </c>
      <c r="AI895" s="4"/>
      <c r="AJ895" s="83">
        <f t="shared" si="618"/>
        <v>50</v>
      </c>
      <c r="AK895" s="77" t="str">
        <f t="shared" si="619"/>
        <v/>
      </c>
      <c r="AL895" s="77" t="str">
        <f t="shared" si="599"/>
        <v/>
      </c>
      <c r="AM895" s="78"/>
      <c r="AN895" s="79" t="e">
        <f>IF(#REF!="","",ROUND(#REF!/#REF!*$AN$5,1))</f>
        <v>#REF!</v>
      </c>
      <c r="AO895" s="79" t="str">
        <f t="shared" si="620"/>
        <v/>
      </c>
      <c r="AP895" s="5" t="str">
        <f t="shared" si="625"/>
        <v/>
      </c>
      <c r="AQ895" s="5" t="str">
        <f t="shared" si="626"/>
        <v/>
      </c>
      <c r="AR895" s="5" t="str">
        <f t="shared" si="627"/>
        <v/>
      </c>
      <c r="AS895" s="5" t="str">
        <f t="shared" si="628"/>
        <v/>
      </c>
      <c r="AT895" s="5" t="str">
        <f t="shared" si="629"/>
        <v/>
      </c>
      <c r="AU895" s="5" t="str">
        <f t="shared" si="630"/>
        <v/>
      </c>
      <c r="AV895" s="5" t="str">
        <f t="shared" si="624"/>
        <v/>
      </c>
    </row>
    <row r="896" spans="1:48" x14ac:dyDescent="0.35">
      <c r="A896" s="69">
        <f>IF('Student Profile'!A53="","",'Student Profile'!A53)</f>
        <v>51</v>
      </c>
      <c r="B896" s="180" t="str">
        <f>IF('Student Profile'!B53="","",'Student Profile'!B53)</f>
        <v/>
      </c>
      <c r="C896" s="69" t="str">
        <f>IF('Student Profile'!C53="","",'Student Profile'!C53)</f>
        <v/>
      </c>
      <c r="D896" s="71"/>
      <c r="E896" s="72">
        <f t="shared" si="600"/>
        <v>0</v>
      </c>
      <c r="F896" s="72" t="str">
        <f t="shared" si="601"/>
        <v/>
      </c>
      <c r="G896" s="4"/>
      <c r="H896" s="84">
        <f t="shared" si="602"/>
        <v>51</v>
      </c>
      <c r="I896" s="80" t="str">
        <f t="shared" si="603"/>
        <v/>
      </c>
      <c r="J896" s="80" t="str">
        <f t="shared" si="604"/>
        <v/>
      </c>
      <c r="K896" s="81"/>
      <c r="L896" s="6">
        <f t="shared" si="605"/>
        <v>0</v>
      </c>
      <c r="M896" s="82" t="str">
        <f t="shared" si="606"/>
        <v/>
      </c>
      <c r="N896" s="4"/>
      <c r="O896" s="83">
        <f t="shared" si="607"/>
        <v>51</v>
      </c>
      <c r="P896" s="77" t="str">
        <f t="shared" si="608"/>
        <v/>
      </c>
      <c r="Q896" s="77" t="str">
        <f t="shared" si="609"/>
        <v/>
      </c>
      <c r="R896" s="78"/>
      <c r="S896" s="79" t="e">
        <f>IF(#REF!="","",ROUND(#REF!/#REF!*$AN$5,1))</f>
        <v>#REF!</v>
      </c>
      <c r="T896" s="79" t="str">
        <f t="shared" si="610"/>
        <v/>
      </c>
      <c r="U896" s="4"/>
      <c r="V896" s="69">
        <f t="shared" si="611"/>
        <v>51</v>
      </c>
      <c r="W896" s="70" t="str">
        <f t="shared" si="612"/>
        <v/>
      </c>
      <c r="X896" s="70" t="str">
        <f t="shared" si="596"/>
        <v/>
      </c>
      <c r="Y896" s="71"/>
      <c r="Z896" s="72">
        <f t="shared" si="613"/>
        <v>0</v>
      </c>
      <c r="AA896" s="72" t="str">
        <f t="shared" si="614"/>
        <v/>
      </c>
      <c r="AB896" s="4"/>
      <c r="AC896" s="84">
        <f t="shared" si="615"/>
        <v>51</v>
      </c>
      <c r="AD896" s="80" t="str">
        <f t="shared" si="597"/>
        <v/>
      </c>
      <c r="AE896" s="80" t="str">
        <f t="shared" si="598"/>
        <v/>
      </c>
      <c r="AF896" s="81"/>
      <c r="AG896" s="6">
        <f t="shared" si="616"/>
        <v>0</v>
      </c>
      <c r="AH896" s="82" t="str">
        <f t="shared" si="617"/>
        <v/>
      </c>
      <c r="AI896" s="4"/>
      <c r="AJ896" s="83">
        <f t="shared" si="618"/>
        <v>51</v>
      </c>
      <c r="AK896" s="77" t="str">
        <f t="shared" si="619"/>
        <v/>
      </c>
      <c r="AL896" s="77" t="str">
        <f t="shared" si="599"/>
        <v/>
      </c>
      <c r="AM896" s="78"/>
      <c r="AN896" s="79" t="e">
        <f>IF(#REF!="","",ROUND(#REF!/#REF!*$AN$5,1))</f>
        <v>#REF!</v>
      </c>
      <c r="AO896" s="79" t="str">
        <f t="shared" si="620"/>
        <v/>
      </c>
      <c r="AP896" s="5" t="str">
        <f t="shared" si="625"/>
        <v/>
      </c>
      <c r="AQ896" s="5" t="str">
        <f t="shared" si="626"/>
        <v/>
      </c>
      <c r="AR896" s="5" t="str">
        <f t="shared" si="627"/>
        <v/>
      </c>
      <c r="AS896" s="5" t="str">
        <f t="shared" si="628"/>
        <v/>
      </c>
      <c r="AT896" s="5" t="str">
        <f t="shared" si="629"/>
        <v/>
      </c>
      <c r="AU896" s="5" t="str">
        <f t="shared" si="630"/>
        <v/>
      </c>
      <c r="AV896" s="5" t="str">
        <f t="shared" si="624"/>
        <v/>
      </c>
    </row>
    <row r="897" spans="1:48" x14ac:dyDescent="0.35">
      <c r="A897" s="69">
        <f>IF('Student Profile'!A54="","",'Student Profile'!A54)</f>
        <v>52</v>
      </c>
      <c r="B897" s="180" t="str">
        <f>IF('Student Profile'!B54="","",'Student Profile'!B54)</f>
        <v/>
      </c>
      <c r="C897" s="69" t="str">
        <f>IF('Student Profile'!C54="","",'Student Profile'!C54)</f>
        <v/>
      </c>
      <c r="D897" s="71"/>
      <c r="E897" s="72">
        <f t="shared" si="600"/>
        <v>0</v>
      </c>
      <c r="F897" s="72" t="str">
        <f t="shared" si="601"/>
        <v/>
      </c>
      <c r="G897" s="4"/>
      <c r="H897" s="84">
        <f t="shared" si="602"/>
        <v>52</v>
      </c>
      <c r="I897" s="80" t="str">
        <f t="shared" si="603"/>
        <v/>
      </c>
      <c r="J897" s="80" t="str">
        <f t="shared" si="604"/>
        <v/>
      </c>
      <c r="K897" s="81"/>
      <c r="L897" s="6">
        <f t="shared" si="605"/>
        <v>0</v>
      </c>
      <c r="M897" s="82" t="str">
        <f t="shared" si="606"/>
        <v/>
      </c>
      <c r="N897" s="4"/>
      <c r="O897" s="83">
        <f t="shared" si="607"/>
        <v>52</v>
      </c>
      <c r="P897" s="77" t="str">
        <f t="shared" si="608"/>
        <v/>
      </c>
      <c r="Q897" s="77" t="str">
        <f t="shared" si="609"/>
        <v/>
      </c>
      <c r="R897" s="78"/>
      <c r="S897" s="79" t="e">
        <f>IF(#REF!="","",ROUND(#REF!/#REF!*$AN$5,1))</f>
        <v>#REF!</v>
      </c>
      <c r="T897" s="79" t="str">
        <f t="shared" si="610"/>
        <v/>
      </c>
      <c r="U897" s="4"/>
      <c r="V897" s="69">
        <f t="shared" si="611"/>
        <v>52</v>
      </c>
      <c r="W897" s="70" t="str">
        <f t="shared" si="612"/>
        <v/>
      </c>
      <c r="X897" s="70" t="str">
        <f t="shared" si="596"/>
        <v/>
      </c>
      <c r="Y897" s="71"/>
      <c r="Z897" s="72">
        <f t="shared" si="613"/>
        <v>0</v>
      </c>
      <c r="AA897" s="72" t="str">
        <f t="shared" si="614"/>
        <v/>
      </c>
      <c r="AB897" s="4"/>
      <c r="AC897" s="84">
        <f t="shared" si="615"/>
        <v>52</v>
      </c>
      <c r="AD897" s="80" t="str">
        <f t="shared" si="597"/>
        <v/>
      </c>
      <c r="AE897" s="80" t="str">
        <f t="shared" si="598"/>
        <v/>
      </c>
      <c r="AF897" s="81"/>
      <c r="AG897" s="6">
        <f t="shared" si="616"/>
        <v>0</v>
      </c>
      <c r="AH897" s="82" t="str">
        <f t="shared" si="617"/>
        <v/>
      </c>
      <c r="AI897" s="4"/>
      <c r="AJ897" s="83">
        <f t="shared" si="618"/>
        <v>52</v>
      </c>
      <c r="AK897" s="77" t="str">
        <f t="shared" si="619"/>
        <v/>
      </c>
      <c r="AL897" s="77" t="str">
        <f t="shared" si="599"/>
        <v/>
      </c>
      <c r="AM897" s="78"/>
      <c r="AN897" s="79" t="e">
        <f>IF(#REF!="","",ROUND(#REF!/#REF!*$AN$5,1))</f>
        <v>#REF!</v>
      </c>
      <c r="AO897" s="79" t="str">
        <f t="shared" si="620"/>
        <v/>
      </c>
      <c r="AP897" s="5" t="str">
        <f t="shared" si="625"/>
        <v/>
      </c>
      <c r="AQ897" s="5" t="str">
        <f t="shared" si="626"/>
        <v/>
      </c>
      <c r="AR897" s="5" t="str">
        <f t="shared" si="627"/>
        <v/>
      </c>
      <c r="AS897" s="5" t="str">
        <f t="shared" si="628"/>
        <v/>
      </c>
      <c r="AT897" s="5" t="str">
        <f t="shared" si="629"/>
        <v/>
      </c>
      <c r="AU897" s="5" t="str">
        <f t="shared" si="630"/>
        <v/>
      </c>
      <c r="AV897" s="5" t="str">
        <f t="shared" si="624"/>
        <v/>
      </c>
    </row>
    <row r="898" spans="1:48" x14ac:dyDescent="0.35">
      <c r="A898" s="69">
        <f>IF('Student Profile'!A55="","",'Student Profile'!A55)</f>
        <v>53</v>
      </c>
      <c r="B898" s="180" t="str">
        <f>IF('Student Profile'!B55="","",'Student Profile'!B55)</f>
        <v/>
      </c>
      <c r="C898" s="69" t="str">
        <f>IF('Student Profile'!C55="","",'Student Profile'!C55)</f>
        <v/>
      </c>
      <c r="D898" s="71"/>
      <c r="E898" s="72">
        <f t="shared" si="600"/>
        <v>0</v>
      </c>
      <c r="F898" s="72" t="str">
        <f t="shared" si="601"/>
        <v/>
      </c>
      <c r="G898" s="4"/>
      <c r="H898" s="84">
        <f t="shared" si="602"/>
        <v>53</v>
      </c>
      <c r="I898" s="80" t="str">
        <f t="shared" si="603"/>
        <v/>
      </c>
      <c r="J898" s="80" t="str">
        <f t="shared" si="604"/>
        <v/>
      </c>
      <c r="K898" s="81"/>
      <c r="L898" s="6">
        <f t="shared" si="605"/>
        <v>0</v>
      </c>
      <c r="M898" s="82" t="str">
        <f t="shared" si="606"/>
        <v/>
      </c>
      <c r="N898" s="4"/>
      <c r="O898" s="83">
        <f t="shared" si="607"/>
        <v>53</v>
      </c>
      <c r="P898" s="77" t="str">
        <f t="shared" si="608"/>
        <v/>
      </c>
      <c r="Q898" s="77" t="str">
        <f t="shared" si="609"/>
        <v/>
      </c>
      <c r="R898" s="78"/>
      <c r="S898" s="79" t="e">
        <f>IF(#REF!="","",ROUND(#REF!/#REF!*$AN$5,1))</f>
        <v>#REF!</v>
      </c>
      <c r="T898" s="79" t="str">
        <f t="shared" si="610"/>
        <v/>
      </c>
      <c r="U898" s="4"/>
      <c r="V898" s="69">
        <f t="shared" si="611"/>
        <v>53</v>
      </c>
      <c r="W898" s="70" t="str">
        <f t="shared" si="612"/>
        <v/>
      </c>
      <c r="X898" s="70" t="str">
        <f t="shared" si="596"/>
        <v/>
      </c>
      <c r="Y898" s="71"/>
      <c r="Z898" s="72">
        <f t="shared" si="613"/>
        <v>0</v>
      </c>
      <c r="AA898" s="72" t="str">
        <f t="shared" si="614"/>
        <v/>
      </c>
      <c r="AB898" s="4"/>
      <c r="AC898" s="84">
        <f t="shared" si="615"/>
        <v>53</v>
      </c>
      <c r="AD898" s="80" t="str">
        <f t="shared" si="597"/>
        <v/>
      </c>
      <c r="AE898" s="80" t="str">
        <f t="shared" si="598"/>
        <v/>
      </c>
      <c r="AF898" s="81"/>
      <c r="AG898" s="6">
        <f t="shared" si="616"/>
        <v>0</v>
      </c>
      <c r="AH898" s="82" t="str">
        <f t="shared" si="617"/>
        <v/>
      </c>
      <c r="AI898" s="4"/>
      <c r="AJ898" s="83">
        <f t="shared" si="618"/>
        <v>53</v>
      </c>
      <c r="AK898" s="77" t="str">
        <f t="shared" si="619"/>
        <v/>
      </c>
      <c r="AL898" s="77" t="str">
        <f t="shared" si="599"/>
        <v/>
      </c>
      <c r="AM898" s="78"/>
      <c r="AN898" s="79" t="e">
        <f>IF(#REF!="","",ROUND(#REF!/#REF!*$AN$5,1))</f>
        <v>#REF!</v>
      </c>
      <c r="AO898" s="79" t="str">
        <f t="shared" si="620"/>
        <v/>
      </c>
      <c r="AP898" s="5" t="str">
        <f t="shared" si="625"/>
        <v/>
      </c>
      <c r="AQ898" s="5" t="str">
        <f t="shared" si="626"/>
        <v/>
      </c>
      <c r="AR898" s="5" t="str">
        <f t="shared" si="627"/>
        <v/>
      </c>
      <c r="AS898" s="5" t="str">
        <f t="shared" si="628"/>
        <v/>
      </c>
      <c r="AT898" s="5" t="str">
        <f t="shared" si="629"/>
        <v/>
      </c>
      <c r="AU898" s="5" t="str">
        <f t="shared" si="630"/>
        <v/>
      </c>
      <c r="AV898" s="5" t="str">
        <f t="shared" si="624"/>
        <v/>
      </c>
    </row>
    <row r="899" spans="1:48" x14ac:dyDescent="0.35">
      <c r="A899" s="69">
        <f>IF('Student Profile'!A56="","",'Student Profile'!A56)</f>
        <v>54</v>
      </c>
      <c r="B899" s="180" t="str">
        <f>IF('Student Profile'!B56="","",'Student Profile'!B56)</f>
        <v/>
      </c>
      <c r="C899" s="69" t="str">
        <f>IF('Student Profile'!C56="","",'Student Profile'!C56)</f>
        <v/>
      </c>
      <c r="D899" s="71"/>
      <c r="E899" s="72">
        <f t="shared" si="600"/>
        <v>0</v>
      </c>
      <c r="F899" s="72" t="str">
        <f t="shared" si="601"/>
        <v/>
      </c>
      <c r="G899" s="4"/>
      <c r="H899" s="84">
        <f t="shared" si="602"/>
        <v>54</v>
      </c>
      <c r="I899" s="80" t="str">
        <f t="shared" si="603"/>
        <v/>
      </c>
      <c r="J899" s="80" t="str">
        <f t="shared" si="604"/>
        <v/>
      </c>
      <c r="K899" s="81"/>
      <c r="L899" s="6">
        <f t="shared" si="605"/>
        <v>0</v>
      </c>
      <c r="M899" s="82" t="str">
        <f t="shared" si="606"/>
        <v/>
      </c>
      <c r="N899" s="4"/>
      <c r="O899" s="83">
        <f t="shared" si="607"/>
        <v>54</v>
      </c>
      <c r="P899" s="77" t="str">
        <f t="shared" si="608"/>
        <v/>
      </c>
      <c r="Q899" s="77" t="str">
        <f t="shared" si="609"/>
        <v/>
      </c>
      <c r="R899" s="78"/>
      <c r="S899" s="79" t="e">
        <f>IF(#REF!="","",ROUND(#REF!/#REF!*$AN$5,1))</f>
        <v>#REF!</v>
      </c>
      <c r="T899" s="79" t="str">
        <f t="shared" si="610"/>
        <v/>
      </c>
      <c r="U899" s="4"/>
      <c r="V899" s="69">
        <f t="shared" si="611"/>
        <v>54</v>
      </c>
      <c r="W899" s="70" t="str">
        <f t="shared" si="612"/>
        <v/>
      </c>
      <c r="X899" s="70" t="str">
        <f t="shared" si="596"/>
        <v/>
      </c>
      <c r="Y899" s="71"/>
      <c r="Z899" s="72">
        <f t="shared" si="613"/>
        <v>0</v>
      </c>
      <c r="AA899" s="72" t="str">
        <f t="shared" si="614"/>
        <v/>
      </c>
      <c r="AB899" s="4"/>
      <c r="AC899" s="84">
        <f t="shared" si="615"/>
        <v>54</v>
      </c>
      <c r="AD899" s="80" t="str">
        <f t="shared" si="597"/>
        <v/>
      </c>
      <c r="AE899" s="80" t="str">
        <f t="shared" si="598"/>
        <v/>
      </c>
      <c r="AF899" s="81"/>
      <c r="AG899" s="6">
        <f t="shared" si="616"/>
        <v>0</v>
      </c>
      <c r="AH899" s="82" t="str">
        <f t="shared" si="617"/>
        <v/>
      </c>
      <c r="AI899" s="4"/>
      <c r="AJ899" s="83">
        <f t="shared" si="618"/>
        <v>54</v>
      </c>
      <c r="AK899" s="77" t="str">
        <f t="shared" si="619"/>
        <v/>
      </c>
      <c r="AL899" s="77" t="str">
        <f t="shared" si="599"/>
        <v/>
      </c>
      <c r="AM899" s="78"/>
      <c r="AN899" s="79" t="e">
        <f>IF(#REF!="","",ROUND(#REF!/#REF!*$AN$5,1))</f>
        <v>#REF!</v>
      </c>
      <c r="AO899" s="79" t="str">
        <f t="shared" si="620"/>
        <v/>
      </c>
      <c r="AP899" s="5" t="str">
        <f t="shared" si="625"/>
        <v/>
      </c>
      <c r="AQ899" s="5" t="str">
        <f t="shared" si="626"/>
        <v/>
      </c>
      <c r="AR899" s="5" t="str">
        <f t="shared" si="627"/>
        <v/>
      </c>
      <c r="AS899" s="5" t="str">
        <f t="shared" si="628"/>
        <v/>
      </c>
      <c r="AT899" s="5" t="str">
        <f t="shared" si="629"/>
        <v/>
      </c>
      <c r="AU899" s="5" t="str">
        <f t="shared" si="630"/>
        <v/>
      </c>
      <c r="AV899" s="5" t="str">
        <f t="shared" si="624"/>
        <v/>
      </c>
    </row>
    <row r="900" spans="1:48" x14ac:dyDescent="0.35">
      <c r="A900" s="69">
        <f>IF('Student Profile'!A57="","",'Student Profile'!A57)</f>
        <v>55</v>
      </c>
      <c r="B900" s="180" t="str">
        <f>IF('Student Profile'!B57="","",'Student Profile'!B57)</f>
        <v/>
      </c>
      <c r="C900" s="69" t="str">
        <f>IF('Student Profile'!C57="","",'Student Profile'!C57)</f>
        <v/>
      </c>
      <c r="D900" s="71"/>
      <c r="E900" s="72">
        <f t="shared" si="600"/>
        <v>0</v>
      </c>
      <c r="F900" s="72" t="str">
        <f t="shared" si="601"/>
        <v/>
      </c>
      <c r="G900" s="4"/>
      <c r="H900" s="84">
        <f t="shared" si="602"/>
        <v>55</v>
      </c>
      <c r="I900" s="80" t="str">
        <f t="shared" si="603"/>
        <v/>
      </c>
      <c r="J900" s="80" t="str">
        <f t="shared" si="604"/>
        <v/>
      </c>
      <c r="K900" s="81"/>
      <c r="L900" s="6">
        <f t="shared" si="605"/>
        <v>0</v>
      </c>
      <c r="M900" s="82" t="str">
        <f t="shared" si="606"/>
        <v/>
      </c>
      <c r="N900" s="4"/>
      <c r="O900" s="83">
        <f t="shared" si="607"/>
        <v>55</v>
      </c>
      <c r="P900" s="77" t="str">
        <f t="shared" si="608"/>
        <v/>
      </c>
      <c r="Q900" s="77" t="str">
        <f t="shared" si="609"/>
        <v/>
      </c>
      <c r="R900" s="78"/>
      <c r="S900" s="79" t="e">
        <f>IF(#REF!="","",ROUND(#REF!/#REF!*$AN$5,1))</f>
        <v>#REF!</v>
      </c>
      <c r="T900" s="79" t="str">
        <f t="shared" si="610"/>
        <v/>
      </c>
      <c r="U900" s="4"/>
      <c r="V900" s="69">
        <f t="shared" si="611"/>
        <v>55</v>
      </c>
      <c r="W900" s="70" t="str">
        <f t="shared" si="612"/>
        <v/>
      </c>
      <c r="X900" s="70" t="str">
        <f t="shared" si="596"/>
        <v/>
      </c>
      <c r="Y900" s="71"/>
      <c r="Z900" s="72">
        <f t="shared" si="613"/>
        <v>0</v>
      </c>
      <c r="AA900" s="72" t="str">
        <f t="shared" si="614"/>
        <v/>
      </c>
      <c r="AB900" s="4"/>
      <c r="AC900" s="84">
        <f t="shared" si="615"/>
        <v>55</v>
      </c>
      <c r="AD900" s="80" t="str">
        <f t="shared" si="597"/>
        <v/>
      </c>
      <c r="AE900" s="80" t="str">
        <f t="shared" si="598"/>
        <v/>
      </c>
      <c r="AF900" s="81"/>
      <c r="AG900" s="6">
        <f t="shared" si="616"/>
        <v>0</v>
      </c>
      <c r="AH900" s="82" t="str">
        <f t="shared" si="617"/>
        <v/>
      </c>
      <c r="AI900" s="4"/>
      <c r="AJ900" s="83">
        <f t="shared" si="618"/>
        <v>55</v>
      </c>
      <c r="AK900" s="77" t="str">
        <f t="shared" si="619"/>
        <v/>
      </c>
      <c r="AL900" s="77" t="str">
        <f t="shared" si="599"/>
        <v/>
      </c>
      <c r="AM900" s="78"/>
      <c r="AN900" s="79" t="e">
        <f>IF(#REF!="","",ROUND(#REF!/#REF!*$AN$5,1))</f>
        <v>#REF!</v>
      </c>
      <c r="AO900" s="79" t="str">
        <f t="shared" si="620"/>
        <v/>
      </c>
      <c r="AP900" s="5" t="str">
        <f t="shared" si="625"/>
        <v/>
      </c>
      <c r="AQ900" s="5" t="str">
        <f t="shared" si="626"/>
        <v/>
      </c>
      <c r="AR900" s="5" t="str">
        <f t="shared" si="627"/>
        <v/>
      </c>
      <c r="AS900" s="5" t="str">
        <f t="shared" si="628"/>
        <v/>
      </c>
      <c r="AT900" s="5" t="str">
        <f t="shared" si="629"/>
        <v/>
      </c>
      <c r="AU900" s="5" t="str">
        <f t="shared" si="630"/>
        <v/>
      </c>
      <c r="AV900" s="5" t="str">
        <f t="shared" si="624"/>
        <v/>
      </c>
    </row>
    <row r="901" spans="1:48" x14ac:dyDescent="0.35">
      <c r="A901" s="69">
        <f>IF('Student Profile'!A58="","",'Student Profile'!A58)</f>
        <v>56</v>
      </c>
      <c r="B901" s="180" t="str">
        <f>IF('Student Profile'!B58="","",'Student Profile'!B58)</f>
        <v/>
      </c>
      <c r="C901" s="69" t="str">
        <f>IF('Student Profile'!C58="","",'Student Profile'!C58)</f>
        <v/>
      </c>
      <c r="D901" s="71"/>
      <c r="E901" s="72">
        <f t="shared" si="600"/>
        <v>0</v>
      </c>
      <c r="F901" s="72" t="str">
        <f t="shared" si="601"/>
        <v/>
      </c>
      <c r="G901" s="4"/>
      <c r="H901" s="84">
        <f t="shared" si="602"/>
        <v>56</v>
      </c>
      <c r="I901" s="80" t="str">
        <f t="shared" si="603"/>
        <v/>
      </c>
      <c r="J901" s="80" t="str">
        <f t="shared" si="604"/>
        <v/>
      </c>
      <c r="K901" s="81"/>
      <c r="L901" s="6">
        <f t="shared" si="605"/>
        <v>0</v>
      </c>
      <c r="M901" s="82" t="str">
        <f t="shared" si="606"/>
        <v/>
      </c>
      <c r="N901" s="4"/>
      <c r="O901" s="83">
        <f t="shared" si="607"/>
        <v>56</v>
      </c>
      <c r="P901" s="77" t="str">
        <f t="shared" si="608"/>
        <v/>
      </c>
      <c r="Q901" s="77" t="str">
        <f t="shared" si="609"/>
        <v/>
      </c>
      <c r="R901" s="78"/>
      <c r="S901" s="79" t="e">
        <f>IF(#REF!="","",ROUND(#REF!/#REF!*$AN$5,1))</f>
        <v>#REF!</v>
      </c>
      <c r="T901" s="79" t="str">
        <f t="shared" si="610"/>
        <v/>
      </c>
      <c r="U901" s="4"/>
      <c r="V901" s="69">
        <f t="shared" si="611"/>
        <v>56</v>
      </c>
      <c r="W901" s="70" t="str">
        <f t="shared" si="612"/>
        <v/>
      </c>
      <c r="X901" s="70" t="str">
        <f t="shared" si="596"/>
        <v/>
      </c>
      <c r="Y901" s="71"/>
      <c r="Z901" s="72">
        <f t="shared" si="613"/>
        <v>0</v>
      </c>
      <c r="AA901" s="72" t="str">
        <f t="shared" si="614"/>
        <v/>
      </c>
      <c r="AB901" s="4"/>
      <c r="AC901" s="84">
        <f t="shared" si="615"/>
        <v>56</v>
      </c>
      <c r="AD901" s="80" t="str">
        <f t="shared" si="597"/>
        <v/>
      </c>
      <c r="AE901" s="80" t="str">
        <f t="shared" si="598"/>
        <v/>
      </c>
      <c r="AF901" s="81"/>
      <c r="AG901" s="6">
        <f t="shared" si="616"/>
        <v>0</v>
      </c>
      <c r="AH901" s="82" t="str">
        <f t="shared" si="617"/>
        <v/>
      </c>
      <c r="AI901" s="4"/>
      <c r="AJ901" s="83">
        <f t="shared" si="618"/>
        <v>56</v>
      </c>
      <c r="AK901" s="77" t="str">
        <f t="shared" si="619"/>
        <v/>
      </c>
      <c r="AL901" s="77" t="str">
        <f t="shared" si="599"/>
        <v/>
      </c>
      <c r="AM901" s="78"/>
      <c r="AN901" s="79" t="e">
        <f>IF(#REF!="","",ROUND(#REF!/#REF!*$AN$5,1))</f>
        <v>#REF!</v>
      </c>
      <c r="AO901" s="79" t="str">
        <f t="shared" si="620"/>
        <v/>
      </c>
      <c r="AP901" s="5" t="str">
        <f t="shared" si="625"/>
        <v/>
      </c>
      <c r="AQ901" s="5" t="str">
        <f t="shared" si="626"/>
        <v/>
      </c>
      <c r="AR901" s="5" t="str">
        <f t="shared" si="627"/>
        <v/>
      </c>
      <c r="AS901" s="5" t="str">
        <f t="shared" si="628"/>
        <v/>
      </c>
      <c r="AT901" s="5" t="str">
        <f t="shared" si="629"/>
        <v/>
      </c>
      <c r="AU901" s="5" t="str">
        <f t="shared" si="630"/>
        <v/>
      </c>
      <c r="AV901" s="5" t="str">
        <f t="shared" si="624"/>
        <v/>
      </c>
    </row>
    <row r="902" spans="1:48" x14ac:dyDescent="0.35">
      <c r="A902" s="69">
        <f>IF('Student Profile'!A59="","",'Student Profile'!A59)</f>
        <v>57</v>
      </c>
      <c r="B902" s="180" t="str">
        <f>IF('Student Profile'!B59="","",'Student Profile'!B59)</f>
        <v/>
      </c>
      <c r="C902" s="69" t="str">
        <f>IF('Student Profile'!C59="","",'Student Profile'!C59)</f>
        <v/>
      </c>
      <c r="D902" s="71"/>
      <c r="E902" s="72">
        <f t="shared" si="600"/>
        <v>0</v>
      </c>
      <c r="F902" s="72" t="str">
        <f t="shared" si="601"/>
        <v/>
      </c>
      <c r="G902" s="4"/>
      <c r="H902" s="84">
        <f t="shared" si="602"/>
        <v>57</v>
      </c>
      <c r="I902" s="80" t="str">
        <f t="shared" si="603"/>
        <v/>
      </c>
      <c r="J902" s="80" t="str">
        <f t="shared" si="604"/>
        <v/>
      </c>
      <c r="K902" s="81"/>
      <c r="L902" s="6">
        <f t="shared" si="605"/>
        <v>0</v>
      </c>
      <c r="M902" s="82" t="str">
        <f t="shared" si="606"/>
        <v/>
      </c>
      <c r="N902" s="4"/>
      <c r="O902" s="83">
        <f t="shared" si="607"/>
        <v>57</v>
      </c>
      <c r="P902" s="77" t="str">
        <f t="shared" si="608"/>
        <v/>
      </c>
      <c r="Q902" s="77" t="str">
        <f t="shared" si="609"/>
        <v/>
      </c>
      <c r="R902" s="78"/>
      <c r="S902" s="79" t="e">
        <f>IF(#REF!="","",ROUND(#REF!/#REF!*$AN$5,1))</f>
        <v>#REF!</v>
      </c>
      <c r="T902" s="79" t="str">
        <f t="shared" si="610"/>
        <v/>
      </c>
      <c r="U902" s="4"/>
      <c r="V902" s="69">
        <f t="shared" si="611"/>
        <v>57</v>
      </c>
      <c r="W902" s="70" t="str">
        <f t="shared" si="612"/>
        <v/>
      </c>
      <c r="X902" s="70" t="str">
        <f t="shared" si="596"/>
        <v/>
      </c>
      <c r="Y902" s="71"/>
      <c r="Z902" s="72">
        <f t="shared" si="613"/>
        <v>0</v>
      </c>
      <c r="AA902" s="72" t="str">
        <f t="shared" si="614"/>
        <v/>
      </c>
      <c r="AB902" s="4"/>
      <c r="AC902" s="84">
        <f t="shared" si="615"/>
        <v>57</v>
      </c>
      <c r="AD902" s="80" t="str">
        <f t="shared" si="597"/>
        <v/>
      </c>
      <c r="AE902" s="80" t="str">
        <f t="shared" si="598"/>
        <v/>
      </c>
      <c r="AF902" s="81"/>
      <c r="AG902" s="6">
        <f t="shared" si="616"/>
        <v>0</v>
      </c>
      <c r="AH902" s="82" t="str">
        <f t="shared" si="617"/>
        <v/>
      </c>
      <c r="AI902" s="4"/>
      <c r="AJ902" s="83">
        <f t="shared" si="618"/>
        <v>57</v>
      </c>
      <c r="AK902" s="77" t="str">
        <f t="shared" si="619"/>
        <v/>
      </c>
      <c r="AL902" s="77" t="str">
        <f t="shared" si="599"/>
        <v/>
      </c>
      <c r="AM902" s="78"/>
      <c r="AN902" s="79" t="e">
        <f>IF(#REF!="","",ROUND(#REF!/#REF!*$AN$5,1))</f>
        <v>#REF!</v>
      </c>
      <c r="AO902" s="79" t="str">
        <f t="shared" si="620"/>
        <v/>
      </c>
      <c r="AP902" s="5" t="str">
        <f t="shared" si="625"/>
        <v/>
      </c>
      <c r="AQ902" s="5" t="str">
        <f t="shared" si="626"/>
        <v/>
      </c>
      <c r="AR902" s="5" t="str">
        <f t="shared" si="627"/>
        <v/>
      </c>
      <c r="AS902" s="5" t="str">
        <f t="shared" si="628"/>
        <v/>
      </c>
      <c r="AT902" s="5" t="str">
        <f t="shared" si="629"/>
        <v/>
      </c>
      <c r="AU902" s="5" t="str">
        <f t="shared" si="630"/>
        <v/>
      </c>
      <c r="AV902" s="5" t="str">
        <f t="shared" si="624"/>
        <v/>
      </c>
    </row>
    <row r="903" spans="1:48" x14ac:dyDescent="0.35">
      <c r="A903" s="69">
        <f>IF('Student Profile'!A60="","",'Student Profile'!A60)</f>
        <v>58</v>
      </c>
      <c r="B903" s="180" t="str">
        <f>IF('Student Profile'!B60="","",'Student Profile'!B60)</f>
        <v/>
      </c>
      <c r="C903" s="69" t="str">
        <f>IF('Student Profile'!C60="","",'Student Profile'!C60)</f>
        <v/>
      </c>
      <c r="D903" s="71"/>
      <c r="E903" s="72">
        <f t="shared" si="600"/>
        <v>0</v>
      </c>
      <c r="F903" s="72" t="str">
        <f t="shared" si="601"/>
        <v/>
      </c>
      <c r="G903" s="4"/>
      <c r="H903" s="84">
        <f t="shared" si="602"/>
        <v>58</v>
      </c>
      <c r="I903" s="80" t="str">
        <f t="shared" si="603"/>
        <v/>
      </c>
      <c r="J903" s="80" t="str">
        <f t="shared" si="604"/>
        <v/>
      </c>
      <c r="K903" s="81"/>
      <c r="L903" s="6">
        <f t="shared" si="605"/>
        <v>0</v>
      </c>
      <c r="M903" s="82" t="str">
        <f t="shared" si="606"/>
        <v/>
      </c>
      <c r="N903" s="4"/>
      <c r="O903" s="83">
        <f t="shared" si="607"/>
        <v>58</v>
      </c>
      <c r="P903" s="77" t="str">
        <f t="shared" si="608"/>
        <v/>
      </c>
      <c r="Q903" s="77" t="str">
        <f t="shared" si="609"/>
        <v/>
      </c>
      <c r="R903" s="78"/>
      <c r="S903" s="79" t="e">
        <f>IF(#REF!="","",ROUND(#REF!/#REF!*$AN$5,1))</f>
        <v>#REF!</v>
      </c>
      <c r="T903" s="79" t="str">
        <f t="shared" si="610"/>
        <v/>
      </c>
      <c r="U903" s="4"/>
      <c r="V903" s="69">
        <f t="shared" si="611"/>
        <v>58</v>
      </c>
      <c r="W903" s="70" t="str">
        <f t="shared" si="612"/>
        <v/>
      </c>
      <c r="X903" s="70" t="str">
        <f t="shared" si="596"/>
        <v/>
      </c>
      <c r="Y903" s="71"/>
      <c r="Z903" s="72">
        <f t="shared" si="613"/>
        <v>0</v>
      </c>
      <c r="AA903" s="72" t="str">
        <f t="shared" si="614"/>
        <v/>
      </c>
      <c r="AB903" s="4"/>
      <c r="AC903" s="84">
        <f t="shared" si="615"/>
        <v>58</v>
      </c>
      <c r="AD903" s="80" t="str">
        <f t="shared" si="597"/>
        <v/>
      </c>
      <c r="AE903" s="80" t="str">
        <f t="shared" si="598"/>
        <v/>
      </c>
      <c r="AF903" s="81"/>
      <c r="AG903" s="6">
        <f t="shared" si="616"/>
        <v>0</v>
      </c>
      <c r="AH903" s="82" t="str">
        <f t="shared" si="617"/>
        <v/>
      </c>
      <c r="AI903" s="4"/>
      <c r="AJ903" s="83">
        <f t="shared" si="618"/>
        <v>58</v>
      </c>
      <c r="AK903" s="77" t="str">
        <f t="shared" si="619"/>
        <v/>
      </c>
      <c r="AL903" s="77" t="str">
        <f t="shared" si="599"/>
        <v/>
      </c>
      <c r="AM903" s="78"/>
      <c r="AN903" s="79" t="e">
        <f>IF(#REF!="","",ROUND(#REF!/#REF!*$AN$5,1))</f>
        <v>#REF!</v>
      </c>
      <c r="AO903" s="79" t="str">
        <f t="shared" si="620"/>
        <v/>
      </c>
      <c r="AP903" s="5" t="str">
        <f t="shared" si="625"/>
        <v/>
      </c>
      <c r="AQ903" s="5" t="str">
        <f t="shared" si="626"/>
        <v/>
      </c>
      <c r="AR903" s="5" t="str">
        <f t="shared" si="627"/>
        <v/>
      </c>
      <c r="AS903" s="5" t="str">
        <f t="shared" si="628"/>
        <v/>
      </c>
      <c r="AT903" s="5" t="str">
        <f t="shared" si="629"/>
        <v/>
      </c>
      <c r="AU903" s="5" t="str">
        <f t="shared" si="630"/>
        <v/>
      </c>
      <c r="AV903" s="5" t="str">
        <f t="shared" si="624"/>
        <v/>
      </c>
    </row>
    <row r="904" spans="1:48" x14ac:dyDescent="0.35">
      <c r="A904" s="69">
        <f>IF('Student Profile'!A61="","",'Student Profile'!A61)</f>
        <v>59</v>
      </c>
      <c r="B904" s="180" t="str">
        <f>IF('Student Profile'!B61="","",'Student Profile'!B61)</f>
        <v/>
      </c>
      <c r="C904" s="69" t="str">
        <f>IF('Student Profile'!C61="","",'Student Profile'!C61)</f>
        <v/>
      </c>
      <c r="D904" s="71"/>
      <c r="E904" s="72">
        <f t="shared" si="600"/>
        <v>0</v>
      </c>
      <c r="F904" s="72" t="str">
        <f t="shared" si="601"/>
        <v/>
      </c>
      <c r="G904" s="4"/>
      <c r="H904" s="84">
        <f t="shared" si="602"/>
        <v>59</v>
      </c>
      <c r="I904" s="80" t="str">
        <f t="shared" si="603"/>
        <v/>
      </c>
      <c r="J904" s="80" t="str">
        <f t="shared" si="604"/>
        <v/>
      </c>
      <c r="K904" s="81"/>
      <c r="L904" s="6">
        <f t="shared" si="605"/>
        <v>0</v>
      </c>
      <c r="M904" s="82" t="str">
        <f t="shared" si="606"/>
        <v/>
      </c>
      <c r="N904" s="4"/>
      <c r="O904" s="83">
        <f t="shared" si="607"/>
        <v>59</v>
      </c>
      <c r="P904" s="77" t="str">
        <f t="shared" si="608"/>
        <v/>
      </c>
      <c r="Q904" s="77" t="str">
        <f t="shared" si="609"/>
        <v/>
      </c>
      <c r="R904" s="78"/>
      <c r="S904" s="79" t="e">
        <f>IF(#REF!="","",ROUND(#REF!/#REF!*$AN$5,1))</f>
        <v>#REF!</v>
      </c>
      <c r="T904" s="79" t="str">
        <f t="shared" si="610"/>
        <v/>
      </c>
      <c r="U904" s="4"/>
      <c r="V904" s="69">
        <f t="shared" si="611"/>
        <v>59</v>
      </c>
      <c r="W904" s="70" t="str">
        <f t="shared" si="612"/>
        <v/>
      </c>
      <c r="X904" s="70" t="str">
        <f t="shared" si="596"/>
        <v/>
      </c>
      <c r="Y904" s="71"/>
      <c r="Z904" s="72">
        <f t="shared" si="613"/>
        <v>0</v>
      </c>
      <c r="AA904" s="72" t="str">
        <f t="shared" si="614"/>
        <v/>
      </c>
      <c r="AB904" s="4"/>
      <c r="AC904" s="84">
        <f t="shared" si="615"/>
        <v>59</v>
      </c>
      <c r="AD904" s="80" t="str">
        <f t="shared" si="597"/>
        <v/>
      </c>
      <c r="AE904" s="80" t="str">
        <f t="shared" si="598"/>
        <v/>
      </c>
      <c r="AF904" s="81"/>
      <c r="AG904" s="6">
        <f t="shared" si="616"/>
        <v>0</v>
      </c>
      <c r="AH904" s="82" t="str">
        <f t="shared" si="617"/>
        <v/>
      </c>
      <c r="AI904" s="4"/>
      <c r="AJ904" s="83">
        <f t="shared" si="618"/>
        <v>59</v>
      </c>
      <c r="AK904" s="77" t="str">
        <f t="shared" si="619"/>
        <v/>
      </c>
      <c r="AL904" s="77" t="str">
        <f t="shared" si="599"/>
        <v/>
      </c>
      <c r="AM904" s="78"/>
      <c r="AN904" s="79" t="e">
        <f>IF(#REF!="","",ROUND(#REF!/#REF!*$AN$5,1))</f>
        <v>#REF!</v>
      </c>
      <c r="AO904" s="79" t="str">
        <f t="shared" si="620"/>
        <v/>
      </c>
      <c r="AP904" s="5" t="str">
        <f t="shared" si="625"/>
        <v/>
      </c>
      <c r="AQ904" s="5" t="str">
        <f t="shared" si="626"/>
        <v/>
      </c>
      <c r="AR904" s="5" t="str">
        <f t="shared" si="627"/>
        <v/>
      </c>
      <c r="AS904" s="5" t="str">
        <f t="shared" si="628"/>
        <v/>
      </c>
      <c r="AT904" s="5" t="str">
        <f t="shared" si="629"/>
        <v/>
      </c>
      <c r="AU904" s="5" t="str">
        <f t="shared" si="630"/>
        <v/>
      </c>
      <c r="AV904" s="5" t="str">
        <f t="shared" si="624"/>
        <v/>
      </c>
    </row>
    <row r="905" spans="1:48" x14ac:dyDescent="0.35">
      <c r="A905" s="69">
        <f>IF('Student Profile'!A62="","",'Student Profile'!A62)</f>
        <v>60</v>
      </c>
      <c r="B905" s="180" t="str">
        <f>IF('Student Profile'!B62="","",'Student Profile'!B62)</f>
        <v/>
      </c>
      <c r="C905" s="69" t="str">
        <f>IF('Student Profile'!C62="","",'Student Profile'!C62)</f>
        <v/>
      </c>
      <c r="D905" s="71"/>
      <c r="E905" s="72">
        <f t="shared" si="600"/>
        <v>0</v>
      </c>
      <c r="F905" s="72" t="str">
        <f t="shared" si="601"/>
        <v/>
      </c>
      <c r="G905" s="4"/>
      <c r="H905" s="84">
        <f t="shared" si="602"/>
        <v>60</v>
      </c>
      <c r="I905" s="80" t="str">
        <f t="shared" si="603"/>
        <v/>
      </c>
      <c r="J905" s="80" t="str">
        <f t="shared" si="604"/>
        <v/>
      </c>
      <c r="K905" s="81"/>
      <c r="L905" s="6">
        <f t="shared" si="605"/>
        <v>0</v>
      </c>
      <c r="M905" s="82" t="str">
        <f t="shared" si="606"/>
        <v/>
      </c>
      <c r="N905" s="4"/>
      <c r="O905" s="83">
        <f t="shared" si="607"/>
        <v>60</v>
      </c>
      <c r="P905" s="77" t="str">
        <f t="shared" si="608"/>
        <v/>
      </c>
      <c r="Q905" s="77" t="str">
        <f t="shared" si="609"/>
        <v/>
      </c>
      <c r="R905" s="78"/>
      <c r="S905" s="79" t="e">
        <f>IF(#REF!="","",ROUND(#REF!/#REF!*$AN$5,1))</f>
        <v>#REF!</v>
      </c>
      <c r="T905" s="79" t="str">
        <f t="shared" si="610"/>
        <v/>
      </c>
      <c r="U905" s="4"/>
      <c r="V905" s="69">
        <f>IF(A905="","",A905)</f>
        <v>60</v>
      </c>
      <c r="W905" s="70" t="str">
        <f t="shared" si="612"/>
        <v/>
      </c>
      <c r="X905" s="70" t="str">
        <f t="shared" si="596"/>
        <v/>
      </c>
      <c r="Y905" s="71"/>
      <c r="Z905" s="72">
        <f t="shared" si="613"/>
        <v>0</v>
      </c>
      <c r="AA905" s="72" t="str">
        <f t="shared" si="614"/>
        <v/>
      </c>
      <c r="AB905" s="4"/>
      <c r="AC905" s="84">
        <f t="shared" si="615"/>
        <v>60</v>
      </c>
      <c r="AD905" s="80" t="str">
        <f t="shared" si="597"/>
        <v/>
      </c>
      <c r="AE905" s="80" t="str">
        <f t="shared" si="598"/>
        <v/>
      </c>
      <c r="AF905" s="81"/>
      <c r="AG905" s="6">
        <f t="shared" si="616"/>
        <v>0</v>
      </c>
      <c r="AH905" s="82" t="str">
        <f t="shared" si="617"/>
        <v/>
      </c>
      <c r="AI905" s="4"/>
      <c r="AJ905" s="83">
        <f t="shared" si="618"/>
        <v>60</v>
      </c>
      <c r="AK905" s="77" t="str">
        <f t="shared" si="619"/>
        <v/>
      </c>
      <c r="AL905" s="77" t="str">
        <f t="shared" si="599"/>
        <v/>
      </c>
      <c r="AM905" s="78"/>
      <c r="AN905" s="79" t="e">
        <f>IF(#REF!="","",ROUND(#REF!/#REF!*$AN$5,1))</f>
        <v>#REF!</v>
      </c>
      <c r="AO905" s="79" t="str">
        <f t="shared" si="620"/>
        <v/>
      </c>
      <c r="AP905" s="5" t="str">
        <f t="shared" si="625"/>
        <v/>
      </c>
      <c r="AQ905" s="5" t="str">
        <f t="shared" si="626"/>
        <v/>
      </c>
      <c r="AR905" s="5" t="str">
        <f t="shared" si="627"/>
        <v/>
      </c>
      <c r="AS905" s="5" t="str">
        <f t="shared" si="628"/>
        <v/>
      </c>
      <c r="AT905" s="5" t="str">
        <f t="shared" si="629"/>
        <v/>
      </c>
      <c r="AU905" s="5" t="str">
        <f t="shared" si="630"/>
        <v/>
      </c>
      <c r="AV905" s="5" t="str">
        <f t="shared" si="624"/>
        <v/>
      </c>
    </row>
    <row r="906" spans="1:48" x14ac:dyDescent="0.35">
      <c r="A906" s="69">
        <f>IF('Student Profile'!A63="","",'Student Profile'!A63)</f>
        <v>61</v>
      </c>
      <c r="B906" s="180" t="str">
        <f>IF('Student Profile'!B63="","",'Student Profile'!B63)</f>
        <v/>
      </c>
      <c r="C906" s="69" t="str">
        <f>IF('Student Profile'!C63="","",'Student Profile'!C63)</f>
        <v/>
      </c>
      <c r="D906" s="71"/>
      <c r="E906" s="72">
        <f t="shared" ref="E906:E931" si="631">ROUND(D906/$D$5*$E$5,1)</f>
        <v>0</v>
      </c>
      <c r="F906" s="72" t="str">
        <f t="shared" si="601"/>
        <v/>
      </c>
      <c r="G906" s="4"/>
      <c r="H906" s="84">
        <f t="shared" ref="H906:H945" si="632">IF(A906="","",A906)</f>
        <v>61</v>
      </c>
      <c r="I906" s="80" t="str">
        <f t="shared" ref="I906:I945" si="633">IF(B906="","",B906)</f>
        <v/>
      </c>
      <c r="J906" s="80" t="str">
        <f t="shared" ref="J906:J945" si="634">IF(C906="","",C906)</f>
        <v/>
      </c>
      <c r="K906" s="81"/>
      <c r="L906" s="6">
        <f t="shared" ref="L906:L945" si="635">ROUND(K906/$AF$5*$AG$5,1)</f>
        <v>0</v>
      </c>
      <c r="M906" s="82" t="str">
        <f t="shared" si="606"/>
        <v/>
      </c>
      <c r="N906" s="4"/>
      <c r="O906" s="83">
        <f t="shared" ref="O906:O945" si="636">IF(A906="","",A906)</f>
        <v>61</v>
      </c>
      <c r="P906" s="77" t="str">
        <f t="shared" ref="P906:P945" si="637">IF(B906="","",B906)</f>
        <v/>
      </c>
      <c r="Q906" s="77" t="str">
        <f t="shared" ref="Q906:Q945" si="638">IF(C906="","",C906)</f>
        <v/>
      </c>
      <c r="R906" s="78"/>
      <c r="S906" s="79" t="e">
        <f>IF(#REF!="","",ROUND(#REF!/#REF!*$AN$5,1))</f>
        <v>#REF!</v>
      </c>
      <c r="T906" s="79" t="str">
        <f t="shared" ref="T906:T945" si="639">IF(R906="","",ROUNDUP(R906/$R$845*$T$845,1))</f>
        <v/>
      </c>
      <c r="U906" s="4"/>
      <c r="V906" s="69">
        <f t="shared" ref="V906:V945" si="640">IF(A906="","",A906)</f>
        <v>61</v>
      </c>
      <c r="W906" s="70" t="str">
        <f t="shared" ref="W906:W945" si="641">IF(B906="","",B906)</f>
        <v/>
      </c>
      <c r="X906" s="70" t="str">
        <f t="shared" ref="X906:X945" si="642">IF(C906="","",C906)</f>
        <v/>
      </c>
      <c r="Y906" s="71"/>
      <c r="Z906" s="72">
        <f t="shared" ref="Z906:Z945" si="643">ROUND(Y906/$Y$5*$Z$5,1)</f>
        <v>0</v>
      </c>
      <c r="AA906" s="72" t="str">
        <f t="shared" si="614"/>
        <v/>
      </c>
      <c r="AB906" s="4"/>
      <c r="AC906" s="84">
        <f t="shared" ref="AC906:AC945" si="644">IF(A906="","",A906)</f>
        <v>61</v>
      </c>
      <c r="AD906" s="80" t="str">
        <f t="shared" ref="AD906:AD945" si="645">IF(B906="","",B906)</f>
        <v/>
      </c>
      <c r="AE906" s="80" t="str">
        <f t="shared" ref="AE906:AE945" si="646">IF(C906="","",C906)</f>
        <v/>
      </c>
      <c r="AF906" s="81"/>
      <c r="AG906" s="6">
        <f t="shared" ref="AG906:AG945" si="647">ROUND(AF906/$AF$5*$AG$5,1)</f>
        <v>0</v>
      </c>
      <c r="AH906" s="82" t="str">
        <f t="shared" si="617"/>
        <v/>
      </c>
      <c r="AI906" s="4"/>
      <c r="AJ906" s="83">
        <f t="shared" ref="AJ906:AJ945" si="648">IF(A906="","",A906)</f>
        <v>61</v>
      </c>
      <c r="AK906" s="77" t="str">
        <f t="shared" ref="AK906:AK945" si="649">IF(B906="","",B906)</f>
        <v/>
      </c>
      <c r="AL906" s="77" t="str">
        <f t="shared" ref="AL906:AL945" si="650">IF(C906="","",C906)</f>
        <v/>
      </c>
      <c r="AM906" s="78"/>
      <c r="AN906" s="79" t="e">
        <f>IF(#REF!="","",ROUND(#REF!/#REF!*$AN$5,1))</f>
        <v>#REF!</v>
      </c>
      <c r="AO906" s="79" t="str">
        <f t="shared" si="620"/>
        <v/>
      </c>
      <c r="AP906" s="5" t="str">
        <f t="shared" si="625"/>
        <v/>
      </c>
      <c r="AQ906" s="5" t="str">
        <f t="shared" si="626"/>
        <v/>
      </c>
      <c r="AR906" s="5" t="str">
        <f t="shared" si="627"/>
        <v/>
      </c>
      <c r="AS906" s="5" t="str">
        <f t="shared" si="628"/>
        <v/>
      </c>
      <c r="AT906" s="5" t="str">
        <f t="shared" si="629"/>
        <v/>
      </c>
      <c r="AU906" s="5" t="str">
        <f t="shared" si="630"/>
        <v/>
      </c>
      <c r="AV906" s="5" t="str">
        <f t="shared" si="624"/>
        <v/>
      </c>
    </row>
    <row r="907" spans="1:48" x14ac:dyDescent="0.35">
      <c r="A907" s="69">
        <f>IF('Student Profile'!A64="","",'Student Profile'!A64)</f>
        <v>62</v>
      </c>
      <c r="B907" s="180" t="str">
        <f>IF('Student Profile'!B64="","",'Student Profile'!B64)</f>
        <v/>
      </c>
      <c r="C907" s="69" t="str">
        <f>IF('Student Profile'!C64="","",'Student Profile'!C64)</f>
        <v/>
      </c>
      <c r="D907" s="71"/>
      <c r="E907" s="72">
        <f t="shared" si="631"/>
        <v>0</v>
      </c>
      <c r="F907" s="72" t="str">
        <f t="shared" si="601"/>
        <v/>
      </c>
      <c r="G907" s="4"/>
      <c r="H907" s="84">
        <f t="shared" si="632"/>
        <v>62</v>
      </c>
      <c r="I907" s="80" t="str">
        <f t="shared" si="633"/>
        <v/>
      </c>
      <c r="J907" s="80" t="str">
        <f t="shared" si="634"/>
        <v/>
      </c>
      <c r="K907" s="81"/>
      <c r="L907" s="6">
        <f t="shared" si="635"/>
        <v>0</v>
      </c>
      <c r="M907" s="82" t="str">
        <f t="shared" si="606"/>
        <v/>
      </c>
      <c r="N907" s="4"/>
      <c r="O907" s="83">
        <f t="shared" si="636"/>
        <v>62</v>
      </c>
      <c r="P907" s="77" t="str">
        <f t="shared" si="637"/>
        <v/>
      </c>
      <c r="Q907" s="77" t="str">
        <f t="shared" si="638"/>
        <v/>
      </c>
      <c r="R907" s="78"/>
      <c r="S907" s="79" t="e">
        <f>IF(#REF!="","",ROUND(#REF!/#REF!*$AN$5,1))</f>
        <v>#REF!</v>
      </c>
      <c r="T907" s="79" t="str">
        <f t="shared" si="639"/>
        <v/>
      </c>
      <c r="U907" s="4"/>
      <c r="V907" s="69">
        <f t="shared" si="640"/>
        <v>62</v>
      </c>
      <c r="W907" s="70" t="str">
        <f t="shared" si="641"/>
        <v/>
      </c>
      <c r="X907" s="70" t="str">
        <f t="shared" si="642"/>
        <v/>
      </c>
      <c r="Y907" s="71"/>
      <c r="Z907" s="72">
        <f t="shared" si="643"/>
        <v>0</v>
      </c>
      <c r="AA907" s="72" t="str">
        <f t="shared" si="614"/>
        <v/>
      </c>
      <c r="AB907" s="4"/>
      <c r="AC907" s="84">
        <f t="shared" si="644"/>
        <v>62</v>
      </c>
      <c r="AD907" s="80" t="str">
        <f t="shared" si="645"/>
        <v/>
      </c>
      <c r="AE907" s="80" t="str">
        <f t="shared" si="646"/>
        <v/>
      </c>
      <c r="AF907" s="81"/>
      <c r="AG907" s="6">
        <f t="shared" si="647"/>
        <v>0</v>
      </c>
      <c r="AH907" s="82" t="str">
        <f t="shared" si="617"/>
        <v/>
      </c>
      <c r="AI907" s="4"/>
      <c r="AJ907" s="83">
        <f t="shared" si="648"/>
        <v>62</v>
      </c>
      <c r="AK907" s="77" t="str">
        <f t="shared" si="649"/>
        <v/>
      </c>
      <c r="AL907" s="77" t="str">
        <f t="shared" si="650"/>
        <v/>
      </c>
      <c r="AM907" s="78"/>
      <c r="AN907" s="79" t="e">
        <f>IF(#REF!="","",ROUND(#REF!/#REF!*$AN$5,1))</f>
        <v>#REF!</v>
      </c>
      <c r="AO907" s="79" t="str">
        <f t="shared" si="620"/>
        <v/>
      </c>
      <c r="AP907" s="5" t="str">
        <f t="shared" si="625"/>
        <v/>
      </c>
      <c r="AQ907" s="5" t="str">
        <f t="shared" si="626"/>
        <v/>
      </c>
      <c r="AR907" s="5" t="str">
        <f t="shared" si="627"/>
        <v/>
      </c>
      <c r="AS907" s="5" t="str">
        <f t="shared" si="628"/>
        <v/>
      </c>
      <c r="AT907" s="5" t="str">
        <f t="shared" si="629"/>
        <v/>
      </c>
      <c r="AU907" s="5" t="str">
        <f t="shared" si="630"/>
        <v/>
      </c>
      <c r="AV907" s="5" t="str">
        <f t="shared" si="624"/>
        <v/>
      </c>
    </row>
    <row r="908" spans="1:48" x14ac:dyDescent="0.35">
      <c r="A908" s="69">
        <f>IF('Student Profile'!A65="","",'Student Profile'!A65)</f>
        <v>63</v>
      </c>
      <c r="B908" s="180" t="str">
        <f>IF('Student Profile'!B65="","",'Student Profile'!B65)</f>
        <v/>
      </c>
      <c r="C908" s="69" t="str">
        <f>IF('Student Profile'!C65="","",'Student Profile'!C65)</f>
        <v/>
      </c>
      <c r="D908" s="71"/>
      <c r="E908" s="72">
        <f t="shared" si="631"/>
        <v>0</v>
      </c>
      <c r="F908" s="72" t="str">
        <f t="shared" si="601"/>
        <v/>
      </c>
      <c r="G908" s="4"/>
      <c r="H908" s="84">
        <f t="shared" si="632"/>
        <v>63</v>
      </c>
      <c r="I908" s="80" t="str">
        <f t="shared" si="633"/>
        <v/>
      </c>
      <c r="J908" s="80" t="str">
        <f t="shared" si="634"/>
        <v/>
      </c>
      <c r="K908" s="81"/>
      <c r="L908" s="6">
        <f t="shared" si="635"/>
        <v>0</v>
      </c>
      <c r="M908" s="82" t="str">
        <f t="shared" si="606"/>
        <v/>
      </c>
      <c r="N908" s="4"/>
      <c r="O908" s="83">
        <f t="shared" si="636"/>
        <v>63</v>
      </c>
      <c r="P908" s="77" t="str">
        <f t="shared" si="637"/>
        <v/>
      </c>
      <c r="Q908" s="77" t="str">
        <f t="shared" si="638"/>
        <v/>
      </c>
      <c r="R908" s="78"/>
      <c r="S908" s="79" t="e">
        <f>IF(#REF!="","",ROUND(#REF!/#REF!*$AN$5,1))</f>
        <v>#REF!</v>
      </c>
      <c r="T908" s="79" t="str">
        <f t="shared" si="639"/>
        <v/>
      </c>
      <c r="U908" s="4"/>
      <c r="V908" s="69">
        <f t="shared" si="640"/>
        <v>63</v>
      </c>
      <c r="W908" s="70" t="str">
        <f t="shared" si="641"/>
        <v/>
      </c>
      <c r="X908" s="70" t="str">
        <f t="shared" si="642"/>
        <v/>
      </c>
      <c r="Y908" s="71"/>
      <c r="Z908" s="72">
        <f t="shared" si="643"/>
        <v>0</v>
      </c>
      <c r="AA908" s="72" t="str">
        <f t="shared" si="614"/>
        <v/>
      </c>
      <c r="AB908" s="4"/>
      <c r="AC908" s="84">
        <f t="shared" si="644"/>
        <v>63</v>
      </c>
      <c r="AD908" s="80" t="str">
        <f t="shared" si="645"/>
        <v/>
      </c>
      <c r="AE908" s="80" t="str">
        <f t="shared" si="646"/>
        <v/>
      </c>
      <c r="AF908" s="81"/>
      <c r="AG908" s="6">
        <f t="shared" si="647"/>
        <v>0</v>
      </c>
      <c r="AH908" s="82" t="str">
        <f t="shared" si="617"/>
        <v/>
      </c>
      <c r="AI908" s="4"/>
      <c r="AJ908" s="83">
        <f t="shared" si="648"/>
        <v>63</v>
      </c>
      <c r="AK908" s="77" t="str">
        <f t="shared" si="649"/>
        <v/>
      </c>
      <c r="AL908" s="77" t="str">
        <f t="shared" si="650"/>
        <v/>
      </c>
      <c r="AM908" s="78"/>
      <c r="AN908" s="79" t="e">
        <f>IF(#REF!="","",ROUND(#REF!/#REF!*$AN$5,1))</f>
        <v>#REF!</v>
      </c>
      <c r="AO908" s="79" t="str">
        <f t="shared" si="620"/>
        <v/>
      </c>
      <c r="AP908" s="5" t="str">
        <f t="shared" si="625"/>
        <v/>
      </c>
      <c r="AQ908" s="5" t="str">
        <f t="shared" si="626"/>
        <v/>
      </c>
      <c r="AR908" s="5" t="str">
        <f t="shared" si="627"/>
        <v/>
      </c>
      <c r="AS908" s="5" t="str">
        <f t="shared" si="628"/>
        <v/>
      </c>
      <c r="AT908" s="5" t="str">
        <f t="shared" si="629"/>
        <v/>
      </c>
      <c r="AU908" s="5" t="str">
        <f t="shared" si="630"/>
        <v/>
      </c>
      <c r="AV908" s="5" t="str">
        <f t="shared" si="624"/>
        <v/>
      </c>
    </row>
    <row r="909" spans="1:48" x14ac:dyDescent="0.35">
      <c r="A909" s="69">
        <f>IF('Student Profile'!A66="","",'Student Profile'!A66)</f>
        <v>64</v>
      </c>
      <c r="B909" s="180" t="str">
        <f>IF('Student Profile'!B66="","",'Student Profile'!B66)</f>
        <v/>
      </c>
      <c r="C909" s="69" t="str">
        <f>IF('Student Profile'!C66="","",'Student Profile'!C66)</f>
        <v/>
      </c>
      <c r="D909" s="71"/>
      <c r="E909" s="72">
        <f t="shared" si="631"/>
        <v>0</v>
      </c>
      <c r="F909" s="72" t="str">
        <f t="shared" si="601"/>
        <v/>
      </c>
      <c r="G909" s="4"/>
      <c r="H909" s="84">
        <f t="shared" si="632"/>
        <v>64</v>
      </c>
      <c r="I909" s="80" t="str">
        <f t="shared" si="633"/>
        <v/>
      </c>
      <c r="J909" s="80" t="str">
        <f t="shared" si="634"/>
        <v/>
      </c>
      <c r="K909" s="81"/>
      <c r="L909" s="6">
        <f t="shared" si="635"/>
        <v>0</v>
      </c>
      <c r="M909" s="82" t="str">
        <f t="shared" si="606"/>
        <v/>
      </c>
      <c r="N909" s="4"/>
      <c r="O909" s="83">
        <f t="shared" si="636"/>
        <v>64</v>
      </c>
      <c r="P909" s="77" t="str">
        <f t="shared" si="637"/>
        <v/>
      </c>
      <c r="Q909" s="77" t="str">
        <f t="shared" si="638"/>
        <v/>
      </c>
      <c r="R909" s="78"/>
      <c r="S909" s="79" t="e">
        <f>IF(#REF!="","",ROUND(#REF!/#REF!*$AN$5,1))</f>
        <v>#REF!</v>
      </c>
      <c r="T909" s="79" t="str">
        <f t="shared" si="639"/>
        <v/>
      </c>
      <c r="U909" s="4"/>
      <c r="V909" s="69">
        <f t="shared" si="640"/>
        <v>64</v>
      </c>
      <c r="W909" s="70" t="str">
        <f t="shared" si="641"/>
        <v/>
      </c>
      <c r="X909" s="70" t="str">
        <f t="shared" si="642"/>
        <v/>
      </c>
      <c r="Y909" s="71"/>
      <c r="Z909" s="72">
        <f t="shared" si="643"/>
        <v>0</v>
      </c>
      <c r="AA909" s="72" t="str">
        <f t="shared" si="614"/>
        <v/>
      </c>
      <c r="AB909" s="4"/>
      <c r="AC909" s="84">
        <f t="shared" si="644"/>
        <v>64</v>
      </c>
      <c r="AD909" s="80" t="str">
        <f t="shared" si="645"/>
        <v/>
      </c>
      <c r="AE909" s="80" t="str">
        <f t="shared" si="646"/>
        <v/>
      </c>
      <c r="AF909" s="81"/>
      <c r="AG909" s="6">
        <f t="shared" si="647"/>
        <v>0</v>
      </c>
      <c r="AH909" s="82" t="str">
        <f t="shared" si="617"/>
        <v/>
      </c>
      <c r="AI909" s="4"/>
      <c r="AJ909" s="83">
        <f t="shared" si="648"/>
        <v>64</v>
      </c>
      <c r="AK909" s="77" t="str">
        <f t="shared" si="649"/>
        <v/>
      </c>
      <c r="AL909" s="77" t="str">
        <f t="shared" si="650"/>
        <v/>
      </c>
      <c r="AM909" s="78"/>
      <c r="AN909" s="79" t="e">
        <f>IF(#REF!="","",ROUND(#REF!/#REF!*$AN$5,1))</f>
        <v>#REF!</v>
      </c>
      <c r="AO909" s="79" t="str">
        <f t="shared" si="620"/>
        <v/>
      </c>
      <c r="AP909" s="5" t="str">
        <f t="shared" si="625"/>
        <v/>
      </c>
      <c r="AQ909" s="5" t="str">
        <f t="shared" si="626"/>
        <v/>
      </c>
      <c r="AR909" s="5" t="str">
        <f t="shared" si="627"/>
        <v/>
      </c>
      <c r="AS909" s="5" t="str">
        <f t="shared" si="628"/>
        <v/>
      </c>
      <c r="AT909" s="5" t="str">
        <f t="shared" si="629"/>
        <v/>
      </c>
      <c r="AU909" s="5" t="str">
        <f t="shared" si="630"/>
        <v/>
      </c>
      <c r="AV909" s="5" t="str">
        <f t="shared" si="624"/>
        <v/>
      </c>
    </row>
    <row r="910" spans="1:48" x14ac:dyDescent="0.35">
      <c r="A910" s="69">
        <f>IF('Student Profile'!A67="","",'Student Profile'!A67)</f>
        <v>65</v>
      </c>
      <c r="B910" s="180" t="str">
        <f>IF('Student Profile'!B67="","",'Student Profile'!B67)</f>
        <v/>
      </c>
      <c r="C910" s="69" t="str">
        <f>IF('Student Profile'!C67="","",'Student Profile'!C67)</f>
        <v/>
      </c>
      <c r="D910" s="71"/>
      <c r="E910" s="72">
        <f t="shared" si="631"/>
        <v>0</v>
      </c>
      <c r="F910" s="72" t="str">
        <f t="shared" si="601"/>
        <v/>
      </c>
      <c r="G910" s="4"/>
      <c r="H910" s="84">
        <f t="shared" si="632"/>
        <v>65</v>
      </c>
      <c r="I910" s="80" t="str">
        <f t="shared" si="633"/>
        <v/>
      </c>
      <c r="J910" s="80" t="str">
        <f t="shared" si="634"/>
        <v/>
      </c>
      <c r="K910" s="81"/>
      <c r="L910" s="6">
        <f t="shared" si="635"/>
        <v>0</v>
      </c>
      <c r="M910" s="82" t="str">
        <f t="shared" si="606"/>
        <v/>
      </c>
      <c r="N910" s="4"/>
      <c r="O910" s="83">
        <f t="shared" si="636"/>
        <v>65</v>
      </c>
      <c r="P910" s="77" t="str">
        <f t="shared" si="637"/>
        <v/>
      </c>
      <c r="Q910" s="77" t="str">
        <f t="shared" si="638"/>
        <v/>
      </c>
      <c r="R910" s="78"/>
      <c r="S910" s="79" t="e">
        <f>IF(#REF!="","",ROUND(#REF!/#REF!*$AN$5,1))</f>
        <v>#REF!</v>
      </c>
      <c r="T910" s="79" t="str">
        <f t="shared" si="639"/>
        <v/>
      </c>
      <c r="U910" s="4"/>
      <c r="V910" s="69">
        <f t="shared" si="640"/>
        <v>65</v>
      </c>
      <c r="W910" s="70" t="str">
        <f t="shared" si="641"/>
        <v/>
      </c>
      <c r="X910" s="70" t="str">
        <f t="shared" si="642"/>
        <v/>
      </c>
      <c r="Y910" s="71"/>
      <c r="Z910" s="72">
        <f t="shared" si="643"/>
        <v>0</v>
      </c>
      <c r="AA910" s="72" t="str">
        <f t="shared" si="614"/>
        <v/>
      </c>
      <c r="AB910" s="4"/>
      <c r="AC910" s="84">
        <f t="shared" si="644"/>
        <v>65</v>
      </c>
      <c r="AD910" s="80" t="str">
        <f t="shared" si="645"/>
        <v/>
      </c>
      <c r="AE910" s="80" t="str">
        <f t="shared" si="646"/>
        <v/>
      </c>
      <c r="AF910" s="81"/>
      <c r="AG910" s="6">
        <f t="shared" si="647"/>
        <v>0</v>
      </c>
      <c r="AH910" s="82" t="str">
        <f t="shared" si="617"/>
        <v/>
      </c>
      <c r="AI910" s="4"/>
      <c r="AJ910" s="83">
        <f t="shared" si="648"/>
        <v>65</v>
      </c>
      <c r="AK910" s="77" t="str">
        <f t="shared" si="649"/>
        <v/>
      </c>
      <c r="AL910" s="77" t="str">
        <f t="shared" si="650"/>
        <v/>
      </c>
      <c r="AM910" s="78"/>
      <c r="AN910" s="79" t="e">
        <f>IF(#REF!="","",ROUND(#REF!/#REF!*$AN$5,1))</f>
        <v>#REF!</v>
      </c>
      <c r="AO910" s="79" t="str">
        <f t="shared" si="620"/>
        <v/>
      </c>
      <c r="AP910" s="5" t="str">
        <f t="shared" si="625"/>
        <v/>
      </c>
      <c r="AQ910" s="5" t="str">
        <f t="shared" si="626"/>
        <v/>
      </c>
      <c r="AR910" s="5" t="str">
        <f t="shared" si="627"/>
        <v/>
      </c>
      <c r="AS910" s="5" t="str">
        <f t="shared" si="628"/>
        <v/>
      </c>
      <c r="AT910" s="5" t="str">
        <f t="shared" si="629"/>
        <v/>
      </c>
      <c r="AU910" s="5" t="str">
        <f t="shared" si="630"/>
        <v/>
      </c>
      <c r="AV910" s="5" t="str">
        <f t="shared" si="624"/>
        <v/>
      </c>
    </row>
    <row r="911" spans="1:48" x14ac:dyDescent="0.35">
      <c r="A911" s="69">
        <f>IF('Student Profile'!A68="","",'Student Profile'!A68)</f>
        <v>66</v>
      </c>
      <c r="B911" s="180" t="str">
        <f>IF('Student Profile'!B68="","",'Student Profile'!B68)</f>
        <v/>
      </c>
      <c r="C911" s="69" t="str">
        <f>IF('Student Profile'!C68="","",'Student Profile'!C68)</f>
        <v/>
      </c>
      <c r="D911" s="71"/>
      <c r="E911" s="72">
        <f t="shared" si="631"/>
        <v>0</v>
      </c>
      <c r="F911" s="72" t="str">
        <f t="shared" ref="F911:F945" si="651">IF(D911="","",ROUNDUP(D911/$D$845*$F$845,0))</f>
        <v/>
      </c>
      <c r="G911" s="4"/>
      <c r="H911" s="84">
        <f t="shared" si="632"/>
        <v>66</v>
      </c>
      <c r="I911" s="80" t="str">
        <f t="shared" si="633"/>
        <v/>
      </c>
      <c r="J911" s="80" t="str">
        <f t="shared" si="634"/>
        <v/>
      </c>
      <c r="K911" s="81"/>
      <c r="L911" s="6">
        <f t="shared" si="635"/>
        <v>0</v>
      </c>
      <c r="M911" s="82" t="str">
        <f t="shared" ref="M911:M945" si="652">IF(K911="","",ROUNDUP(K911/$K$845*$M$845,0))</f>
        <v/>
      </c>
      <c r="N911" s="4"/>
      <c r="O911" s="83">
        <f t="shared" si="636"/>
        <v>66</v>
      </c>
      <c r="P911" s="77" t="str">
        <f t="shared" si="637"/>
        <v/>
      </c>
      <c r="Q911" s="77" t="str">
        <f t="shared" si="638"/>
        <v/>
      </c>
      <c r="R911" s="78"/>
      <c r="S911" s="79" t="e">
        <f>IF(#REF!="","",ROUND(#REF!/#REF!*$AN$5,1))</f>
        <v>#REF!</v>
      </c>
      <c r="T911" s="79" t="str">
        <f t="shared" si="639"/>
        <v/>
      </c>
      <c r="U911" s="4"/>
      <c r="V911" s="69">
        <f t="shared" si="640"/>
        <v>66</v>
      </c>
      <c r="W911" s="70" t="str">
        <f t="shared" si="641"/>
        <v/>
      </c>
      <c r="X911" s="70" t="str">
        <f t="shared" si="642"/>
        <v/>
      </c>
      <c r="Y911" s="71"/>
      <c r="Z911" s="72">
        <f t="shared" si="643"/>
        <v>0</v>
      </c>
      <c r="AA911" s="72" t="str">
        <f t="shared" ref="AA911:AA945" si="653">IF(Y911="","",ROUNDUP(Y911/$Y$845*$AA$845,0))</f>
        <v/>
      </c>
      <c r="AB911" s="4"/>
      <c r="AC911" s="84">
        <f t="shared" si="644"/>
        <v>66</v>
      </c>
      <c r="AD911" s="80" t="str">
        <f t="shared" si="645"/>
        <v/>
      </c>
      <c r="AE911" s="80" t="str">
        <f t="shared" si="646"/>
        <v/>
      </c>
      <c r="AF911" s="81"/>
      <c r="AG911" s="6">
        <f t="shared" si="647"/>
        <v>0</v>
      </c>
      <c r="AH911" s="82" t="str">
        <f t="shared" ref="AH911:AH945" si="654">IF(AF911="","",ROUNDUP(AF911/$AF$845*$AH$845,0))</f>
        <v/>
      </c>
      <c r="AI911" s="4"/>
      <c r="AJ911" s="83">
        <f t="shared" si="648"/>
        <v>66</v>
      </c>
      <c r="AK911" s="77" t="str">
        <f t="shared" si="649"/>
        <v/>
      </c>
      <c r="AL911" s="77" t="str">
        <f t="shared" si="650"/>
        <v/>
      </c>
      <c r="AM911" s="78"/>
      <c r="AN911" s="79" t="e">
        <f>IF(#REF!="","",ROUND(#REF!/#REF!*$AN$5,1))</f>
        <v>#REF!</v>
      </c>
      <c r="AO911" s="79" t="str">
        <f t="shared" ref="AO911:AO945" si="655">IF(AM911="","",ROUNDUP(AM911/$AM$845*$AO$845,0))</f>
        <v/>
      </c>
      <c r="AP911" s="5" t="str">
        <f t="shared" si="625"/>
        <v/>
      </c>
      <c r="AQ911" s="5" t="str">
        <f t="shared" si="626"/>
        <v/>
      </c>
      <c r="AR911" s="5" t="str">
        <f t="shared" si="627"/>
        <v/>
      </c>
      <c r="AS911" s="5" t="str">
        <f t="shared" si="628"/>
        <v/>
      </c>
      <c r="AT911" s="5" t="str">
        <f t="shared" si="629"/>
        <v/>
      </c>
      <c r="AU911" s="5" t="str">
        <f t="shared" si="630"/>
        <v/>
      </c>
      <c r="AV911" s="5" t="str">
        <f t="shared" ref="AV911:AV945" si="656">IF(AND(AP911="",AQ911="",AS911="",AT911=""),"",SUM(AP911,AQ911,AS911,AT911))</f>
        <v/>
      </c>
    </row>
    <row r="912" spans="1:48" x14ac:dyDescent="0.35">
      <c r="A912" s="69">
        <f>IF('Student Profile'!A69="","",'Student Profile'!A69)</f>
        <v>67</v>
      </c>
      <c r="B912" s="180" t="str">
        <f>IF('Student Profile'!B69="","",'Student Profile'!B69)</f>
        <v/>
      </c>
      <c r="C912" s="69" t="str">
        <f>IF('Student Profile'!C69="","",'Student Profile'!C69)</f>
        <v/>
      </c>
      <c r="D912" s="71"/>
      <c r="E912" s="72">
        <f t="shared" si="631"/>
        <v>0</v>
      </c>
      <c r="F912" s="72" t="str">
        <f t="shared" si="651"/>
        <v/>
      </c>
      <c r="G912" s="4"/>
      <c r="H912" s="84">
        <f t="shared" si="632"/>
        <v>67</v>
      </c>
      <c r="I912" s="80" t="str">
        <f t="shared" si="633"/>
        <v/>
      </c>
      <c r="J912" s="80" t="str">
        <f t="shared" si="634"/>
        <v/>
      </c>
      <c r="K912" s="81"/>
      <c r="L912" s="6">
        <f t="shared" si="635"/>
        <v>0</v>
      </c>
      <c r="M912" s="82" t="str">
        <f t="shared" si="652"/>
        <v/>
      </c>
      <c r="N912" s="4"/>
      <c r="O912" s="83">
        <f t="shared" si="636"/>
        <v>67</v>
      </c>
      <c r="P912" s="77" t="str">
        <f t="shared" si="637"/>
        <v/>
      </c>
      <c r="Q912" s="77" t="str">
        <f t="shared" si="638"/>
        <v/>
      </c>
      <c r="R912" s="78"/>
      <c r="S912" s="79" t="e">
        <f>IF(#REF!="","",ROUND(#REF!/#REF!*$AN$5,1))</f>
        <v>#REF!</v>
      </c>
      <c r="T912" s="79" t="str">
        <f t="shared" si="639"/>
        <v/>
      </c>
      <c r="U912" s="4"/>
      <c r="V912" s="69">
        <f t="shared" si="640"/>
        <v>67</v>
      </c>
      <c r="W912" s="70" t="str">
        <f t="shared" si="641"/>
        <v/>
      </c>
      <c r="X912" s="70" t="str">
        <f t="shared" si="642"/>
        <v/>
      </c>
      <c r="Y912" s="71"/>
      <c r="Z912" s="72">
        <f t="shared" si="643"/>
        <v>0</v>
      </c>
      <c r="AA912" s="72" t="str">
        <f t="shared" si="653"/>
        <v/>
      </c>
      <c r="AB912" s="4"/>
      <c r="AC912" s="84">
        <f t="shared" si="644"/>
        <v>67</v>
      </c>
      <c r="AD912" s="80" t="str">
        <f t="shared" si="645"/>
        <v/>
      </c>
      <c r="AE912" s="80" t="str">
        <f t="shared" si="646"/>
        <v/>
      </c>
      <c r="AF912" s="81"/>
      <c r="AG912" s="6">
        <f t="shared" si="647"/>
        <v>0</v>
      </c>
      <c r="AH912" s="82" t="str">
        <f t="shared" si="654"/>
        <v/>
      </c>
      <c r="AI912" s="4"/>
      <c r="AJ912" s="83">
        <f t="shared" si="648"/>
        <v>67</v>
      </c>
      <c r="AK912" s="77" t="str">
        <f t="shared" si="649"/>
        <v/>
      </c>
      <c r="AL912" s="77" t="str">
        <f t="shared" si="650"/>
        <v/>
      </c>
      <c r="AM912" s="78"/>
      <c r="AN912" s="79" t="e">
        <f>IF(#REF!="","",ROUND(#REF!/#REF!*$AN$5,1))</f>
        <v>#REF!</v>
      </c>
      <c r="AO912" s="79" t="str">
        <f t="shared" si="655"/>
        <v/>
      </c>
      <c r="AP912" s="5" t="str">
        <f t="shared" si="625"/>
        <v/>
      </c>
      <c r="AQ912" s="5" t="str">
        <f t="shared" si="626"/>
        <v/>
      </c>
      <c r="AR912" s="5" t="str">
        <f t="shared" si="627"/>
        <v/>
      </c>
      <c r="AS912" s="5" t="str">
        <f t="shared" si="628"/>
        <v/>
      </c>
      <c r="AT912" s="5" t="str">
        <f t="shared" si="629"/>
        <v/>
      </c>
      <c r="AU912" s="5" t="str">
        <f t="shared" si="630"/>
        <v/>
      </c>
      <c r="AV912" s="5" t="str">
        <f t="shared" si="656"/>
        <v/>
      </c>
    </row>
    <row r="913" spans="1:48" x14ac:dyDescent="0.35">
      <c r="A913" s="69">
        <f>IF('Student Profile'!A70="","",'Student Profile'!A70)</f>
        <v>68</v>
      </c>
      <c r="B913" s="180" t="str">
        <f>IF('Student Profile'!B70="","",'Student Profile'!B70)</f>
        <v/>
      </c>
      <c r="C913" s="69" t="str">
        <f>IF('Student Profile'!C70="","",'Student Profile'!C70)</f>
        <v/>
      </c>
      <c r="D913" s="71"/>
      <c r="E913" s="72">
        <f t="shared" si="631"/>
        <v>0</v>
      </c>
      <c r="F913" s="72" t="str">
        <f t="shared" si="651"/>
        <v/>
      </c>
      <c r="G913" s="4"/>
      <c r="H913" s="84">
        <f t="shared" si="632"/>
        <v>68</v>
      </c>
      <c r="I913" s="80" t="str">
        <f t="shared" si="633"/>
        <v/>
      </c>
      <c r="J913" s="80" t="str">
        <f t="shared" si="634"/>
        <v/>
      </c>
      <c r="K913" s="81"/>
      <c r="L913" s="6">
        <f t="shared" si="635"/>
        <v>0</v>
      </c>
      <c r="M913" s="82" t="str">
        <f t="shared" si="652"/>
        <v/>
      </c>
      <c r="N913" s="4"/>
      <c r="O913" s="83">
        <f t="shared" si="636"/>
        <v>68</v>
      </c>
      <c r="P913" s="77" t="str">
        <f t="shared" si="637"/>
        <v/>
      </c>
      <c r="Q913" s="77" t="str">
        <f t="shared" si="638"/>
        <v/>
      </c>
      <c r="R913" s="78"/>
      <c r="S913" s="79" t="e">
        <f>IF(#REF!="","",ROUND(#REF!/#REF!*$AN$5,1))</f>
        <v>#REF!</v>
      </c>
      <c r="T913" s="79" t="str">
        <f t="shared" si="639"/>
        <v/>
      </c>
      <c r="U913" s="4"/>
      <c r="V913" s="69">
        <f t="shared" si="640"/>
        <v>68</v>
      </c>
      <c r="W913" s="70" t="str">
        <f t="shared" si="641"/>
        <v/>
      </c>
      <c r="X913" s="70" t="str">
        <f t="shared" si="642"/>
        <v/>
      </c>
      <c r="Y913" s="71"/>
      <c r="Z913" s="72">
        <f t="shared" si="643"/>
        <v>0</v>
      </c>
      <c r="AA913" s="72" t="str">
        <f t="shared" si="653"/>
        <v/>
      </c>
      <c r="AB913" s="4"/>
      <c r="AC913" s="84">
        <f t="shared" si="644"/>
        <v>68</v>
      </c>
      <c r="AD913" s="80" t="str">
        <f t="shared" si="645"/>
        <v/>
      </c>
      <c r="AE913" s="80" t="str">
        <f t="shared" si="646"/>
        <v/>
      </c>
      <c r="AF913" s="81"/>
      <c r="AG913" s="6">
        <f t="shared" si="647"/>
        <v>0</v>
      </c>
      <c r="AH913" s="82" t="str">
        <f t="shared" si="654"/>
        <v/>
      </c>
      <c r="AI913" s="4"/>
      <c r="AJ913" s="83">
        <f t="shared" si="648"/>
        <v>68</v>
      </c>
      <c r="AK913" s="77" t="str">
        <f t="shared" si="649"/>
        <v/>
      </c>
      <c r="AL913" s="77" t="str">
        <f t="shared" si="650"/>
        <v/>
      </c>
      <c r="AM913" s="78"/>
      <c r="AN913" s="79" t="e">
        <f>IF(#REF!="","",ROUND(#REF!/#REF!*$AN$5,1))</f>
        <v>#REF!</v>
      </c>
      <c r="AO913" s="79" t="str">
        <f t="shared" si="655"/>
        <v/>
      </c>
      <c r="AP913" s="5" t="str">
        <f t="shared" ref="AP913:AP945" si="657">IF(D913="","",D913)</f>
        <v/>
      </c>
      <c r="AQ913" s="5" t="str">
        <f t="shared" ref="AQ913:AQ945" si="658">IF(K913="","",K913)</f>
        <v/>
      </c>
      <c r="AR913" s="5" t="str">
        <f t="shared" ref="AR913:AR945" si="659">IF(R913="","",R913)</f>
        <v/>
      </c>
      <c r="AS913" s="5" t="str">
        <f t="shared" ref="AS913:AS945" si="660">IF(Y913="","",Y913)</f>
        <v/>
      </c>
      <c r="AT913" s="5" t="str">
        <f t="shared" ref="AT913:AT945" si="661">IF(AF913="","",AF913)</f>
        <v/>
      </c>
      <c r="AU913" s="5" t="str">
        <f t="shared" ref="AU913:AU945" si="662">IF(AM913="","",AM913)</f>
        <v/>
      </c>
      <c r="AV913" s="5" t="str">
        <f t="shared" si="656"/>
        <v/>
      </c>
    </row>
    <row r="914" spans="1:48" x14ac:dyDescent="0.35">
      <c r="A914" s="69">
        <f>IF('Student Profile'!A71="","",'Student Profile'!A71)</f>
        <v>69</v>
      </c>
      <c r="B914" s="180" t="str">
        <f>IF('Student Profile'!B71="","",'Student Profile'!B71)</f>
        <v/>
      </c>
      <c r="C914" s="69" t="str">
        <f>IF('Student Profile'!C71="","",'Student Profile'!C71)</f>
        <v/>
      </c>
      <c r="D914" s="71"/>
      <c r="E914" s="72">
        <f t="shared" si="631"/>
        <v>0</v>
      </c>
      <c r="F914" s="72" t="str">
        <f t="shared" si="651"/>
        <v/>
      </c>
      <c r="G914" s="4"/>
      <c r="H914" s="84">
        <f t="shared" si="632"/>
        <v>69</v>
      </c>
      <c r="I914" s="80" t="str">
        <f t="shared" si="633"/>
        <v/>
      </c>
      <c r="J914" s="80" t="str">
        <f t="shared" si="634"/>
        <v/>
      </c>
      <c r="K914" s="81"/>
      <c r="L914" s="6">
        <f t="shared" si="635"/>
        <v>0</v>
      </c>
      <c r="M914" s="82" t="str">
        <f t="shared" si="652"/>
        <v/>
      </c>
      <c r="N914" s="4"/>
      <c r="O914" s="83">
        <f t="shared" si="636"/>
        <v>69</v>
      </c>
      <c r="P914" s="77" t="str">
        <f t="shared" si="637"/>
        <v/>
      </c>
      <c r="Q914" s="77" t="str">
        <f t="shared" si="638"/>
        <v/>
      </c>
      <c r="R914" s="78"/>
      <c r="S914" s="79" t="e">
        <f>IF(#REF!="","",ROUND(#REF!/#REF!*$AN$5,1))</f>
        <v>#REF!</v>
      </c>
      <c r="T914" s="79" t="str">
        <f t="shared" si="639"/>
        <v/>
      </c>
      <c r="U914" s="4"/>
      <c r="V914" s="69">
        <f t="shared" si="640"/>
        <v>69</v>
      </c>
      <c r="W914" s="70" t="str">
        <f t="shared" si="641"/>
        <v/>
      </c>
      <c r="X914" s="70" t="str">
        <f t="shared" si="642"/>
        <v/>
      </c>
      <c r="Y914" s="71"/>
      <c r="Z914" s="72">
        <f t="shared" si="643"/>
        <v>0</v>
      </c>
      <c r="AA914" s="72" t="str">
        <f t="shared" si="653"/>
        <v/>
      </c>
      <c r="AB914" s="4"/>
      <c r="AC914" s="84">
        <f t="shared" si="644"/>
        <v>69</v>
      </c>
      <c r="AD914" s="80" t="str">
        <f t="shared" si="645"/>
        <v/>
      </c>
      <c r="AE914" s="80" t="str">
        <f t="shared" si="646"/>
        <v/>
      </c>
      <c r="AF914" s="81"/>
      <c r="AG914" s="6">
        <f t="shared" si="647"/>
        <v>0</v>
      </c>
      <c r="AH914" s="82" t="str">
        <f t="shared" si="654"/>
        <v/>
      </c>
      <c r="AI914" s="4"/>
      <c r="AJ914" s="83">
        <f t="shared" si="648"/>
        <v>69</v>
      </c>
      <c r="AK914" s="77" t="str">
        <f t="shared" si="649"/>
        <v/>
      </c>
      <c r="AL914" s="77" t="str">
        <f t="shared" si="650"/>
        <v/>
      </c>
      <c r="AM914" s="78"/>
      <c r="AN914" s="79" t="e">
        <f>IF(#REF!="","",ROUND(#REF!/#REF!*$AN$5,1))</f>
        <v>#REF!</v>
      </c>
      <c r="AO914" s="79" t="str">
        <f t="shared" si="655"/>
        <v/>
      </c>
      <c r="AP914" s="5" t="str">
        <f t="shared" si="657"/>
        <v/>
      </c>
      <c r="AQ914" s="5" t="str">
        <f t="shared" si="658"/>
        <v/>
      </c>
      <c r="AR914" s="5" t="str">
        <f t="shared" si="659"/>
        <v/>
      </c>
      <c r="AS914" s="5" t="str">
        <f t="shared" si="660"/>
        <v/>
      </c>
      <c r="AT914" s="5" t="str">
        <f t="shared" si="661"/>
        <v/>
      </c>
      <c r="AU914" s="5" t="str">
        <f t="shared" si="662"/>
        <v/>
      </c>
      <c r="AV914" s="5" t="str">
        <f t="shared" si="656"/>
        <v/>
      </c>
    </row>
    <row r="915" spans="1:48" x14ac:dyDescent="0.35">
      <c r="A915" s="69">
        <f>IF('Student Profile'!A72="","",'Student Profile'!A72)</f>
        <v>70</v>
      </c>
      <c r="B915" s="180" t="str">
        <f>IF('Student Profile'!B72="","",'Student Profile'!B72)</f>
        <v/>
      </c>
      <c r="C915" s="69" t="str">
        <f>IF('Student Profile'!C72="","",'Student Profile'!C72)</f>
        <v/>
      </c>
      <c r="D915" s="71"/>
      <c r="E915" s="72">
        <f t="shared" si="631"/>
        <v>0</v>
      </c>
      <c r="F915" s="72" t="str">
        <f t="shared" si="651"/>
        <v/>
      </c>
      <c r="G915" s="4"/>
      <c r="H915" s="84">
        <f t="shared" si="632"/>
        <v>70</v>
      </c>
      <c r="I915" s="80" t="str">
        <f t="shared" si="633"/>
        <v/>
      </c>
      <c r="J915" s="80" t="str">
        <f t="shared" si="634"/>
        <v/>
      </c>
      <c r="K915" s="81"/>
      <c r="L915" s="6">
        <f t="shared" si="635"/>
        <v>0</v>
      </c>
      <c r="M915" s="82" t="str">
        <f t="shared" si="652"/>
        <v/>
      </c>
      <c r="N915" s="4"/>
      <c r="O915" s="83">
        <f t="shared" si="636"/>
        <v>70</v>
      </c>
      <c r="P915" s="77" t="str">
        <f t="shared" si="637"/>
        <v/>
      </c>
      <c r="Q915" s="77" t="str">
        <f t="shared" si="638"/>
        <v/>
      </c>
      <c r="R915" s="78"/>
      <c r="S915" s="79" t="e">
        <f>IF(#REF!="","",ROUND(#REF!/#REF!*$AN$5,1))</f>
        <v>#REF!</v>
      </c>
      <c r="T915" s="79" t="str">
        <f t="shared" si="639"/>
        <v/>
      </c>
      <c r="U915" s="4"/>
      <c r="V915" s="69">
        <f t="shared" si="640"/>
        <v>70</v>
      </c>
      <c r="W915" s="70" t="str">
        <f t="shared" si="641"/>
        <v/>
      </c>
      <c r="X915" s="70" t="str">
        <f t="shared" si="642"/>
        <v/>
      </c>
      <c r="Y915" s="71"/>
      <c r="Z915" s="72">
        <f t="shared" si="643"/>
        <v>0</v>
      </c>
      <c r="AA915" s="72" t="str">
        <f t="shared" si="653"/>
        <v/>
      </c>
      <c r="AB915" s="4"/>
      <c r="AC915" s="84">
        <f t="shared" si="644"/>
        <v>70</v>
      </c>
      <c r="AD915" s="80" t="str">
        <f t="shared" si="645"/>
        <v/>
      </c>
      <c r="AE915" s="80" t="str">
        <f t="shared" si="646"/>
        <v/>
      </c>
      <c r="AF915" s="81"/>
      <c r="AG915" s="6">
        <f t="shared" si="647"/>
        <v>0</v>
      </c>
      <c r="AH915" s="82" t="str">
        <f t="shared" si="654"/>
        <v/>
      </c>
      <c r="AI915" s="4"/>
      <c r="AJ915" s="83">
        <f t="shared" si="648"/>
        <v>70</v>
      </c>
      <c r="AK915" s="77" t="str">
        <f t="shared" si="649"/>
        <v/>
      </c>
      <c r="AL915" s="77" t="str">
        <f t="shared" si="650"/>
        <v/>
      </c>
      <c r="AM915" s="78"/>
      <c r="AN915" s="79" t="e">
        <f>IF(#REF!="","",ROUND(#REF!/#REF!*$AN$5,1))</f>
        <v>#REF!</v>
      </c>
      <c r="AO915" s="79" t="str">
        <f t="shared" si="655"/>
        <v/>
      </c>
      <c r="AP915" s="5" t="str">
        <f t="shared" si="657"/>
        <v/>
      </c>
      <c r="AQ915" s="5" t="str">
        <f t="shared" si="658"/>
        <v/>
      </c>
      <c r="AR915" s="5" t="str">
        <f t="shared" si="659"/>
        <v/>
      </c>
      <c r="AS915" s="5" t="str">
        <f t="shared" si="660"/>
        <v/>
      </c>
      <c r="AT915" s="5" t="str">
        <f t="shared" si="661"/>
        <v/>
      </c>
      <c r="AU915" s="5" t="str">
        <f t="shared" si="662"/>
        <v/>
      </c>
      <c r="AV915" s="5" t="str">
        <f t="shared" si="656"/>
        <v/>
      </c>
    </row>
    <row r="916" spans="1:48" x14ac:dyDescent="0.35">
      <c r="A916" s="69">
        <f>IF('Student Profile'!A73="","",'Student Profile'!A73)</f>
        <v>71</v>
      </c>
      <c r="B916" s="180" t="str">
        <f>IF('Student Profile'!B73="","",'Student Profile'!B73)</f>
        <v/>
      </c>
      <c r="C916" s="69" t="str">
        <f>IF('Student Profile'!C73="","",'Student Profile'!C73)</f>
        <v/>
      </c>
      <c r="D916" s="71"/>
      <c r="E916" s="72">
        <f t="shared" si="631"/>
        <v>0</v>
      </c>
      <c r="F916" s="72" t="str">
        <f t="shared" si="651"/>
        <v/>
      </c>
      <c r="G916" s="4"/>
      <c r="H916" s="84">
        <f t="shared" si="632"/>
        <v>71</v>
      </c>
      <c r="I916" s="80" t="str">
        <f t="shared" si="633"/>
        <v/>
      </c>
      <c r="J916" s="80" t="str">
        <f t="shared" si="634"/>
        <v/>
      </c>
      <c r="K916" s="81"/>
      <c r="L916" s="6">
        <f t="shared" si="635"/>
        <v>0</v>
      </c>
      <c r="M916" s="82" t="str">
        <f t="shared" si="652"/>
        <v/>
      </c>
      <c r="N916" s="4"/>
      <c r="O916" s="83">
        <f t="shared" si="636"/>
        <v>71</v>
      </c>
      <c r="P916" s="77" t="str">
        <f t="shared" si="637"/>
        <v/>
      </c>
      <c r="Q916" s="77" t="str">
        <f t="shared" si="638"/>
        <v/>
      </c>
      <c r="R916" s="78"/>
      <c r="S916" s="79" t="e">
        <f>IF(#REF!="","",ROUND(#REF!/#REF!*$AN$5,1))</f>
        <v>#REF!</v>
      </c>
      <c r="T916" s="79" t="str">
        <f t="shared" si="639"/>
        <v/>
      </c>
      <c r="U916" s="4"/>
      <c r="V916" s="69">
        <f t="shared" si="640"/>
        <v>71</v>
      </c>
      <c r="W916" s="70" t="str">
        <f t="shared" si="641"/>
        <v/>
      </c>
      <c r="X916" s="70" t="str">
        <f t="shared" si="642"/>
        <v/>
      </c>
      <c r="Y916" s="71"/>
      <c r="Z916" s="72">
        <f t="shared" si="643"/>
        <v>0</v>
      </c>
      <c r="AA916" s="72" t="str">
        <f t="shared" si="653"/>
        <v/>
      </c>
      <c r="AB916" s="4"/>
      <c r="AC916" s="84">
        <f t="shared" si="644"/>
        <v>71</v>
      </c>
      <c r="AD916" s="80" t="str">
        <f t="shared" si="645"/>
        <v/>
      </c>
      <c r="AE916" s="80" t="str">
        <f t="shared" si="646"/>
        <v/>
      </c>
      <c r="AF916" s="81"/>
      <c r="AG916" s="6">
        <f t="shared" si="647"/>
        <v>0</v>
      </c>
      <c r="AH916" s="82" t="str">
        <f t="shared" si="654"/>
        <v/>
      </c>
      <c r="AI916" s="4"/>
      <c r="AJ916" s="83">
        <f t="shared" si="648"/>
        <v>71</v>
      </c>
      <c r="AK916" s="77" t="str">
        <f t="shared" si="649"/>
        <v/>
      </c>
      <c r="AL916" s="77" t="str">
        <f t="shared" si="650"/>
        <v/>
      </c>
      <c r="AM916" s="78"/>
      <c r="AN916" s="79" t="e">
        <f>IF(#REF!="","",ROUND(#REF!/#REF!*$AN$5,1))</f>
        <v>#REF!</v>
      </c>
      <c r="AO916" s="79" t="str">
        <f t="shared" si="655"/>
        <v/>
      </c>
      <c r="AP916" s="5" t="str">
        <f t="shared" si="657"/>
        <v/>
      </c>
      <c r="AQ916" s="5" t="str">
        <f t="shared" si="658"/>
        <v/>
      </c>
      <c r="AR916" s="5" t="str">
        <f t="shared" si="659"/>
        <v/>
      </c>
      <c r="AS916" s="5" t="str">
        <f t="shared" si="660"/>
        <v/>
      </c>
      <c r="AT916" s="5" t="str">
        <f t="shared" si="661"/>
        <v/>
      </c>
      <c r="AU916" s="5" t="str">
        <f t="shared" si="662"/>
        <v/>
      </c>
      <c r="AV916" s="5" t="str">
        <f t="shared" si="656"/>
        <v/>
      </c>
    </row>
    <row r="917" spans="1:48" x14ac:dyDescent="0.35">
      <c r="A917" s="69">
        <f>IF('Student Profile'!A74="","",'Student Profile'!A74)</f>
        <v>72</v>
      </c>
      <c r="B917" s="180" t="str">
        <f>IF('Student Profile'!B74="","",'Student Profile'!B74)</f>
        <v/>
      </c>
      <c r="C917" s="69" t="str">
        <f>IF('Student Profile'!C74="","",'Student Profile'!C74)</f>
        <v/>
      </c>
      <c r="D917" s="71"/>
      <c r="E917" s="72">
        <f t="shared" si="631"/>
        <v>0</v>
      </c>
      <c r="F917" s="72" t="str">
        <f t="shared" si="651"/>
        <v/>
      </c>
      <c r="G917" s="4"/>
      <c r="H917" s="84">
        <f t="shared" si="632"/>
        <v>72</v>
      </c>
      <c r="I917" s="80" t="str">
        <f t="shared" si="633"/>
        <v/>
      </c>
      <c r="J917" s="80" t="str">
        <f t="shared" si="634"/>
        <v/>
      </c>
      <c r="K917" s="81"/>
      <c r="L917" s="6">
        <f t="shared" si="635"/>
        <v>0</v>
      </c>
      <c r="M917" s="82" t="str">
        <f t="shared" si="652"/>
        <v/>
      </c>
      <c r="N917" s="4"/>
      <c r="O917" s="83">
        <f t="shared" si="636"/>
        <v>72</v>
      </c>
      <c r="P917" s="77" t="str">
        <f t="shared" si="637"/>
        <v/>
      </c>
      <c r="Q917" s="77" t="str">
        <f t="shared" si="638"/>
        <v/>
      </c>
      <c r="R917" s="78"/>
      <c r="S917" s="79" t="e">
        <f>IF(#REF!="","",ROUND(#REF!/#REF!*$AN$5,1))</f>
        <v>#REF!</v>
      </c>
      <c r="T917" s="79" t="str">
        <f t="shared" si="639"/>
        <v/>
      </c>
      <c r="U917" s="4"/>
      <c r="V917" s="69">
        <f t="shared" si="640"/>
        <v>72</v>
      </c>
      <c r="W917" s="70" t="str">
        <f t="shared" si="641"/>
        <v/>
      </c>
      <c r="X917" s="70" t="str">
        <f t="shared" si="642"/>
        <v/>
      </c>
      <c r="Y917" s="71"/>
      <c r="Z917" s="72">
        <f t="shared" si="643"/>
        <v>0</v>
      </c>
      <c r="AA917" s="72" t="str">
        <f t="shared" si="653"/>
        <v/>
      </c>
      <c r="AB917" s="4"/>
      <c r="AC917" s="84">
        <f t="shared" si="644"/>
        <v>72</v>
      </c>
      <c r="AD917" s="80" t="str">
        <f t="shared" si="645"/>
        <v/>
      </c>
      <c r="AE917" s="80" t="str">
        <f t="shared" si="646"/>
        <v/>
      </c>
      <c r="AF917" s="81"/>
      <c r="AG917" s="6">
        <f t="shared" si="647"/>
        <v>0</v>
      </c>
      <c r="AH917" s="82" t="str">
        <f t="shared" si="654"/>
        <v/>
      </c>
      <c r="AI917" s="4"/>
      <c r="AJ917" s="83">
        <f t="shared" si="648"/>
        <v>72</v>
      </c>
      <c r="AK917" s="77" t="str">
        <f t="shared" si="649"/>
        <v/>
      </c>
      <c r="AL917" s="77" t="str">
        <f t="shared" si="650"/>
        <v/>
      </c>
      <c r="AM917" s="78"/>
      <c r="AN917" s="79" t="e">
        <f>IF(#REF!="","",ROUND(#REF!/#REF!*$AN$5,1))</f>
        <v>#REF!</v>
      </c>
      <c r="AO917" s="79" t="str">
        <f t="shared" si="655"/>
        <v/>
      </c>
      <c r="AP917" s="5" t="str">
        <f t="shared" si="657"/>
        <v/>
      </c>
      <c r="AQ917" s="5" t="str">
        <f t="shared" si="658"/>
        <v/>
      </c>
      <c r="AR917" s="5" t="str">
        <f t="shared" si="659"/>
        <v/>
      </c>
      <c r="AS917" s="5" t="str">
        <f t="shared" si="660"/>
        <v/>
      </c>
      <c r="AT917" s="5" t="str">
        <f t="shared" si="661"/>
        <v/>
      </c>
      <c r="AU917" s="5" t="str">
        <f t="shared" si="662"/>
        <v/>
      </c>
      <c r="AV917" s="5" t="str">
        <f t="shared" si="656"/>
        <v/>
      </c>
    </row>
    <row r="918" spans="1:48" x14ac:dyDescent="0.35">
      <c r="A918" s="69">
        <f>IF('Student Profile'!A75="","",'Student Profile'!A75)</f>
        <v>73</v>
      </c>
      <c r="B918" s="180" t="str">
        <f>IF('Student Profile'!B75="","",'Student Profile'!B75)</f>
        <v/>
      </c>
      <c r="C918" s="69" t="str">
        <f>IF('Student Profile'!C75="","",'Student Profile'!C75)</f>
        <v/>
      </c>
      <c r="D918" s="71"/>
      <c r="E918" s="72">
        <f t="shared" si="631"/>
        <v>0</v>
      </c>
      <c r="F918" s="72" t="str">
        <f t="shared" si="651"/>
        <v/>
      </c>
      <c r="G918" s="4"/>
      <c r="H918" s="84">
        <f t="shared" si="632"/>
        <v>73</v>
      </c>
      <c r="I918" s="80" t="str">
        <f t="shared" si="633"/>
        <v/>
      </c>
      <c r="J918" s="80" t="str">
        <f t="shared" si="634"/>
        <v/>
      </c>
      <c r="K918" s="81"/>
      <c r="L918" s="6">
        <f t="shared" si="635"/>
        <v>0</v>
      </c>
      <c r="M918" s="82" t="str">
        <f t="shared" si="652"/>
        <v/>
      </c>
      <c r="N918" s="4"/>
      <c r="O918" s="83">
        <f t="shared" si="636"/>
        <v>73</v>
      </c>
      <c r="P918" s="77" t="str">
        <f t="shared" si="637"/>
        <v/>
      </c>
      <c r="Q918" s="77" t="str">
        <f t="shared" si="638"/>
        <v/>
      </c>
      <c r="R918" s="78"/>
      <c r="S918" s="79" t="e">
        <f>IF(#REF!="","",ROUND(#REF!/#REF!*$AN$5,1))</f>
        <v>#REF!</v>
      </c>
      <c r="T918" s="79" t="str">
        <f t="shared" si="639"/>
        <v/>
      </c>
      <c r="U918" s="4"/>
      <c r="V918" s="69">
        <f t="shared" si="640"/>
        <v>73</v>
      </c>
      <c r="W918" s="70" t="str">
        <f t="shared" si="641"/>
        <v/>
      </c>
      <c r="X918" s="70" t="str">
        <f t="shared" si="642"/>
        <v/>
      </c>
      <c r="Y918" s="71"/>
      <c r="Z918" s="72">
        <f t="shared" si="643"/>
        <v>0</v>
      </c>
      <c r="AA918" s="72" t="str">
        <f t="shared" si="653"/>
        <v/>
      </c>
      <c r="AB918" s="4"/>
      <c r="AC918" s="84">
        <f t="shared" si="644"/>
        <v>73</v>
      </c>
      <c r="AD918" s="80" t="str">
        <f t="shared" si="645"/>
        <v/>
      </c>
      <c r="AE918" s="80" t="str">
        <f t="shared" si="646"/>
        <v/>
      </c>
      <c r="AF918" s="81"/>
      <c r="AG918" s="6">
        <f t="shared" si="647"/>
        <v>0</v>
      </c>
      <c r="AH918" s="82" t="str">
        <f t="shared" si="654"/>
        <v/>
      </c>
      <c r="AI918" s="4"/>
      <c r="AJ918" s="83">
        <f t="shared" si="648"/>
        <v>73</v>
      </c>
      <c r="AK918" s="77" t="str">
        <f t="shared" si="649"/>
        <v/>
      </c>
      <c r="AL918" s="77" t="str">
        <f t="shared" si="650"/>
        <v/>
      </c>
      <c r="AM918" s="78"/>
      <c r="AN918" s="79" t="e">
        <f>IF(#REF!="","",ROUND(#REF!/#REF!*$AN$5,1))</f>
        <v>#REF!</v>
      </c>
      <c r="AO918" s="79" t="str">
        <f t="shared" si="655"/>
        <v/>
      </c>
      <c r="AP918" s="5" t="str">
        <f t="shared" si="657"/>
        <v/>
      </c>
      <c r="AQ918" s="5" t="str">
        <f t="shared" si="658"/>
        <v/>
      </c>
      <c r="AR918" s="5" t="str">
        <f t="shared" si="659"/>
        <v/>
      </c>
      <c r="AS918" s="5" t="str">
        <f t="shared" si="660"/>
        <v/>
      </c>
      <c r="AT918" s="5" t="str">
        <f t="shared" si="661"/>
        <v/>
      </c>
      <c r="AU918" s="5" t="str">
        <f t="shared" si="662"/>
        <v/>
      </c>
      <c r="AV918" s="5" t="str">
        <f t="shared" si="656"/>
        <v/>
      </c>
    </row>
    <row r="919" spans="1:48" x14ac:dyDescent="0.35">
      <c r="A919" s="69">
        <f>IF('Student Profile'!A76="","",'Student Profile'!A76)</f>
        <v>74</v>
      </c>
      <c r="B919" s="180" t="str">
        <f>IF('Student Profile'!B76="","",'Student Profile'!B76)</f>
        <v/>
      </c>
      <c r="C919" s="69" t="str">
        <f>IF('Student Profile'!C76="","",'Student Profile'!C76)</f>
        <v/>
      </c>
      <c r="D919" s="71"/>
      <c r="E919" s="72">
        <f t="shared" si="631"/>
        <v>0</v>
      </c>
      <c r="F919" s="72" t="str">
        <f t="shared" si="651"/>
        <v/>
      </c>
      <c r="G919" s="4"/>
      <c r="H919" s="84">
        <f t="shared" si="632"/>
        <v>74</v>
      </c>
      <c r="I919" s="80" t="str">
        <f t="shared" si="633"/>
        <v/>
      </c>
      <c r="J919" s="80" t="str">
        <f t="shared" si="634"/>
        <v/>
      </c>
      <c r="K919" s="81"/>
      <c r="L919" s="6">
        <f t="shared" si="635"/>
        <v>0</v>
      </c>
      <c r="M919" s="82" t="str">
        <f t="shared" si="652"/>
        <v/>
      </c>
      <c r="N919" s="4"/>
      <c r="O919" s="83">
        <f t="shared" si="636"/>
        <v>74</v>
      </c>
      <c r="P919" s="77" t="str">
        <f t="shared" si="637"/>
        <v/>
      </c>
      <c r="Q919" s="77" t="str">
        <f t="shared" si="638"/>
        <v/>
      </c>
      <c r="R919" s="78"/>
      <c r="S919" s="79" t="e">
        <f>IF(#REF!="","",ROUND(#REF!/#REF!*$AN$5,1))</f>
        <v>#REF!</v>
      </c>
      <c r="T919" s="79" t="str">
        <f t="shared" si="639"/>
        <v/>
      </c>
      <c r="U919" s="4"/>
      <c r="V919" s="69">
        <f t="shared" si="640"/>
        <v>74</v>
      </c>
      <c r="W919" s="70" t="str">
        <f t="shared" si="641"/>
        <v/>
      </c>
      <c r="X919" s="70" t="str">
        <f t="shared" si="642"/>
        <v/>
      </c>
      <c r="Y919" s="71"/>
      <c r="Z919" s="72">
        <f t="shared" si="643"/>
        <v>0</v>
      </c>
      <c r="AA919" s="72" t="str">
        <f t="shared" si="653"/>
        <v/>
      </c>
      <c r="AB919" s="4"/>
      <c r="AC919" s="84">
        <f t="shared" si="644"/>
        <v>74</v>
      </c>
      <c r="AD919" s="80" t="str">
        <f t="shared" si="645"/>
        <v/>
      </c>
      <c r="AE919" s="80" t="str">
        <f t="shared" si="646"/>
        <v/>
      </c>
      <c r="AF919" s="81"/>
      <c r="AG919" s="6">
        <f t="shared" si="647"/>
        <v>0</v>
      </c>
      <c r="AH919" s="82" t="str">
        <f t="shared" si="654"/>
        <v/>
      </c>
      <c r="AI919" s="4"/>
      <c r="AJ919" s="83">
        <f t="shared" si="648"/>
        <v>74</v>
      </c>
      <c r="AK919" s="77" t="str">
        <f t="shared" si="649"/>
        <v/>
      </c>
      <c r="AL919" s="77" t="str">
        <f t="shared" si="650"/>
        <v/>
      </c>
      <c r="AM919" s="78"/>
      <c r="AN919" s="79" t="e">
        <f>IF(#REF!="","",ROUND(#REF!/#REF!*$AN$5,1))</f>
        <v>#REF!</v>
      </c>
      <c r="AO919" s="79" t="str">
        <f t="shared" si="655"/>
        <v/>
      </c>
      <c r="AP919" s="5" t="str">
        <f t="shared" si="657"/>
        <v/>
      </c>
      <c r="AQ919" s="5" t="str">
        <f t="shared" si="658"/>
        <v/>
      </c>
      <c r="AR919" s="5" t="str">
        <f t="shared" si="659"/>
        <v/>
      </c>
      <c r="AS919" s="5" t="str">
        <f t="shared" si="660"/>
        <v/>
      </c>
      <c r="AT919" s="5" t="str">
        <f t="shared" si="661"/>
        <v/>
      </c>
      <c r="AU919" s="5" t="str">
        <f t="shared" si="662"/>
        <v/>
      </c>
      <c r="AV919" s="5" t="str">
        <f t="shared" si="656"/>
        <v/>
      </c>
    </row>
    <row r="920" spans="1:48" x14ac:dyDescent="0.35">
      <c r="A920" s="69">
        <f>IF('Student Profile'!A77="","",'Student Profile'!A77)</f>
        <v>75</v>
      </c>
      <c r="B920" s="180" t="str">
        <f>IF('Student Profile'!B77="","",'Student Profile'!B77)</f>
        <v/>
      </c>
      <c r="C920" s="69" t="str">
        <f>IF('Student Profile'!C77="","",'Student Profile'!C77)</f>
        <v/>
      </c>
      <c r="D920" s="71"/>
      <c r="E920" s="72">
        <f t="shared" si="631"/>
        <v>0</v>
      </c>
      <c r="F920" s="72" t="str">
        <f t="shared" si="651"/>
        <v/>
      </c>
      <c r="G920" s="4"/>
      <c r="H920" s="84">
        <f t="shared" si="632"/>
        <v>75</v>
      </c>
      <c r="I920" s="80" t="str">
        <f t="shared" si="633"/>
        <v/>
      </c>
      <c r="J920" s="80" t="str">
        <f t="shared" si="634"/>
        <v/>
      </c>
      <c r="K920" s="81"/>
      <c r="L920" s="6">
        <f t="shared" si="635"/>
        <v>0</v>
      </c>
      <c r="M920" s="82" t="str">
        <f t="shared" si="652"/>
        <v/>
      </c>
      <c r="N920" s="4"/>
      <c r="O920" s="83">
        <f t="shared" si="636"/>
        <v>75</v>
      </c>
      <c r="P920" s="77" t="str">
        <f t="shared" si="637"/>
        <v/>
      </c>
      <c r="Q920" s="77" t="str">
        <f t="shared" si="638"/>
        <v/>
      </c>
      <c r="R920" s="78"/>
      <c r="S920" s="79" t="e">
        <f>IF(#REF!="","",ROUND(#REF!/#REF!*$AN$5,1))</f>
        <v>#REF!</v>
      </c>
      <c r="T920" s="79" t="str">
        <f t="shared" si="639"/>
        <v/>
      </c>
      <c r="U920" s="4"/>
      <c r="V920" s="69">
        <f t="shared" si="640"/>
        <v>75</v>
      </c>
      <c r="W920" s="70" t="str">
        <f t="shared" si="641"/>
        <v/>
      </c>
      <c r="X920" s="70" t="str">
        <f t="shared" si="642"/>
        <v/>
      </c>
      <c r="Y920" s="71"/>
      <c r="Z920" s="72">
        <f t="shared" si="643"/>
        <v>0</v>
      </c>
      <c r="AA920" s="72" t="str">
        <f t="shared" si="653"/>
        <v/>
      </c>
      <c r="AB920" s="4"/>
      <c r="AC920" s="84">
        <f t="shared" si="644"/>
        <v>75</v>
      </c>
      <c r="AD920" s="80" t="str">
        <f t="shared" si="645"/>
        <v/>
      </c>
      <c r="AE920" s="80" t="str">
        <f t="shared" si="646"/>
        <v/>
      </c>
      <c r="AF920" s="81"/>
      <c r="AG920" s="6">
        <f t="shared" si="647"/>
        <v>0</v>
      </c>
      <c r="AH920" s="82" t="str">
        <f t="shared" si="654"/>
        <v/>
      </c>
      <c r="AI920" s="4"/>
      <c r="AJ920" s="83">
        <f t="shared" si="648"/>
        <v>75</v>
      </c>
      <c r="AK920" s="77" t="str">
        <f t="shared" si="649"/>
        <v/>
      </c>
      <c r="AL920" s="77" t="str">
        <f t="shared" si="650"/>
        <v/>
      </c>
      <c r="AM920" s="78"/>
      <c r="AN920" s="79" t="e">
        <f>IF(#REF!="","",ROUND(#REF!/#REF!*$AN$5,1))</f>
        <v>#REF!</v>
      </c>
      <c r="AO920" s="79" t="str">
        <f t="shared" si="655"/>
        <v/>
      </c>
      <c r="AP920" s="5" t="str">
        <f t="shared" si="657"/>
        <v/>
      </c>
      <c r="AQ920" s="5" t="str">
        <f t="shared" si="658"/>
        <v/>
      </c>
      <c r="AR920" s="5" t="str">
        <f t="shared" si="659"/>
        <v/>
      </c>
      <c r="AS920" s="5" t="str">
        <f t="shared" si="660"/>
        <v/>
      </c>
      <c r="AT920" s="5" t="str">
        <f t="shared" si="661"/>
        <v/>
      </c>
      <c r="AU920" s="5" t="str">
        <f t="shared" si="662"/>
        <v/>
      </c>
      <c r="AV920" s="5" t="str">
        <f t="shared" si="656"/>
        <v/>
      </c>
    </row>
    <row r="921" spans="1:48" x14ac:dyDescent="0.35">
      <c r="A921" s="69">
        <f>IF('Student Profile'!A78="","",'Student Profile'!A78)</f>
        <v>76</v>
      </c>
      <c r="B921" s="180" t="str">
        <f>IF('Student Profile'!B78="","",'Student Profile'!B78)</f>
        <v/>
      </c>
      <c r="C921" s="69" t="str">
        <f>IF('Student Profile'!C78="","",'Student Profile'!C78)</f>
        <v/>
      </c>
      <c r="D921" s="71"/>
      <c r="E921" s="72">
        <f t="shared" si="631"/>
        <v>0</v>
      </c>
      <c r="F921" s="72" t="str">
        <f t="shared" si="651"/>
        <v/>
      </c>
      <c r="G921" s="4"/>
      <c r="H921" s="84">
        <f t="shared" si="632"/>
        <v>76</v>
      </c>
      <c r="I921" s="80" t="str">
        <f t="shared" si="633"/>
        <v/>
      </c>
      <c r="J921" s="80" t="str">
        <f t="shared" si="634"/>
        <v/>
      </c>
      <c r="K921" s="81"/>
      <c r="L921" s="6">
        <f t="shared" si="635"/>
        <v>0</v>
      </c>
      <c r="M921" s="82" t="str">
        <f t="shared" si="652"/>
        <v/>
      </c>
      <c r="N921" s="4"/>
      <c r="O921" s="83">
        <f t="shared" si="636"/>
        <v>76</v>
      </c>
      <c r="P921" s="77" t="str">
        <f t="shared" si="637"/>
        <v/>
      </c>
      <c r="Q921" s="77" t="str">
        <f t="shared" si="638"/>
        <v/>
      </c>
      <c r="R921" s="78"/>
      <c r="S921" s="79" t="e">
        <f>IF(#REF!="","",ROUND(#REF!/#REF!*$AN$5,1))</f>
        <v>#REF!</v>
      </c>
      <c r="T921" s="79" t="str">
        <f t="shared" si="639"/>
        <v/>
      </c>
      <c r="U921" s="4"/>
      <c r="V921" s="69">
        <f t="shared" si="640"/>
        <v>76</v>
      </c>
      <c r="W921" s="70" t="str">
        <f t="shared" si="641"/>
        <v/>
      </c>
      <c r="X921" s="70" t="str">
        <f t="shared" si="642"/>
        <v/>
      </c>
      <c r="Y921" s="71"/>
      <c r="Z921" s="72">
        <f t="shared" si="643"/>
        <v>0</v>
      </c>
      <c r="AA921" s="72" t="str">
        <f t="shared" si="653"/>
        <v/>
      </c>
      <c r="AB921" s="4"/>
      <c r="AC921" s="84">
        <f t="shared" si="644"/>
        <v>76</v>
      </c>
      <c r="AD921" s="80" t="str">
        <f t="shared" si="645"/>
        <v/>
      </c>
      <c r="AE921" s="80" t="str">
        <f t="shared" si="646"/>
        <v/>
      </c>
      <c r="AF921" s="81"/>
      <c r="AG921" s="6">
        <f t="shared" si="647"/>
        <v>0</v>
      </c>
      <c r="AH921" s="82" t="str">
        <f t="shared" si="654"/>
        <v/>
      </c>
      <c r="AI921" s="4"/>
      <c r="AJ921" s="83">
        <f t="shared" si="648"/>
        <v>76</v>
      </c>
      <c r="AK921" s="77" t="str">
        <f t="shared" si="649"/>
        <v/>
      </c>
      <c r="AL921" s="77" t="str">
        <f t="shared" si="650"/>
        <v/>
      </c>
      <c r="AM921" s="78"/>
      <c r="AN921" s="79" t="e">
        <f>IF(#REF!="","",ROUND(#REF!/#REF!*$AN$5,1))</f>
        <v>#REF!</v>
      </c>
      <c r="AO921" s="79" t="str">
        <f t="shared" si="655"/>
        <v/>
      </c>
      <c r="AP921" s="5" t="str">
        <f t="shared" si="657"/>
        <v/>
      </c>
      <c r="AQ921" s="5" t="str">
        <f t="shared" si="658"/>
        <v/>
      </c>
      <c r="AR921" s="5" t="str">
        <f t="shared" si="659"/>
        <v/>
      </c>
      <c r="AS921" s="5" t="str">
        <f t="shared" si="660"/>
        <v/>
      </c>
      <c r="AT921" s="5" t="str">
        <f t="shared" si="661"/>
        <v/>
      </c>
      <c r="AU921" s="5" t="str">
        <f t="shared" si="662"/>
        <v/>
      </c>
      <c r="AV921" s="5" t="str">
        <f t="shared" si="656"/>
        <v/>
      </c>
    </row>
    <row r="922" spans="1:48" x14ac:dyDescent="0.35">
      <c r="A922" s="69">
        <f>IF('Student Profile'!A79="","",'Student Profile'!A79)</f>
        <v>77</v>
      </c>
      <c r="B922" s="180" t="str">
        <f>IF('Student Profile'!B79="","",'Student Profile'!B79)</f>
        <v/>
      </c>
      <c r="C922" s="69" t="str">
        <f>IF('Student Profile'!C79="","",'Student Profile'!C79)</f>
        <v/>
      </c>
      <c r="D922" s="71"/>
      <c r="E922" s="72">
        <f t="shared" si="631"/>
        <v>0</v>
      </c>
      <c r="F922" s="72" t="str">
        <f t="shared" si="651"/>
        <v/>
      </c>
      <c r="G922" s="4"/>
      <c r="H922" s="84">
        <f t="shared" si="632"/>
        <v>77</v>
      </c>
      <c r="I922" s="80" t="str">
        <f t="shared" si="633"/>
        <v/>
      </c>
      <c r="J922" s="80" t="str">
        <f t="shared" si="634"/>
        <v/>
      </c>
      <c r="K922" s="81"/>
      <c r="L922" s="6">
        <f t="shared" si="635"/>
        <v>0</v>
      </c>
      <c r="M922" s="82" t="str">
        <f t="shared" si="652"/>
        <v/>
      </c>
      <c r="N922" s="4"/>
      <c r="O922" s="83">
        <f t="shared" si="636"/>
        <v>77</v>
      </c>
      <c r="P922" s="77" t="str">
        <f t="shared" si="637"/>
        <v/>
      </c>
      <c r="Q922" s="77" t="str">
        <f t="shared" si="638"/>
        <v/>
      </c>
      <c r="R922" s="78"/>
      <c r="S922" s="79" t="e">
        <f>IF(#REF!="","",ROUND(#REF!/#REF!*$AN$5,1))</f>
        <v>#REF!</v>
      </c>
      <c r="T922" s="79" t="str">
        <f t="shared" si="639"/>
        <v/>
      </c>
      <c r="U922" s="4"/>
      <c r="V922" s="69">
        <f t="shared" si="640"/>
        <v>77</v>
      </c>
      <c r="W922" s="70" t="str">
        <f t="shared" si="641"/>
        <v/>
      </c>
      <c r="X922" s="70" t="str">
        <f t="shared" si="642"/>
        <v/>
      </c>
      <c r="Y922" s="71"/>
      <c r="Z922" s="72">
        <f t="shared" si="643"/>
        <v>0</v>
      </c>
      <c r="AA922" s="72" t="str">
        <f t="shared" si="653"/>
        <v/>
      </c>
      <c r="AB922" s="4"/>
      <c r="AC922" s="84">
        <f t="shared" si="644"/>
        <v>77</v>
      </c>
      <c r="AD922" s="80" t="str">
        <f t="shared" si="645"/>
        <v/>
      </c>
      <c r="AE922" s="80" t="str">
        <f t="shared" si="646"/>
        <v/>
      </c>
      <c r="AF922" s="81"/>
      <c r="AG922" s="6">
        <f t="shared" si="647"/>
        <v>0</v>
      </c>
      <c r="AH922" s="82" t="str">
        <f t="shared" si="654"/>
        <v/>
      </c>
      <c r="AI922" s="4"/>
      <c r="AJ922" s="83">
        <f t="shared" si="648"/>
        <v>77</v>
      </c>
      <c r="AK922" s="77" t="str">
        <f t="shared" si="649"/>
        <v/>
      </c>
      <c r="AL922" s="77" t="str">
        <f t="shared" si="650"/>
        <v/>
      </c>
      <c r="AM922" s="78"/>
      <c r="AN922" s="79" t="e">
        <f>IF(#REF!="","",ROUND(#REF!/#REF!*$AN$5,1))</f>
        <v>#REF!</v>
      </c>
      <c r="AO922" s="79" t="str">
        <f t="shared" si="655"/>
        <v/>
      </c>
      <c r="AP922" s="5" t="str">
        <f t="shared" si="657"/>
        <v/>
      </c>
      <c r="AQ922" s="5" t="str">
        <f t="shared" si="658"/>
        <v/>
      </c>
      <c r="AR922" s="5" t="str">
        <f t="shared" si="659"/>
        <v/>
      </c>
      <c r="AS922" s="5" t="str">
        <f t="shared" si="660"/>
        <v/>
      </c>
      <c r="AT922" s="5" t="str">
        <f t="shared" si="661"/>
        <v/>
      </c>
      <c r="AU922" s="5" t="str">
        <f t="shared" si="662"/>
        <v/>
      </c>
      <c r="AV922" s="5" t="str">
        <f t="shared" si="656"/>
        <v/>
      </c>
    </row>
    <row r="923" spans="1:48" x14ac:dyDescent="0.35">
      <c r="A923" s="69">
        <f>IF('Student Profile'!A80="","",'Student Profile'!A80)</f>
        <v>78</v>
      </c>
      <c r="B923" s="180" t="str">
        <f>IF('Student Profile'!B80="","",'Student Profile'!B80)</f>
        <v/>
      </c>
      <c r="C923" s="69" t="str">
        <f>IF('Student Profile'!C80="","",'Student Profile'!C80)</f>
        <v/>
      </c>
      <c r="D923" s="71"/>
      <c r="E923" s="72">
        <f t="shared" si="631"/>
        <v>0</v>
      </c>
      <c r="F923" s="72" t="str">
        <f t="shared" si="651"/>
        <v/>
      </c>
      <c r="G923" s="4"/>
      <c r="H923" s="84">
        <f t="shared" si="632"/>
        <v>78</v>
      </c>
      <c r="I923" s="80" t="str">
        <f t="shared" si="633"/>
        <v/>
      </c>
      <c r="J923" s="80" t="str">
        <f t="shared" si="634"/>
        <v/>
      </c>
      <c r="K923" s="81"/>
      <c r="L923" s="6">
        <f t="shared" si="635"/>
        <v>0</v>
      </c>
      <c r="M923" s="82" t="str">
        <f t="shared" si="652"/>
        <v/>
      </c>
      <c r="N923" s="4"/>
      <c r="O923" s="83">
        <f t="shared" si="636"/>
        <v>78</v>
      </c>
      <c r="P923" s="77" t="str">
        <f t="shared" si="637"/>
        <v/>
      </c>
      <c r="Q923" s="77" t="str">
        <f t="shared" si="638"/>
        <v/>
      </c>
      <c r="R923" s="78"/>
      <c r="S923" s="79" t="e">
        <f>IF(#REF!="","",ROUND(#REF!/#REF!*$AN$5,1))</f>
        <v>#REF!</v>
      </c>
      <c r="T923" s="79" t="str">
        <f t="shared" si="639"/>
        <v/>
      </c>
      <c r="U923" s="4"/>
      <c r="V923" s="69">
        <f t="shared" si="640"/>
        <v>78</v>
      </c>
      <c r="W923" s="70" t="str">
        <f t="shared" si="641"/>
        <v/>
      </c>
      <c r="X923" s="70" t="str">
        <f t="shared" si="642"/>
        <v/>
      </c>
      <c r="Y923" s="71"/>
      <c r="Z923" s="72">
        <f t="shared" si="643"/>
        <v>0</v>
      </c>
      <c r="AA923" s="72" t="str">
        <f t="shared" si="653"/>
        <v/>
      </c>
      <c r="AB923" s="4"/>
      <c r="AC923" s="84">
        <f t="shared" si="644"/>
        <v>78</v>
      </c>
      <c r="AD923" s="80" t="str">
        <f t="shared" si="645"/>
        <v/>
      </c>
      <c r="AE923" s="80" t="str">
        <f t="shared" si="646"/>
        <v/>
      </c>
      <c r="AF923" s="81"/>
      <c r="AG923" s="6">
        <f t="shared" si="647"/>
        <v>0</v>
      </c>
      <c r="AH923" s="82" t="str">
        <f t="shared" si="654"/>
        <v/>
      </c>
      <c r="AI923" s="4"/>
      <c r="AJ923" s="83">
        <f t="shared" si="648"/>
        <v>78</v>
      </c>
      <c r="AK923" s="77" t="str">
        <f t="shared" si="649"/>
        <v/>
      </c>
      <c r="AL923" s="77" t="str">
        <f t="shared" si="650"/>
        <v/>
      </c>
      <c r="AM923" s="78"/>
      <c r="AN923" s="79" t="e">
        <f>IF(#REF!="","",ROUND(#REF!/#REF!*$AN$5,1))</f>
        <v>#REF!</v>
      </c>
      <c r="AO923" s="79" t="str">
        <f t="shared" si="655"/>
        <v/>
      </c>
      <c r="AP923" s="5" t="str">
        <f t="shared" si="657"/>
        <v/>
      </c>
      <c r="AQ923" s="5" t="str">
        <f t="shared" si="658"/>
        <v/>
      </c>
      <c r="AR923" s="5" t="str">
        <f t="shared" si="659"/>
        <v/>
      </c>
      <c r="AS923" s="5" t="str">
        <f t="shared" si="660"/>
        <v/>
      </c>
      <c r="AT923" s="5" t="str">
        <f t="shared" si="661"/>
        <v/>
      </c>
      <c r="AU923" s="5" t="str">
        <f t="shared" si="662"/>
        <v/>
      </c>
      <c r="AV923" s="5" t="str">
        <f t="shared" si="656"/>
        <v/>
      </c>
    </row>
    <row r="924" spans="1:48" x14ac:dyDescent="0.35">
      <c r="A924" s="69">
        <f>IF('Student Profile'!A81="","",'Student Profile'!A81)</f>
        <v>79</v>
      </c>
      <c r="B924" s="180" t="str">
        <f>IF('Student Profile'!B81="","",'Student Profile'!B81)</f>
        <v/>
      </c>
      <c r="C924" s="69" t="str">
        <f>IF('Student Profile'!C81="","",'Student Profile'!C81)</f>
        <v/>
      </c>
      <c r="D924" s="71"/>
      <c r="E924" s="72">
        <f t="shared" si="631"/>
        <v>0</v>
      </c>
      <c r="F924" s="72" t="str">
        <f t="shared" si="651"/>
        <v/>
      </c>
      <c r="G924" s="4"/>
      <c r="H924" s="84">
        <f t="shared" si="632"/>
        <v>79</v>
      </c>
      <c r="I924" s="80" t="str">
        <f t="shared" si="633"/>
        <v/>
      </c>
      <c r="J924" s="80" t="str">
        <f t="shared" si="634"/>
        <v/>
      </c>
      <c r="K924" s="81"/>
      <c r="L924" s="6">
        <f t="shared" si="635"/>
        <v>0</v>
      </c>
      <c r="M924" s="82" t="str">
        <f t="shared" si="652"/>
        <v/>
      </c>
      <c r="N924" s="4"/>
      <c r="O924" s="83">
        <f t="shared" si="636"/>
        <v>79</v>
      </c>
      <c r="P924" s="77" t="str">
        <f t="shared" si="637"/>
        <v/>
      </c>
      <c r="Q924" s="77" t="str">
        <f t="shared" si="638"/>
        <v/>
      </c>
      <c r="R924" s="78"/>
      <c r="S924" s="79" t="e">
        <f>IF(#REF!="","",ROUND(#REF!/#REF!*$AN$5,1))</f>
        <v>#REF!</v>
      </c>
      <c r="T924" s="79" t="str">
        <f t="shared" si="639"/>
        <v/>
      </c>
      <c r="U924" s="4"/>
      <c r="V924" s="69">
        <f t="shared" si="640"/>
        <v>79</v>
      </c>
      <c r="W924" s="70" t="str">
        <f t="shared" si="641"/>
        <v/>
      </c>
      <c r="X924" s="70" t="str">
        <f t="shared" si="642"/>
        <v/>
      </c>
      <c r="Y924" s="71"/>
      <c r="Z924" s="72">
        <f t="shared" si="643"/>
        <v>0</v>
      </c>
      <c r="AA924" s="72" t="str">
        <f t="shared" si="653"/>
        <v/>
      </c>
      <c r="AB924" s="4"/>
      <c r="AC924" s="84">
        <f t="shared" si="644"/>
        <v>79</v>
      </c>
      <c r="AD924" s="80" t="str">
        <f t="shared" si="645"/>
        <v/>
      </c>
      <c r="AE924" s="80" t="str">
        <f t="shared" si="646"/>
        <v/>
      </c>
      <c r="AF924" s="81"/>
      <c r="AG924" s="6">
        <f t="shared" si="647"/>
        <v>0</v>
      </c>
      <c r="AH924" s="82" t="str">
        <f t="shared" si="654"/>
        <v/>
      </c>
      <c r="AI924" s="4"/>
      <c r="AJ924" s="83">
        <f t="shared" si="648"/>
        <v>79</v>
      </c>
      <c r="AK924" s="77" t="str">
        <f t="shared" si="649"/>
        <v/>
      </c>
      <c r="AL924" s="77" t="str">
        <f t="shared" si="650"/>
        <v/>
      </c>
      <c r="AM924" s="78"/>
      <c r="AN924" s="79" t="e">
        <f>IF(#REF!="","",ROUND(#REF!/#REF!*$AN$5,1))</f>
        <v>#REF!</v>
      </c>
      <c r="AO924" s="79" t="str">
        <f t="shared" si="655"/>
        <v/>
      </c>
      <c r="AP924" s="5" t="str">
        <f t="shared" si="657"/>
        <v/>
      </c>
      <c r="AQ924" s="5" t="str">
        <f t="shared" si="658"/>
        <v/>
      </c>
      <c r="AR924" s="5" t="str">
        <f t="shared" si="659"/>
        <v/>
      </c>
      <c r="AS924" s="5" t="str">
        <f t="shared" si="660"/>
        <v/>
      </c>
      <c r="AT924" s="5" t="str">
        <f t="shared" si="661"/>
        <v/>
      </c>
      <c r="AU924" s="5" t="str">
        <f t="shared" si="662"/>
        <v/>
      </c>
      <c r="AV924" s="5" t="str">
        <f t="shared" si="656"/>
        <v/>
      </c>
    </row>
    <row r="925" spans="1:48" x14ac:dyDescent="0.35">
      <c r="A925" s="69">
        <f>IF('Student Profile'!A82="","",'Student Profile'!A82)</f>
        <v>80</v>
      </c>
      <c r="B925" s="180" t="str">
        <f>IF('Student Profile'!B82="","",'Student Profile'!B82)</f>
        <v/>
      </c>
      <c r="C925" s="69" t="str">
        <f>IF('Student Profile'!C82="","",'Student Profile'!C82)</f>
        <v/>
      </c>
      <c r="D925" s="71"/>
      <c r="E925" s="72">
        <f t="shared" si="631"/>
        <v>0</v>
      </c>
      <c r="F925" s="72" t="str">
        <f t="shared" si="651"/>
        <v/>
      </c>
      <c r="G925" s="4"/>
      <c r="H925" s="84">
        <f t="shared" si="632"/>
        <v>80</v>
      </c>
      <c r="I925" s="80" t="str">
        <f t="shared" si="633"/>
        <v/>
      </c>
      <c r="J925" s="80" t="str">
        <f t="shared" si="634"/>
        <v/>
      </c>
      <c r="K925" s="81"/>
      <c r="L925" s="6">
        <f t="shared" si="635"/>
        <v>0</v>
      </c>
      <c r="M925" s="82" t="str">
        <f t="shared" si="652"/>
        <v/>
      </c>
      <c r="N925" s="4"/>
      <c r="O925" s="83">
        <f t="shared" si="636"/>
        <v>80</v>
      </c>
      <c r="P925" s="77" t="str">
        <f t="shared" si="637"/>
        <v/>
      </c>
      <c r="Q925" s="77" t="str">
        <f t="shared" si="638"/>
        <v/>
      </c>
      <c r="R925" s="78"/>
      <c r="S925" s="79" t="e">
        <f>IF(#REF!="","",ROUND(#REF!/#REF!*$AN$5,1))</f>
        <v>#REF!</v>
      </c>
      <c r="T925" s="79" t="str">
        <f t="shared" si="639"/>
        <v/>
      </c>
      <c r="U925" s="4"/>
      <c r="V925" s="69">
        <f t="shared" si="640"/>
        <v>80</v>
      </c>
      <c r="W925" s="70" t="str">
        <f t="shared" si="641"/>
        <v/>
      </c>
      <c r="X925" s="70" t="str">
        <f t="shared" si="642"/>
        <v/>
      </c>
      <c r="Y925" s="71"/>
      <c r="Z925" s="72">
        <f t="shared" si="643"/>
        <v>0</v>
      </c>
      <c r="AA925" s="72" t="str">
        <f t="shared" si="653"/>
        <v/>
      </c>
      <c r="AB925" s="4"/>
      <c r="AC925" s="84">
        <f t="shared" si="644"/>
        <v>80</v>
      </c>
      <c r="AD925" s="80" t="str">
        <f t="shared" si="645"/>
        <v/>
      </c>
      <c r="AE925" s="80" t="str">
        <f t="shared" si="646"/>
        <v/>
      </c>
      <c r="AF925" s="81"/>
      <c r="AG925" s="6">
        <f t="shared" si="647"/>
        <v>0</v>
      </c>
      <c r="AH925" s="82" t="str">
        <f t="shared" si="654"/>
        <v/>
      </c>
      <c r="AI925" s="4"/>
      <c r="AJ925" s="83">
        <f t="shared" si="648"/>
        <v>80</v>
      </c>
      <c r="AK925" s="77" t="str">
        <f t="shared" si="649"/>
        <v/>
      </c>
      <c r="AL925" s="77" t="str">
        <f t="shared" si="650"/>
        <v/>
      </c>
      <c r="AM925" s="78"/>
      <c r="AN925" s="79" t="e">
        <f>IF(#REF!="","",ROUND(#REF!/#REF!*$AN$5,1))</f>
        <v>#REF!</v>
      </c>
      <c r="AO925" s="79" t="str">
        <f t="shared" si="655"/>
        <v/>
      </c>
      <c r="AP925" s="5" t="str">
        <f t="shared" si="657"/>
        <v/>
      </c>
      <c r="AQ925" s="5" t="str">
        <f t="shared" si="658"/>
        <v/>
      </c>
      <c r="AR925" s="5" t="str">
        <f t="shared" si="659"/>
        <v/>
      </c>
      <c r="AS925" s="5" t="str">
        <f t="shared" si="660"/>
        <v/>
      </c>
      <c r="AT925" s="5" t="str">
        <f t="shared" si="661"/>
        <v/>
      </c>
      <c r="AU925" s="5" t="str">
        <f t="shared" si="662"/>
        <v/>
      </c>
      <c r="AV925" s="5" t="str">
        <f t="shared" si="656"/>
        <v/>
      </c>
    </row>
    <row r="926" spans="1:48" x14ac:dyDescent="0.35">
      <c r="A926" s="69">
        <f>IF('Student Profile'!A83="","",'Student Profile'!A83)</f>
        <v>81</v>
      </c>
      <c r="B926" s="180" t="str">
        <f>IF('Student Profile'!B83="","",'Student Profile'!B83)</f>
        <v/>
      </c>
      <c r="C926" s="69" t="str">
        <f>IF('Student Profile'!C83="","",'Student Profile'!C83)</f>
        <v/>
      </c>
      <c r="D926" s="71"/>
      <c r="E926" s="72">
        <f t="shared" si="631"/>
        <v>0</v>
      </c>
      <c r="F926" s="72" t="str">
        <f t="shared" si="651"/>
        <v/>
      </c>
      <c r="G926" s="4"/>
      <c r="H926" s="84">
        <f t="shared" si="632"/>
        <v>81</v>
      </c>
      <c r="I926" s="80" t="str">
        <f t="shared" si="633"/>
        <v/>
      </c>
      <c r="J926" s="80" t="str">
        <f t="shared" si="634"/>
        <v/>
      </c>
      <c r="K926" s="81"/>
      <c r="L926" s="6">
        <f t="shared" si="635"/>
        <v>0</v>
      </c>
      <c r="M926" s="82" t="str">
        <f t="shared" si="652"/>
        <v/>
      </c>
      <c r="N926" s="4"/>
      <c r="O926" s="83">
        <f t="shared" si="636"/>
        <v>81</v>
      </c>
      <c r="P926" s="77" t="str">
        <f t="shared" si="637"/>
        <v/>
      </c>
      <c r="Q926" s="77" t="str">
        <f t="shared" si="638"/>
        <v/>
      </c>
      <c r="R926" s="78"/>
      <c r="S926" s="79" t="e">
        <f>IF(#REF!="","",ROUND(#REF!/#REF!*$AN$5,1))</f>
        <v>#REF!</v>
      </c>
      <c r="T926" s="79" t="str">
        <f t="shared" si="639"/>
        <v/>
      </c>
      <c r="U926" s="4"/>
      <c r="V926" s="69">
        <f t="shared" si="640"/>
        <v>81</v>
      </c>
      <c r="W926" s="70" t="str">
        <f t="shared" si="641"/>
        <v/>
      </c>
      <c r="X926" s="70" t="str">
        <f t="shared" si="642"/>
        <v/>
      </c>
      <c r="Y926" s="71"/>
      <c r="Z926" s="72">
        <f t="shared" si="643"/>
        <v>0</v>
      </c>
      <c r="AA926" s="72" t="str">
        <f t="shared" si="653"/>
        <v/>
      </c>
      <c r="AB926" s="4"/>
      <c r="AC926" s="84">
        <f t="shared" si="644"/>
        <v>81</v>
      </c>
      <c r="AD926" s="80" t="str">
        <f t="shared" si="645"/>
        <v/>
      </c>
      <c r="AE926" s="80" t="str">
        <f t="shared" si="646"/>
        <v/>
      </c>
      <c r="AF926" s="81"/>
      <c r="AG926" s="6">
        <f t="shared" si="647"/>
        <v>0</v>
      </c>
      <c r="AH926" s="82" t="str">
        <f t="shared" si="654"/>
        <v/>
      </c>
      <c r="AI926" s="4"/>
      <c r="AJ926" s="83">
        <f t="shared" si="648"/>
        <v>81</v>
      </c>
      <c r="AK926" s="77" t="str">
        <f t="shared" si="649"/>
        <v/>
      </c>
      <c r="AL926" s="77" t="str">
        <f t="shared" si="650"/>
        <v/>
      </c>
      <c r="AM926" s="78"/>
      <c r="AN926" s="79" t="e">
        <f>IF(#REF!="","",ROUND(#REF!/#REF!*$AN$5,1))</f>
        <v>#REF!</v>
      </c>
      <c r="AO926" s="79" t="str">
        <f t="shared" si="655"/>
        <v/>
      </c>
      <c r="AP926" s="5" t="str">
        <f t="shared" si="657"/>
        <v/>
      </c>
      <c r="AQ926" s="5" t="str">
        <f t="shared" si="658"/>
        <v/>
      </c>
      <c r="AR926" s="5" t="str">
        <f t="shared" si="659"/>
        <v/>
      </c>
      <c r="AS926" s="5" t="str">
        <f t="shared" si="660"/>
        <v/>
      </c>
      <c r="AT926" s="5" t="str">
        <f t="shared" si="661"/>
        <v/>
      </c>
      <c r="AU926" s="5" t="str">
        <f t="shared" si="662"/>
        <v/>
      </c>
      <c r="AV926" s="5" t="str">
        <f t="shared" si="656"/>
        <v/>
      </c>
    </row>
    <row r="927" spans="1:48" x14ac:dyDescent="0.35">
      <c r="A927" s="69">
        <f>IF('Student Profile'!A84="","",'Student Profile'!A84)</f>
        <v>82</v>
      </c>
      <c r="B927" s="180" t="str">
        <f>IF('Student Profile'!B84="","",'Student Profile'!B84)</f>
        <v/>
      </c>
      <c r="C927" s="69" t="str">
        <f>IF('Student Profile'!C84="","",'Student Profile'!C84)</f>
        <v/>
      </c>
      <c r="D927" s="71"/>
      <c r="E927" s="72">
        <f t="shared" si="631"/>
        <v>0</v>
      </c>
      <c r="F927" s="72" t="str">
        <f t="shared" si="651"/>
        <v/>
      </c>
      <c r="G927" s="4"/>
      <c r="H927" s="84">
        <f t="shared" si="632"/>
        <v>82</v>
      </c>
      <c r="I927" s="80" t="str">
        <f t="shared" si="633"/>
        <v/>
      </c>
      <c r="J927" s="80" t="str">
        <f t="shared" si="634"/>
        <v/>
      </c>
      <c r="K927" s="81"/>
      <c r="L927" s="6">
        <f t="shared" si="635"/>
        <v>0</v>
      </c>
      <c r="M927" s="82" t="str">
        <f t="shared" si="652"/>
        <v/>
      </c>
      <c r="N927" s="4"/>
      <c r="O927" s="83">
        <f t="shared" si="636"/>
        <v>82</v>
      </c>
      <c r="P927" s="77" t="str">
        <f t="shared" si="637"/>
        <v/>
      </c>
      <c r="Q927" s="77" t="str">
        <f t="shared" si="638"/>
        <v/>
      </c>
      <c r="R927" s="78"/>
      <c r="S927" s="79" t="e">
        <f>IF(#REF!="","",ROUND(#REF!/#REF!*$AN$5,1))</f>
        <v>#REF!</v>
      </c>
      <c r="T927" s="79" t="str">
        <f t="shared" si="639"/>
        <v/>
      </c>
      <c r="U927" s="4"/>
      <c r="V927" s="69">
        <f t="shared" si="640"/>
        <v>82</v>
      </c>
      <c r="W927" s="70" t="str">
        <f t="shared" si="641"/>
        <v/>
      </c>
      <c r="X927" s="70" t="str">
        <f t="shared" si="642"/>
        <v/>
      </c>
      <c r="Y927" s="71"/>
      <c r="Z927" s="72">
        <f t="shared" si="643"/>
        <v>0</v>
      </c>
      <c r="AA927" s="72" t="str">
        <f t="shared" si="653"/>
        <v/>
      </c>
      <c r="AB927" s="4"/>
      <c r="AC927" s="84">
        <f t="shared" si="644"/>
        <v>82</v>
      </c>
      <c r="AD927" s="80" t="str">
        <f t="shared" si="645"/>
        <v/>
      </c>
      <c r="AE927" s="80" t="str">
        <f t="shared" si="646"/>
        <v/>
      </c>
      <c r="AF927" s="81"/>
      <c r="AG927" s="6">
        <f t="shared" si="647"/>
        <v>0</v>
      </c>
      <c r="AH927" s="82" t="str">
        <f t="shared" si="654"/>
        <v/>
      </c>
      <c r="AI927" s="4"/>
      <c r="AJ927" s="83">
        <f t="shared" si="648"/>
        <v>82</v>
      </c>
      <c r="AK927" s="77" t="str">
        <f t="shared" si="649"/>
        <v/>
      </c>
      <c r="AL927" s="77" t="str">
        <f t="shared" si="650"/>
        <v/>
      </c>
      <c r="AM927" s="78"/>
      <c r="AN927" s="79" t="e">
        <f>IF(#REF!="","",ROUND(#REF!/#REF!*$AN$5,1))</f>
        <v>#REF!</v>
      </c>
      <c r="AO927" s="79" t="str">
        <f t="shared" si="655"/>
        <v/>
      </c>
      <c r="AP927" s="5" t="str">
        <f t="shared" si="657"/>
        <v/>
      </c>
      <c r="AQ927" s="5" t="str">
        <f t="shared" si="658"/>
        <v/>
      </c>
      <c r="AR927" s="5" t="str">
        <f t="shared" si="659"/>
        <v/>
      </c>
      <c r="AS927" s="5" t="str">
        <f t="shared" si="660"/>
        <v/>
      </c>
      <c r="AT927" s="5" t="str">
        <f t="shared" si="661"/>
        <v/>
      </c>
      <c r="AU927" s="5" t="str">
        <f t="shared" si="662"/>
        <v/>
      </c>
      <c r="AV927" s="5" t="str">
        <f t="shared" si="656"/>
        <v/>
      </c>
    </row>
    <row r="928" spans="1:48" x14ac:dyDescent="0.35">
      <c r="A928" s="69">
        <f>IF('Student Profile'!A85="","",'Student Profile'!A85)</f>
        <v>83</v>
      </c>
      <c r="B928" s="180" t="str">
        <f>IF('Student Profile'!B85="","",'Student Profile'!B85)</f>
        <v/>
      </c>
      <c r="C928" s="69" t="str">
        <f>IF('Student Profile'!C85="","",'Student Profile'!C85)</f>
        <v/>
      </c>
      <c r="D928" s="71"/>
      <c r="E928" s="72">
        <f t="shared" si="631"/>
        <v>0</v>
      </c>
      <c r="F928" s="72" t="str">
        <f t="shared" si="651"/>
        <v/>
      </c>
      <c r="G928" s="4"/>
      <c r="H928" s="84">
        <f t="shared" si="632"/>
        <v>83</v>
      </c>
      <c r="I928" s="80" t="str">
        <f t="shared" si="633"/>
        <v/>
      </c>
      <c r="J928" s="80" t="str">
        <f t="shared" si="634"/>
        <v/>
      </c>
      <c r="K928" s="81"/>
      <c r="L928" s="6">
        <f t="shared" si="635"/>
        <v>0</v>
      </c>
      <c r="M928" s="82" t="str">
        <f t="shared" si="652"/>
        <v/>
      </c>
      <c r="N928" s="4"/>
      <c r="O928" s="83">
        <f t="shared" si="636"/>
        <v>83</v>
      </c>
      <c r="P928" s="77" t="str">
        <f t="shared" si="637"/>
        <v/>
      </c>
      <c r="Q928" s="77" t="str">
        <f t="shared" si="638"/>
        <v/>
      </c>
      <c r="R928" s="78"/>
      <c r="S928" s="79" t="e">
        <f>IF(#REF!="","",ROUND(#REF!/#REF!*$AN$5,1))</f>
        <v>#REF!</v>
      </c>
      <c r="T928" s="79" t="str">
        <f t="shared" si="639"/>
        <v/>
      </c>
      <c r="U928" s="4"/>
      <c r="V928" s="69">
        <f t="shared" si="640"/>
        <v>83</v>
      </c>
      <c r="W928" s="70" t="str">
        <f t="shared" si="641"/>
        <v/>
      </c>
      <c r="X928" s="70" t="str">
        <f t="shared" si="642"/>
        <v/>
      </c>
      <c r="Y928" s="71"/>
      <c r="Z928" s="72">
        <f t="shared" si="643"/>
        <v>0</v>
      </c>
      <c r="AA928" s="72" t="str">
        <f t="shared" si="653"/>
        <v/>
      </c>
      <c r="AB928" s="4"/>
      <c r="AC928" s="84">
        <f t="shared" si="644"/>
        <v>83</v>
      </c>
      <c r="AD928" s="80" t="str">
        <f t="shared" si="645"/>
        <v/>
      </c>
      <c r="AE928" s="80" t="str">
        <f t="shared" si="646"/>
        <v/>
      </c>
      <c r="AF928" s="81"/>
      <c r="AG928" s="6">
        <f t="shared" si="647"/>
        <v>0</v>
      </c>
      <c r="AH928" s="82" t="str">
        <f t="shared" si="654"/>
        <v/>
      </c>
      <c r="AI928" s="4"/>
      <c r="AJ928" s="83">
        <f t="shared" si="648"/>
        <v>83</v>
      </c>
      <c r="AK928" s="77" t="str">
        <f t="shared" si="649"/>
        <v/>
      </c>
      <c r="AL928" s="77" t="str">
        <f t="shared" si="650"/>
        <v/>
      </c>
      <c r="AM928" s="78"/>
      <c r="AN928" s="79" t="e">
        <f>IF(#REF!="","",ROUND(#REF!/#REF!*$AN$5,1))</f>
        <v>#REF!</v>
      </c>
      <c r="AO928" s="79" t="str">
        <f t="shared" si="655"/>
        <v/>
      </c>
      <c r="AP928" s="5" t="str">
        <f t="shared" si="657"/>
        <v/>
      </c>
      <c r="AQ928" s="5" t="str">
        <f t="shared" si="658"/>
        <v/>
      </c>
      <c r="AR928" s="5" t="str">
        <f t="shared" si="659"/>
        <v/>
      </c>
      <c r="AS928" s="5" t="str">
        <f t="shared" si="660"/>
        <v/>
      </c>
      <c r="AT928" s="5" t="str">
        <f t="shared" si="661"/>
        <v/>
      </c>
      <c r="AU928" s="5" t="str">
        <f t="shared" si="662"/>
        <v/>
      </c>
      <c r="AV928" s="5" t="str">
        <f t="shared" si="656"/>
        <v/>
      </c>
    </row>
    <row r="929" spans="1:48" x14ac:dyDescent="0.35">
      <c r="A929" s="69">
        <f>IF('Student Profile'!A86="","",'Student Profile'!A86)</f>
        <v>84</v>
      </c>
      <c r="B929" s="180" t="str">
        <f>IF('Student Profile'!B86="","",'Student Profile'!B86)</f>
        <v/>
      </c>
      <c r="C929" s="69" t="str">
        <f>IF('Student Profile'!C86="","",'Student Profile'!C86)</f>
        <v/>
      </c>
      <c r="D929" s="71"/>
      <c r="E929" s="72">
        <f t="shared" si="631"/>
        <v>0</v>
      </c>
      <c r="F929" s="72" t="str">
        <f t="shared" si="651"/>
        <v/>
      </c>
      <c r="G929" s="4"/>
      <c r="H929" s="84">
        <f t="shared" si="632"/>
        <v>84</v>
      </c>
      <c r="I929" s="80" t="str">
        <f t="shared" si="633"/>
        <v/>
      </c>
      <c r="J929" s="80" t="str">
        <f t="shared" si="634"/>
        <v/>
      </c>
      <c r="K929" s="81"/>
      <c r="L929" s="6">
        <f t="shared" si="635"/>
        <v>0</v>
      </c>
      <c r="M929" s="82" t="str">
        <f t="shared" si="652"/>
        <v/>
      </c>
      <c r="N929" s="4"/>
      <c r="O929" s="83">
        <f t="shared" si="636"/>
        <v>84</v>
      </c>
      <c r="P929" s="77" t="str">
        <f t="shared" si="637"/>
        <v/>
      </c>
      <c r="Q929" s="77" t="str">
        <f t="shared" si="638"/>
        <v/>
      </c>
      <c r="R929" s="78"/>
      <c r="S929" s="79" t="e">
        <f>IF(#REF!="","",ROUND(#REF!/#REF!*$AN$5,1))</f>
        <v>#REF!</v>
      </c>
      <c r="T929" s="79" t="str">
        <f t="shared" si="639"/>
        <v/>
      </c>
      <c r="U929" s="4"/>
      <c r="V929" s="69">
        <f t="shared" si="640"/>
        <v>84</v>
      </c>
      <c r="W929" s="70" t="str">
        <f t="shared" si="641"/>
        <v/>
      </c>
      <c r="X929" s="70" t="str">
        <f t="shared" si="642"/>
        <v/>
      </c>
      <c r="Y929" s="71"/>
      <c r="Z929" s="72">
        <f t="shared" si="643"/>
        <v>0</v>
      </c>
      <c r="AA929" s="72" t="str">
        <f t="shared" si="653"/>
        <v/>
      </c>
      <c r="AB929" s="4"/>
      <c r="AC929" s="84">
        <f t="shared" si="644"/>
        <v>84</v>
      </c>
      <c r="AD929" s="80" t="str">
        <f t="shared" si="645"/>
        <v/>
      </c>
      <c r="AE929" s="80" t="str">
        <f t="shared" si="646"/>
        <v/>
      </c>
      <c r="AF929" s="81"/>
      <c r="AG929" s="6">
        <f t="shared" si="647"/>
        <v>0</v>
      </c>
      <c r="AH929" s="82" t="str">
        <f t="shared" si="654"/>
        <v/>
      </c>
      <c r="AI929" s="4"/>
      <c r="AJ929" s="83">
        <f t="shared" si="648"/>
        <v>84</v>
      </c>
      <c r="AK929" s="77" t="str">
        <f t="shared" si="649"/>
        <v/>
      </c>
      <c r="AL929" s="77" t="str">
        <f t="shared" si="650"/>
        <v/>
      </c>
      <c r="AM929" s="78"/>
      <c r="AN929" s="79" t="e">
        <f>IF(#REF!="","",ROUND(#REF!/#REF!*$AN$5,1))</f>
        <v>#REF!</v>
      </c>
      <c r="AO929" s="79" t="str">
        <f t="shared" si="655"/>
        <v/>
      </c>
      <c r="AP929" s="5" t="str">
        <f t="shared" si="657"/>
        <v/>
      </c>
      <c r="AQ929" s="5" t="str">
        <f t="shared" si="658"/>
        <v/>
      </c>
      <c r="AR929" s="5" t="str">
        <f t="shared" si="659"/>
        <v/>
      </c>
      <c r="AS929" s="5" t="str">
        <f t="shared" si="660"/>
        <v/>
      </c>
      <c r="AT929" s="5" t="str">
        <f t="shared" si="661"/>
        <v/>
      </c>
      <c r="AU929" s="5" t="str">
        <f t="shared" si="662"/>
        <v/>
      </c>
      <c r="AV929" s="5" t="str">
        <f t="shared" si="656"/>
        <v/>
      </c>
    </row>
    <row r="930" spans="1:48" x14ac:dyDescent="0.35">
      <c r="A930" s="69">
        <f>IF('Student Profile'!A87="","",'Student Profile'!A87)</f>
        <v>85</v>
      </c>
      <c r="B930" s="180" t="str">
        <f>IF('Student Profile'!B87="","",'Student Profile'!B87)</f>
        <v/>
      </c>
      <c r="C930" s="69" t="str">
        <f>IF('Student Profile'!C87="","",'Student Profile'!C87)</f>
        <v/>
      </c>
      <c r="D930" s="71"/>
      <c r="E930" s="72">
        <f t="shared" si="631"/>
        <v>0</v>
      </c>
      <c r="F930" s="72" t="str">
        <f t="shared" si="651"/>
        <v/>
      </c>
      <c r="G930" s="4"/>
      <c r="H930" s="84">
        <f t="shared" si="632"/>
        <v>85</v>
      </c>
      <c r="I930" s="80" t="str">
        <f t="shared" si="633"/>
        <v/>
      </c>
      <c r="J930" s="80" t="str">
        <f t="shared" si="634"/>
        <v/>
      </c>
      <c r="K930" s="81"/>
      <c r="L930" s="6">
        <f t="shared" si="635"/>
        <v>0</v>
      </c>
      <c r="M930" s="82" t="str">
        <f t="shared" si="652"/>
        <v/>
      </c>
      <c r="N930" s="4"/>
      <c r="O930" s="83">
        <f t="shared" si="636"/>
        <v>85</v>
      </c>
      <c r="P930" s="77" t="str">
        <f t="shared" si="637"/>
        <v/>
      </c>
      <c r="Q930" s="77" t="str">
        <f t="shared" si="638"/>
        <v/>
      </c>
      <c r="R930" s="78"/>
      <c r="S930" s="79" t="e">
        <f>IF(#REF!="","",ROUND(#REF!/#REF!*$AN$5,1))</f>
        <v>#REF!</v>
      </c>
      <c r="T930" s="79" t="str">
        <f t="shared" si="639"/>
        <v/>
      </c>
      <c r="U930" s="4"/>
      <c r="V930" s="69">
        <f t="shared" si="640"/>
        <v>85</v>
      </c>
      <c r="W930" s="70" t="str">
        <f t="shared" si="641"/>
        <v/>
      </c>
      <c r="X930" s="70" t="str">
        <f t="shared" si="642"/>
        <v/>
      </c>
      <c r="Y930" s="71"/>
      <c r="Z930" s="72">
        <f t="shared" si="643"/>
        <v>0</v>
      </c>
      <c r="AA930" s="72" t="str">
        <f t="shared" si="653"/>
        <v/>
      </c>
      <c r="AB930" s="4"/>
      <c r="AC930" s="84">
        <f t="shared" si="644"/>
        <v>85</v>
      </c>
      <c r="AD930" s="80" t="str">
        <f t="shared" si="645"/>
        <v/>
      </c>
      <c r="AE930" s="80" t="str">
        <f t="shared" si="646"/>
        <v/>
      </c>
      <c r="AF930" s="81"/>
      <c r="AG930" s="6">
        <f t="shared" si="647"/>
        <v>0</v>
      </c>
      <c r="AH930" s="82" t="str">
        <f t="shared" si="654"/>
        <v/>
      </c>
      <c r="AI930" s="4"/>
      <c r="AJ930" s="83">
        <f t="shared" si="648"/>
        <v>85</v>
      </c>
      <c r="AK930" s="77" t="str">
        <f t="shared" si="649"/>
        <v/>
      </c>
      <c r="AL930" s="77" t="str">
        <f t="shared" si="650"/>
        <v/>
      </c>
      <c r="AM930" s="78"/>
      <c r="AN930" s="79" t="e">
        <f>IF(#REF!="","",ROUND(#REF!/#REF!*$AN$5,1))</f>
        <v>#REF!</v>
      </c>
      <c r="AO930" s="79" t="str">
        <f t="shared" si="655"/>
        <v/>
      </c>
      <c r="AP930" s="5" t="str">
        <f t="shared" si="657"/>
        <v/>
      </c>
      <c r="AQ930" s="5" t="str">
        <f t="shared" si="658"/>
        <v/>
      </c>
      <c r="AR930" s="5" t="str">
        <f t="shared" si="659"/>
        <v/>
      </c>
      <c r="AS930" s="5" t="str">
        <f t="shared" si="660"/>
        <v/>
      </c>
      <c r="AT930" s="5" t="str">
        <f t="shared" si="661"/>
        <v/>
      </c>
      <c r="AU930" s="5" t="str">
        <f t="shared" si="662"/>
        <v/>
      </c>
      <c r="AV930" s="5" t="str">
        <f t="shared" si="656"/>
        <v/>
      </c>
    </row>
    <row r="931" spans="1:48" x14ac:dyDescent="0.35">
      <c r="A931" s="69">
        <f>IF('Student Profile'!A88="","",'Student Profile'!A88)</f>
        <v>86</v>
      </c>
      <c r="B931" s="180" t="str">
        <f>IF('Student Profile'!B88="","",'Student Profile'!B88)</f>
        <v/>
      </c>
      <c r="C931" s="69" t="str">
        <f>IF('Student Profile'!C88="","",'Student Profile'!C88)</f>
        <v/>
      </c>
      <c r="D931" s="71"/>
      <c r="E931" s="72">
        <f t="shared" si="631"/>
        <v>0</v>
      </c>
      <c r="F931" s="72" t="str">
        <f t="shared" si="651"/>
        <v/>
      </c>
      <c r="G931" s="4"/>
      <c r="H931" s="84">
        <f t="shared" si="632"/>
        <v>86</v>
      </c>
      <c r="I931" s="80" t="str">
        <f t="shared" si="633"/>
        <v/>
      </c>
      <c r="J931" s="80" t="str">
        <f t="shared" si="634"/>
        <v/>
      </c>
      <c r="K931" s="81"/>
      <c r="L931" s="6">
        <f t="shared" si="635"/>
        <v>0</v>
      </c>
      <c r="M931" s="82" t="str">
        <f t="shared" si="652"/>
        <v/>
      </c>
      <c r="N931" s="4"/>
      <c r="O931" s="83">
        <f t="shared" si="636"/>
        <v>86</v>
      </c>
      <c r="P931" s="77" t="str">
        <f t="shared" si="637"/>
        <v/>
      </c>
      <c r="Q931" s="77" t="str">
        <f t="shared" si="638"/>
        <v/>
      </c>
      <c r="R931" s="78"/>
      <c r="S931" s="79" t="e">
        <f>IF(#REF!="","",ROUND(#REF!/#REF!*$AN$5,1))</f>
        <v>#REF!</v>
      </c>
      <c r="T931" s="79" t="str">
        <f t="shared" si="639"/>
        <v/>
      </c>
      <c r="U931" s="4"/>
      <c r="V931" s="69">
        <f t="shared" si="640"/>
        <v>86</v>
      </c>
      <c r="W931" s="70" t="str">
        <f t="shared" si="641"/>
        <v/>
      </c>
      <c r="X931" s="70" t="str">
        <f t="shared" si="642"/>
        <v/>
      </c>
      <c r="Y931" s="71"/>
      <c r="Z931" s="72">
        <f t="shared" si="643"/>
        <v>0</v>
      </c>
      <c r="AA931" s="72" t="str">
        <f t="shared" si="653"/>
        <v/>
      </c>
      <c r="AB931" s="4"/>
      <c r="AC931" s="84">
        <f t="shared" si="644"/>
        <v>86</v>
      </c>
      <c r="AD931" s="80" t="str">
        <f t="shared" si="645"/>
        <v/>
      </c>
      <c r="AE931" s="80" t="str">
        <f t="shared" si="646"/>
        <v/>
      </c>
      <c r="AF931" s="81"/>
      <c r="AG931" s="6">
        <f t="shared" si="647"/>
        <v>0</v>
      </c>
      <c r="AH931" s="82" t="str">
        <f t="shared" si="654"/>
        <v/>
      </c>
      <c r="AI931" s="4"/>
      <c r="AJ931" s="83">
        <f t="shared" si="648"/>
        <v>86</v>
      </c>
      <c r="AK931" s="77" t="str">
        <f t="shared" si="649"/>
        <v/>
      </c>
      <c r="AL931" s="77" t="str">
        <f t="shared" si="650"/>
        <v/>
      </c>
      <c r="AM931" s="78"/>
      <c r="AN931" s="79" t="e">
        <f>IF(#REF!="","",ROUND(#REF!/#REF!*$AN$5,1))</f>
        <v>#REF!</v>
      </c>
      <c r="AO931" s="79" t="str">
        <f t="shared" si="655"/>
        <v/>
      </c>
      <c r="AP931" s="5" t="str">
        <f t="shared" si="657"/>
        <v/>
      </c>
      <c r="AQ931" s="5" t="str">
        <f t="shared" si="658"/>
        <v/>
      </c>
      <c r="AR931" s="5" t="str">
        <f t="shared" si="659"/>
        <v/>
      </c>
      <c r="AS931" s="5" t="str">
        <f t="shared" si="660"/>
        <v/>
      </c>
      <c r="AT931" s="5" t="str">
        <f t="shared" si="661"/>
        <v/>
      </c>
      <c r="AU931" s="5" t="str">
        <f t="shared" si="662"/>
        <v/>
      </c>
      <c r="AV931" s="5" t="str">
        <f t="shared" si="656"/>
        <v/>
      </c>
    </row>
    <row r="932" spans="1:48" x14ac:dyDescent="0.35">
      <c r="A932" s="69">
        <f>IF('Student Profile'!A89="","",'Student Profile'!A89)</f>
        <v>87</v>
      </c>
      <c r="B932" s="180" t="str">
        <f>IF('Student Profile'!B89="","",'Student Profile'!B89)</f>
        <v/>
      </c>
      <c r="C932" s="69" t="str">
        <f>IF('Student Profile'!C89="","",'Student Profile'!C89)</f>
        <v/>
      </c>
      <c r="D932" s="71"/>
      <c r="E932" s="72">
        <f t="shared" ref="E932:E945" si="663">ROUND(D932/$D$5*$E$5,1)</f>
        <v>0</v>
      </c>
      <c r="F932" s="72" t="str">
        <f t="shared" si="651"/>
        <v/>
      </c>
      <c r="G932" s="4"/>
      <c r="H932" s="84">
        <f t="shared" si="632"/>
        <v>87</v>
      </c>
      <c r="I932" s="80" t="str">
        <f t="shared" si="633"/>
        <v/>
      </c>
      <c r="J932" s="80" t="str">
        <f t="shared" si="634"/>
        <v/>
      </c>
      <c r="K932" s="81"/>
      <c r="L932" s="6">
        <f t="shared" si="635"/>
        <v>0</v>
      </c>
      <c r="M932" s="82" t="str">
        <f t="shared" si="652"/>
        <v/>
      </c>
      <c r="N932" s="4"/>
      <c r="O932" s="83">
        <f t="shared" si="636"/>
        <v>87</v>
      </c>
      <c r="P932" s="77" t="str">
        <f t="shared" si="637"/>
        <v/>
      </c>
      <c r="Q932" s="77" t="str">
        <f t="shared" si="638"/>
        <v/>
      </c>
      <c r="R932" s="78"/>
      <c r="S932" s="79" t="e">
        <f>IF(#REF!="","",ROUND(#REF!/#REF!*$AN$5,1))</f>
        <v>#REF!</v>
      </c>
      <c r="T932" s="79" t="str">
        <f t="shared" si="639"/>
        <v/>
      </c>
      <c r="U932" s="4"/>
      <c r="V932" s="69">
        <f t="shared" si="640"/>
        <v>87</v>
      </c>
      <c r="W932" s="70" t="str">
        <f t="shared" si="641"/>
        <v/>
      </c>
      <c r="X932" s="70" t="str">
        <f t="shared" si="642"/>
        <v/>
      </c>
      <c r="Y932" s="71"/>
      <c r="Z932" s="72">
        <f t="shared" si="643"/>
        <v>0</v>
      </c>
      <c r="AA932" s="72" t="str">
        <f t="shared" si="653"/>
        <v/>
      </c>
      <c r="AB932" s="4"/>
      <c r="AC932" s="84">
        <f t="shared" si="644"/>
        <v>87</v>
      </c>
      <c r="AD932" s="80" t="str">
        <f t="shared" si="645"/>
        <v/>
      </c>
      <c r="AE932" s="80" t="str">
        <f t="shared" si="646"/>
        <v/>
      </c>
      <c r="AF932" s="81"/>
      <c r="AG932" s="6">
        <f t="shared" si="647"/>
        <v>0</v>
      </c>
      <c r="AH932" s="82" t="str">
        <f t="shared" si="654"/>
        <v/>
      </c>
      <c r="AI932" s="4"/>
      <c r="AJ932" s="83">
        <f t="shared" si="648"/>
        <v>87</v>
      </c>
      <c r="AK932" s="77" t="str">
        <f t="shared" si="649"/>
        <v/>
      </c>
      <c r="AL932" s="77" t="str">
        <f t="shared" si="650"/>
        <v/>
      </c>
      <c r="AM932" s="78"/>
      <c r="AN932" s="79" t="e">
        <f>IF(#REF!="","",ROUND(#REF!/#REF!*$AN$5,1))</f>
        <v>#REF!</v>
      </c>
      <c r="AO932" s="79" t="str">
        <f t="shared" si="655"/>
        <v/>
      </c>
      <c r="AP932" s="5" t="str">
        <f t="shared" si="657"/>
        <v/>
      </c>
      <c r="AQ932" s="5" t="str">
        <f t="shared" si="658"/>
        <v/>
      </c>
      <c r="AR932" s="5" t="str">
        <f t="shared" si="659"/>
        <v/>
      </c>
      <c r="AS932" s="5" t="str">
        <f t="shared" si="660"/>
        <v/>
      </c>
      <c r="AT932" s="5" t="str">
        <f t="shared" si="661"/>
        <v/>
      </c>
      <c r="AU932" s="5" t="str">
        <f t="shared" si="662"/>
        <v/>
      </c>
      <c r="AV932" s="5" t="str">
        <f t="shared" si="656"/>
        <v/>
      </c>
    </row>
    <row r="933" spans="1:48" x14ac:dyDescent="0.35">
      <c r="A933" s="69">
        <f>IF('Student Profile'!A90="","",'Student Profile'!A90)</f>
        <v>88</v>
      </c>
      <c r="B933" s="180" t="str">
        <f>IF('Student Profile'!B90="","",'Student Profile'!B90)</f>
        <v/>
      </c>
      <c r="C933" s="69" t="str">
        <f>IF('Student Profile'!C90="","",'Student Profile'!C90)</f>
        <v/>
      </c>
      <c r="D933" s="71"/>
      <c r="E933" s="72">
        <f t="shared" si="663"/>
        <v>0</v>
      </c>
      <c r="F933" s="72" t="str">
        <f t="shared" si="651"/>
        <v/>
      </c>
      <c r="G933" s="4"/>
      <c r="H933" s="84">
        <f t="shared" si="632"/>
        <v>88</v>
      </c>
      <c r="I933" s="80" t="str">
        <f t="shared" si="633"/>
        <v/>
      </c>
      <c r="J933" s="80" t="str">
        <f t="shared" si="634"/>
        <v/>
      </c>
      <c r="K933" s="81"/>
      <c r="L933" s="6">
        <f t="shared" si="635"/>
        <v>0</v>
      </c>
      <c r="M933" s="82" t="str">
        <f t="shared" si="652"/>
        <v/>
      </c>
      <c r="N933" s="4"/>
      <c r="O933" s="83">
        <f t="shared" si="636"/>
        <v>88</v>
      </c>
      <c r="P933" s="77" t="str">
        <f t="shared" si="637"/>
        <v/>
      </c>
      <c r="Q933" s="77" t="str">
        <f t="shared" si="638"/>
        <v/>
      </c>
      <c r="R933" s="78"/>
      <c r="S933" s="79" t="e">
        <f>IF(#REF!="","",ROUND(#REF!/#REF!*$AN$5,1))</f>
        <v>#REF!</v>
      </c>
      <c r="T933" s="79" t="str">
        <f t="shared" si="639"/>
        <v/>
      </c>
      <c r="U933" s="4"/>
      <c r="V933" s="69">
        <f t="shared" si="640"/>
        <v>88</v>
      </c>
      <c r="W933" s="70" t="str">
        <f t="shared" si="641"/>
        <v/>
      </c>
      <c r="X933" s="70" t="str">
        <f t="shared" si="642"/>
        <v/>
      </c>
      <c r="Y933" s="71"/>
      <c r="Z933" s="72">
        <f t="shared" si="643"/>
        <v>0</v>
      </c>
      <c r="AA933" s="72" t="str">
        <f t="shared" si="653"/>
        <v/>
      </c>
      <c r="AB933" s="4"/>
      <c r="AC933" s="84">
        <f t="shared" si="644"/>
        <v>88</v>
      </c>
      <c r="AD933" s="80" t="str">
        <f t="shared" si="645"/>
        <v/>
      </c>
      <c r="AE933" s="80" t="str">
        <f t="shared" si="646"/>
        <v/>
      </c>
      <c r="AF933" s="81"/>
      <c r="AG933" s="6">
        <f t="shared" si="647"/>
        <v>0</v>
      </c>
      <c r="AH933" s="82" t="str">
        <f t="shared" si="654"/>
        <v/>
      </c>
      <c r="AI933" s="4"/>
      <c r="AJ933" s="83">
        <f t="shared" si="648"/>
        <v>88</v>
      </c>
      <c r="AK933" s="77" t="str">
        <f t="shared" si="649"/>
        <v/>
      </c>
      <c r="AL933" s="77" t="str">
        <f t="shared" si="650"/>
        <v/>
      </c>
      <c r="AM933" s="78"/>
      <c r="AN933" s="79" t="e">
        <f>IF(#REF!="","",ROUND(#REF!/#REF!*$AN$5,1))</f>
        <v>#REF!</v>
      </c>
      <c r="AO933" s="79" t="str">
        <f t="shared" si="655"/>
        <v/>
      </c>
      <c r="AP933" s="5" t="str">
        <f t="shared" si="657"/>
        <v/>
      </c>
      <c r="AQ933" s="5" t="str">
        <f t="shared" si="658"/>
        <v/>
      </c>
      <c r="AR933" s="5" t="str">
        <f t="shared" si="659"/>
        <v/>
      </c>
      <c r="AS933" s="5" t="str">
        <f t="shared" si="660"/>
        <v/>
      </c>
      <c r="AT933" s="5" t="str">
        <f t="shared" si="661"/>
        <v/>
      </c>
      <c r="AU933" s="5" t="str">
        <f t="shared" si="662"/>
        <v/>
      </c>
      <c r="AV933" s="5" t="str">
        <f t="shared" si="656"/>
        <v/>
      </c>
    </row>
    <row r="934" spans="1:48" x14ac:dyDescent="0.35">
      <c r="A934" s="69">
        <f>IF('Student Profile'!A91="","",'Student Profile'!A91)</f>
        <v>89</v>
      </c>
      <c r="B934" s="180" t="str">
        <f>IF('Student Profile'!B91="","",'Student Profile'!B91)</f>
        <v/>
      </c>
      <c r="C934" s="69" t="str">
        <f>IF('Student Profile'!C91="","",'Student Profile'!C91)</f>
        <v/>
      </c>
      <c r="D934" s="71"/>
      <c r="E934" s="72">
        <f t="shared" si="663"/>
        <v>0</v>
      </c>
      <c r="F934" s="72" t="str">
        <f t="shared" si="651"/>
        <v/>
      </c>
      <c r="G934" s="4"/>
      <c r="H934" s="84">
        <f t="shared" si="632"/>
        <v>89</v>
      </c>
      <c r="I934" s="80" t="str">
        <f t="shared" si="633"/>
        <v/>
      </c>
      <c r="J934" s="80" t="str">
        <f t="shared" si="634"/>
        <v/>
      </c>
      <c r="K934" s="81"/>
      <c r="L934" s="6">
        <f t="shared" si="635"/>
        <v>0</v>
      </c>
      <c r="M934" s="82" t="str">
        <f t="shared" si="652"/>
        <v/>
      </c>
      <c r="N934" s="4"/>
      <c r="O934" s="83">
        <f t="shared" si="636"/>
        <v>89</v>
      </c>
      <c r="P934" s="77" t="str">
        <f t="shared" si="637"/>
        <v/>
      </c>
      <c r="Q934" s="77" t="str">
        <f t="shared" si="638"/>
        <v/>
      </c>
      <c r="R934" s="78"/>
      <c r="S934" s="79" t="e">
        <f>IF(#REF!="","",ROUND(#REF!/#REF!*$AN$5,1))</f>
        <v>#REF!</v>
      </c>
      <c r="T934" s="79" t="str">
        <f t="shared" si="639"/>
        <v/>
      </c>
      <c r="U934" s="4"/>
      <c r="V934" s="69">
        <f t="shared" si="640"/>
        <v>89</v>
      </c>
      <c r="W934" s="70" t="str">
        <f t="shared" si="641"/>
        <v/>
      </c>
      <c r="X934" s="70" t="str">
        <f t="shared" si="642"/>
        <v/>
      </c>
      <c r="Y934" s="71"/>
      <c r="Z934" s="72">
        <f t="shared" si="643"/>
        <v>0</v>
      </c>
      <c r="AA934" s="72" t="str">
        <f t="shared" si="653"/>
        <v/>
      </c>
      <c r="AB934" s="4"/>
      <c r="AC934" s="84">
        <f t="shared" si="644"/>
        <v>89</v>
      </c>
      <c r="AD934" s="80" t="str">
        <f t="shared" si="645"/>
        <v/>
      </c>
      <c r="AE934" s="80" t="str">
        <f t="shared" si="646"/>
        <v/>
      </c>
      <c r="AF934" s="81"/>
      <c r="AG934" s="6">
        <f t="shared" si="647"/>
        <v>0</v>
      </c>
      <c r="AH934" s="82" t="str">
        <f t="shared" si="654"/>
        <v/>
      </c>
      <c r="AI934" s="4"/>
      <c r="AJ934" s="83">
        <f t="shared" si="648"/>
        <v>89</v>
      </c>
      <c r="AK934" s="77" t="str">
        <f t="shared" si="649"/>
        <v/>
      </c>
      <c r="AL934" s="77" t="str">
        <f t="shared" si="650"/>
        <v/>
      </c>
      <c r="AM934" s="78"/>
      <c r="AN934" s="79" t="e">
        <f>IF(#REF!="","",ROUND(#REF!/#REF!*$AN$5,1))</f>
        <v>#REF!</v>
      </c>
      <c r="AO934" s="79" t="str">
        <f t="shared" si="655"/>
        <v/>
      </c>
      <c r="AP934" s="5" t="str">
        <f t="shared" si="657"/>
        <v/>
      </c>
      <c r="AQ934" s="5" t="str">
        <f t="shared" si="658"/>
        <v/>
      </c>
      <c r="AR934" s="5" t="str">
        <f t="shared" si="659"/>
        <v/>
      </c>
      <c r="AS934" s="5" t="str">
        <f t="shared" si="660"/>
        <v/>
      </c>
      <c r="AT934" s="5" t="str">
        <f t="shared" si="661"/>
        <v/>
      </c>
      <c r="AU934" s="5" t="str">
        <f t="shared" si="662"/>
        <v/>
      </c>
      <c r="AV934" s="5" t="str">
        <f t="shared" si="656"/>
        <v/>
      </c>
    </row>
    <row r="935" spans="1:48" x14ac:dyDescent="0.35">
      <c r="A935" s="69">
        <f>IF('Student Profile'!A92="","",'Student Profile'!A92)</f>
        <v>90</v>
      </c>
      <c r="B935" s="180" t="str">
        <f>IF('Student Profile'!B92="","",'Student Profile'!B92)</f>
        <v/>
      </c>
      <c r="C935" s="69" t="str">
        <f>IF('Student Profile'!C92="","",'Student Profile'!C92)</f>
        <v/>
      </c>
      <c r="D935" s="71"/>
      <c r="E935" s="72">
        <f t="shared" si="663"/>
        <v>0</v>
      </c>
      <c r="F935" s="72" t="str">
        <f t="shared" si="651"/>
        <v/>
      </c>
      <c r="G935" s="4"/>
      <c r="H935" s="84">
        <f t="shared" si="632"/>
        <v>90</v>
      </c>
      <c r="I935" s="80" t="str">
        <f t="shared" si="633"/>
        <v/>
      </c>
      <c r="J935" s="80" t="str">
        <f t="shared" si="634"/>
        <v/>
      </c>
      <c r="K935" s="81"/>
      <c r="L935" s="6">
        <f t="shared" si="635"/>
        <v>0</v>
      </c>
      <c r="M935" s="82" t="str">
        <f t="shared" si="652"/>
        <v/>
      </c>
      <c r="N935" s="4"/>
      <c r="O935" s="83">
        <f t="shared" si="636"/>
        <v>90</v>
      </c>
      <c r="P935" s="77" t="str">
        <f t="shared" si="637"/>
        <v/>
      </c>
      <c r="Q935" s="77" t="str">
        <f t="shared" si="638"/>
        <v/>
      </c>
      <c r="R935" s="78"/>
      <c r="S935" s="79" t="e">
        <f>IF(#REF!="","",ROUND(#REF!/#REF!*$AN$5,1))</f>
        <v>#REF!</v>
      </c>
      <c r="T935" s="79" t="str">
        <f t="shared" si="639"/>
        <v/>
      </c>
      <c r="U935" s="4"/>
      <c r="V935" s="69">
        <f t="shared" si="640"/>
        <v>90</v>
      </c>
      <c r="W935" s="70" t="str">
        <f t="shared" si="641"/>
        <v/>
      </c>
      <c r="X935" s="70" t="str">
        <f t="shared" si="642"/>
        <v/>
      </c>
      <c r="Y935" s="71"/>
      <c r="Z935" s="72">
        <f t="shared" si="643"/>
        <v>0</v>
      </c>
      <c r="AA935" s="72" t="str">
        <f t="shared" si="653"/>
        <v/>
      </c>
      <c r="AB935" s="4"/>
      <c r="AC935" s="84">
        <f t="shared" si="644"/>
        <v>90</v>
      </c>
      <c r="AD935" s="80" t="str">
        <f t="shared" si="645"/>
        <v/>
      </c>
      <c r="AE935" s="80" t="str">
        <f t="shared" si="646"/>
        <v/>
      </c>
      <c r="AF935" s="81"/>
      <c r="AG935" s="6">
        <f t="shared" si="647"/>
        <v>0</v>
      </c>
      <c r="AH935" s="82" t="str">
        <f t="shared" si="654"/>
        <v/>
      </c>
      <c r="AI935" s="4"/>
      <c r="AJ935" s="83">
        <f t="shared" si="648"/>
        <v>90</v>
      </c>
      <c r="AK935" s="77" t="str">
        <f t="shared" si="649"/>
        <v/>
      </c>
      <c r="AL935" s="77" t="str">
        <f t="shared" si="650"/>
        <v/>
      </c>
      <c r="AM935" s="78"/>
      <c r="AN935" s="79" t="e">
        <f>IF(#REF!="","",ROUND(#REF!/#REF!*$AN$5,1))</f>
        <v>#REF!</v>
      </c>
      <c r="AO935" s="79" t="str">
        <f t="shared" si="655"/>
        <v/>
      </c>
      <c r="AP935" s="5" t="str">
        <f t="shared" si="657"/>
        <v/>
      </c>
      <c r="AQ935" s="5" t="str">
        <f t="shared" si="658"/>
        <v/>
      </c>
      <c r="AR935" s="5" t="str">
        <f t="shared" si="659"/>
        <v/>
      </c>
      <c r="AS935" s="5" t="str">
        <f t="shared" si="660"/>
        <v/>
      </c>
      <c r="AT935" s="5" t="str">
        <f t="shared" si="661"/>
        <v/>
      </c>
      <c r="AU935" s="5" t="str">
        <f t="shared" si="662"/>
        <v/>
      </c>
      <c r="AV935" s="5" t="str">
        <f t="shared" si="656"/>
        <v/>
      </c>
    </row>
    <row r="936" spans="1:48" x14ac:dyDescent="0.35">
      <c r="A936" s="69">
        <f>IF('Student Profile'!A93="","",'Student Profile'!A93)</f>
        <v>91</v>
      </c>
      <c r="B936" s="180" t="str">
        <f>IF('Student Profile'!B93="","",'Student Profile'!B93)</f>
        <v/>
      </c>
      <c r="C936" s="69" t="str">
        <f>IF('Student Profile'!C93="","",'Student Profile'!C93)</f>
        <v/>
      </c>
      <c r="D936" s="71"/>
      <c r="E936" s="72">
        <f t="shared" si="663"/>
        <v>0</v>
      </c>
      <c r="F936" s="72" t="str">
        <f t="shared" si="651"/>
        <v/>
      </c>
      <c r="G936" s="4"/>
      <c r="H936" s="84">
        <f t="shared" si="632"/>
        <v>91</v>
      </c>
      <c r="I936" s="80" t="str">
        <f t="shared" si="633"/>
        <v/>
      </c>
      <c r="J936" s="80" t="str">
        <f t="shared" si="634"/>
        <v/>
      </c>
      <c r="K936" s="81"/>
      <c r="L936" s="6">
        <f t="shared" si="635"/>
        <v>0</v>
      </c>
      <c r="M936" s="82" t="str">
        <f t="shared" si="652"/>
        <v/>
      </c>
      <c r="N936" s="4"/>
      <c r="O936" s="83">
        <f t="shared" si="636"/>
        <v>91</v>
      </c>
      <c r="P936" s="77" t="str">
        <f t="shared" si="637"/>
        <v/>
      </c>
      <c r="Q936" s="77" t="str">
        <f t="shared" si="638"/>
        <v/>
      </c>
      <c r="R936" s="78"/>
      <c r="S936" s="79" t="e">
        <f>IF(#REF!="","",ROUND(#REF!/#REF!*$AN$5,1))</f>
        <v>#REF!</v>
      </c>
      <c r="T936" s="79" t="str">
        <f t="shared" si="639"/>
        <v/>
      </c>
      <c r="U936" s="4"/>
      <c r="V936" s="69">
        <f t="shared" si="640"/>
        <v>91</v>
      </c>
      <c r="W936" s="70" t="str">
        <f t="shared" si="641"/>
        <v/>
      </c>
      <c r="X936" s="70" t="str">
        <f t="shared" si="642"/>
        <v/>
      </c>
      <c r="Y936" s="71"/>
      <c r="Z936" s="72">
        <f t="shared" si="643"/>
        <v>0</v>
      </c>
      <c r="AA936" s="72" t="str">
        <f t="shared" si="653"/>
        <v/>
      </c>
      <c r="AB936" s="4"/>
      <c r="AC936" s="84">
        <f t="shared" si="644"/>
        <v>91</v>
      </c>
      <c r="AD936" s="80" t="str">
        <f t="shared" si="645"/>
        <v/>
      </c>
      <c r="AE936" s="80" t="str">
        <f t="shared" si="646"/>
        <v/>
      </c>
      <c r="AF936" s="81"/>
      <c r="AG936" s="6">
        <f t="shared" si="647"/>
        <v>0</v>
      </c>
      <c r="AH936" s="82" t="str">
        <f t="shared" si="654"/>
        <v/>
      </c>
      <c r="AI936" s="4"/>
      <c r="AJ936" s="83">
        <f t="shared" si="648"/>
        <v>91</v>
      </c>
      <c r="AK936" s="77" t="str">
        <f t="shared" si="649"/>
        <v/>
      </c>
      <c r="AL936" s="77" t="str">
        <f t="shared" si="650"/>
        <v/>
      </c>
      <c r="AM936" s="78"/>
      <c r="AN936" s="79" t="e">
        <f>IF(#REF!="","",ROUND(#REF!/#REF!*$AN$5,1))</f>
        <v>#REF!</v>
      </c>
      <c r="AO936" s="79" t="str">
        <f t="shared" si="655"/>
        <v/>
      </c>
      <c r="AP936" s="5" t="str">
        <f t="shared" si="657"/>
        <v/>
      </c>
      <c r="AQ936" s="5" t="str">
        <f t="shared" si="658"/>
        <v/>
      </c>
      <c r="AR936" s="5" t="str">
        <f t="shared" si="659"/>
        <v/>
      </c>
      <c r="AS936" s="5" t="str">
        <f t="shared" si="660"/>
        <v/>
      </c>
      <c r="AT936" s="5" t="str">
        <f t="shared" si="661"/>
        <v/>
      </c>
      <c r="AU936" s="5" t="str">
        <f t="shared" si="662"/>
        <v/>
      </c>
      <c r="AV936" s="5" t="str">
        <f t="shared" si="656"/>
        <v/>
      </c>
    </row>
    <row r="937" spans="1:48" x14ac:dyDescent="0.35">
      <c r="A937" s="69">
        <f>IF('Student Profile'!A94="","",'Student Profile'!A94)</f>
        <v>92</v>
      </c>
      <c r="B937" s="180" t="str">
        <f>IF('Student Profile'!B94="","",'Student Profile'!B94)</f>
        <v/>
      </c>
      <c r="C937" s="69" t="str">
        <f>IF('Student Profile'!C94="","",'Student Profile'!C94)</f>
        <v/>
      </c>
      <c r="D937" s="71"/>
      <c r="E937" s="72">
        <f t="shared" si="663"/>
        <v>0</v>
      </c>
      <c r="F937" s="72" t="str">
        <f t="shared" si="651"/>
        <v/>
      </c>
      <c r="G937" s="4"/>
      <c r="H937" s="84">
        <f t="shared" si="632"/>
        <v>92</v>
      </c>
      <c r="I937" s="80" t="str">
        <f t="shared" si="633"/>
        <v/>
      </c>
      <c r="J937" s="80" t="str">
        <f t="shared" si="634"/>
        <v/>
      </c>
      <c r="K937" s="81"/>
      <c r="L937" s="6">
        <f t="shared" si="635"/>
        <v>0</v>
      </c>
      <c r="M937" s="82" t="str">
        <f t="shared" si="652"/>
        <v/>
      </c>
      <c r="N937" s="4"/>
      <c r="O937" s="83">
        <f t="shared" si="636"/>
        <v>92</v>
      </c>
      <c r="P937" s="77" t="str">
        <f t="shared" si="637"/>
        <v/>
      </c>
      <c r="Q937" s="77" t="str">
        <f t="shared" si="638"/>
        <v/>
      </c>
      <c r="R937" s="78"/>
      <c r="S937" s="79" t="e">
        <f>IF(#REF!="","",ROUND(#REF!/#REF!*$AN$5,1))</f>
        <v>#REF!</v>
      </c>
      <c r="T937" s="79" t="str">
        <f t="shared" si="639"/>
        <v/>
      </c>
      <c r="U937" s="4"/>
      <c r="V937" s="69">
        <f t="shared" si="640"/>
        <v>92</v>
      </c>
      <c r="W937" s="70" t="str">
        <f t="shared" si="641"/>
        <v/>
      </c>
      <c r="X937" s="70" t="str">
        <f t="shared" si="642"/>
        <v/>
      </c>
      <c r="Y937" s="71"/>
      <c r="Z937" s="72">
        <f t="shared" si="643"/>
        <v>0</v>
      </c>
      <c r="AA937" s="72" t="str">
        <f t="shared" si="653"/>
        <v/>
      </c>
      <c r="AB937" s="4"/>
      <c r="AC937" s="84">
        <f t="shared" si="644"/>
        <v>92</v>
      </c>
      <c r="AD937" s="80" t="str">
        <f t="shared" si="645"/>
        <v/>
      </c>
      <c r="AE937" s="80" t="str">
        <f t="shared" si="646"/>
        <v/>
      </c>
      <c r="AF937" s="81"/>
      <c r="AG937" s="6">
        <f t="shared" si="647"/>
        <v>0</v>
      </c>
      <c r="AH937" s="82" t="str">
        <f t="shared" si="654"/>
        <v/>
      </c>
      <c r="AI937" s="4"/>
      <c r="AJ937" s="83">
        <f t="shared" si="648"/>
        <v>92</v>
      </c>
      <c r="AK937" s="77" t="str">
        <f t="shared" si="649"/>
        <v/>
      </c>
      <c r="AL937" s="77" t="str">
        <f t="shared" si="650"/>
        <v/>
      </c>
      <c r="AM937" s="78"/>
      <c r="AN937" s="79" t="e">
        <f>IF(#REF!="","",ROUND(#REF!/#REF!*$AN$5,1))</f>
        <v>#REF!</v>
      </c>
      <c r="AO937" s="79" t="str">
        <f t="shared" si="655"/>
        <v/>
      </c>
      <c r="AP937" s="5" t="str">
        <f t="shared" si="657"/>
        <v/>
      </c>
      <c r="AQ937" s="5" t="str">
        <f t="shared" si="658"/>
        <v/>
      </c>
      <c r="AR937" s="5" t="str">
        <f t="shared" si="659"/>
        <v/>
      </c>
      <c r="AS937" s="5" t="str">
        <f t="shared" si="660"/>
        <v/>
      </c>
      <c r="AT937" s="5" t="str">
        <f t="shared" si="661"/>
        <v/>
      </c>
      <c r="AU937" s="5" t="str">
        <f t="shared" si="662"/>
        <v/>
      </c>
      <c r="AV937" s="5" t="str">
        <f t="shared" si="656"/>
        <v/>
      </c>
    </row>
    <row r="938" spans="1:48" x14ac:dyDescent="0.35">
      <c r="A938" s="69">
        <f>IF('Student Profile'!A95="","",'Student Profile'!A95)</f>
        <v>93</v>
      </c>
      <c r="B938" s="180" t="str">
        <f>IF('Student Profile'!B95="","",'Student Profile'!B95)</f>
        <v/>
      </c>
      <c r="C938" s="69" t="str">
        <f>IF('Student Profile'!C95="","",'Student Profile'!C95)</f>
        <v/>
      </c>
      <c r="D938" s="71"/>
      <c r="E938" s="72">
        <f t="shared" si="663"/>
        <v>0</v>
      </c>
      <c r="F938" s="72" t="str">
        <f t="shared" si="651"/>
        <v/>
      </c>
      <c r="G938" s="4"/>
      <c r="H938" s="84">
        <f t="shared" si="632"/>
        <v>93</v>
      </c>
      <c r="I938" s="80" t="str">
        <f t="shared" si="633"/>
        <v/>
      </c>
      <c r="J938" s="80" t="str">
        <f t="shared" si="634"/>
        <v/>
      </c>
      <c r="K938" s="81"/>
      <c r="L938" s="6">
        <f t="shared" si="635"/>
        <v>0</v>
      </c>
      <c r="M938" s="82" t="str">
        <f t="shared" si="652"/>
        <v/>
      </c>
      <c r="N938" s="4"/>
      <c r="O938" s="83">
        <f t="shared" si="636"/>
        <v>93</v>
      </c>
      <c r="P938" s="77" t="str">
        <f t="shared" si="637"/>
        <v/>
      </c>
      <c r="Q938" s="77" t="str">
        <f t="shared" si="638"/>
        <v/>
      </c>
      <c r="R938" s="78"/>
      <c r="S938" s="79" t="e">
        <f>IF(#REF!="","",ROUND(#REF!/#REF!*$AN$5,1))</f>
        <v>#REF!</v>
      </c>
      <c r="T938" s="79" t="str">
        <f t="shared" si="639"/>
        <v/>
      </c>
      <c r="U938" s="4"/>
      <c r="V938" s="69">
        <f t="shared" si="640"/>
        <v>93</v>
      </c>
      <c r="W938" s="70" t="str">
        <f t="shared" si="641"/>
        <v/>
      </c>
      <c r="X938" s="70" t="str">
        <f t="shared" si="642"/>
        <v/>
      </c>
      <c r="Y938" s="71"/>
      <c r="Z938" s="72">
        <f t="shared" si="643"/>
        <v>0</v>
      </c>
      <c r="AA938" s="72" t="str">
        <f t="shared" si="653"/>
        <v/>
      </c>
      <c r="AB938" s="4"/>
      <c r="AC938" s="84">
        <f t="shared" si="644"/>
        <v>93</v>
      </c>
      <c r="AD938" s="80" t="str">
        <f t="shared" si="645"/>
        <v/>
      </c>
      <c r="AE938" s="80" t="str">
        <f t="shared" si="646"/>
        <v/>
      </c>
      <c r="AF938" s="81"/>
      <c r="AG938" s="6">
        <f t="shared" si="647"/>
        <v>0</v>
      </c>
      <c r="AH938" s="82" t="str">
        <f t="shared" si="654"/>
        <v/>
      </c>
      <c r="AI938" s="4"/>
      <c r="AJ938" s="83">
        <f t="shared" si="648"/>
        <v>93</v>
      </c>
      <c r="AK938" s="77" t="str">
        <f t="shared" si="649"/>
        <v/>
      </c>
      <c r="AL938" s="77" t="str">
        <f t="shared" si="650"/>
        <v/>
      </c>
      <c r="AM938" s="78"/>
      <c r="AN938" s="79" t="e">
        <f>IF(#REF!="","",ROUND(#REF!/#REF!*$AN$5,1))</f>
        <v>#REF!</v>
      </c>
      <c r="AO938" s="79" t="str">
        <f t="shared" si="655"/>
        <v/>
      </c>
      <c r="AP938" s="5" t="str">
        <f t="shared" si="657"/>
        <v/>
      </c>
      <c r="AQ938" s="5" t="str">
        <f t="shared" si="658"/>
        <v/>
      </c>
      <c r="AR938" s="5" t="str">
        <f t="shared" si="659"/>
        <v/>
      </c>
      <c r="AS938" s="5" t="str">
        <f t="shared" si="660"/>
        <v/>
      </c>
      <c r="AT938" s="5" t="str">
        <f t="shared" si="661"/>
        <v/>
      </c>
      <c r="AU938" s="5" t="str">
        <f t="shared" si="662"/>
        <v/>
      </c>
      <c r="AV938" s="5" t="str">
        <f t="shared" si="656"/>
        <v/>
      </c>
    </row>
    <row r="939" spans="1:48" x14ac:dyDescent="0.35">
      <c r="A939" s="69">
        <f>IF('Student Profile'!A96="","",'Student Profile'!A96)</f>
        <v>94</v>
      </c>
      <c r="B939" s="180" t="str">
        <f>IF('Student Profile'!B96="","",'Student Profile'!B96)</f>
        <v/>
      </c>
      <c r="C939" s="69" t="str">
        <f>IF('Student Profile'!C96="","",'Student Profile'!C96)</f>
        <v/>
      </c>
      <c r="D939" s="71"/>
      <c r="E939" s="72">
        <f t="shared" si="663"/>
        <v>0</v>
      </c>
      <c r="F939" s="72" t="str">
        <f t="shared" si="651"/>
        <v/>
      </c>
      <c r="G939" s="4"/>
      <c r="H939" s="84">
        <f t="shared" si="632"/>
        <v>94</v>
      </c>
      <c r="I939" s="80" t="str">
        <f t="shared" si="633"/>
        <v/>
      </c>
      <c r="J939" s="80" t="str">
        <f t="shared" si="634"/>
        <v/>
      </c>
      <c r="K939" s="81"/>
      <c r="L939" s="6">
        <f t="shared" si="635"/>
        <v>0</v>
      </c>
      <c r="M939" s="82" t="str">
        <f t="shared" si="652"/>
        <v/>
      </c>
      <c r="N939" s="4"/>
      <c r="O939" s="83">
        <f t="shared" si="636"/>
        <v>94</v>
      </c>
      <c r="P939" s="77" t="str">
        <f t="shared" si="637"/>
        <v/>
      </c>
      <c r="Q939" s="77" t="str">
        <f t="shared" si="638"/>
        <v/>
      </c>
      <c r="R939" s="78"/>
      <c r="S939" s="79" t="e">
        <f>IF(#REF!="","",ROUND(#REF!/#REF!*$AN$5,1))</f>
        <v>#REF!</v>
      </c>
      <c r="T939" s="79" t="str">
        <f t="shared" si="639"/>
        <v/>
      </c>
      <c r="U939" s="4"/>
      <c r="V939" s="69">
        <f t="shared" si="640"/>
        <v>94</v>
      </c>
      <c r="W939" s="70" t="str">
        <f t="shared" si="641"/>
        <v/>
      </c>
      <c r="X939" s="70" t="str">
        <f t="shared" si="642"/>
        <v/>
      </c>
      <c r="Y939" s="71"/>
      <c r="Z939" s="72">
        <f t="shared" si="643"/>
        <v>0</v>
      </c>
      <c r="AA939" s="72" t="str">
        <f t="shared" si="653"/>
        <v/>
      </c>
      <c r="AB939" s="4"/>
      <c r="AC939" s="84">
        <f t="shared" si="644"/>
        <v>94</v>
      </c>
      <c r="AD939" s="80" t="str">
        <f t="shared" si="645"/>
        <v/>
      </c>
      <c r="AE939" s="80" t="str">
        <f t="shared" si="646"/>
        <v/>
      </c>
      <c r="AF939" s="81"/>
      <c r="AG939" s="6">
        <f t="shared" si="647"/>
        <v>0</v>
      </c>
      <c r="AH939" s="82" t="str">
        <f t="shared" si="654"/>
        <v/>
      </c>
      <c r="AI939" s="4"/>
      <c r="AJ939" s="83">
        <f t="shared" si="648"/>
        <v>94</v>
      </c>
      <c r="AK939" s="77" t="str">
        <f t="shared" si="649"/>
        <v/>
      </c>
      <c r="AL939" s="77" t="str">
        <f t="shared" si="650"/>
        <v/>
      </c>
      <c r="AM939" s="78"/>
      <c r="AN939" s="79" t="e">
        <f>IF(#REF!="","",ROUND(#REF!/#REF!*$AN$5,1))</f>
        <v>#REF!</v>
      </c>
      <c r="AO939" s="79" t="str">
        <f t="shared" si="655"/>
        <v/>
      </c>
      <c r="AP939" s="5" t="str">
        <f t="shared" si="657"/>
        <v/>
      </c>
      <c r="AQ939" s="5" t="str">
        <f t="shared" si="658"/>
        <v/>
      </c>
      <c r="AR939" s="5" t="str">
        <f t="shared" si="659"/>
        <v/>
      </c>
      <c r="AS939" s="5" t="str">
        <f t="shared" si="660"/>
        <v/>
      </c>
      <c r="AT939" s="5" t="str">
        <f t="shared" si="661"/>
        <v/>
      </c>
      <c r="AU939" s="5" t="str">
        <f t="shared" si="662"/>
        <v/>
      </c>
      <c r="AV939" s="5" t="str">
        <f t="shared" si="656"/>
        <v/>
      </c>
    </row>
    <row r="940" spans="1:48" x14ac:dyDescent="0.35">
      <c r="A940" s="69">
        <f>IF('Student Profile'!A97="","",'Student Profile'!A97)</f>
        <v>95</v>
      </c>
      <c r="B940" s="180" t="str">
        <f>IF('Student Profile'!B97="","",'Student Profile'!B97)</f>
        <v/>
      </c>
      <c r="C940" s="69" t="str">
        <f>IF('Student Profile'!C97="","",'Student Profile'!C97)</f>
        <v/>
      </c>
      <c r="D940" s="71"/>
      <c r="E940" s="72">
        <f t="shared" si="663"/>
        <v>0</v>
      </c>
      <c r="F940" s="72" t="str">
        <f t="shared" si="651"/>
        <v/>
      </c>
      <c r="G940" s="4"/>
      <c r="H940" s="84">
        <f t="shared" si="632"/>
        <v>95</v>
      </c>
      <c r="I940" s="80" t="str">
        <f t="shared" si="633"/>
        <v/>
      </c>
      <c r="J940" s="80" t="str">
        <f t="shared" si="634"/>
        <v/>
      </c>
      <c r="K940" s="81"/>
      <c r="L940" s="6">
        <f t="shared" si="635"/>
        <v>0</v>
      </c>
      <c r="M940" s="82" t="str">
        <f t="shared" si="652"/>
        <v/>
      </c>
      <c r="N940" s="4"/>
      <c r="O940" s="83">
        <f t="shared" si="636"/>
        <v>95</v>
      </c>
      <c r="P940" s="77" t="str">
        <f t="shared" si="637"/>
        <v/>
      </c>
      <c r="Q940" s="77" t="str">
        <f t="shared" si="638"/>
        <v/>
      </c>
      <c r="R940" s="78"/>
      <c r="S940" s="79" t="e">
        <f>IF(#REF!="","",ROUND(#REF!/#REF!*$AN$5,1))</f>
        <v>#REF!</v>
      </c>
      <c r="T940" s="79" t="str">
        <f t="shared" si="639"/>
        <v/>
      </c>
      <c r="U940" s="4"/>
      <c r="V940" s="69">
        <f t="shared" si="640"/>
        <v>95</v>
      </c>
      <c r="W940" s="70" t="str">
        <f t="shared" si="641"/>
        <v/>
      </c>
      <c r="X940" s="70" t="str">
        <f t="shared" si="642"/>
        <v/>
      </c>
      <c r="Y940" s="71"/>
      <c r="Z940" s="72">
        <f t="shared" si="643"/>
        <v>0</v>
      </c>
      <c r="AA940" s="72" t="str">
        <f t="shared" si="653"/>
        <v/>
      </c>
      <c r="AB940" s="4"/>
      <c r="AC940" s="84">
        <f t="shared" si="644"/>
        <v>95</v>
      </c>
      <c r="AD940" s="80" t="str">
        <f t="shared" si="645"/>
        <v/>
      </c>
      <c r="AE940" s="80" t="str">
        <f t="shared" si="646"/>
        <v/>
      </c>
      <c r="AF940" s="81"/>
      <c r="AG940" s="6">
        <f t="shared" si="647"/>
        <v>0</v>
      </c>
      <c r="AH940" s="82" t="str">
        <f t="shared" si="654"/>
        <v/>
      </c>
      <c r="AI940" s="4"/>
      <c r="AJ940" s="83">
        <f t="shared" si="648"/>
        <v>95</v>
      </c>
      <c r="AK940" s="77" t="str">
        <f t="shared" si="649"/>
        <v/>
      </c>
      <c r="AL940" s="77" t="str">
        <f t="shared" si="650"/>
        <v/>
      </c>
      <c r="AM940" s="78"/>
      <c r="AN940" s="79" t="e">
        <f>IF(#REF!="","",ROUND(#REF!/#REF!*$AN$5,1))</f>
        <v>#REF!</v>
      </c>
      <c r="AO940" s="79" t="str">
        <f t="shared" si="655"/>
        <v/>
      </c>
      <c r="AP940" s="5" t="str">
        <f t="shared" si="657"/>
        <v/>
      </c>
      <c r="AQ940" s="5" t="str">
        <f t="shared" si="658"/>
        <v/>
      </c>
      <c r="AR940" s="5" t="str">
        <f t="shared" si="659"/>
        <v/>
      </c>
      <c r="AS940" s="5" t="str">
        <f t="shared" si="660"/>
        <v/>
      </c>
      <c r="AT940" s="5" t="str">
        <f t="shared" si="661"/>
        <v/>
      </c>
      <c r="AU940" s="5" t="str">
        <f t="shared" si="662"/>
        <v/>
      </c>
      <c r="AV940" s="5" t="str">
        <f t="shared" si="656"/>
        <v/>
      </c>
    </row>
    <row r="941" spans="1:48" x14ac:dyDescent="0.35">
      <c r="A941" s="69">
        <f>IF('Student Profile'!A98="","",'Student Profile'!A98)</f>
        <v>96</v>
      </c>
      <c r="B941" s="180" t="str">
        <f>IF('Student Profile'!B98="","",'Student Profile'!B98)</f>
        <v/>
      </c>
      <c r="C941" s="69" t="str">
        <f>IF('Student Profile'!C98="","",'Student Profile'!C98)</f>
        <v/>
      </c>
      <c r="D941" s="71"/>
      <c r="E941" s="72">
        <f t="shared" si="663"/>
        <v>0</v>
      </c>
      <c r="F941" s="72" t="str">
        <f t="shared" si="651"/>
        <v/>
      </c>
      <c r="G941" s="4"/>
      <c r="H941" s="84">
        <f t="shared" si="632"/>
        <v>96</v>
      </c>
      <c r="I941" s="80" t="str">
        <f t="shared" si="633"/>
        <v/>
      </c>
      <c r="J941" s="80" t="str">
        <f t="shared" si="634"/>
        <v/>
      </c>
      <c r="K941" s="81"/>
      <c r="L941" s="6">
        <f t="shared" si="635"/>
        <v>0</v>
      </c>
      <c r="M941" s="82" t="str">
        <f t="shared" si="652"/>
        <v/>
      </c>
      <c r="N941" s="4"/>
      <c r="O941" s="83">
        <f t="shared" si="636"/>
        <v>96</v>
      </c>
      <c r="P941" s="77" t="str">
        <f t="shared" si="637"/>
        <v/>
      </c>
      <c r="Q941" s="77" t="str">
        <f t="shared" si="638"/>
        <v/>
      </c>
      <c r="R941" s="78"/>
      <c r="S941" s="79" t="e">
        <f>IF(#REF!="","",ROUND(#REF!/#REF!*$AN$5,1))</f>
        <v>#REF!</v>
      </c>
      <c r="T941" s="79" t="str">
        <f t="shared" si="639"/>
        <v/>
      </c>
      <c r="U941" s="4"/>
      <c r="V941" s="69">
        <f t="shared" si="640"/>
        <v>96</v>
      </c>
      <c r="W941" s="70" t="str">
        <f t="shared" si="641"/>
        <v/>
      </c>
      <c r="X941" s="70" t="str">
        <f t="shared" si="642"/>
        <v/>
      </c>
      <c r="Y941" s="71"/>
      <c r="Z941" s="72">
        <f t="shared" si="643"/>
        <v>0</v>
      </c>
      <c r="AA941" s="72" t="str">
        <f t="shared" si="653"/>
        <v/>
      </c>
      <c r="AB941" s="4"/>
      <c r="AC941" s="84">
        <f t="shared" si="644"/>
        <v>96</v>
      </c>
      <c r="AD941" s="80" t="str">
        <f t="shared" si="645"/>
        <v/>
      </c>
      <c r="AE941" s="80" t="str">
        <f t="shared" si="646"/>
        <v/>
      </c>
      <c r="AF941" s="81"/>
      <c r="AG941" s="6">
        <f t="shared" si="647"/>
        <v>0</v>
      </c>
      <c r="AH941" s="82" t="str">
        <f t="shared" si="654"/>
        <v/>
      </c>
      <c r="AI941" s="4"/>
      <c r="AJ941" s="83">
        <f t="shared" si="648"/>
        <v>96</v>
      </c>
      <c r="AK941" s="77" t="str">
        <f t="shared" si="649"/>
        <v/>
      </c>
      <c r="AL941" s="77" t="str">
        <f t="shared" si="650"/>
        <v/>
      </c>
      <c r="AM941" s="78"/>
      <c r="AN941" s="79" t="e">
        <f>IF(#REF!="","",ROUND(#REF!/#REF!*$AN$5,1))</f>
        <v>#REF!</v>
      </c>
      <c r="AO941" s="79" t="str">
        <f t="shared" si="655"/>
        <v/>
      </c>
      <c r="AP941" s="5" t="str">
        <f t="shared" si="657"/>
        <v/>
      </c>
      <c r="AQ941" s="5" t="str">
        <f t="shared" si="658"/>
        <v/>
      </c>
      <c r="AR941" s="5" t="str">
        <f t="shared" si="659"/>
        <v/>
      </c>
      <c r="AS941" s="5" t="str">
        <f t="shared" si="660"/>
        <v/>
      </c>
      <c r="AT941" s="5" t="str">
        <f t="shared" si="661"/>
        <v/>
      </c>
      <c r="AU941" s="5" t="str">
        <f t="shared" si="662"/>
        <v/>
      </c>
      <c r="AV941" s="5" t="str">
        <f t="shared" si="656"/>
        <v/>
      </c>
    </row>
    <row r="942" spans="1:48" x14ac:dyDescent="0.35">
      <c r="A942" s="69">
        <f>IF('Student Profile'!A99="","",'Student Profile'!A99)</f>
        <v>97</v>
      </c>
      <c r="B942" s="180" t="str">
        <f>IF('Student Profile'!B99="","",'Student Profile'!B99)</f>
        <v/>
      </c>
      <c r="C942" s="69" t="str">
        <f>IF('Student Profile'!C99="","",'Student Profile'!C99)</f>
        <v/>
      </c>
      <c r="D942" s="71"/>
      <c r="E942" s="72">
        <f t="shared" si="663"/>
        <v>0</v>
      </c>
      <c r="F942" s="72" t="str">
        <f t="shared" si="651"/>
        <v/>
      </c>
      <c r="G942" s="4"/>
      <c r="H942" s="84">
        <f t="shared" si="632"/>
        <v>97</v>
      </c>
      <c r="I942" s="80" t="str">
        <f t="shared" si="633"/>
        <v/>
      </c>
      <c r="J942" s="80" t="str">
        <f t="shared" si="634"/>
        <v/>
      </c>
      <c r="K942" s="81"/>
      <c r="L942" s="6">
        <f t="shared" si="635"/>
        <v>0</v>
      </c>
      <c r="M942" s="82" t="str">
        <f t="shared" si="652"/>
        <v/>
      </c>
      <c r="N942" s="4"/>
      <c r="O942" s="83">
        <f t="shared" si="636"/>
        <v>97</v>
      </c>
      <c r="P942" s="77" t="str">
        <f t="shared" si="637"/>
        <v/>
      </c>
      <c r="Q942" s="77" t="str">
        <f t="shared" si="638"/>
        <v/>
      </c>
      <c r="R942" s="78"/>
      <c r="S942" s="79" t="e">
        <f>IF(#REF!="","",ROUND(#REF!/#REF!*$AN$5,1))</f>
        <v>#REF!</v>
      </c>
      <c r="T942" s="79" t="str">
        <f t="shared" si="639"/>
        <v/>
      </c>
      <c r="U942" s="4"/>
      <c r="V942" s="69">
        <f t="shared" si="640"/>
        <v>97</v>
      </c>
      <c r="W942" s="70" t="str">
        <f t="shared" si="641"/>
        <v/>
      </c>
      <c r="X942" s="70" t="str">
        <f t="shared" si="642"/>
        <v/>
      </c>
      <c r="Y942" s="71"/>
      <c r="Z942" s="72">
        <f t="shared" si="643"/>
        <v>0</v>
      </c>
      <c r="AA942" s="72" t="str">
        <f t="shared" si="653"/>
        <v/>
      </c>
      <c r="AB942" s="4"/>
      <c r="AC942" s="84">
        <f t="shared" si="644"/>
        <v>97</v>
      </c>
      <c r="AD942" s="80" t="str">
        <f t="shared" si="645"/>
        <v/>
      </c>
      <c r="AE942" s="80" t="str">
        <f t="shared" si="646"/>
        <v/>
      </c>
      <c r="AF942" s="81"/>
      <c r="AG942" s="6">
        <f t="shared" si="647"/>
        <v>0</v>
      </c>
      <c r="AH942" s="82" t="str">
        <f t="shared" si="654"/>
        <v/>
      </c>
      <c r="AI942" s="4"/>
      <c r="AJ942" s="83">
        <f t="shared" si="648"/>
        <v>97</v>
      </c>
      <c r="AK942" s="77" t="str">
        <f t="shared" si="649"/>
        <v/>
      </c>
      <c r="AL942" s="77" t="str">
        <f t="shared" si="650"/>
        <v/>
      </c>
      <c r="AM942" s="78"/>
      <c r="AN942" s="79" t="e">
        <f>IF(#REF!="","",ROUND(#REF!/#REF!*$AN$5,1))</f>
        <v>#REF!</v>
      </c>
      <c r="AO942" s="79" t="str">
        <f t="shared" si="655"/>
        <v/>
      </c>
      <c r="AP942" s="5" t="str">
        <f t="shared" si="657"/>
        <v/>
      </c>
      <c r="AQ942" s="5" t="str">
        <f t="shared" si="658"/>
        <v/>
      </c>
      <c r="AR942" s="5" t="str">
        <f t="shared" si="659"/>
        <v/>
      </c>
      <c r="AS942" s="5" t="str">
        <f t="shared" si="660"/>
        <v/>
      </c>
      <c r="AT942" s="5" t="str">
        <f t="shared" si="661"/>
        <v/>
      </c>
      <c r="AU942" s="5" t="str">
        <f t="shared" si="662"/>
        <v/>
      </c>
      <c r="AV942" s="5" t="str">
        <f t="shared" si="656"/>
        <v/>
      </c>
    </row>
    <row r="943" spans="1:48" x14ac:dyDescent="0.35">
      <c r="A943" s="69">
        <f>IF('Student Profile'!A100="","",'Student Profile'!A100)</f>
        <v>98</v>
      </c>
      <c r="B943" s="180" t="str">
        <f>IF('Student Profile'!B100="","",'Student Profile'!B100)</f>
        <v/>
      </c>
      <c r="C943" s="69" t="str">
        <f>IF('Student Profile'!C100="","",'Student Profile'!C100)</f>
        <v/>
      </c>
      <c r="D943" s="71"/>
      <c r="E943" s="72">
        <f t="shared" si="663"/>
        <v>0</v>
      </c>
      <c r="F943" s="72" t="str">
        <f t="shared" si="651"/>
        <v/>
      </c>
      <c r="G943" s="4"/>
      <c r="H943" s="84">
        <f t="shared" si="632"/>
        <v>98</v>
      </c>
      <c r="I943" s="80" t="str">
        <f t="shared" si="633"/>
        <v/>
      </c>
      <c r="J943" s="80" t="str">
        <f t="shared" si="634"/>
        <v/>
      </c>
      <c r="K943" s="81"/>
      <c r="L943" s="6">
        <f t="shared" si="635"/>
        <v>0</v>
      </c>
      <c r="M943" s="82" t="str">
        <f t="shared" si="652"/>
        <v/>
      </c>
      <c r="N943" s="4"/>
      <c r="O943" s="83">
        <f t="shared" si="636"/>
        <v>98</v>
      </c>
      <c r="P943" s="77" t="str">
        <f t="shared" si="637"/>
        <v/>
      </c>
      <c r="Q943" s="77" t="str">
        <f t="shared" si="638"/>
        <v/>
      </c>
      <c r="R943" s="78"/>
      <c r="S943" s="79" t="e">
        <f>IF(#REF!="","",ROUND(#REF!/#REF!*$AN$5,1))</f>
        <v>#REF!</v>
      </c>
      <c r="T943" s="79" t="str">
        <f t="shared" si="639"/>
        <v/>
      </c>
      <c r="U943" s="4"/>
      <c r="V943" s="69">
        <f t="shared" si="640"/>
        <v>98</v>
      </c>
      <c r="W943" s="70" t="str">
        <f t="shared" si="641"/>
        <v/>
      </c>
      <c r="X943" s="70" t="str">
        <f t="shared" si="642"/>
        <v/>
      </c>
      <c r="Y943" s="71"/>
      <c r="Z943" s="72">
        <f t="shared" si="643"/>
        <v>0</v>
      </c>
      <c r="AA943" s="72" t="str">
        <f t="shared" si="653"/>
        <v/>
      </c>
      <c r="AB943" s="4"/>
      <c r="AC943" s="84">
        <f t="shared" si="644"/>
        <v>98</v>
      </c>
      <c r="AD943" s="80" t="str">
        <f t="shared" si="645"/>
        <v/>
      </c>
      <c r="AE943" s="80" t="str">
        <f t="shared" si="646"/>
        <v/>
      </c>
      <c r="AF943" s="81"/>
      <c r="AG943" s="6">
        <f t="shared" si="647"/>
        <v>0</v>
      </c>
      <c r="AH943" s="82" t="str">
        <f t="shared" si="654"/>
        <v/>
      </c>
      <c r="AI943" s="4"/>
      <c r="AJ943" s="83">
        <f t="shared" si="648"/>
        <v>98</v>
      </c>
      <c r="AK943" s="77" t="str">
        <f t="shared" si="649"/>
        <v/>
      </c>
      <c r="AL943" s="77" t="str">
        <f t="shared" si="650"/>
        <v/>
      </c>
      <c r="AM943" s="78"/>
      <c r="AN943" s="79" t="e">
        <f>IF(#REF!="","",ROUND(#REF!/#REF!*$AN$5,1))</f>
        <v>#REF!</v>
      </c>
      <c r="AO943" s="79" t="str">
        <f t="shared" si="655"/>
        <v/>
      </c>
      <c r="AP943" s="5" t="str">
        <f t="shared" si="657"/>
        <v/>
      </c>
      <c r="AQ943" s="5" t="str">
        <f t="shared" si="658"/>
        <v/>
      </c>
      <c r="AR943" s="5" t="str">
        <f t="shared" si="659"/>
        <v/>
      </c>
      <c r="AS943" s="5" t="str">
        <f t="shared" si="660"/>
        <v/>
      </c>
      <c r="AT943" s="5" t="str">
        <f t="shared" si="661"/>
        <v/>
      </c>
      <c r="AU943" s="5" t="str">
        <f t="shared" si="662"/>
        <v/>
      </c>
      <c r="AV943" s="5" t="str">
        <f t="shared" si="656"/>
        <v/>
      </c>
    </row>
    <row r="944" spans="1:48" x14ac:dyDescent="0.35">
      <c r="A944" s="69">
        <f>IF('Student Profile'!A101="","",'Student Profile'!A101)</f>
        <v>99</v>
      </c>
      <c r="B944" s="180" t="str">
        <f>IF('Student Profile'!B101="","",'Student Profile'!B101)</f>
        <v/>
      </c>
      <c r="C944" s="69" t="str">
        <f>IF('Student Profile'!C101="","",'Student Profile'!C101)</f>
        <v/>
      </c>
      <c r="D944" s="71"/>
      <c r="E944" s="72">
        <f t="shared" si="663"/>
        <v>0</v>
      </c>
      <c r="F944" s="72" t="str">
        <f t="shared" si="651"/>
        <v/>
      </c>
      <c r="G944" s="4"/>
      <c r="H944" s="84">
        <f t="shared" si="632"/>
        <v>99</v>
      </c>
      <c r="I944" s="80" t="str">
        <f t="shared" si="633"/>
        <v/>
      </c>
      <c r="J944" s="80" t="str">
        <f t="shared" si="634"/>
        <v/>
      </c>
      <c r="K944" s="81"/>
      <c r="L944" s="6">
        <f t="shared" si="635"/>
        <v>0</v>
      </c>
      <c r="M944" s="82" t="str">
        <f t="shared" si="652"/>
        <v/>
      </c>
      <c r="N944" s="4"/>
      <c r="O944" s="83">
        <f t="shared" si="636"/>
        <v>99</v>
      </c>
      <c r="P944" s="77" t="str">
        <f t="shared" si="637"/>
        <v/>
      </c>
      <c r="Q944" s="77" t="str">
        <f t="shared" si="638"/>
        <v/>
      </c>
      <c r="R944" s="78"/>
      <c r="S944" s="79" t="e">
        <f>IF(#REF!="","",ROUND(#REF!/#REF!*$AN$5,1))</f>
        <v>#REF!</v>
      </c>
      <c r="T944" s="79" t="str">
        <f t="shared" si="639"/>
        <v/>
      </c>
      <c r="U944" s="4"/>
      <c r="V944" s="69">
        <f t="shared" si="640"/>
        <v>99</v>
      </c>
      <c r="W944" s="70" t="str">
        <f t="shared" si="641"/>
        <v/>
      </c>
      <c r="X944" s="70" t="str">
        <f t="shared" si="642"/>
        <v/>
      </c>
      <c r="Y944" s="71"/>
      <c r="Z944" s="72">
        <f t="shared" si="643"/>
        <v>0</v>
      </c>
      <c r="AA944" s="72" t="str">
        <f t="shared" si="653"/>
        <v/>
      </c>
      <c r="AB944" s="4"/>
      <c r="AC944" s="84">
        <f t="shared" si="644"/>
        <v>99</v>
      </c>
      <c r="AD944" s="80" t="str">
        <f t="shared" si="645"/>
        <v/>
      </c>
      <c r="AE944" s="80" t="str">
        <f t="shared" si="646"/>
        <v/>
      </c>
      <c r="AF944" s="81"/>
      <c r="AG944" s="6">
        <f t="shared" si="647"/>
        <v>0</v>
      </c>
      <c r="AH944" s="82" t="str">
        <f t="shared" si="654"/>
        <v/>
      </c>
      <c r="AI944" s="4"/>
      <c r="AJ944" s="83">
        <f t="shared" si="648"/>
        <v>99</v>
      </c>
      <c r="AK944" s="77" t="str">
        <f t="shared" si="649"/>
        <v/>
      </c>
      <c r="AL944" s="77" t="str">
        <f t="shared" si="650"/>
        <v/>
      </c>
      <c r="AM944" s="78"/>
      <c r="AN944" s="79" t="e">
        <f>IF(#REF!="","",ROUND(#REF!/#REF!*$AN$5,1))</f>
        <v>#REF!</v>
      </c>
      <c r="AO944" s="79" t="str">
        <f t="shared" si="655"/>
        <v/>
      </c>
      <c r="AP944" s="5" t="str">
        <f t="shared" si="657"/>
        <v/>
      </c>
      <c r="AQ944" s="5" t="str">
        <f t="shared" si="658"/>
        <v/>
      </c>
      <c r="AR944" s="5" t="str">
        <f t="shared" si="659"/>
        <v/>
      </c>
      <c r="AS944" s="5" t="str">
        <f t="shared" si="660"/>
        <v/>
      </c>
      <c r="AT944" s="5" t="str">
        <f t="shared" si="661"/>
        <v/>
      </c>
      <c r="AU944" s="5" t="str">
        <f t="shared" si="662"/>
        <v/>
      </c>
      <c r="AV944" s="5" t="str">
        <f t="shared" si="656"/>
        <v/>
      </c>
    </row>
    <row r="945" spans="1:48" x14ac:dyDescent="0.35">
      <c r="A945" s="69">
        <f>IF('Student Profile'!A102="","",'Student Profile'!A102)</f>
        <v>100</v>
      </c>
      <c r="B945" s="180" t="str">
        <f>IF('Student Profile'!B102="","",'Student Profile'!B102)</f>
        <v/>
      </c>
      <c r="C945" s="69" t="str">
        <f>IF('Student Profile'!C102="","",'Student Profile'!C102)</f>
        <v/>
      </c>
      <c r="D945" s="71"/>
      <c r="E945" s="72">
        <f t="shared" si="663"/>
        <v>0</v>
      </c>
      <c r="F945" s="72" t="str">
        <f t="shared" si="651"/>
        <v/>
      </c>
      <c r="G945" s="4"/>
      <c r="H945" s="84">
        <f t="shared" si="632"/>
        <v>100</v>
      </c>
      <c r="I945" s="80" t="str">
        <f t="shared" si="633"/>
        <v/>
      </c>
      <c r="J945" s="80" t="str">
        <f t="shared" si="634"/>
        <v/>
      </c>
      <c r="K945" s="81"/>
      <c r="L945" s="6">
        <f t="shared" si="635"/>
        <v>0</v>
      </c>
      <c r="M945" s="82" t="str">
        <f t="shared" si="652"/>
        <v/>
      </c>
      <c r="N945" s="4"/>
      <c r="O945" s="83">
        <f t="shared" si="636"/>
        <v>100</v>
      </c>
      <c r="P945" s="77" t="str">
        <f t="shared" si="637"/>
        <v/>
      </c>
      <c r="Q945" s="77" t="str">
        <f t="shared" si="638"/>
        <v/>
      </c>
      <c r="R945" s="78"/>
      <c r="S945" s="79" t="e">
        <f>IF(#REF!="","",ROUND(#REF!/#REF!*$AN$5,1))</f>
        <v>#REF!</v>
      </c>
      <c r="T945" s="79" t="str">
        <f t="shared" si="639"/>
        <v/>
      </c>
      <c r="U945" s="4"/>
      <c r="V945" s="69">
        <f t="shared" si="640"/>
        <v>100</v>
      </c>
      <c r="W945" s="70" t="str">
        <f t="shared" si="641"/>
        <v/>
      </c>
      <c r="X945" s="70" t="str">
        <f t="shared" si="642"/>
        <v/>
      </c>
      <c r="Y945" s="71"/>
      <c r="Z945" s="72">
        <f t="shared" si="643"/>
        <v>0</v>
      </c>
      <c r="AA945" s="72" t="str">
        <f t="shared" si="653"/>
        <v/>
      </c>
      <c r="AB945" s="4"/>
      <c r="AC945" s="84">
        <f t="shared" si="644"/>
        <v>100</v>
      </c>
      <c r="AD945" s="80" t="str">
        <f t="shared" si="645"/>
        <v/>
      </c>
      <c r="AE945" s="80" t="str">
        <f t="shared" si="646"/>
        <v/>
      </c>
      <c r="AF945" s="81"/>
      <c r="AG945" s="6">
        <f t="shared" si="647"/>
        <v>0</v>
      </c>
      <c r="AH945" s="82" t="str">
        <f t="shared" si="654"/>
        <v/>
      </c>
      <c r="AI945" s="4"/>
      <c r="AJ945" s="83">
        <f t="shared" si="648"/>
        <v>100</v>
      </c>
      <c r="AK945" s="77" t="str">
        <f t="shared" si="649"/>
        <v/>
      </c>
      <c r="AL945" s="77" t="str">
        <f t="shared" si="650"/>
        <v/>
      </c>
      <c r="AM945" s="78"/>
      <c r="AN945" s="79" t="e">
        <f>IF(#REF!="","",ROUND(#REF!/#REF!*$AN$5,1))</f>
        <v>#REF!</v>
      </c>
      <c r="AO945" s="79" t="str">
        <f t="shared" si="655"/>
        <v/>
      </c>
      <c r="AP945" s="5" t="str">
        <f t="shared" si="657"/>
        <v/>
      </c>
      <c r="AQ945" s="5" t="str">
        <f t="shared" si="658"/>
        <v/>
      </c>
      <c r="AR945" s="5" t="str">
        <f t="shared" si="659"/>
        <v/>
      </c>
      <c r="AS945" s="5" t="str">
        <f t="shared" si="660"/>
        <v/>
      </c>
      <c r="AT945" s="5" t="str">
        <f t="shared" si="661"/>
        <v/>
      </c>
      <c r="AU945" s="5" t="str">
        <f t="shared" si="662"/>
        <v/>
      </c>
      <c r="AV945" s="5" t="str">
        <f t="shared" si="656"/>
        <v/>
      </c>
    </row>
  </sheetData>
  <mergeCells count="277">
    <mergeCell ref="O842:T842"/>
    <mergeCell ref="O843:T843"/>
    <mergeCell ref="O844:O845"/>
    <mergeCell ref="P844:P845"/>
    <mergeCell ref="Q844:Q845"/>
    <mergeCell ref="O529:O530"/>
    <mergeCell ref="P529:P530"/>
    <mergeCell ref="Q529:Q530"/>
    <mergeCell ref="O632:T632"/>
    <mergeCell ref="O633:T633"/>
    <mergeCell ref="O634:O635"/>
    <mergeCell ref="P634:P635"/>
    <mergeCell ref="Q634:Q635"/>
    <mergeCell ref="O737:T737"/>
    <mergeCell ref="A107:F107"/>
    <mergeCell ref="V107:AA107"/>
    <mergeCell ref="AC107:AH107"/>
    <mergeCell ref="AE214:AE215"/>
    <mergeCell ref="A108:F108"/>
    <mergeCell ref="V108:AA108"/>
    <mergeCell ref="AC108:AH108"/>
    <mergeCell ref="H107:M107"/>
    <mergeCell ref="H212:M212"/>
    <mergeCell ref="H213:M213"/>
    <mergeCell ref="O107:T107"/>
    <mergeCell ref="O108:T108"/>
    <mergeCell ref="O109:O110"/>
    <mergeCell ref="P109:P110"/>
    <mergeCell ref="Q109:Q110"/>
    <mergeCell ref="O212:T212"/>
    <mergeCell ref="O213:T213"/>
    <mergeCell ref="O214:O215"/>
    <mergeCell ref="P214:P215"/>
    <mergeCell ref="Q214:Q215"/>
    <mergeCell ref="AJ2:AO2"/>
    <mergeCell ref="A3:F3"/>
    <mergeCell ref="V3:AA3"/>
    <mergeCell ref="AC3:AH3"/>
    <mergeCell ref="AJ3:AO3"/>
    <mergeCell ref="A2:F2"/>
    <mergeCell ref="V2:AA2"/>
    <mergeCell ref="AC2:AH2"/>
    <mergeCell ref="H1:I1"/>
    <mergeCell ref="J1:M1"/>
    <mergeCell ref="H2:M2"/>
    <mergeCell ref="H3:M3"/>
    <mergeCell ref="O2:T2"/>
    <mergeCell ref="O3:T3"/>
    <mergeCell ref="A1:F1"/>
    <mergeCell ref="V1:X1"/>
    <mergeCell ref="Y1:AA1"/>
    <mergeCell ref="AC1:AD1"/>
    <mergeCell ref="AE1:AH1"/>
    <mergeCell ref="AL4:AL5"/>
    <mergeCell ref="B4:B5"/>
    <mergeCell ref="A4:A5"/>
    <mergeCell ref="V4:V5"/>
    <mergeCell ref="W4:W5"/>
    <mergeCell ref="AC4:AC5"/>
    <mergeCell ref="AD4:AD5"/>
    <mergeCell ref="AJ4:AJ5"/>
    <mergeCell ref="AK4:AK5"/>
    <mergeCell ref="H4:H5"/>
    <mergeCell ref="I4:I5"/>
    <mergeCell ref="J4:J5"/>
    <mergeCell ref="O4:O5"/>
    <mergeCell ref="P4:P5"/>
    <mergeCell ref="Q4:Q5"/>
    <mergeCell ref="C4:C5"/>
    <mergeCell ref="X4:X5"/>
    <mergeCell ref="AE4:AE5"/>
    <mergeCell ref="AJ107:AO107"/>
    <mergeCell ref="AJ317:AO317"/>
    <mergeCell ref="AJ318:AO318"/>
    <mergeCell ref="AJ422:AO422"/>
    <mergeCell ref="AJ424:AJ425"/>
    <mergeCell ref="AK424:AK425"/>
    <mergeCell ref="AL424:AL425"/>
    <mergeCell ref="A317:F317"/>
    <mergeCell ref="A212:F212"/>
    <mergeCell ref="V212:AA212"/>
    <mergeCell ref="AC212:AH212"/>
    <mergeCell ref="AJ212:AO212"/>
    <mergeCell ref="A213:F213"/>
    <mergeCell ref="V213:AA213"/>
    <mergeCell ref="AC213:AH213"/>
    <mergeCell ref="AJ213:AO213"/>
    <mergeCell ref="A214:A215"/>
    <mergeCell ref="B214:B215"/>
    <mergeCell ref="C214:C215"/>
    <mergeCell ref="V214:V215"/>
    <mergeCell ref="W214:W215"/>
    <mergeCell ref="X214:X215"/>
    <mergeCell ref="AC214:AC215"/>
    <mergeCell ref="AD214:AD215"/>
    <mergeCell ref="AJ214:AJ215"/>
    <mergeCell ref="AK214:AK215"/>
    <mergeCell ref="AL214:AL215"/>
    <mergeCell ref="V317:AA317"/>
    <mergeCell ref="AC317:AH317"/>
    <mergeCell ref="A318:F318"/>
    <mergeCell ref="V318:AA318"/>
    <mergeCell ref="AC318:AH318"/>
    <mergeCell ref="A319:A320"/>
    <mergeCell ref="B319:B320"/>
    <mergeCell ref="C319:C320"/>
    <mergeCell ref="V319:V320"/>
    <mergeCell ref="H214:H215"/>
    <mergeCell ref="I214:I215"/>
    <mergeCell ref="J214:J215"/>
    <mergeCell ref="H317:M317"/>
    <mergeCell ref="H318:M318"/>
    <mergeCell ref="J319:J320"/>
    <mergeCell ref="O317:T317"/>
    <mergeCell ref="O318:T318"/>
    <mergeCell ref="O319:O320"/>
    <mergeCell ref="P319:P320"/>
    <mergeCell ref="A423:F423"/>
    <mergeCell ref="V423:AA423"/>
    <mergeCell ref="AC423:AH423"/>
    <mergeCell ref="AJ423:AO423"/>
    <mergeCell ref="A422:F422"/>
    <mergeCell ref="V422:AA422"/>
    <mergeCell ref="AC422:AH422"/>
    <mergeCell ref="Q319:Q320"/>
    <mergeCell ref="O422:T422"/>
    <mergeCell ref="O423:T423"/>
    <mergeCell ref="H319:H320"/>
    <mergeCell ref="I319:I320"/>
    <mergeCell ref="W319:W320"/>
    <mergeCell ref="X319:X320"/>
    <mergeCell ref="AC319:AC320"/>
    <mergeCell ref="AD319:AD320"/>
    <mergeCell ref="AE319:AE320"/>
    <mergeCell ref="AJ527:AO527"/>
    <mergeCell ref="AJ319:AJ320"/>
    <mergeCell ref="AK319:AK320"/>
    <mergeCell ref="AL319:AL320"/>
    <mergeCell ref="A528:F528"/>
    <mergeCell ref="V528:AA528"/>
    <mergeCell ref="AC528:AH528"/>
    <mergeCell ref="AJ528:AO528"/>
    <mergeCell ref="A424:A425"/>
    <mergeCell ref="B424:B425"/>
    <mergeCell ref="C424:C425"/>
    <mergeCell ref="V424:V425"/>
    <mergeCell ref="W424:W425"/>
    <mergeCell ref="X424:X425"/>
    <mergeCell ref="AC424:AC425"/>
    <mergeCell ref="AD424:AD425"/>
    <mergeCell ref="AE424:AE425"/>
    <mergeCell ref="H527:M527"/>
    <mergeCell ref="H528:M528"/>
    <mergeCell ref="O424:O425"/>
    <mergeCell ref="P424:P425"/>
    <mergeCell ref="Q424:Q425"/>
    <mergeCell ref="O527:T527"/>
    <mergeCell ref="O528:T528"/>
    <mergeCell ref="A527:F527"/>
    <mergeCell ref="V527:AA527"/>
    <mergeCell ref="AC527:AH527"/>
    <mergeCell ref="AJ108:AO108"/>
    <mergeCell ref="A109:A110"/>
    <mergeCell ref="B109:B110"/>
    <mergeCell ref="C109:C110"/>
    <mergeCell ref="V109:V110"/>
    <mergeCell ref="W109:W110"/>
    <mergeCell ref="X109:X110"/>
    <mergeCell ref="AC109:AC110"/>
    <mergeCell ref="AD109:AD110"/>
    <mergeCell ref="AE109:AE110"/>
    <mergeCell ref="AJ109:AJ110"/>
    <mergeCell ref="AK109:AK110"/>
    <mergeCell ref="AL109:AL110"/>
    <mergeCell ref="H108:M108"/>
    <mergeCell ref="H109:H110"/>
    <mergeCell ref="I109:I110"/>
    <mergeCell ref="J109:J110"/>
    <mergeCell ref="H422:M422"/>
    <mergeCell ref="H423:M423"/>
    <mergeCell ref="H424:H425"/>
    <mergeCell ref="I424:I425"/>
    <mergeCell ref="AL529:AL530"/>
    <mergeCell ref="A632:F632"/>
    <mergeCell ref="V632:AA632"/>
    <mergeCell ref="AC632:AH632"/>
    <mergeCell ref="AJ632:AO632"/>
    <mergeCell ref="A633:F633"/>
    <mergeCell ref="V633:AA633"/>
    <mergeCell ref="AC633:AH633"/>
    <mergeCell ref="AJ633:AO633"/>
    <mergeCell ref="A529:A530"/>
    <mergeCell ref="B529:B530"/>
    <mergeCell ref="C529:C530"/>
    <mergeCell ref="V529:V530"/>
    <mergeCell ref="W529:W530"/>
    <mergeCell ref="X529:X530"/>
    <mergeCell ref="AC529:AC530"/>
    <mergeCell ref="AD529:AD530"/>
    <mergeCell ref="AE529:AE530"/>
    <mergeCell ref="AJ529:AJ530"/>
    <mergeCell ref="AK529:AK530"/>
    <mergeCell ref="H529:H530"/>
    <mergeCell ref="I529:I530"/>
    <mergeCell ref="J529:J530"/>
    <mergeCell ref="H632:M632"/>
    <mergeCell ref="AE634:AE635"/>
    <mergeCell ref="AJ634:AJ635"/>
    <mergeCell ref="AK634:AK635"/>
    <mergeCell ref="AL634:AL635"/>
    <mergeCell ref="A737:F737"/>
    <mergeCell ref="V737:AA737"/>
    <mergeCell ref="AC737:AH737"/>
    <mergeCell ref="AJ737:AO737"/>
    <mergeCell ref="A738:F738"/>
    <mergeCell ref="V738:AA738"/>
    <mergeCell ref="AC738:AH738"/>
    <mergeCell ref="AJ738:AO738"/>
    <mergeCell ref="A634:A635"/>
    <mergeCell ref="B634:B635"/>
    <mergeCell ref="C634:C635"/>
    <mergeCell ref="V634:V635"/>
    <mergeCell ref="W634:W635"/>
    <mergeCell ref="X634:X635"/>
    <mergeCell ref="AC634:AC635"/>
    <mergeCell ref="AD634:AD635"/>
    <mergeCell ref="O738:T738"/>
    <mergeCell ref="AJ739:AJ740"/>
    <mergeCell ref="AK739:AK740"/>
    <mergeCell ref="AL739:AL740"/>
    <mergeCell ref="A739:A740"/>
    <mergeCell ref="B739:B740"/>
    <mergeCell ref="C739:C740"/>
    <mergeCell ref="V739:V740"/>
    <mergeCell ref="W739:W740"/>
    <mergeCell ref="X739:X740"/>
    <mergeCell ref="AC739:AC740"/>
    <mergeCell ref="AD739:AD740"/>
    <mergeCell ref="AE739:AE740"/>
    <mergeCell ref="O739:O740"/>
    <mergeCell ref="P739:P740"/>
    <mergeCell ref="Q739:Q740"/>
    <mergeCell ref="A842:F842"/>
    <mergeCell ref="V842:AA842"/>
    <mergeCell ref="AC842:AH842"/>
    <mergeCell ref="AJ842:AO842"/>
    <mergeCell ref="A843:F843"/>
    <mergeCell ref="V843:AA843"/>
    <mergeCell ref="AC843:AH843"/>
    <mergeCell ref="AJ843:AO843"/>
    <mergeCell ref="A844:A845"/>
    <mergeCell ref="B844:B845"/>
    <mergeCell ref="C844:C845"/>
    <mergeCell ref="V844:V845"/>
    <mergeCell ref="W844:W845"/>
    <mergeCell ref="X844:X845"/>
    <mergeCell ref="AC844:AC845"/>
    <mergeCell ref="AD844:AD845"/>
    <mergeCell ref="AE844:AE845"/>
    <mergeCell ref="AJ844:AJ845"/>
    <mergeCell ref="AK844:AK845"/>
    <mergeCell ref="AL844:AL845"/>
    <mergeCell ref="H842:M842"/>
    <mergeCell ref="H843:M843"/>
    <mergeCell ref="H844:H845"/>
    <mergeCell ref="I844:I845"/>
    <mergeCell ref="J424:J425"/>
    <mergeCell ref="J844:J845"/>
    <mergeCell ref="H633:M633"/>
    <mergeCell ref="H634:H635"/>
    <mergeCell ref="I634:I635"/>
    <mergeCell ref="J634:J635"/>
    <mergeCell ref="H737:M737"/>
    <mergeCell ref="H738:M738"/>
    <mergeCell ref="H739:H740"/>
    <mergeCell ref="I739:I740"/>
    <mergeCell ref="J739:J740"/>
  </mergeCells>
  <dataValidations count="56">
    <dataValidation allowBlank="1" showInputMessage="1" showErrorMessage="1" promptTitle="wtg" prompt="of amrks" sqref="AO530 AH530 AA530 AH320 AA320 AH110 AA110 AH215 AA215 AH425 AA425 AH635 AA635 AH740 AA740 AH845 AA845 T320 T110 T215 T425 T635 T740 T845 F530 M845 M740 M635 M425 M215 M110 M320 M530 F845 F740 F635 F425 F215 F110 F320 T530 AO845 AO740 AO635 AO425 AO215 AO110 AO320 AO5 F5 M5 T5 AH5 AA5" xr:uid="{00000000-0002-0000-0200-000000000000}"/>
    <dataValidation type="whole" operator="lessThanOrEqual" allowBlank="1" showInputMessage="1" showErrorMessage="1" sqref="AM426:AM525" xr:uid="{00000000-0002-0000-0200-000001000000}">
      <formula1>$AM$425</formula1>
    </dataValidation>
    <dataValidation type="whole" operator="lessThanOrEqual" allowBlank="1" showInputMessage="1" showErrorMessage="1" sqref="AM741:AM840" xr:uid="{00000000-0002-0000-0200-000002000000}">
      <formula1>$AM$740</formula1>
    </dataValidation>
    <dataValidation type="whole" operator="lessThanOrEqual" allowBlank="1" showInputMessage="1" showErrorMessage="1" sqref="AM846:AM945" xr:uid="{00000000-0002-0000-0200-000003000000}">
      <formula1>$AM$845</formula1>
    </dataValidation>
    <dataValidation type="whole" operator="lessThanOrEqual" allowBlank="1" showInputMessage="1" showErrorMessage="1" sqref="AM636:AM735" xr:uid="{00000000-0002-0000-0200-000004000000}">
      <formula1>$AM$635</formula1>
    </dataValidation>
    <dataValidation type="whole" operator="lessThanOrEqual" allowBlank="1" showInputMessage="1" showErrorMessage="1" sqref="AM531:AM630" xr:uid="{00000000-0002-0000-0200-000005000000}">
      <formula1>$AM$530</formula1>
    </dataValidation>
    <dataValidation type="whole" operator="lessThanOrEqual" allowBlank="1" showInputMessage="1" showErrorMessage="1" sqref="AM321:AM420" xr:uid="{00000000-0002-0000-0200-000006000000}">
      <formula1>$AM$320</formula1>
    </dataValidation>
    <dataValidation type="whole" operator="lessThanOrEqual" allowBlank="1" showInputMessage="1" showErrorMessage="1" sqref="AM216:AM315" xr:uid="{00000000-0002-0000-0200-000007000000}">
      <formula1>$AM$215</formula1>
    </dataValidation>
    <dataValidation type="whole" operator="lessThanOrEqual" allowBlank="1" showInputMessage="1" showErrorMessage="1" sqref="AM111:AM210" xr:uid="{00000000-0002-0000-0200-000008000000}">
      <formula1>$AM$110</formula1>
    </dataValidation>
    <dataValidation allowBlank="1" showInputMessage="1" showErrorMessage="1" promptTitle="Fill " prompt="MM" sqref="AM530 AF530 Y530 AM320 AF320 Y320 AM110 AF110 Y110 AM215 AF215 Y215 AM425 AF425 Y425 AM635 AF635 Y635 AM740 AF740 Y740 AM845 AF845 Y845 R845 R740 R635 R425 R215 R110 R320 R530 K845 K740 K635 K425 K215 K110 K320 K530 D845 D740 D635 D425 D215 D110 D320 D530 D5 K5 R5 AF5 AM5 Y5" xr:uid="{00000000-0002-0000-0200-000009000000}"/>
    <dataValidation type="whole" operator="lessThanOrEqual" allowBlank="1" showInputMessage="1" showErrorMessage="1" sqref="Y846:Y945" xr:uid="{00000000-0002-0000-0200-00000A000000}">
      <formula1>$Y$845</formula1>
    </dataValidation>
    <dataValidation type="whole" operator="lessThanOrEqual" allowBlank="1" showInputMessage="1" showErrorMessage="1" sqref="AF846:AF945" xr:uid="{00000000-0002-0000-0200-00000B000000}">
      <formula1>$AF$845</formula1>
    </dataValidation>
    <dataValidation type="whole" operator="lessThanOrEqual" allowBlank="1" showInputMessage="1" showErrorMessage="1" sqref="AF741:AF840" xr:uid="{00000000-0002-0000-0200-00000C000000}">
      <formula1>$AF$740</formula1>
    </dataValidation>
    <dataValidation type="whole" operator="lessThanOrEqual" allowBlank="1" showInputMessage="1" showErrorMessage="1" sqref="Y741:Y840" xr:uid="{00000000-0002-0000-0200-00000D000000}">
      <formula1>$Y$740</formula1>
    </dataValidation>
    <dataValidation type="whole" operator="lessThanOrEqual" allowBlank="1" showInputMessage="1" showErrorMessage="1" sqref="Y636:Y735" xr:uid="{00000000-0002-0000-0200-00000E000000}">
      <formula1>$Y$635</formula1>
    </dataValidation>
    <dataValidation type="whole" operator="lessThanOrEqual" allowBlank="1" showInputMessage="1" showErrorMessage="1" sqref="AF636:AF735" xr:uid="{00000000-0002-0000-0200-00000F000000}">
      <formula1>$AF$635</formula1>
    </dataValidation>
    <dataValidation type="whole" operator="lessThanOrEqual" allowBlank="1" showInputMessage="1" showErrorMessage="1" sqref="AF531:AF630" xr:uid="{00000000-0002-0000-0200-000010000000}">
      <formula1>$AF$530</formula1>
    </dataValidation>
    <dataValidation type="whole" operator="lessThanOrEqual" allowBlank="1" showInputMessage="1" showErrorMessage="1" sqref="Y531:Y630" xr:uid="{00000000-0002-0000-0200-000011000000}">
      <formula1>$Y$530</formula1>
    </dataValidation>
    <dataValidation type="whole" operator="lessThanOrEqual" allowBlank="1" showInputMessage="1" showErrorMessage="1" sqref="Y426:Y525" xr:uid="{00000000-0002-0000-0200-000012000000}">
      <formula1>$Y$425</formula1>
    </dataValidation>
    <dataValidation type="whole" operator="lessThanOrEqual" allowBlank="1" showInputMessage="1" showErrorMessage="1" sqref="AF321:AF420" xr:uid="{00000000-0002-0000-0200-000013000000}">
      <formula1>$AF$320</formula1>
    </dataValidation>
    <dataValidation type="whole" operator="lessThanOrEqual" allowBlank="1" showInputMessage="1" showErrorMessage="1" sqref="Y321:Y420" xr:uid="{00000000-0002-0000-0200-000014000000}">
      <formula1>$Y$320</formula1>
    </dataValidation>
    <dataValidation type="whole" operator="lessThanOrEqual" allowBlank="1" showInputMessage="1" showErrorMessage="1" sqref="Y216:Y315" xr:uid="{00000000-0002-0000-0200-000015000000}">
      <formula1>$Y$215</formula1>
    </dataValidation>
    <dataValidation type="whole" operator="lessThanOrEqual" allowBlank="1" showInputMessage="1" showErrorMessage="1" sqref="AF216:AF315" xr:uid="{00000000-0002-0000-0200-000016000000}">
      <formula1>$AF$215</formula1>
    </dataValidation>
    <dataValidation type="whole" operator="lessThanOrEqual" allowBlank="1" showInputMessage="1" showErrorMessage="1" sqref="AF111:AF210" xr:uid="{00000000-0002-0000-0200-000017000000}">
      <formula1>$AF$110</formula1>
    </dataValidation>
    <dataValidation type="whole" operator="lessThanOrEqual" allowBlank="1" showInputMessage="1" showErrorMessage="1" sqref="Y111:Y210" xr:uid="{00000000-0002-0000-0200-000018000000}">
      <formula1>$Y$110</formula1>
    </dataValidation>
    <dataValidation type="whole" operator="lessThanOrEqual" allowBlank="1" showInputMessage="1" showErrorMessage="1" sqref="D111:D210" xr:uid="{00000000-0002-0000-0200-000019000000}">
      <formula1>$D$5</formula1>
    </dataValidation>
    <dataValidation type="whole" operator="lessThanOrEqual" allowBlank="1" showInputMessage="1" showErrorMessage="1" sqref="D846:D945" xr:uid="{00000000-0002-0000-0200-00001A000000}">
      <formula1>$D$845</formula1>
    </dataValidation>
    <dataValidation type="whole" operator="lessThanOrEqual" allowBlank="1" showInputMessage="1" showErrorMessage="1" sqref="D741:D840" xr:uid="{00000000-0002-0000-0200-00001B000000}">
      <formula1>$D$740</formula1>
    </dataValidation>
    <dataValidation type="whole" operator="lessThanOrEqual" allowBlank="1" showInputMessage="1" showErrorMessage="1" sqref="D636:D735" xr:uid="{00000000-0002-0000-0200-00001C000000}">
      <formula1>$D$635</formula1>
    </dataValidation>
    <dataValidation type="whole" operator="lessThanOrEqual" allowBlank="1" showInputMessage="1" showErrorMessage="1" sqref="D531:D630" xr:uid="{00000000-0002-0000-0200-00001D000000}">
      <formula1>$D$530</formula1>
    </dataValidation>
    <dataValidation type="whole" operator="lessThanOrEqual" allowBlank="1" showInputMessage="1" showErrorMessage="1" sqref="D426:D525" xr:uid="{00000000-0002-0000-0200-00001E000000}">
      <formula1>$D$425</formula1>
    </dataValidation>
    <dataValidation type="whole" operator="lessThanOrEqual" allowBlank="1" showInputMessage="1" showErrorMessage="1" sqref="D321:D420" xr:uid="{00000000-0002-0000-0200-00001F000000}">
      <formula1>$D$320</formula1>
    </dataValidation>
    <dataValidation type="whole" operator="lessThanOrEqual" allowBlank="1" showInputMessage="1" showErrorMessage="1" sqref="D216:D315" xr:uid="{00000000-0002-0000-0200-000020000000}">
      <formula1>$D$215</formula1>
    </dataValidation>
    <dataValidation type="whole" operator="lessThanOrEqual" allowBlank="1" showInputMessage="1" showErrorMessage="1" sqref="R846:R945" xr:uid="{00000000-0002-0000-0200-000021000000}">
      <formula1>$R$845</formula1>
    </dataValidation>
    <dataValidation type="whole" operator="lessThanOrEqual" allowBlank="1" showInputMessage="1" showErrorMessage="1" sqref="R741:R840" xr:uid="{00000000-0002-0000-0200-000022000000}">
      <formula1>$R$740</formula1>
    </dataValidation>
    <dataValidation type="whole" operator="lessThanOrEqual" allowBlank="1" showInputMessage="1" showErrorMessage="1" sqref="R636:R735" xr:uid="{00000000-0002-0000-0200-000023000000}">
      <formula1>$R$635</formula1>
    </dataValidation>
    <dataValidation type="whole" operator="lessThanOrEqual" allowBlank="1" showInputMessage="1" showErrorMessage="1" sqref="R531:R630" xr:uid="{00000000-0002-0000-0200-000024000000}">
      <formula1>$R$530</formula1>
    </dataValidation>
    <dataValidation type="whole" operator="lessThanOrEqual" allowBlank="1" showInputMessage="1" showErrorMessage="1" sqref="R426:R525" xr:uid="{00000000-0002-0000-0200-000025000000}">
      <formula1>$R$425</formula1>
    </dataValidation>
    <dataValidation type="whole" operator="lessThanOrEqual" allowBlank="1" showInputMessage="1" showErrorMessage="1" sqref="R321:R420" xr:uid="{00000000-0002-0000-0200-000026000000}">
      <formula1>$R$320</formula1>
    </dataValidation>
    <dataValidation type="whole" operator="lessThanOrEqual" allowBlank="1" showInputMessage="1" showErrorMessage="1" sqref="R216:R315" xr:uid="{00000000-0002-0000-0200-000027000000}">
      <formula1>$R$215</formula1>
    </dataValidation>
    <dataValidation type="whole" operator="lessThanOrEqual" allowBlank="1" showInputMessage="1" showErrorMessage="1" sqref="R111:R210" xr:uid="{00000000-0002-0000-0200-000028000000}">
      <formula1>$R$110</formula1>
    </dataValidation>
    <dataValidation type="whole" operator="lessThanOrEqual" allowBlank="1" showInputMessage="1" showErrorMessage="1" sqref="K216:K315" xr:uid="{00000000-0002-0000-0200-000029000000}">
      <formula1>$K$215</formula1>
    </dataValidation>
    <dataValidation type="whole" operator="lessThanOrEqual" allowBlank="1" showInputMessage="1" showErrorMessage="1" sqref="K111:K210" xr:uid="{00000000-0002-0000-0200-00002A000000}">
      <formula1>$K$110</formula1>
    </dataValidation>
    <dataValidation type="whole" operator="lessThanOrEqual" allowBlank="1" showInputMessage="1" showErrorMessage="1" sqref="K321:K420" xr:uid="{00000000-0002-0000-0200-00002B000000}">
      <formula1>$K$320</formula1>
    </dataValidation>
    <dataValidation type="whole" operator="lessThanOrEqual" allowBlank="1" showInputMessage="1" showErrorMessage="1" sqref="K531:K630" xr:uid="{00000000-0002-0000-0200-00002C000000}">
      <formula1>$K$530</formula1>
    </dataValidation>
    <dataValidation type="whole" operator="lessThanOrEqual" allowBlank="1" showInputMessage="1" showErrorMessage="1" sqref="K636:K735" xr:uid="{00000000-0002-0000-0200-00002D000000}">
      <formula1>$K$635</formula1>
    </dataValidation>
    <dataValidation type="whole" operator="lessThanOrEqual" allowBlank="1" showInputMessage="1" showErrorMessage="1" sqref="K741:K840" xr:uid="{00000000-0002-0000-0200-00002E000000}">
      <formula1>$K$740</formula1>
    </dataValidation>
    <dataValidation type="whole" operator="lessThanOrEqual" allowBlank="1" showInputMessage="1" showErrorMessage="1" sqref="K846:K945" xr:uid="{00000000-0002-0000-0200-00002F000000}">
      <formula1>$K$845</formula1>
    </dataValidation>
    <dataValidation type="whole" operator="lessThanOrEqual" allowBlank="1" showInputMessage="1" showErrorMessage="1" sqref="AM6:AM105" xr:uid="{00000000-0002-0000-0200-000030000000}">
      <formula1>$AM$5</formula1>
    </dataValidation>
    <dataValidation type="whole" operator="lessThanOrEqual" allowBlank="1" showInputMessage="1" showErrorMessage="1" sqref="AF6:AF105" xr:uid="{00000000-0002-0000-0200-000031000000}">
      <formula1>$AF$5</formula1>
    </dataValidation>
    <dataValidation type="whole" operator="lessThanOrEqual" allowBlank="1" showInputMessage="1" showErrorMessage="1" sqref="Y6:Y105" xr:uid="{00000000-0002-0000-0200-000032000000}">
      <formula1>$Y$5</formula1>
    </dataValidation>
    <dataValidation type="decimal" operator="lessThanOrEqual" allowBlank="1" showInputMessage="1" showErrorMessage="1" sqref="D6:D105" xr:uid="{00000000-0002-0000-0200-000033000000}">
      <formula1>$D$5</formula1>
    </dataValidation>
    <dataValidation type="whole" operator="lessThanOrEqual" allowBlank="1" showInputMessage="1" showErrorMessage="1" sqref="K6:K105" xr:uid="{00000000-0002-0000-0200-000034000000}">
      <formula1>$K$5</formula1>
    </dataValidation>
    <dataValidation type="whole" operator="lessThanOrEqual" allowBlank="1" showInputMessage="1" showErrorMessage="1" sqref="R6:R105" xr:uid="{00000000-0002-0000-0200-000035000000}">
      <formula1>$R$5</formula1>
    </dataValidation>
    <dataValidation type="whole" operator="lessThanOrEqual" allowBlank="1" showInputMessage="1" showErrorMessage="1" sqref="K537:K541 K426:K525" xr:uid="{00000000-0002-0000-0200-000036000000}">
      <formula1>$K$425</formula1>
    </dataValidation>
    <dataValidation type="whole" operator="lessThanOrEqual" allowBlank="1" showInputMessage="1" showErrorMessage="1" sqref="AF426:AF525" xr:uid="{00000000-0002-0000-0200-000037000000}">
      <formula1>$AF$425</formula1>
    </dataValidation>
  </dataValidations>
  <pageMargins left="0.45" right="0.7" top="0.25" bottom="0.25" header="0.3" footer="0.3"/>
  <pageSetup orientation="portrait" blackAndWhite="1" horizontalDpi="4294967294" verticalDpi="4294967294" r:id="rId1"/>
  <colBreaks count="3" manualBreakCount="3">
    <brk id="21" max="1048575" man="1"/>
    <brk id="28" max="1048575" man="1"/>
    <brk id="3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02"/>
  <sheetViews>
    <sheetView topLeftCell="A16" workbookViewId="0">
      <selection activeCell="J4" sqref="J4"/>
    </sheetView>
  </sheetViews>
  <sheetFormatPr defaultColWidth="9.1796875" defaultRowHeight="14.5" x14ac:dyDescent="0.35"/>
  <cols>
    <col min="1" max="1" width="5.1796875" style="7" customWidth="1"/>
    <col min="2" max="2" width="22.81640625" style="5" customWidth="1"/>
    <col min="3" max="3" width="13.7265625" style="7" customWidth="1"/>
    <col min="4" max="4" width="13.81640625" style="7" customWidth="1"/>
    <col min="5" max="5" width="13.26953125" style="7" customWidth="1"/>
    <col min="6" max="6" width="11.81640625" style="7" customWidth="1"/>
    <col min="7" max="7" width="54.81640625" style="5" customWidth="1"/>
    <col min="8" max="16384" width="9.1796875" style="5"/>
  </cols>
  <sheetData>
    <row r="1" spans="1:7" ht="32.25" customHeight="1" x14ac:dyDescent="0.45">
      <c r="A1" s="91" t="str">
        <f>Home!B4</f>
        <v>ATAL UTKRISHT G.I.C. DHOKANEY,NAINITAL</v>
      </c>
      <c r="B1" s="92"/>
      <c r="C1" s="93"/>
      <c r="D1" s="93" t="s">
        <v>17</v>
      </c>
      <c r="E1" s="618" t="str">
        <f>Home!F4</f>
        <v>11 B</v>
      </c>
      <c r="F1" s="619"/>
      <c r="G1" s="94"/>
    </row>
    <row r="2" spans="1:7" s="90" customFormat="1" ht="67.5" customHeight="1" x14ac:dyDescent="0.35">
      <c r="A2" s="95" t="s">
        <v>114</v>
      </c>
      <c r="B2" s="96" t="str">
        <f>'Student Profile'!B2</f>
        <v>Name of the Students</v>
      </c>
      <c r="C2" s="99" t="s">
        <v>13</v>
      </c>
      <c r="D2" s="103" t="s">
        <v>204</v>
      </c>
      <c r="E2" s="102" t="s">
        <v>117</v>
      </c>
      <c r="F2" s="105" t="s">
        <v>14</v>
      </c>
      <c r="G2" s="255" t="s">
        <v>15</v>
      </c>
    </row>
    <row r="3" spans="1:7" x14ac:dyDescent="0.35">
      <c r="A3" s="97">
        <f>IF('Student Profile'!A3="","",'Student Profile'!A3)</f>
        <v>1</v>
      </c>
      <c r="B3" s="98" t="str">
        <f>IF('Student Profile'!B3="","",'Student Profile'!B3)</f>
        <v>BHARAT SINGH CHHIMWAL</v>
      </c>
      <c r="C3" s="100" t="s">
        <v>63</v>
      </c>
      <c r="D3" s="101" t="s">
        <v>63</v>
      </c>
      <c r="E3" s="104" t="s">
        <v>63</v>
      </c>
      <c r="F3" s="23" t="s">
        <v>63</v>
      </c>
      <c r="G3" s="106" t="s">
        <v>232</v>
      </c>
    </row>
    <row r="4" spans="1:7" x14ac:dyDescent="0.35">
      <c r="A4" s="97">
        <f>IF('Student Profile'!A4="","",'Student Profile'!A4)</f>
        <v>2</v>
      </c>
      <c r="B4" s="98" t="str">
        <f>IF('Student Profile'!B4="","",'Student Profile'!B4)</f>
        <v>BHASKAR SINGH NEGI</v>
      </c>
      <c r="C4" s="100" t="s">
        <v>63</v>
      </c>
      <c r="D4" s="101" t="s">
        <v>63</v>
      </c>
      <c r="E4" s="104" t="s">
        <v>63</v>
      </c>
      <c r="F4" s="23" t="s">
        <v>63</v>
      </c>
      <c r="G4" s="106" t="s">
        <v>232</v>
      </c>
    </row>
    <row r="5" spans="1:7" x14ac:dyDescent="0.35">
      <c r="A5" s="97">
        <f>IF('Student Profile'!A5="","",'Student Profile'!A5)</f>
        <v>3</v>
      </c>
      <c r="B5" s="98" t="str">
        <f>IF('Student Profile'!B5="","",'Student Profile'!B5)</f>
        <v>BHUPENDRA SINGH JEENA</v>
      </c>
      <c r="C5" s="100" t="s">
        <v>63</v>
      </c>
      <c r="D5" s="101" t="s">
        <v>63</v>
      </c>
      <c r="E5" s="104" t="s">
        <v>63</v>
      </c>
      <c r="F5" s="23" t="s">
        <v>63</v>
      </c>
      <c r="G5" s="106" t="s">
        <v>232</v>
      </c>
    </row>
    <row r="6" spans="1:7" x14ac:dyDescent="0.35">
      <c r="A6" s="97">
        <f>IF('Student Profile'!A6="","",'Student Profile'!A6)</f>
        <v>4</v>
      </c>
      <c r="B6" s="98" t="str">
        <f>IF('Student Profile'!B6="","",'Student Profile'!B6)</f>
        <v>GAURAV SUYAL</v>
      </c>
      <c r="C6" s="100" t="s">
        <v>63</v>
      </c>
      <c r="D6" s="101" t="s">
        <v>63</v>
      </c>
      <c r="E6" s="104" t="s">
        <v>63</v>
      </c>
      <c r="F6" s="23" t="s">
        <v>63</v>
      </c>
      <c r="G6" s="106" t="s">
        <v>232</v>
      </c>
    </row>
    <row r="7" spans="1:7" x14ac:dyDescent="0.35">
      <c r="A7" s="97">
        <f>IF('Student Profile'!A7="","",'Student Profile'!A7)</f>
        <v>5</v>
      </c>
      <c r="B7" s="98" t="str">
        <f>IF('Student Profile'!B7="","",'Student Profile'!B7)</f>
        <v>KAMAL KISHOR JOSHI</v>
      </c>
      <c r="C7" s="100" t="s">
        <v>63</v>
      </c>
      <c r="D7" s="101" t="s">
        <v>63</v>
      </c>
      <c r="E7" s="104" t="s">
        <v>63</v>
      </c>
      <c r="F7" s="23" t="s">
        <v>63</v>
      </c>
      <c r="G7" s="106" t="s">
        <v>232</v>
      </c>
    </row>
    <row r="8" spans="1:7" x14ac:dyDescent="0.35">
      <c r="A8" s="97">
        <f>IF('Student Profile'!A8="","",'Student Profile'!A8)</f>
        <v>6</v>
      </c>
      <c r="B8" s="98" t="str">
        <f>IF('Student Profile'!B8="","",'Student Profile'!B8)</f>
        <v>KARAN SINGH RAWAT</v>
      </c>
      <c r="C8" s="100" t="s">
        <v>63</v>
      </c>
      <c r="D8" s="101" t="s">
        <v>63</v>
      </c>
      <c r="E8" s="104" t="s">
        <v>63</v>
      </c>
      <c r="F8" s="23" t="s">
        <v>63</v>
      </c>
      <c r="G8" s="106" t="s">
        <v>232</v>
      </c>
    </row>
    <row r="9" spans="1:7" x14ac:dyDescent="0.35">
      <c r="A9" s="97">
        <f>IF('Student Profile'!A9="","",'Student Profile'!A9)</f>
        <v>7</v>
      </c>
      <c r="B9" s="98" t="str">
        <f>IF('Student Profile'!B9="","",'Student Profile'!B9)</f>
        <v>KARAN SUYAL</v>
      </c>
      <c r="C9" s="100" t="s">
        <v>63</v>
      </c>
      <c r="D9" s="101" t="s">
        <v>63</v>
      </c>
      <c r="E9" s="104" t="s">
        <v>63</v>
      </c>
      <c r="F9" s="23" t="s">
        <v>63</v>
      </c>
      <c r="G9" s="106" t="s">
        <v>232</v>
      </c>
    </row>
    <row r="10" spans="1:7" x14ac:dyDescent="0.35">
      <c r="A10" s="97">
        <f>IF('Student Profile'!A10="","",'Student Profile'!A10)</f>
        <v>8</v>
      </c>
      <c r="B10" s="98" t="str">
        <f>IF('Student Profile'!B10="","",'Student Profile'!B10)</f>
        <v>KHEEM SINGH CHHIMWAL</v>
      </c>
      <c r="C10" s="100" t="s">
        <v>63</v>
      </c>
      <c r="D10" s="101" t="s">
        <v>63</v>
      </c>
      <c r="E10" s="104" t="s">
        <v>63</v>
      </c>
      <c r="F10" s="23" t="s">
        <v>63</v>
      </c>
      <c r="G10" s="106" t="s">
        <v>232</v>
      </c>
    </row>
    <row r="11" spans="1:7" x14ac:dyDescent="0.35">
      <c r="A11" s="97">
        <f>IF('Student Profile'!A11="","",'Student Profile'!A11)</f>
        <v>9</v>
      </c>
      <c r="B11" s="98" t="str">
        <f>IF('Student Profile'!B11="","",'Student Profile'!B11)</f>
        <v>MANISH NEGI</v>
      </c>
      <c r="C11" s="100" t="s">
        <v>63</v>
      </c>
      <c r="D11" s="101" t="s">
        <v>63</v>
      </c>
      <c r="E11" s="104" t="s">
        <v>63</v>
      </c>
      <c r="F11" s="23" t="s">
        <v>63</v>
      </c>
      <c r="G11" s="106" t="s">
        <v>232</v>
      </c>
    </row>
    <row r="12" spans="1:7" x14ac:dyDescent="0.35">
      <c r="A12" s="97">
        <f>IF('Student Profile'!A12="","",'Student Profile'!A12)</f>
        <v>10</v>
      </c>
      <c r="B12" s="98" t="str">
        <f>IF('Student Profile'!B12="","",'Student Profile'!B12)</f>
        <v>MOHIT JOSHI</v>
      </c>
      <c r="C12" s="100" t="s">
        <v>63</v>
      </c>
      <c r="D12" s="101" t="s">
        <v>63</v>
      </c>
      <c r="E12" s="104" t="s">
        <v>63</v>
      </c>
      <c r="F12" s="23" t="s">
        <v>63</v>
      </c>
      <c r="G12" s="106" t="s">
        <v>232</v>
      </c>
    </row>
    <row r="13" spans="1:7" x14ac:dyDescent="0.35">
      <c r="A13" s="97">
        <f>IF('Student Profile'!A13="","",'Student Profile'!A13)</f>
        <v>11</v>
      </c>
      <c r="B13" s="98" t="str">
        <f>IF('Student Profile'!B13="","",'Student Profile'!B13)</f>
        <v>RITESH JOSHI</v>
      </c>
      <c r="C13" s="100" t="s">
        <v>63</v>
      </c>
      <c r="D13" s="101" t="s">
        <v>63</v>
      </c>
      <c r="E13" s="104" t="s">
        <v>63</v>
      </c>
      <c r="F13" s="23" t="s">
        <v>63</v>
      </c>
      <c r="G13" s="106" t="s">
        <v>232</v>
      </c>
    </row>
    <row r="14" spans="1:7" x14ac:dyDescent="0.35">
      <c r="A14" s="97">
        <f>IF('Student Profile'!A14="","",'Student Profile'!A14)</f>
        <v>12</v>
      </c>
      <c r="B14" s="98" t="str">
        <f>IF('Student Profile'!B14="","",'Student Profile'!B14)</f>
        <v>SAGAR SINGH PARGAI</v>
      </c>
      <c r="C14" s="100" t="s">
        <v>63</v>
      </c>
      <c r="D14" s="101" t="s">
        <v>63</v>
      </c>
      <c r="E14" s="104" t="s">
        <v>63</v>
      </c>
      <c r="F14" s="23" t="s">
        <v>63</v>
      </c>
      <c r="G14" s="106" t="s">
        <v>232</v>
      </c>
    </row>
    <row r="15" spans="1:7" x14ac:dyDescent="0.35">
      <c r="A15" s="97">
        <f>IF('Student Profile'!A15="","",'Student Profile'!A15)</f>
        <v>13</v>
      </c>
      <c r="B15" s="98" t="str">
        <f>IF('Student Profile'!B15="","",'Student Profile'!B15)</f>
        <v>SUMIT DANI</v>
      </c>
      <c r="C15" s="100" t="s">
        <v>63</v>
      </c>
      <c r="D15" s="101" t="s">
        <v>63</v>
      </c>
      <c r="E15" s="104" t="s">
        <v>63</v>
      </c>
      <c r="F15" s="23" t="s">
        <v>63</v>
      </c>
      <c r="G15" s="106" t="s">
        <v>232</v>
      </c>
    </row>
    <row r="16" spans="1:7" x14ac:dyDescent="0.35">
      <c r="A16" s="97">
        <f>IF('Student Profile'!A16="","",'Student Profile'!A16)</f>
        <v>14</v>
      </c>
      <c r="B16" s="98" t="str">
        <f>IF('Student Profile'!B16="","",'Student Profile'!B16)</f>
        <v>VIVEK DANI</v>
      </c>
      <c r="C16" s="100" t="s">
        <v>63</v>
      </c>
      <c r="D16" s="101" t="s">
        <v>63</v>
      </c>
      <c r="E16" s="104" t="s">
        <v>63</v>
      </c>
      <c r="F16" s="23" t="s">
        <v>63</v>
      </c>
      <c r="G16" s="106" t="s">
        <v>232</v>
      </c>
    </row>
    <row r="17" spans="1:7" x14ac:dyDescent="0.35">
      <c r="A17" s="97">
        <f>IF('Student Profile'!A17="","",'Student Profile'!A17)</f>
        <v>15</v>
      </c>
      <c r="B17" s="98" t="str">
        <f>IF('Student Profile'!B17="","",'Student Profile'!B17)</f>
        <v>BABITA JEENA</v>
      </c>
      <c r="C17" s="100" t="s">
        <v>63</v>
      </c>
      <c r="D17" s="101" t="s">
        <v>63</v>
      </c>
      <c r="E17" s="104" t="s">
        <v>63</v>
      </c>
      <c r="F17" s="23" t="s">
        <v>63</v>
      </c>
      <c r="G17" s="106" t="s">
        <v>232</v>
      </c>
    </row>
    <row r="18" spans="1:7" x14ac:dyDescent="0.35">
      <c r="A18" s="97">
        <f>IF('Student Profile'!A18="","",'Student Profile'!A18)</f>
        <v>16</v>
      </c>
      <c r="B18" s="98" t="str">
        <f>IF('Student Profile'!B18="","",'Student Profile'!B18)</f>
        <v>BABITA RAUTELA</v>
      </c>
      <c r="C18" s="100" t="s">
        <v>63</v>
      </c>
      <c r="D18" s="101" t="s">
        <v>63</v>
      </c>
      <c r="E18" s="104" t="s">
        <v>63</v>
      </c>
      <c r="F18" s="23" t="s">
        <v>63</v>
      </c>
      <c r="G18" s="106" t="s">
        <v>232</v>
      </c>
    </row>
    <row r="19" spans="1:7" x14ac:dyDescent="0.35">
      <c r="A19" s="97">
        <f>IF('Student Profile'!A19="","",'Student Profile'!A19)</f>
        <v>17</v>
      </c>
      <c r="B19" s="98" t="str">
        <f>IF('Student Profile'!B19="","",'Student Profile'!B19)</f>
        <v>BEENA SUYAL</v>
      </c>
      <c r="C19" s="100" t="s">
        <v>63</v>
      </c>
      <c r="D19" s="101" t="s">
        <v>63</v>
      </c>
      <c r="E19" s="104" t="s">
        <v>63</v>
      </c>
      <c r="F19" s="23" t="s">
        <v>63</v>
      </c>
      <c r="G19" s="106" t="s">
        <v>232</v>
      </c>
    </row>
    <row r="20" spans="1:7" x14ac:dyDescent="0.35">
      <c r="A20" s="97">
        <f>IF('Student Profile'!A20="","",'Student Profile'!A20)</f>
        <v>18</v>
      </c>
      <c r="B20" s="98" t="str">
        <f>IF('Student Profile'!B20="","",'Student Profile'!B20)</f>
        <v>HARSHITA NEGI</v>
      </c>
      <c r="C20" s="100" t="s">
        <v>63</v>
      </c>
      <c r="D20" s="101" t="s">
        <v>63</v>
      </c>
      <c r="E20" s="104" t="s">
        <v>63</v>
      </c>
      <c r="F20" s="23" t="s">
        <v>63</v>
      </c>
      <c r="G20" s="106" t="s">
        <v>232</v>
      </c>
    </row>
    <row r="21" spans="1:7" x14ac:dyDescent="0.35">
      <c r="A21" s="97">
        <f>IF('Student Profile'!A21="","",'Student Profile'!A21)</f>
        <v>19</v>
      </c>
      <c r="B21" s="98" t="str">
        <f>IF('Student Profile'!B21="","",'Student Profile'!B21)</f>
        <v>MEENA BISHT</v>
      </c>
      <c r="C21" s="100" t="s">
        <v>63</v>
      </c>
      <c r="D21" s="101" t="s">
        <v>63</v>
      </c>
      <c r="E21" s="104" t="s">
        <v>63</v>
      </c>
      <c r="F21" s="23" t="s">
        <v>63</v>
      </c>
      <c r="G21" s="106" t="s">
        <v>232</v>
      </c>
    </row>
    <row r="22" spans="1:7" x14ac:dyDescent="0.35">
      <c r="A22" s="97">
        <f>IF('Student Profile'!A22="","",'Student Profile'!A22)</f>
        <v>20</v>
      </c>
      <c r="B22" s="98" t="str">
        <f>IF('Student Profile'!B22="","",'Student Profile'!B22)</f>
        <v>NIYATI SUYAL</v>
      </c>
      <c r="C22" s="100" t="s">
        <v>63</v>
      </c>
      <c r="D22" s="101" t="s">
        <v>63</v>
      </c>
      <c r="E22" s="104" t="s">
        <v>63</v>
      </c>
      <c r="F22" s="23" t="s">
        <v>63</v>
      </c>
      <c r="G22" s="106" t="s">
        <v>232</v>
      </c>
    </row>
    <row r="23" spans="1:7" x14ac:dyDescent="0.35">
      <c r="A23" s="97">
        <f>IF('Student Profile'!A23="","",'Student Profile'!A23)</f>
        <v>21</v>
      </c>
      <c r="B23" s="98" t="str">
        <f>IF('Student Profile'!B23="","",'Student Profile'!B23)</f>
        <v>TANU PRIYA</v>
      </c>
      <c r="C23" s="100" t="s">
        <v>63</v>
      </c>
      <c r="D23" s="101" t="s">
        <v>63</v>
      </c>
      <c r="E23" s="104" t="s">
        <v>63</v>
      </c>
      <c r="F23" s="23" t="s">
        <v>63</v>
      </c>
      <c r="G23" s="106" t="s">
        <v>232</v>
      </c>
    </row>
    <row r="24" spans="1:7" x14ac:dyDescent="0.35">
      <c r="A24" s="97">
        <f>IF('Student Profile'!A24="","",'Student Profile'!A24)</f>
        <v>22</v>
      </c>
      <c r="B24" s="98" t="str">
        <f>IF('Student Profile'!B24="","",'Student Profile'!B24)</f>
        <v>TANUJA NEGI</v>
      </c>
      <c r="C24" s="100" t="s">
        <v>63</v>
      </c>
      <c r="D24" s="101" t="s">
        <v>63</v>
      </c>
      <c r="E24" s="104" t="s">
        <v>63</v>
      </c>
      <c r="F24" s="23" t="s">
        <v>63</v>
      </c>
      <c r="G24" s="106" t="s">
        <v>232</v>
      </c>
    </row>
    <row r="25" spans="1:7" x14ac:dyDescent="0.35">
      <c r="A25" s="97">
        <f>IF('Student Profile'!A25="","",'Student Profile'!A25)</f>
        <v>23</v>
      </c>
      <c r="B25" s="98" t="e">
        <f>IF('Student Profile'!#REF!="","",'Student Profile'!#REF!)</f>
        <v>#REF!</v>
      </c>
      <c r="C25" s="100" t="s">
        <v>63</v>
      </c>
      <c r="D25" s="101" t="s">
        <v>63</v>
      </c>
      <c r="E25" s="104" t="s">
        <v>63</v>
      </c>
      <c r="F25" s="23" t="s">
        <v>63</v>
      </c>
      <c r="G25" s="106" t="s">
        <v>232</v>
      </c>
    </row>
    <row r="26" spans="1:7" x14ac:dyDescent="0.35">
      <c r="A26" s="97">
        <f>IF('Student Profile'!A26="","",'Student Profile'!A26)</f>
        <v>24</v>
      </c>
      <c r="B26" s="98" t="e">
        <f>IF('Student Profile'!#REF!="","",'Student Profile'!#REF!)</f>
        <v>#REF!</v>
      </c>
      <c r="C26" s="100" t="s">
        <v>63</v>
      </c>
      <c r="D26" s="101" t="s">
        <v>63</v>
      </c>
      <c r="E26" s="104" t="s">
        <v>63</v>
      </c>
      <c r="F26" s="23" t="s">
        <v>63</v>
      </c>
      <c r="G26" s="106" t="s">
        <v>232</v>
      </c>
    </row>
    <row r="27" spans="1:7" x14ac:dyDescent="0.35">
      <c r="A27" s="97">
        <f>IF('Student Profile'!A27="","",'Student Profile'!A27)</f>
        <v>25</v>
      </c>
      <c r="B27" s="98" t="e">
        <f>IF('Student Profile'!#REF!="","",'Student Profile'!#REF!)</f>
        <v>#REF!</v>
      </c>
      <c r="C27" s="100" t="s">
        <v>63</v>
      </c>
      <c r="D27" s="101" t="s">
        <v>63</v>
      </c>
      <c r="E27" s="104" t="s">
        <v>63</v>
      </c>
      <c r="F27" s="23" t="s">
        <v>63</v>
      </c>
      <c r="G27" s="106" t="s">
        <v>232</v>
      </c>
    </row>
    <row r="28" spans="1:7" x14ac:dyDescent="0.35">
      <c r="A28" s="97">
        <f>IF('Student Profile'!A28="","",'Student Profile'!A28)</f>
        <v>26</v>
      </c>
      <c r="B28" s="98" t="str">
        <f>IF('Student Profile'!B28="","",'Student Profile'!B28)</f>
        <v/>
      </c>
      <c r="C28" s="100" t="s">
        <v>63</v>
      </c>
      <c r="D28" s="101" t="s">
        <v>63</v>
      </c>
      <c r="E28" s="104" t="s">
        <v>63</v>
      </c>
      <c r="F28" s="23" t="s">
        <v>63</v>
      </c>
      <c r="G28" s="106" t="s">
        <v>232</v>
      </c>
    </row>
    <row r="29" spans="1:7" x14ac:dyDescent="0.35">
      <c r="A29" s="97">
        <f>IF('Student Profile'!A29="","",'Student Profile'!A29)</f>
        <v>27</v>
      </c>
      <c r="B29" s="98" t="str">
        <f>IF('Student Profile'!B29="","",'Student Profile'!B29)</f>
        <v/>
      </c>
      <c r="C29" s="100" t="s">
        <v>63</v>
      </c>
      <c r="D29" s="101" t="s">
        <v>63</v>
      </c>
      <c r="E29" s="104" t="s">
        <v>63</v>
      </c>
      <c r="F29" s="23" t="s">
        <v>63</v>
      </c>
      <c r="G29" s="106" t="s">
        <v>232</v>
      </c>
    </row>
    <row r="30" spans="1:7" x14ac:dyDescent="0.35">
      <c r="A30" s="97">
        <f>IF('Student Profile'!A30="","",'Student Profile'!A30)</f>
        <v>28</v>
      </c>
      <c r="B30" s="98" t="str">
        <f>IF('Student Profile'!B30="","",'Student Profile'!B30)</f>
        <v/>
      </c>
      <c r="C30" s="100" t="s">
        <v>63</v>
      </c>
      <c r="D30" s="101" t="s">
        <v>63</v>
      </c>
      <c r="E30" s="104" t="s">
        <v>63</v>
      </c>
      <c r="F30" s="23" t="s">
        <v>63</v>
      </c>
      <c r="G30" s="106" t="s">
        <v>232</v>
      </c>
    </row>
    <row r="31" spans="1:7" x14ac:dyDescent="0.35">
      <c r="A31" s="97">
        <f>IF('Student Profile'!A31="","",'Student Profile'!A31)</f>
        <v>29</v>
      </c>
      <c r="B31" s="98" t="str">
        <f>IF('Student Profile'!B31="","",'Student Profile'!B31)</f>
        <v/>
      </c>
      <c r="C31" s="100" t="s">
        <v>63</v>
      </c>
      <c r="D31" s="101" t="s">
        <v>63</v>
      </c>
      <c r="E31" s="104" t="s">
        <v>63</v>
      </c>
      <c r="F31" s="23" t="s">
        <v>63</v>
      </c>
      <c r="G31" s="106" t="s">
        <v>232</v>
      </c>
    </row>
    <row r="32" spans="1:7" x14ac:dyDescent="0.35">
      <c r="A32" s="97">
        <f>IF('Student Profile'!A32="","",'Student Profile'!A32)</f>
        <v>30</v>
      </c>
      <c r="B32" s="98" t="str">
        <f>IF('Student Profile'!B32="","",'Student Profile'!B32)</f>
        <v/>
      </c>
      <c r="C32" s="100" t="s">
        <v>63</v>
      </c>
      <c r="D32" s="101" t="s">
        <v>63</v>
      </c>
      <c r="E32" s="104" t="s">
        <v>63</v>
      </c>
      <c r="F32" s="23" t="s">
        <v>63</v>
      </c>
      <c r="G32" s="106" t="s">
        <v>232</v>
      </c>
    </row>
    <row r="33" spans="1:7" x14ac:dyDescent="0.35">
      <c r="A33" s="97">
        <f>IF('Student Profile'!A33="","",'Student Profile'!A33)</f>
        <v>31</v>
      </c>
      <c r="B33" s="98" t="str">
        <f>IF('Student Profile'!B33="","",'Student Profile'!B33)</f>
        <v/>
      </c>
      <c r="C33" s="100" t="s">
        <v>63</v>
      </c>
      <c r="D33" s="101" t="s">
        <v>63</v>
      </c>
      <c r="E33" s="104" t="s">
        <v>63</v>
      </c>
      <c r="F33" s="23" t="s">
        <v>63</v>
      </c>
      <c r="G33" s="106" t="s">
        <v>232</v>
      </c>
    </row>
    <row r="34" spans="1:7" x14ac:dyDescent="0.35">
      <c r="A34" s="97">
        <f>IF('Student Profile'!A34="","",'Student Profile'!A34)</f>
        <v>32</v>
      </c>
      <c r="B34" s="98" t="str">
        <f>IF('Student Profile'!B34="","",'Student Profile'!B34)</f>
        <v/>
      </c>
      <c r="C34" s="100"/>
      <c r="D34" s="101"/>
      <c r="E34" s="104"/>
      <c r="F34" s="23"/>
      <c r="G34" s="106"/>
    </row>
    <row r="35" spans="1:7" x14ac:dyDescent="0.35">
      <c r="A35" s="97">
        <f>IF('Student Profile'!A35="","",'Student Profile'!A35)</f>
        <v>33</v>
      </c>
      <c r="B35" s="98" t="str">
        <f>IF('Student Profile'!B35="","",'Student Profile'!B35)</f>
        <v/>
      </c>
      <c r="C35" s="100"/>
      <c r="D35" s="101"/>
      <c r="E35" s="104"/>
      <c r="F35" s="23"/>
      <c r="G35" s="106"/>
    </row>
    <row r="36" spans="1:7" x14ac:dyDescent="0.35">
      <c r="A36" s="97">
        <f>IF('Student Profile'!A36="","",'Student Profile'!A36)</f>
        <v>34</v>
      </c>
      <c r="B36" s="98" t="str">
        <f>IF('Student Profile'!B36="","",'Student Profile'!B36)</f>
        <v/>
      </c>
      <c r="C36" s="100"/>
      <c r="D36" s="101"/>
      <c r="E36" s="104"/>
      <c r="F36" s="23"/>
      <c r="G36" s="106"/>
    </row>
    <row r="37" spans="1:7" x14ac:dyDescent="0.35">
      <c r="A37" s="97">
        <f>IF('Student Profile'!A37="","",'Student Profile'!A37)</f>
        <v>35</v>
      </c>
      <c r="B37" s="98" t="str">
        <f>IF('Student Profile'!B37="","",'Student Profile'!B37)</f>
        <v/>
      </c>
      <c r="C37" s="100"/>
      <c r="D37" s="101"/>
      <c r="E37" s="104"/>
      <c r="F37" s="23"/>
      <c r="G37" s="106"/>
    </row>
    <row r="38" spans="1:7" x14ac:dyDescent="0.35">
      <c r="A38" s="97">
        <f>IF('Student Profile'!A38="","",'Student Profile'!A38)</f>
        <v>36</v>
      </c>
      <c r="B38" s="98" t="str">
        <f>IF('Student Profile'!B38="","",'Student Profile'!B38)</f>
        <v/>
      </c>
      <c r="C38" s="100"/>
      <c r="D38" s="101"/>
      <c r="E38" s="104"/>
      <c r="F38" s="23"/>
      <c r="G38" s="106"/>
    </row>
    <row r="39" spans="1:7" x14ac:dyDescent="0.35">
      <c r="A39" s="97">
        <f>IF('Student Profile'!A39="","",'Student Profile'!A39)</f>
        <v>37</v>
      </c>
      <c r="B39" s="98" t="str">
        <f>IF('Student Profile'!B39="","",'Student Profile'!B39)</f>
        <v/>
      </c>
      <c r="C39" s="100"/>
      <c r="D39" s="101"/>
      <c r="E39" s="104"/>
      <c r="F39" s="23"/>
      <c r="G39" s="106"/>
    </row>
    <row r="40" spans="1:7" x14ac:dyDescent="0.35">
      <c r="A40" s="97">
        <f>IF('Student Profile'!A40="","",'Student Profile'!A40)</f>
        <v>38</v>
      </c>
      <c r="B40" s="98" t="str">
        <f>IF('Student Profile'!B40="","",'Student Profile'!B40)</f>
        <v/>
      </c>
      <c r="C40" s="100"/>
      <c r="D40" s="101"/>
      <c r="E40" s="104"/>
      <c r="F40" s="23"/>
      <c r="G40" s="106"/>
    </row>
    <row r="41" spans="1:7" x14ac:dyDescent="0.35">
      <c r="A41" s="97">
        <f>IF('Student Profile'!A41="","",'Student Profile'!A41)</f>
        <v>39</v>
      </c>
      <c r="B41" s="98" t="str">
        <f>IF('Student Profile'!B41="","",'Student Profile'!B41)</f>
        <v/>
      </c>
      <c r="C41" s="100"/>
      <c r="D41" s="101"/>
      <c r="E41" s="104"/>
      <c r="F41" s="23"/>
      <c r="G41" s="106"/>
    </row>
    <row r="42" spans="1:7" x14ac:dyDescent="0.35">
      <c r="A42" s="97">
        <f>IF('Student Profile'!A42="","",'Student Profile'!A42)</f>
        <v>40</v>
      </c>
      <c r="B42" s="98" t="str">
        <f>IF('Student Profile'!B42="","",'Student Profile'!B42)</f>
        <v/>
      </c>
      <c r="C42" s="100"/>
      <c r="D42" s="101"/>
      <c r="E42" s="104"/>
      <c r="F42" s="23"/>
      <c r="G42" s="106"/>
    </row>
    <row r="43" spans="1:7" x14ac:dyDescent="0.35">
      <c r="A43" s="97">
        <f>IF('Student Profile'!A43="","",'Student Profile'!A43)</f>
        <v>41</v>
      </c>
      <c r="B43" s="98" t="str">
        <f>IF('Student Profile'!B43="","",'Student Profile'!B43)</f>
        <v/>
      </c>
      <c r="C43" s="100"/>
      <c r="D43" s="101"/>
      <c r="E43" s="104"/>
      <c r="F43" s="23"/>
      <c r="G43" s="106"/>
    </row>
    <row r="44" spans="1:7" x14ac:dyDescent="0.35">
      <c r="A44" s="97">
        <f>IF('Student Profile'!A44="","",'Student Profile'!A44)</f>
        <v>42</v>
      </c>
      <c r="B44" s="98" t="str">
        <f>IF('Student Profile'!B44="","",'Student Profile'!B44)</f>
        <v/>
      </c>
      <c r="C44" s="100"/>
      <c r="D44" s="101"/>
      <c r="E44" s="104"/>
      <c r="F44" s="23"/>
      <c r="G44" s="106"/>
    </row>
    <row r="45" spans="1:7" x14ac:dyDescent="0.35">
      <c r="A45" s="97">
        <f>IF('Student Profile'!A45="","",'Student Profile'!A45)</f>
        <v>43</v>
      </c>
      <c r="B45" s="98" t="str">
        <f>IF('Student Profile'!B45="","",'Student Profile'!B45)</f>
        <v/>
      </c>
      <c r="C45" s="100"/>
      <c r="D45" s="101"/>
      <c r="E45" s="104"/>
      <c r="F45" s="23"/>
      <c r="G45" s="106"/>
    </row>
    <row r="46" spans="1:7" x14ac:dyDescent="0.35">
      <c r="A46" s="97">
        <f>IF('Student Profile'!A46="","",'Student Profile'!A46)</f>
        <v>44</v>
      </c>
      <c r="B46" s="98" t="str">
        <f>IF('Student Profile'!B46="","",'Student Profile'!B46)</f>
        <v/>
      </c>
      <c r="C46" s="100"/>
      <c r="D46" s="101"/>
      <c r="E46" s="104"/>
      <c r="F46" s="23"/>
      <c r="G46" s="106"/>
    </row>
    <row r="47" spans="1:7" x14ac:dyDescent="0.35">
      <c r="A47" s="97">
        <f>IF('Student Profile'!A47="","",'Student Profile'!A47)</f>
        <v>45</v>
      </c>
      <c r="B47" s="98" t="str">
        <f>IF('Student Profile'!B47="","",'Student Profile'!B47)</f>
        <v/>
      </c>
      <c r="C47" s="100"/>
      <c r="D47" s="101"/>
      <c r="E47" s="104"/>
      <c r="F47" s="23"/>
      <c r="G47" s="106"/>
    </row>
    <row r="48" spans="1:7" x14ac:dyDescent="0.35">
      <c r="A48" s="97">
        <f>IF('Student Profile'!A48="","",'Student Profile'!A48)</f>
        <v>46</v>
      </c>
      <c r="B48" s="98" t="str">
        <f>IF('Student Profile'!B48="","",'Student Profile'!B48)</f>
        <v/>
      </c>
      <c r="C48" s="100"/>
      <c r="D48" s="101"/>
      <c r="E48" s="104"/>
      <c r="F48" s="23"/>
      <c r="G48" s="106"/>
    </row>
    <row r="49" spans="1:7" x14ac:dyDescent="0.35">
      <c r="A49" s="97">
        <f>IF('Student Profile'!A49="","",'Student Profile'!A49)</f>
        <v>47</v>
      </c>
      <c r="B49" s="98" t="str">
        <f>IF('Student Profile'!B49="","",'Student Profile'!B49)</f>
        <v/>
      </c>
      <c r="C49" s="100"/>
      <c r="D49" s="101"/>
      <c r="E49" s="104"/>
      <c r="F49" s="23"/>
      <c r="G49" s="106"/>
    </row>
    <row r="50" spans="1:7" x14ac:dyDescent="0.35">
      <c r="A50" s="97">
        <f>IF('Student Profile'!A50="","",'Student Profile'!A50)</f>
        <v>48</v>
      </c>
      <c r="B50" s="98" t="str">
        <f>IF('Student Profile'!B50="","",'Student Profile'!B50)</f>
        <v/>
      </c>
      <c r="C50" s="100"/>
      <c r="D50" s="101"/>
      <c r="E50" s="104"/>
      <c r="F50" s="23"/>
      <c r="G50" s="106"/>
    </row>
    <row r="51" spans="1:7" x14ac:dyDescent="0.35">
      <c r="A51" s="97">
        <f>IF('Student Profile'!A51="","",'Student Profile'!A51)</f>
        <v>49</v>
      </c>
      <c r="B51" s="98" t="str">
        <f>IF('Student Profile'!B51="","",'Student Profile'!B51)</f>
        <v/>
      </c>
      <c r="C51" s="100"/>
      <c r="D51" s="101"/>
      <c r="E51" s="104"/>
      <c r="F51" s="23"/>
      <c r="G51" s="106"/>
    </row>
    <row r="52" spans="1:7" x14ac:dyDescent="0.35">
      <c r="A52" s="97">
        <f>IF('Student Profile'!A52="","",'Student Profile'!A52)</f>
        <v>50</v>
      </c>
      <c r="B52" s="98" t="str">
        <f>IF('Student Profile'!B52="","",'Student Profile'!B52)</f>
        <v/>
      </c>
      <c r="C52" s="100"/>
      <c r="D52" s="101"/>
      <c r="E52" s="104"/>
      <c r="F52" s="23"/>
      <c r="G52" s="106"/>
    </row>
    <row r="53" spans="1:7" x14ac:dyDescent="0.35">
      <c r="A53" s="97">
        <f>IF('Student Profile'!A53="","",'Student Profile'!A53)</f>
        <v>51</v>
      </c>
      <c r="B53" s="98" t="str">
        <f>IF('Student Profile'!B53="","",'Student Profile'!B53)</f>
        <v/>
      </c>
      <c r="C53" s="100"/>
      <c r="D53" s="101"/>
      <c r="E53" s="104"/>
      <c r="F53" s="23"/>
      <c r="G53" s="106"/>
    </row>
    <row r="54" spans="1:7" x14ac:dyDescent="0.35">
      <c r="A54" s="97">
        <f>IF('Student Profile'!A54="","",'Student Profile'!A54)</f>
        <v>52</v>
      </c>
      <c r="B54" s="98" t="str">
        <f>IF('Student Profile'!B54="","",'Student Profile'!B54)</f>
        <v/>
      </c>
      <c r="C54" s="100"/>
      <c r="D54" s="101"/>
      <c r="E54" s="104"/>
      <c r="F54" s="23"/>
      <c r="G54" s="106"/>
    </row>
    <row r="55" spans="1:7" x14ac:dyDescent="0.35">
      <c r="A55" s="97">
        <f>IF('Student Profile'!A55="","",'Student Profile'!A55)</f>
        <v>53</v>
      </c>
      <c r="B55" s="98" t="str">
        <f>IF('Student Profile'!B55="","",'Student Profile'!B55)</f>
        <v/>
      </c>
      <c r="C55" s="100"/>
      <c r="D55" s="101"/>
      <c r="E55" s="104"/>
      <c r="F55" s="23"/>
      <c r="G55" s="106"/>
    </row>
    <row r="56" spans="1:7" x14ac:dyDescent="0.35">
      <c r="A56" s="97">
        <f>IF('Student Profile'!A56="","",'Student Profile'!A56)</f>
        <v>54</v>
      </c>
      <c r="B56" s="98" t="str">
        <f>IF('Student Profile'!B56="","",'Student Profile'!B56)</f>
        <v/>
      </c>
      <c r="C56" s="100"/>
      <c r="D56" s="101"/>
      <c r="E56" s="104"/>
      <c r="F56" s="23"/>
      <c r="G56" s="106"/>
    </row>
    <row r="57" spans="1:7" x14ac:dyDescent="0.35">
      <c r="A57" s="97">
        <f>IF('Student Profile'!A57="","",'Student Profile'!A57)</f>
        <v>55</v>
      </c>
      <c r="B57" s="98" t="str">
        <f>IF('Student Profile'!B57="","",'Student Profile'!B57)</f>
        <v/>
      </c>
      <c r="C57" s="100"/>
      <c r="D57" s="101"/>
      <c r="E57" s="104"/>
      <c r="F57" s="23"/>
      <c r="G57" s="106"/>
    </row>
    <row r="58" spans="1:7" x14ac:dyDescent="0.35">
      <c r="A58" s="97">
        <f>IF('Student Profile'!A58="","",'Student Profile'!A58)</f>
        <v>56</v>
      </c>
      <c r="B58" s="98" t="str">
        <f>IF('Student Profile'!B58="","",'Student Profile'!B58)</f>
        <v/>
      </c>
      <c r="C58" s="100"/>
      <c r="D58" s="101"/>
      <c r="E58" s="104"/>
      <c r="F58" s="23"/>
      <c r="G58" s="106"/>
    </row>
    <row r="59" spans="1:7" x14ac:dyDescent="0.35">
      <c r="A59" s="97">
        <f>IF('Student Profile'!A59="","",'Student Profile'!A59)</f>
        <v>57</v>
      </c>
      <c r="B59" s="98" t="str">
        <f>IF('Student Profile'!B59="","",'Student Profile'!B59)</f>
        <v/>
      </c>
      <c r="C59" s="100"/>
      <c r="D59" s="101"/>
      <c r="E59" s="104"/>
      <c r="F59" s="23"/>
      <c r="G59" s="106"/>
    </row>
    <row r="60" spans="1:7" x14ac:dyDescent="0.35">
      <c r="A60" s="97">
        <f>IF('Student Profile'!A60="","",'Student Profile'!A60)</f>
        <v>58</v>
      </c>
      <c r="B60" s="98" t="str">
        <f>IF('Student Profile'!B60="","",'Student Profile'!B60)</f>
        <v/>
      </c>
      <c r="C60" s="100"/>
      <c r="D60" s="101"/>
      <c r="E60" s="104"/>
      <c r="F60" s="23"/>
      <c r="G60" s="106"/>
    </row>
    <row r="61" spans="1:7" x14ac:dyDescent="0.35">
      <c r="A61" s="97">
        <f>IF('Student Profile'!A61="","",'Student Profile'!A61)</f>
        <v>59</v>
      </c>
      <c r="B61" s="98" t="str">
        <f>IF('Student Profile'!B61="","",'Student Profile'!B61)</f>
        <v/>
      </c>
      <c r="C61" s="100"/>
      <c r="D61" s="101"/>
      <c r="E61" s="104"/>
      <c r="F61" s="23"/>
      <c r="G61" s="106"/>
    </row>
    <row r="62" spans="1:7" x14ac:dyDescent="0.35">
      <c r="A62" s="97">
        <f>IF('Student Profile'!A62="","",'Student Profile'!A62)</f>
        <v>60</v>
      </c>
      <c r="B62" s="98" t="str">
        <f>IF('Student Profile'!B62="","",'Student Profile'!B62)</f>
        <v/>
      </c>
      <c r="C62" s="100"/>
      <c r="D62" s="101"/>
      <c r="E62" s="104"/>
      <c r="F62" s="23"/>
      <c r="G62" s="106"/>
    </row>
    <row r="63" spans="1:7" x14ac:dyDescent="0.35">
      <c r="A63" s="97">
        <f>IF('Student Profile'!A63="","",'Student Profile'!A63)</f>
        <v>61</v>
      </c>
      <c r="B63" s="98" t="str">
        <f>IF('Student Profile'!B63="","",'Student Profile'!B63)</f>
        <v/>
      </c>
      <c r="C63" s="100"/>
      <c r="D63" s="101"/>
      <c r="E63" s="104"/>
      <c r="F63" s="23"/>
      <c r="G63" s="106"/>
    </row>
    <row r="64" spans="1:7" x14ac:dyDescent="0.35">
      <c r="A64" s="97">
        <f>IF('Student Profile'!A64="","",'Student Profile'!A64)</f>
        <v>62</v>
      </c>
      <c r="B64" s="98" t="str">
        <f>IF('Student Profile'!B64="","",'Student Profile'!B64)</f>
        <v/>
      </c>
      <c r="C64" s="100"/>
      <c r="D64" s="101"/>
      <c r="E64" s="104"/>
      <c r="F64" s="23"/>
      <c r="G64" s="106"/>
    </row>
    <row r="65" spans="1:7" x14ac:dyDescent="0.35">
      <c r="A65" s="97">
        <f>IF('Student Profile'!A65="","",'Student Profile'!A65)</f>
        <v>63</v>
      </c>
      <c r="B65" s="98" t="str">
        <f>IF('Student Profile'!B65="","",'Student Profile'!B65)</f>
        <v/>
      </c>
      <c r="C65" s="100"/>
      <c r="D65" s="101"/>
      <c r="E65" s="104"/>
      <c r="F65" s="23"/>
      <c r="G65" s="106"/>
    </row>
    <row r="66" spans="1:7" x14ac:dyDescent="0.35">
      <c r="A66" s="97">
        <f>IF('Student Profile'!A66="","",'Student Profile'!A66)</f>
        <v>64</v>
      </c>
      <c r="B66" s="98" t="str">
        <f>IF('Student Profile'!B66="","",'Student Profile'!B66)</f>
        <v/>
      </c>
      <c r="C66" s="100"/>
      <c r="D66" s="101"/>
      <c r="E66" s="104"/>
      <c r="F66" s="23"/>
      <c r="G66" s="106"/>
    </row>
    <row r="67" spans="1:7" x14ac:dyDescent="0.35">
      <c r="A67" s="97">
        <f>IF('Student Profile'!A67="","",'Student Profile'!A67)</f>
        <v>65</v>
      </c>
      <c r="B67" s="98" t="str">
        <f>IF('Student Profile'!B67="","",'Student Profile'!B67)</f>
        <v/>
      </c>
      <c r="C67" s="100"/>
      <c r="D67" s="101"/>
      <c r="E67" s="104"/>
      <c r="F67" s="23"/>
      <c r="G67" s="106"/>
    </row>
    <row r="68" spans="1:7" x14ac:dyDescent="0.35">
      <c r="A68" s="97">
        <f>IF('Student Profile'!A68="","",'Student Profile'!A68)</f>
        <v>66</v>
      </c>
      <c r="B68" s="98" t="str">
        <f>IF('Student Profile'!B68="","",'Student Profile'!B68)</f>
        <v/>
      </c>
      <c r="C68" s="100"/>
      <c r="D68" s="101"/>
      <c r="E68" s="104"/>
      <c r="F68" s="23"/>
      <c r="G68" s="106"/>
    </row>
    <row r="69" spans="1:7" x14ac:dyDescent="0.35">
      <c r="A69" s="97">
        <f>IF('Student Profile'!A69="","",'Student Profile'!A69)</f>
        <v>67</v>
      </c>
      <c r="B69" s="98" t="str">
        <f>IF('Student Profile'!B69="","",'Student Profile'!B69)</f>
        <v/>
      </c>
      <c r="C69" s="100"/>
      <c r="D69" s="101"/>
      <c r="E69" s="104"/>
      <c r="F69" s="23"/>
      <c r="G69" s="106"/>
    </row>
    <row r="70" spans="1:7" x14ac:dyDescent="0.35">
      <c r="A70" s="97">
        <f>IF('Student Profile'!A70="","",'Student Profile'!A70)</f>
        <v>68</v>
      </c>
      <c r="B70" s="98" t="str">
        <f>IF('Student Profile'!B70="","",'Student Profile'!B70)</f>
        <v/>
      </c>
      <c r="C70" s="100"/>
      <c r="D70" s="101"/>
      <c r="E70" s="104"/>
      <c r="F70" s="23"/>
      <c r="G70" s="106"/>
    </row>
    <row r="71" spans="1:7" x14ac:dyDescent="0.35">
      <c r="A71" s="97">
        <f>IF('Student Profile'!A71="","",'Student Profile'!A71)</f>
        <v>69</v>
      </c>
      <c r="B71" s="98" t="str">
        <f>IF('Student Profile'!B71="","",'Student Profile'!B71)</f>
        <v/>
      </c>
      <c r="C71" s="100"/>
      <c r="D71" s="101"/>
      <c r="E71" s="104"/>
      <c r="F71" s="23"/>
      <c r="G71" s="106"/>
    </row>
    <row r="72" spans="1:7" x14ac:dyDescent="0.35">
      <c r="A72" s="97">
        <f>IF('Student Profile'!A72="","",'Student Profile'!A72)</f>
        <v>70</v>
      </c>
      <c r="B72" s="98" t="str">
        <f>IF('Student Profile'!B72="","",'Student Profile'!B72)</f>
        <v/>
      </c>
      <c r="C72" s="100"/>
      <c r="D72" s="101"/>
      <c r="E72" s="104"/>
      <c r="F72" s="23"/>
      <c r="G72" s="106"/>
    </row>
    <row r="73" spans="1:7" x14ac:dyDescent="0.35">
      <c r="A73" s="97">
        <f>IF('Student Profile'!A73="","",'Student Profile'!A73)</f>
        <v>71</v>
      </c>
      <c r="B73" s="98" t="str">
        <f>IF('Student Profile'!B73="","",'Student Profile'!B73)</f>
        <v/>
      </c>
      <c r="C73" s="100"/>
      <c r="D73" s="101"/>
      <c r="E73" s="104"/>
      <c r="F73" s="23"/>
      <c r="G73" s="106"/>
    </row>
    <row r="74" spans="1:7" x14ac:dyDescent="0.35">
      <c r="A74" s="97">
        <f>IF('Student Profile'!A74="","",'Student Profile'!A74)</f>
        <v>72</v>
      </c>
      <c r="B74" s="98" t="str">
        <f>IF('Student Profile'!B74="","",'Student Profile'!B74)</f>
        <v/>
      </c>
      <c r="C74" s="100"/>
      <c r="D74" s="101"/>
      <c r="E74" s="104"/>
      <c r="F74" s="23"/>
      <c r="G74" s="106"/>
    </row>
    <row r="75" spans="1:7" x14ac:dyDescent="0.35">
      <c r="A75" s="97">
        <f>IF('Student Profile'!A75="","",'Student Profile'!A75)</f>
        <v>73</v>
      </c>
      <c r="B75" s="98" t="str">
        <f>IF('Student Profile'!B75="","",'Student Profile'!B75)</f>
        <v/>
      </c>
      <c r="C75" s="100"/>
      <c r="D75" s="101"/>
      <c r="E75" s="104"/>
      <c r="F75" s="23"/>
      <c r="G75" s="106"/>
    </row>
    <row r="76" spans="1:7" x14ac:dyDescent="0.35">
      <c r="A76" s="97">
        <f>IF('Student Profile'!A76="","",'Student Profile'!A76)</f>
        <v>74</v>
      </c>
      <c r="B76" s="98" t="str">
        <f>IF('Student Profile'!B76="","",'Student Profile'!B76)</f>
        <v/>
      </c>
      <c r="C76" s="100"/>
      <c r="D76" s="101"/>
      <c r="E76" s="104"/>
      <c r="F76" s="23"/>
      <c r="G76" s="106"/>
    </row>
    <row r="77" spans="1:7" x14ac:dyDescent="0.35">
      <c r="A77" s="97">
        <f>IF('Student Profile'!A77="","",'Student Profile'!A77)</f>
        <v>75</v>
      </c>
      <c r="B77" s="98" t="str">
        <f>IF('Student Profile'!B77="","",'Student Profile'!B77)</f>
        <v/>
      </c>
      <c r="C77" s="100"/>
      <c r="D77" s="101"/>
      <c r="E77" s="104"/>
      <c r="F77" s="23"/>
      <c r="G77" s="106"/>
    </row>
    <row r="78" spans="1:7" x14ac:dyDescent="0.35">
      <c r="A78" s="97">
        <f>IF('Student Profile'!A78="","",'Student Profile'!A78)</f>
        <v>76</v>
      </c>
      <c r="B78" s="98" t="str">
        <f>IF('Student Profile'!B78="","",'Student Profile'!B78)</f>
        <v/>
      </c>
      <c r="C78" s="100"/>
      <c r="D78" s="101"/>
      <c r="E78" s="104"/>
      <c r="F78" s="23"/>
      <c r="G78" s="106"/>
    </row>
    <row r="79" spans="1:7" x14ac:dyDescent="0.35">
      <c r="A79" s="97">
        <f>IF('Student Profile'!A79="","",'Student Profile'!A79)</f>
        <v>77</v>
      </c>
      <c r="B79" s="98" t="str">
        <f>IF('Student Profile'!B79="","",'Student Profile'!B79)</f>
        <v/>
      </c>
      <c r="C79" s="100"/>
      <c r="D79" s="101"/>
      <c r="E79" s="104"/>
      <c r="F79" s="23"/>
      <c r="G79" s="106"/>
    </row>
    <row r="80" spans="1:7" x14ac:dyDescent="0.35">
      <c r="A80" s="97">
        <f>IF('Student Profile'!A80="","",'Student Profile'!A80)</f>
        <v>78</v>
      </c>
      <c r="B80" s="98" t="str">
        <f>IF('Student Profile'!B80="","",'Student Profile'!B80)</f>
        <v/>
      </c>
      <c r="C80" s="100"/>
      <c r="D80" s="101"/>
      <c r="E80" s="104"/>
      <c r="F80" s="23"/>
      <c r="G80" s="106"/>
    </row>
    <row r="81" spans="1:7" x14ac:dyDescent="0.35">
      <c r="A81" s="97">
        <f>IF('Student Profile'!A81="","",'Student Profile'!A81)</f>
        <v>79</v>
      </c>
      <c r="B81" s="98" t="str">
        <f>IF('Student Profile'!B81="","",'Student Profile'!B81)</f>
        <v/>
      </c>
      <c r="C81" s="100"/>
      <c r="D81" s="101"/>
      <c r="E81" s="104"/>
      <c r="F81" s="23"/>
      <c r="G81" s="106"/>
    </row>
    <row r="82" spans="1:7" x14ac:dyDescent="0.35">
      <c r="A82" s="97">
        <f>IF('Student Profile'!A82="","",'Student Profile'!A82)</f>
        <v>80</v>
      </c>
      <c r="B82" s="98" t="str">
        <f>IF('Student Profile'!B82="","",'Student Profile'!B82)</f>
        <v/>
      </c>
      <c r="C82" s="100"/>
      <c r="D82" s="101"/>
      <c r="E82" s="104"/>
      <c r="F82" s="23"/>
      <c r="G82" s="106"/>
    </row>
    <row r="83" spans="1:7" x14ac:dyDescent="0.35">
      <c r="A83" s="97">
        <f>IF('Student Profile'!A83="","",'Student Profile'!A83)</f>
        <v>81</v>
      </c>
      <c r="B83" s="98" t="str">
        <f>IF('Student Profile'!B83="","",'Student Profile'!B83)</f>
        <v/>
      </c>
      <c r="C83" s="100"/>
      <c r="D83" s="101"/>
      <c r="E83" s="104"/>
      <c r="F83" s="23"/>
      <c r="G83" s="106"/>
    </row>
    <row r="84" spans="1:7" x14ac:dyDescent="0.35">
      <c r="A84" s="97">
        <f>IF('Student Profile'!A84="","",'Student Profile'!A84)</f>
        <v>82</v>
      </c>
      <c r="B84" s="98" t="str">
        <f>IF('Student Profile'!B84="","",'Student Profile'!B84)</f>
        <v/>
      </c>
      <c r="C84" s="100"/>
      <c r="D84" s="101"/>
      <c r="E84" s="104"/>
      <c r="F84" s="23"/>
      <c r="G84" s="106"/>
    </row>
    <row r="85" spans="1:7" x14ac:dyDescent="0.35">
      <c r="A85" s="97">
        <f>IF('Student Profile'!A85="","",'Student Profile'!A85)</f>
        <v>83</v>
      </c>
      <c r="B85" s="98" t="str">
        <f>IF('Student Profile'!B85="","",'Student Profile'!B85)</f>
        <v/>
      </c>
      <c r="C85" s="100"/>
      <c r="D85" s="101"/>
      <c r="E85" s="104"/>
      <c r="F85" s="23"/>
      <c r="G85" s="106"/>
    </row>
    <row r="86" spans="1:7" x14ac:dyDescent="0.35">
      <c r="A86" s="97">
        <f>IF('Student Profile'!A86="","",'Student Profile'!A86)</f>
        <v>84</v>
      </c>
      <c r="B86" s="98" t="str">
        <f>IF('Student Profile'!B86="","",'Student Profile'!B86)</f>
        <v/>
      </c>
      <c r="C86" s="100"/>
      <c r="D86" s="101"/>
      <c r="E86" s="104"/>
      <c r="F86" s="23"/>
      <c r="G86" s="106"/>
    </row>
    <row r="87" spans="1:7" x14ac:dyDescent="0.35">
      <c r="A87" s="97">
        <f>IF('Student Profile'!A87="","",'Student Profile'!A87)</f>
        <v>85</v>
      </c>
      <c r="B87" s="98" t="str">
        <f>IF('Student Profile'!B87="","",'Student Profile'!B87)</f>
        <v/>
      </c>
      <c r="C87" s="100"/>
      <c r="D87" s="101"/>
      <c r="E87" s="104"/>
      <c r="F87" s="23"/>
      <c r="G87" s="106"/>
    </row>
    <row r="88" spans="1:7" x14ac:dyDescent="0.35">
      <c r="A88" s="97">
        <f>IF('Student Profile'!A88="","",'Student Profile'!A88)</f>
        <v>86</v>
      </c>
      <c r="B88" s="98" t="str">
        <f>IF('Student Profile'!B88="","",'Student Profile'!B88)</f>
        <v/>
      </c>
      <c r="C88" s="100"/>
      <c r="D88" s="101"/>
      <c r="E88" s="104"/>
      <c r="F88" s="23"/>
      <c r="G88" s="106"/>
    </row>
    <row r="89" spans="1:7" x14ac:dyDescent="0.35">
      <c r="A89" s="97">
        <f>IF('Student Profile'!A89="","",'Student Profile'!A89)</f>
        <v>87</v>
      </c>
      <c r="B89" s="98" t="str">
        <f>IF('Student Profile'!B89="","",'Student Profile'!B89)</f>
        <v/>
      </c>
      <c r="C89" s="100"/>
      <c r="D89" s="101"/>
      <c r="E89" s="104"/>
      <c r="F89" s="23"/>
      <c r="G89" s="106"/>
    </row>
    <row r="90" spans="1:7" x14ac:dyDescent="0.35">
      <c r="A90" s="97">
        <f>IF('Student Profile'!A90="","",'Student Profile'!A90)</f>
        <v>88</v>
      </c>
      <c r="B90" s="98" t="str">
        <f>IF('Student Profile'!B90="","",'Student Profile'!B90)</f>
        <v/>
      </c>
      <c r="C90" s="100"/>
      <c r="D90" s="101"/>
      <c r="E90" s="104"/>
      <c r="F90" s="23"/>
      <c r="G90" s="106"/>
    </row>
    <row r="91" spans="1:7" x14ac:dyDescent="0.35">
      <c r="A91" s="97">
        <f>IF('Student Profile'!A91="","",'Student Profile'!A91)</f>
        <v>89</v>
      </c>
      <c r="B91" s="98" t="str">
        <f>IF('Student Profile'!B91="","",'Student Profile'!B91)</f>
        <v/>
      </c>
      <c r="C91" s="100"/>
      <c r="D91" s="101"/>
      <c r="E91" s="104"/>
      <c r="F91" s="23"/>
      <c r="G91" s="106"/>
    </row>
    <row r="92" spans="1:7" x14ac:dyDescent="0.35">
      <c r="A92" s="97">
        <f>IF('Student Profile'!A92="","",'Student Profile'!A92)</f>
        <v>90</v>
      </c>
      <c r="B92" s="98" t="str">
        <f>IF('Student Profile'!B92="","",'Student Profile'!B92)</f>
        <v/>
      </c>
      <c r="C92" s="100"/>
      <c r="D92" s="101"/>
      <c r="E92" s="104"/>
      <c r="F92" s="23"/>
      <c r="G92" s="106"/>
    </row>
    <row r="93" spans="1:7" x14ac:dyDescent="0.35">
      <c r="A93" s="97">
        <f>IF('Student Profile'!A93="","",'Student Profile'!A93)</f>
        <v>91</v>
      </c>
      <c r="B93" s="98" t="str">
        <f>IF('Student Profile'!B93="","",'Student Profile'!B93)</f>
        <v/>
      </c>
      <c r="C93" s="100"/>
      <c r="D93" s="101"/>
      <c r="E93" s="104"/>
      <c r="F93" s="23"/>
      <c r="G93" s="106"/>
    </row>
    <row r="94" spans="1:7" x14ac:dyDescent="0.35">
      <c r="A94" s="97">
        <f>IF('Student Profile'!A94="","",'Student Profile'!A94)</f>
        <v>92</v>
      </c>
      <c r="B94" s="98" t="str">
        <f>IF('Student Profile'!B94="","",'Student Profile'!B94)</f>
        <v/>
      </c>
      <c r="C94" s="100"/>
      <c r="D94" s="101"/>
      <c r="E94" s="104"/>
      <c r="F94" s="23"/>
      <c r="G94" s="106"/>
    </row>
    <row r="95" spans="1:7" x14ac:dyDescent="0.35">
      <c r="A95" s="97">
        <f>IF('Student Profile'!A95="","",'Student Profile'!A95)</f>
        <v>93</v>
      </c>
      <c r="B95" s="98" t="str">
        <f>IF('Student Profile'!B95="","",'Student Profile'!B95)</f>
        <v/>
      </c>
      <c r="C95" s="100"/>
      <c r="D95" s="101"/>
      <c r="E95" s="104"/>
      <c r="F95" s="23"/>
      <c r="G95" s="106"/>
    </row>
    <row r="96" spans="1:7" x14ac:dyDescent="0.35">
      <c r="A96" s="97">
        <f>IF('Student Profile'!A96="","",'Student Profile'!A96)</f>
        <v>94</v>
      </c>
      <c r="B96" s="98" t="str">
        <f>IF('Student Profile'!B96="","",'Student Profile'!B96)</f>
        <v/>
      </c>
      <c r="C96" s="100"/>
      <c r="D96" s="101"/>
      <c r="E96" s="104"/>
      <c r="F96" s="23"/>
      <c r="G96" s="106"/>
    </row>
    <row r="97" spans="1:7" x14ac:dyDescent="0.35">
      <c r="A97" s="97">
        <f>IF('Student Profile'!A97="","",'Student Profile'!A97)</f>
        <v>95</v>
      </c>
      <c r="B97" s="98" t="str">
        <f>IF('Student Profile'!B97="","",'Student Profile'!B97)</f>
        <v/>
      </c>
      <c r="C97" s="100"/>
      <c r="D97" s="101"/>
      <c r="E97" s="104"/>
      <c r="F97" s="23"/>
      <c r="G97" s="106"/>
    </row>
    <row r="98" spans="1:7" x14ac:dyDescent="0.35">
      <c r="A98" s="97">
        <f>IF('Student Profile'!A98="","",'Student Profile'!A98)</f>
        <v>96</v>
      </c>
      <c r="B98" s="98" t="str">
        <f>IF('Student Profile'!B98="","",'Student Profile'!B98)</f>
        <v/>
      </c>
      <c r="C98" s="100"/>
      <c r="D98" s="101"/>
      <c r="E98" s="104"/>
      <c r="F98" s="23"/>
      <c r="G98" s="106"/>
    </row>
    <row r="99" spans="1:7" x14ac:dyDescent="0.35">
      <c r="A99" s="97">
        <f>IF('Student Profile'!A99="","",'Student Profile'!A99)</f>
        <v>97</v>
      </c>
      <c r="B99" s="98" t="str">
        <f>IF('Student Profile'!B99="","",'Student Profile'!B99)</f>
        <v/>
      </c>
      <c r="C99" s="100"/>
      <c r="D99" s="101"/>
      <c r="E99" s="104"/>
      <c r="F99" s="23"/>
      <c r="G99" s="106"/>
    </row>
    <row r="100" spans="1:7" x14ac:dyDescent="0.35">
      <c r="A100" s="97">
        <f>IF('Student Profile'!A100="","",'Student Profile'!A100)</f>
        <v>98</v>
      </c>
      <c r="B100" s="98" t="str">
        <f>IF('Student Profile'!B100="","",'Student Profile'!B100)</f>
        <v/>
      </c>
      <c r="C100" s="100"/>
      <c r="D100" s="101"/>
      <c r="E100" s="104"/>
      <c r="F100" s="23"/>
      <c r="G100" s="106"/>
    </row>
    <row r="101" spans="1:7" x14ac:dyDescent="0.35">
      <c r="A101" s="97">
        <f>IF('Student Profile'!A101="","",'Student Profile'!A101)</f>
        <v>99</v>
      </c>
      <c r="B101" s="98" t="str">
        <f>IF('Student Profile'!B101="","",'Student Profile'!B101)</f>
        <v/>
      </c>
      <c r="C101" s="100"/>
      <c r="D101" s="101"/>
      <c r="E101" s="104"/>
      <c r="F101" s="23"/>
      <c r="G101" s="106"/>
    </row>
    <row r="102" spans="1:7" x14ac:dyDescent="0.35">
      <c r="A102" s="97">
        <f>IF('Student Profile'!A102="","",'Student Profile'!A102)</f>
        <v>100</v>
      </c>
      <c r="B102" s="98" t="str">
        <f>IF('Student Profile'!B102="","",'Student Profile'!B102)</f>
        <v/>
      </c>
      <c r="C102" s="100" t="s">
        <v>63</v>
      </c>
      <c r="D102" s="101" t="s">
        <v>61</v>
      </c>
      <c r="E102" s="104" t="s">
        <v>183</v>
      </c>
      <c r="F102" s="23" t="s">
        <v>61</v>
      </c>
      <c r="G102" s="106" t="s">
        <v>184</v>
      </c>
    </row>
  </sheetData>
  <sheetProtection formatCells="0" formatColumns="0" formatRows="0"/>
  <mergeCells count="1">
    <mergeCell ref="E1:F1"/>
  </mergeCells>
  <dataValidations count="1">
    <dataValidation type="list" allowBlank="1" showInputMessage="1" showErrorMessage="1" sqref="C3:F102" xr:uid="{00000000-0002-0000-0300-000000000000}">
      <formula1>"A, B, C, D, E"</formula1>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P104"/>
  <sheetViews>
    <sheetView workbookViewId="0">
      <pane xSplit="2" ySplit="3" topLeftCell="Y4" activePane="bottomRight" state="frozen"/>
      <selection pane="topRight" activeCell="E1" sqref="E1"/>
      <selection pane="bottomLeft" activeCell="A4" sqref="A4"/>
      <selection pane="bottomRight" activeCell="AP26" sqref="AP26"/>
    </sheetView>
  </sheetViews>
  <sheetFormatPr defaultRowHeight="14.5" x14ac:dyDescent="0.35"/>
  <cols>
    <col min="1" max="1" width="4.7265625" customWidth="1"/>
    <col min="2" max="2" width="20.7265625" customWidth="1"/>
    <col min="3" max="9" width="4.7265625" customWidth="1"/>
    <col min="10" max="10" width="4.7265625" style="21" customWidth="1"/>
    <col min="11" max="11" width="5.1796875" style="21" customWidth="1"/>
    <col min="12" max="12" width="4.7265625" style="21" customWidth="1"/>
    <col min="13" max="13" width="5.26953125" style="21" customWidth="1"/>
    <col min="14" max="20" width="4.7265625" customWidth="1"/>
    <col min="21" max="23" width="4.7265625" style="21" customWidth="1"/>
    <col min="24" max="24" width="5" style="21" customWidth="1"/>
    <col min="25" max="31" width="4.7265625" customWidth="1"/>
    <col min="32" max="35" width="4.7265625" style="21" customWidth="1"/>
    <col min="36" max="42" width="4.7265625" customWidth="1"/>
    <col min="43" max="46" width="4.7265625" style="21" customWidth="1"/>
    <col min="47" max="53" width="4.7265625" customWidth="1"/>
    <col min="54" max="57" width="4.7265625" style="21" customWidth="1"/>
    <col min="58" max="64" width="4.7265625" customWidth="1"/>
    <col min="65" max="65" width="4.81640625" style="21" customWidth="1"/>
    <col min="66" max="68" width="4.7265625" style="21" customWidth="1"/>
    <col min="69" max="75" width="4.7265625" customWidth="1"/>
    <col min="76" max="79" width="4.7265625" style="21" customWidth="1"/>
    <col min="80" max="81" width="4.7265625" customWidth="1"/>
    <col min="82" max="82" width="5.81640625" customWidth="1"/>
    <col min="83" max="83" width="6.26953125" customWidth="1"/>
    <col min="84" max="84" width="6.54296875" customWidth="1"/>
    <col min="85" max="86" width="4.7265625" customWidth="1"/>
    <col min="87" max="90" width="4.7265625" style="21" customWidth="1"/>
    <col min="91" max="97" width="4.7265625" customWidth="1"/>
    <col min="98" max="101" width="4.7265625" style="21" customWidth="1"/>
    <col min="102" max="105" width="7.26953125" bestFit="1" customWidth="1"/>
    <col min="106" max="106" width="4.453125" customWidth="1"/>
    <col min="107" max="107" width="4.54296875" customWidth="1"/>
    <col min="108" max="108" width="4.453125" customWidth="1"/>
    <col min="109" max="111" width="3.81640625" customWidth="1"/>
    <col min="112" max="113" width="4.7265625" customWidth="1"/>
    <col min="114" max="114" width="5.1796875" customWidth="1"/>
    <col min="115" max="123" width="4.7265625" customWidth="1"/>
    <col min="124" max="124" width="4" style="22" customWidth="1"/>
    <col min="125" max="125" width="5.54296875" style="22" customWidth="1"/>
    <col min="126" max="126" width="9.1796875" style="22" customWidth="1"/>
    <col min="127" max="127" width="10.26953125" style="22" hidden="1" customWidth="1"/>
    <col min="128" max="128" width="9.26953125" style="22" hidden="1" customWidth="1"/>
    <col min="129" max="129" width="4.81640625" style="22" customWidth="1"/>
    <col min="130" max="137" width="4.7265625" style="267" customWidth="1"/>
    <col min="138" max="141" width="4.7265625" style="270" customWidth="1"/>
    <col min="142" max="143" width="4.7265625" style="272" customWidth="1"/>
    <col min="144" max="144" width="5.26953125" style="274" customWidth="1"/>
    <col min="145" max="146" width="8.453125" style="277" customWidth="1"/>
    <col min="147" max="148" width="8.453125" style="22" customWidth="1"/>
    <col min="149" max="150" width="8.453125" style="277" customWidth="1"/>
    <col min="151" max="152" width="15.26953125" style="22" customWidth="1"/>
    <col min="153" max="155" width="9.1796875" style="22" customWidth="1"/>
    <col min="156" max="162" width="4.7265625" style="22" customWidth="1"/>
    <col min="163" max="169" width="4.81640625" style="22" customWidth="1"/>
    <col min="170" max="175" width="9.453125" style="22" customWidth="1"/>
    <col min="176" max="176" width="8.54296875" style="22" customWidth="1"/>
    <col min="177" max="177" width="7.54296875" style="22" customWidth="1"/>
    <col min="178" max="180" width="9.7265625" style="22" customWidth="1"/>
    <col min="181" max="182" width="15.26953125" style="22" customWidth="1"/>
    <col min="183" max="183" width="17.1796875" style="22" customWidth="1"/>
    <col min="184" max="184" width="6.81640625" customWidth="1"/>
    <col min="185" max="185" width="6.453125" customWidth="1"/>
    <col min="186" max="186" width="9.1796875" customWidth="1"/>
    <col min="187" max="187" width="4.1796875" customWidth="1"/>
    <col min="188" max="196" width="4.7265625" customWidth="1"/>
  </cols>
  <sheetData>
    <row r="1" spans="1:198" ht="18.75" customHeight="1" x14ac:dyDescent="0.45">
      <c r="A1" s="670" t="str">
        <f>CONCATENATE("Class",":",Home!F4)</f>
        <v>Class:11 B</v>
      </c>
      <c r="B1" s="671"/>
      <c r="C1" s="672" t="str">
        <f>IF('Entry of Marks'!A2="","",'Entry of Marks'!A2)</f>
        <v>HINDI CORE</v>
      </c>
      <c r="D1" s="673"/>
      <c r="E1" s="673"/>
      <c r="F1" s="673"/>
      <c r="G1" s="673"/>
      <c r="H1" s="673"/>
      <c r="I1" s="673"/>
      <c r="J1" s="673"/>
      <c r="K1" s="673"/>
      <c r="L1" s="673"/>
      <c r="M1" s="674"/>
      <c r="N1" s="678" t="str">
        <f>IF('Entry of Marks'!A107="","",'Entry of Marks'!A107)</f>
        <v>ENGLISH CORE</v>
      </c>
      <c r="O1" s="679"/>
      <c r="P1" s="679"/>
      <c r="Q1" s="679"/>
      <c r="R1" s="679"/>
      <c r="S1" s="679"/>
      <c r="T1" s="679"/>
      <c r="U1" s="679"/>
      <c r="V1" s="679"/>
      <c r="W1" s="679"/>
      <c r="X1" s="680"/>
      <c r="Y1" s="672" t="str">
        <f>IF('Entry of Marks'!V212="","",'Entry of Marks'!V212)</f>
        <v>PHYSICS</v>
      </c>
      <c r="Z1" s="673"/>
      <c r="AA1" s="673"/>
      <c r="AB1" s="673"/>
      <c r="AC1" s="673"/>
      <c r="AD1" s="673"/>
      <c r="AE1" s="673"/>
      <c r="AF1" s="674"/>
      <c r="AG1" s="169"/>
      <c r="AH1" s="169"/>
      <c r="AI1" s="169"/>
      <c r="AJ1" s="682" t="str">
        <f>IF('Entry of Marks'!A317="","",'Entry of Marks'!A317)</f>
        <v>CHEMISTRY</v>
      </c>
      <c r="AK1" s="683"/>
      <c r="AL1" s="683"/>
      <c r="AM1" s="683"/>
      <c r="AN1" s="683"/>
      <c r="AO1" s="683"/>
      <c r="AP1" s="683"/>
      <c r="AQ1" s="683"/>
      <c r="AR1" s="683"/>
      <c r="AS1" s="683"/>
      <c r="AT1" s="683"/>
      <c r="AU1" s="675" t="str">
        <f>IF('Entry of Marks'!A422="","",'Entry of Marks'!A422)</f>
        <v>MATHEMATICS</v>
      </c>
      <c r="AV1" s="675"/>
      <c r="AW1" s="675"/>
      <c r="AX1" s="675"/>
      <c r="AY1" s="675"/>
      <c r="AZ1" s="675"/>
      <c r="BA1" s="675"/>
      <c r="BB1" s="675"/>
      <c r="BC1" s="170"/>
      <c r="BD1" s="170"/>
      <c r="BE1" s="170"/>
      <c r="BF1" s="678" t="str">
        <f>IF('Entry of Marks'!A527="","",'Entry of Marks'!A527)</f>
        <v>BIOLOGY</v>
      </c>
      <c r="BG1" s="679"/>
      <c r="BH1" s="679"/>
      <c r="BI1" s="679"/>
      <c r="BJ1" s="679"/>
      <c r="BK1" s="679"/>
      <c r="BL1" s="679"/>
      <c r="BM1" s="679"/>
      <c r="BN1" s="679"/>
      <c r="BO1" s="679"/>
      <c r="BP1" s="680"/>
      <c r="BQ1" s="681" t="str">
        <f>IF('Entry of Marks'!A632="","",'Entry of Marks'!A632)</f>
        <v/>
      </c>
      <c r="BR1" s="675"/>
      <c r="BS1" s="675"/>
      <c r="BT1" s="675"/>
      <c r="BU1" s="675"/>
      <c r="BV1" s="675"/>
      <c r="BW1" s="675"/>
      <c r="BX1" s="675"/>
      <c r="BY1" s="675"/>
      <c r="BZ1" s="675"/>
      <c r="CA1" s="675"/>
      <c r="CB1" s="683" t="str">
        <f>IF('Entry of Marks'!A737="","",'Entry of Marks'!A737)</f>
        <v>YOGA</v>
      </c>
      <c r="CC1" s="683"/>
      <c r="CD1" s="683"/>
      <c r="CE1" s="683"/>
      <c r="CF1" s="683"/>
      <c r="CG1" s="683"/>
      <c r="CH1" s="683"/>
      <c r="CI1" s="683"/>
      <c r="CJ1" s="171"/>
      <c r="CK1" s="171"/>
      <c r="CL1" s="171"/>
      <c r="CM1" s="681" t="str">
        <f>IF('Entry of Marks'!A842="","",'Entry of Marks'!A842)</f>
        <v/>
      </c>
      <c r="CN1" s="675"/>
      <c r="CO1" s="675"/>
      <c r="CP1" s="675"/>
      <c r="CQ1" s="675"/>
      <c r="CR1" s="675"/>
      <c r="CS1" s="675"/>
      <c r="CT1" s="675"/>
      <c r="CU1" s="675"/>
      <c r="CV1" s="675"/>
      <c r="CW1" s="675"/>
      <c r="CX1" s="684" t="str">
        <f>Home!E16</f>
        <v>Co-Scholostic Grade</v>
      </c>
      <c r="CY1" s="684"/>
      <c r="CZ1" s="684"/>
      <c r="DA1" s="684"/>
      <c r="DB1" s="685" t="s">
        <v>118</v>
      </c>
      <c r="DC1" s="685"/>
      <c r="DD1" s="685"/>
      <c r="DE1" s="685"/>
      <c r="DF1" s="685"/>
      <c r="DG1" s="685"/>
      <c r="DH1" s="685"/>
      <c r="DI1" s="685"/>
      <c r="DJ1" s="256"/>
      <c r="DK1" s="686" t="s">
        <v>119</v>
      </c>
      <c r="DL1" s="686"/>
      <c r="DM1" s="686"/>
      <c r="DN1" s="686"/>
      <c r="DO1" s="686"/>
      <c r="DP1" s="686"/>
      <c r="DQ1" s="686"/>
      <c r="DR1" s="686"/>
      <c r="DS1" s="263"/>
      <c r="DT1" s="676" t="s">
        <v>52</v>
      </c>
      <c r="DU1" s="661" t="s">
        <v>53</v>
      </c>
      <c r="DV1" s="662" t="s">
        <v>54</v>
      </c>
      <c r="DW1" s="668"/>
      <c r="DX1" s="668" t="s">
        <v>120</v>
      </c>
      <c r="DY1" s="663" t="s">
        <v>55</v>
      </c>
      <c r="DZ1" s="651" t="s">
        <v>200</v>
      </c>
      <c r="EA1" s="664"/>
      <c r="EB1" s="664"/>
      <c r="EC1" s="664"/>
      <c r="ED1" s="664"/>
      <c r="EE1" s="664"/>
      <c r="EF1" s="664"/>
      <c r="EG1" s="665"/>
      <c r="EH1" s="647" t="s">
        <v>126</v>
      </c>
      <c r="EI1" s="648"/>
      <c r="EJ1" s="648"/>
      <c r="EK1" s="649"/>
      <c r="EL1" s="650" t="s">
        <v>127</v>
      </c>
      <c r="EM1" s="651"/>
      <c r="EN1" s="658" t="s">
        <v>138</v>
      </c>
      <c r="EO1" s="630" t="s">
        <v>129</v>
      </c>
      <c r="EP1" s="275"/>
      <c r="EQ1" s="644" t="s">
        <v>134</v>
      </c>
      <c r="ER1" s="149"/>
      <c r="ES1" s="646" t="s">
        <v>135</v>
      </c>
      <c r="ET1" s="278"/>
      <c r="EU1" s="643" t="s">
        <v>125</v>
      </c>
      <c r="EV1" s="643" t="s">
        <v>130</v>
      </c>
      <c r="EW1" s="631" t="str">
        <f>Home!B29</f>
        <v>ONE</v>
      </c>
      <c r="EX1" s="631" t="s">
        <v>140</v>
      </c>
      <c r="EY1" s="631"/>
      <c r="EZ1" s="636" t="s">
        <v>121</v>
      </c>
      <c r="FA1" s="636"/>
      <c r="FB1" s="636"/>
      <c r="FC1" s="636"/>
      <c r="FD1" s="636"/>
      <c r="FE1" s="636"/>
      <c r="FF1" s="636"/>
      <c r="FG1" s="632" t="s">
        <v>126</v>
      </c>
      <c r="FH1" s="633"/>
      <c r="FI1" s="633"/>
      <c r="FJ1" s="634"/>
      <c r="FK1" s="635" t="s">
        <v>127</v>
      </c>
      <c r="FL1" s="636"/>
      <c r="FM1" s="621" t="s">
        <v>128</v>
      </c>
      <c r="FN1" s="635" t="s">
        <v>129</v>
      </c>
      <c r="FO1" s="154"/>
      <c r="FP1" s="635" t="s">
        <v>136</v>
      </c>
      <c r="FQ1" s="154"/>
      <c r="FR1" s="635" t="s">
        <v>137</v>
      </c>
      <c r="FS1" s="154"/>
      <c r="FT1" s="621" t="s">
        <v>131</v>
      </c>
      <c r="FU1" s="621" t="s">
        <v>132</v>
      </c>
      <c r="FV1" s="620" t="str">
        <f>Home!B29</f>
        <v>ONE</v>
      </c>
      <c r="FW1" s="620" t="s">
        <v>133</v>
      </c>
      <c r="FX1" s="620"/>
      <c r="FY1" s="624" t="str">
        <f>Home!B30</f>
        <v>Theory and Practical Separate</v>
      </c>
      <c r="FZ1" s="157" t="s">
        <v>139</v>
      </c>
      <c r="GA1" s="163" t="s">
        <v>133</v>
      </c>
      <c r="GB1" s="628" t="s">
        <v>165</v>
      </c>
      <c r="GC1" s="628"/>
      <c r="GD1" s="629" t="s">
        <v>166</v>
      </c>
      <c r="GE1" s="627" t="s">
        <v>167</v>
      </c>
      <c r="GF1" s="627"/>
      <c r="GG1" s="627"/>
      <c r="GH1" s="627"/>
      <c r="GI1" s="627"/>
      <c r="GJ1" s="627"/>
      <c r="GK1" s="627"/>
      <c r="GL1" s="627"/>
      <c r="GM1" s="627"/>
      <c r="GN1" s="627"/>
      <c r="GO1" s="329"/>
      <c r="GP1" s="329"/>
    </row>
    <row r="2" spans="1:198" ht="118.5" customHeight="1" x14ac:dyDescent="0.35">
      <c r="A2" s="107" t="s">
        <v>0</v>
      </c>
      <c r="B2" s="108" t="s">
        <v>6</v>
      </c>
      <c r="C2" s="117" t="s">
        <v>115</v>
      </c>
      <c r="D2" s="118" t="s">
        <v>197</v>
      </c>
      <c r="E2" s="118" t="s">
        <v>188</v>
      </c>
      <c r="F2" s="118" t="s">
        <v>179</v>
      </c>
      <c r="G2" s="118" t="s">
        <v>51</v>
      </c>
      <c r="H2" s="118" t="s">
        <v>198</v>
      </c>
      <c r="I2" s="118" t="s">
        <v>68</v>
      </c>
      <c r="J2" s="166" t="s">
        <v>20</v>
      </c>
      <c r="K2" s="166" t="s">
        <v>141</v>
      </c>
      <c r="L2" s="166" t="s">
        <v>142</v>
      </c>
      <c r="M2" s="164" t="s">
        <v>133</v>
      </c>
      <c r="N2" s="117" t="s">
        <v>115</v>
      </c>
      <c r="O2" s="118" t="s">
        <v>197</v>
      </c>
      <c r="P2" s="118" t="s">
        <v>188</v>
      </c>
      <c r="Q2" s="118" t="s">
        <v>179</v>
      </c>
      <c r="R2" s="118" t="s">
        <v>51</v>
      </c>
      <c r="S2" s="118" t="s">
        <v>198</v>
      </c>
      <c r="T2" s="120" t="s">
        <v>68</v>
      </c>
      <c r="U2" s="175" t="s">
        <v>20</v>
      </c>
      <c r="V2" s="175" t="s">
        <v>141</v>
      </c>
      <c r="W2" s="175" t="s">
        <v>142</v>
      </c>
      <c r="X2" s="173" t="s">
        <v>133</v>
      </c>
      <c r="Y2" s="117" t="s">
        <v>115</v>
      </c>
      <c r="Z2" s="118" t="s">
        <v>197</v>
      </c>
      <c r="AA2" s="118" t="s">
        <v>188</v>
      </c>
      <c r="AB2" s="118" t="s">
        <v>179</v>
      </c>
      <c r="AC2" s="118" t="s">
        <v>51</v>
      </c>
      <c r="AD2" s="118" t="s">
        <v>198</v>
      </c>
      <c r="AE2" s="118" t="s">
        <v>68</v>
      </c>
      <c r="AF2" s="166" t="s">
        <v>20</v>
      </c>
      <c r="AG2" s="166" t="s">
        <v>141</v>
      </c>
      <c r="AH2" s="166" t="s">
        <v>142</v>
      </c>
      <c r="AI2" s="164" t="s">
        <v>133</v>
      </c>
      <c r="AJ2" s="117" t="s">
        <v>115</v>
      </c>
      <c r="AK2" s="118" t="s">
        <v>197</v>
      </c>
      <c r="AL2" s="118" t="s">
        <v>188</v>
      </c>
      <c r="AM2" s="118" t="s">
        <v>179</v>
      </c>
      <c r="AN2" s="118" t="s">
        <v>51</v>
      </c>
      <c r="AO2" s="118" t="s">
        <v>198</v>
      </c>
      <c r="AP2" s="120" t="s">
        <v>68</v>
      </c>
      <c r="AQ2" s="175" t="s">
        <v>20</v>
      </c>
      <c r="AR2" s="175" t="s">
        <v>141</v>
      </c>
      <c r="AS2" s="175" t="s">
        <v>142</v>
      </c>
      <c r="AT2" s="173" t="s">
        <v>133</v>
      </c>
      <c r="AU2" s="117" t="s">
        <v>115</v>
      </c>
      <c r="AV2" s="118" t="s">
        <v>197</v>
      </c>
      <c r="AW2" s="118" t="s">
        <v>188</v>
      </c>
      <c r="AX2" s="118" t="s">
        <v>179</v>
      </c>
      <c r="AY2" s="118" t="s">
        <v>51</v>
      </c>
      <c r="AZ2" s="118" t="s">
        <v>198</v>
      </c>
      <c r="BA2" s="118" t="s">
        <v>68</v>
      </c>
      <c r="BB2" s="166" t="s">
        <v>20</v>
      </c>
      <c r="BC2" s="166" t="s">
        <v>141</v>
      </c>
      <c r="BD2" s="166" t="s">
        <v>142</v>
      </c>
      <c r="BE2" s="164" t="s">
        <v>133</v>
      </c>
      <c r="BF2" s="117" t="s">
        <v>115</v>
      </c>
      <c r="BG2" s="118" t="s">
        <v>197</v>
      </c>
      <c r="BH2" s="118" t="s">
        <v>188</v>
      </c>
      <c r="BI2" s="118" t="s">
        <v>179</v>
      </c>
      <c r="BJ2" s="118" t="s">
        <v>51</v>
      </c>
      <c r="BK2" s="118" t="s">
        <v>198</v>
      </c>
      <c r="BL2" s="120" t="s">
        <v>68</v>
      </c>
      <c r="BM2" s="175" t="s">
        <v>20</v>
      </c>
      <c r="BN2" s="175" t="s">
        <v>141</v>
      </c>
      <c r="BO2" s="175" t="s">
        <v>142</v>
      </c>
      <c r="BP2" s="173" t="s">
        <v>133</v>
      </c>
      <c r="BQ2" s="117" t="s">
        <v>115</v>
      </c>
      <c r="BR2" s="118" t="s">
        <v>197</v>
      </c>
      <c r="BS2" s="118" t="s">
        <v>188</v>
      </c>
      <c r="BT2" s="118" t="s">
        <v>179</v>
      </c>
      <c r="BU2" s="118" t="s">
        <v>51</v>
      </c>
      <c r="BV2" s="118" t="s">
        <v>198</v>
      </c>
      <c r="BW2" s="118" t="s">
        <v>68</v>
      </c>
      <c r="BX2" s="166" t="s">
        <v>20</v>
      </c>
      <c r="BY2" s="166" t="s">
        <v>141</v>
      </c>
      <c r="BZ2" s="166" t="s">
        <v>142</v>
      </c>
      <c r="CA2" s="164" t="s">
        <v>133</v>
      </c>
      <c r="CB2" s="117" t="s">
        <v>115</v>
      </c>
      <c r="CC2" s="118" t="s">
        <v>197</v>
      </c>
      <c r="CD2" s="118" t="s">
        <v>188</v>
      </c>
      <c r="CE2" s="118" t="s">
        <v>179</v>
      </c>
      <c r="CF2" s="118" t="s">
        <v>51</v>
      </c>
      <c r="CG2" s="118" t="s">
        <v>198</v>
      </c>
      <c r="CH2" s="120" t="s">
        <v>68</v>
      </c>
      <c r="CI2" s="175" t="s">
        <v>20</v>
      </c>
      <c r="CJ2" s="175" t="s">
        <v>141</v>
      </c>
      <c r="CK2" s="175" t="s">
        <v>142</v>
      </c>
      <c r="CL2" s="164" t="s">
        <v>133</v>
      </c>
      <c r="CM2" s="117" t="s">
        <v>115</v>
      </c>
      <c r="CN2" s="118" t="s">
        <v>197</v>
      </c>
      <c r="CO2" s="118" t="s">
        <v>188</v>
      </c>
      <c r="CP2" s="118" t="s">
        <v>179</v>
      </c>
      <c r="CQ2" s="118" t="s">
        <v>51</v>
      </c>
      <c r="CR2" s="118" t="s">
        <v>198</v>
      </c>
      <c r="CS2" s="118" t="s">
        <v>68</v>
      </c>
      <c r="CT2" s="166" t="s">
        <v>20</v>
      </c>
      <c r="CU2" s="166" t="s">
        <v>141</v>
      </c>
      <c r="CV2" s="166" t="s">
        <v>142</v>
      </c>
      <c r="CW2" s="164" t="s">
        <v>133</v>
      </c>
      <c r="CX2" s="128" t="str">
        <f>IF('Co-Scholostic'!C2="","",'Co-Scholostic'!C2)</f>
        <v>Work Education</v>
      </c>
      <c r="CY2" s="128" t="str">
        <f>IF('Co-Scholostic'!D2="","",'Co-Scholostic'!D2)</f>
        <v>General Studies</v>
      </c>
      <c r="CZ2" s="129" t="str">
        <f>IF('Co-Scholostic'!E2="","",'Co-Scholostic'!E2)</f>
        <v xml:space="preserve">Health and Physical Education </v>
      </c>
      <c r="DA2" s="128" t="str">
        <f>IF('Co-Scholostic'!F2="","",'Co-Scholostic'!F2)</f>
        <v>Discipline</v>
      </c>
      <c r="DB2" s="132" t="str">
        <f>IF(C1="","",C1)</f>
        <v>HINDI CORE</v>
      </c>
      <c r="DC2" s="132" t="str">
        <f>IF(N1="","",N1)</f>
        <v>ENGLISH CORE</v>
      </c>
      <c r="DD2" s="132" t="str">
        <f>IF(Y1="","",Y1)</f>
        <v>PHYSICS</v>
      </c>
      <c r="DE2" s="132" t="str">
        <f>IF(AJ1="","",AJ1)</f>
        <v>CHEMISTRY</v>
      </c>
      <c r="DF2" s="132" t="str">
        <f>IF(AU1="","",AU1)</f>
        <v>MATHEMATICS</v>
      </c>
      <c r="DG2" s="132" t="str">
        <f>IF(BF1="","",BF1)</f>
        <v>BIOLOGY</v>
      </c>
      <c r="DH2" s="132" t="str">
        <f>IF(BQ1="","",BQ1)</f>
        <v/>
      </c>
      <c r="DI2" s="132" t="str">
        <f>IF(CB1="","",CB1)</f>
        <v>YOGA</v>
      </c>
      <c r="DJ2" s="132" t="str">
        <f>IF(CM1="","",CM1)</f>
        <v/>
      </c>
      <c r="DK2" s="135" t="str">
        <f t="shared" ref="DK2:DR2" si="0">DB2</f>
        <v>HINDI CORE</v>
      </c>
      <c r="DL2" s="135" t="str">
        <f t="shared" si="0"/>
        <v>ENGLISH CORE</v>
      </c>
      <c r="DM2" s="135" t="str">
        <f t="shared" si="0"/>
        <v>PHYSICS</v>
      </c>
      <c r="DN2" s="135" t="str">
        <f t="shared" si="0"/>
        <v>CHEMISTRY</v>
      </c>
      <c r="DO2" s="135" t="str">
        <f t="shared" si="0"/>
        <v>MATHEMATICS</v>
      </c>
      <c r="DP2" s="135" t="str">
        <f t="shared" si="0"/>
        <v>BIOLOGY</v>
      </c>
      <c r="DQ2" s="135" t="str">
        <f t="shared" si="0"/>
        <v/>
      </c>
      <c r="DR2" s="135" t="str">
        <f t="shared" si="0"/>
        <v>YOGA</v>
      </c>
      <c r="DS2" s="264" t="str">
        <f>CM1</f>
        <v/>
      </c>
      <c r="DT2" s="676"/>
      <c r="DU2" s="661"/>
      <c r="DV2" s="662"/>
      <c r="DW2" s="668"/>
      <c r="DX2" s="668"/>
      <c r="DY2" s="663"/>
      <c r="DZ2" s="664"/>
      <c r="EA2" s="664"/>
      <c r="EB2" s="664"/>
      <c r="EC2" s="664"/>
      <c r="ED2" s="664"/>
      <c r="EE2" s="664"/>
      <c r="EF2" s="664"/>
      <c r="EG2" s="665"/>
      <c r="EH2" s="650"/>
      <c r="EI2" s="651"/>
      <c r="EJ2" s="651"/>
      <c r="EK2" s="652"/>
      <c r="EL2" s="650"/>
      <c r="EM2" s="651"/>
      <c r="EN2" s="659"/>
      <c r="EO2" s="630"/>
      <c r="EP2" s="275" t="s">
        <v>133</v>
      </c>
      <c r="EQ2" s="644"/>
      <c r="ER2" s="149" t="s">
        <v>140</v>
      </c>
      <c r="ES2" s="646"/>
      <c r="ET2" s="278" t="s">
        <v>133</v>
      </c>
      <c r="EU2" s="644"/>
      <c r="EV2" s="644"/>
      <c r="EW2" s="631"/>
      <c r="EX2" s="159" t="str">
        <f>Home!B29</f>
        <v>ONE</v>
      </c>
      <c r="EY2" s="159" t="str">
        <f>Home!B29</f>
        <v>ONE</v>
      </c>
      <c r="EZ2" s="636"/>
      <c r="FA2" s="636"/>
      <c r="FB2" s="636"/>
      <c r="FC2" s="636"/>
      <c r="FD2" s="636"/>
      <c r="FE2" s="636"/>
      <c r="FF2" s="636"/>
      <c r="FG2" s="635"/>
      <c r="FH2" s="636"/>
      <c r="FI2" s="636"/>
      <c r="FJ2" s="637"/>
      <c r="FK2" s="635"/>
      <c r="FL2" s="636"/>
      <c r="FM2" s="622"/>
      <c r="FN2" s="635"/>
      <c r="FO2" s="154" t="s">
        <v>133</v>
      </c>
      <c r="FP2" s="635"/>
      <c r="FQ2" s="154" t="s">
        <v>133</v>
      </c>
      <c r="FR2" s="635"/>
      <c r="FS2" s="154" t="s">
        <v>133</v>
      </c>
      <c r="FT2" s="622"/>
      <c r="FU2" s="622"/>
      <c r="FV2" s="620"/>
      <c r="FW2" s="160" t="str">
        <f>Home!B29</f>
        <v>ONE</v>
      </c>
      <c r="FX2" s="160" t="str">
        <f>Home!B29</f>
        <v>ONE</v>
      </c>
      <c r="FY2" s="624"/>
      <c r="FZ2" s="158" t="str">
        <f>Home!B30</f>
        <v>Theory and Practical Separate</v>
      </c>
      <c r="GA2" s="161" t="str">
        <f>Home!B30</f>
        <v>Theory and Practical Separate</v>
      </c>
      <c r="GB2" s="628"/>
      <c r="GC2" s="628"/>
      <c r="GD2" s="629"/>
      <c r="GE2" s="626" t="str">
        <f>$C$1</f>
        <v>HINDI CORE</v>
      </c>
      <c r="GF2" s="626" t="str">
        <f>$N$1</f>
        <v>ENGLISH CORE</v>
      </c>
      <c r="GG2" s="626" t="str">
        <f>$Y$1</f>
        <v>PHYSICS</v>
      </c>
      <c r="GH2" s="626" t="str">
        <f>$AJ$1</f>
        <v>CHEMISTRY</v>
      </c>
      <c r="GI2" s="626" t="str">
        <f>$AU$1</f>
        <v>MATHEMATICS</v>
      </c>
      <c r="GJ2" s="626" t="str">
        <f>$BF$1</f>
        <v>BIOLOGY</v>
      </c>
      <c r="GK2" s="626" t="str">
        <f>$BQ$1</f>
        <v/>
      </c>
      <c r="GL2" s="626" t="str">
        <f>$CB$1</f>
        <v>YOGA</v>
      </c>
      <c r="GM2" s="626" t="str">
        <f>'Entry of Marks'!A842</f>
        <v/>
      </c>
      <c r="GN2" s="626" t="str">
        <f>'Entry of Marks'!A842</f>
        <v/>
      </c>
      <c r="GO2" s="329" t="s">
        <v>205</v>
      </c>
      <c r="GP2" s="329"/>
    </row>
    <row r="3" spans="1:198" ht="15.75" customHeight="1" x14ac:dyDescent="0.35">
      <c r="A3" s="109"/>
      <c r="B3" s="110"/>
      <c r="C3" s="111">
        <f>IF('Entry of Marks'!F5="","",'Entry of Marks'!F5)</f>
        <v>10</v>
      </c>
      <c r="D3" s="112">
        <f>IF('Entry of Marks'!AA5="","",'Entry of Marks'!AA5)</f>
        <v>10</v>
      </c>
      <c r="E3" s="112">
        <f>IF('Entry of Marks'!M5="","",'Entry of Marks'!M5)</f>
        <v>30</v>
      </c>
      <c r="F3" s="112">
        <f>IF('Entry of Marks'!AH5="","",'Entry of Marks'!AH5)</f>
        <v>50</v>
      </c>
      <c r="G3" s="113">
        <f>IF(F3="","",SUM(C3:F3))</f>
        <v>100</v>
      </c>
      <c r="H3" s="113">
        <f>IF('Entry of Marks'!AO5="","",'Entry of Marks'!AO5)</f>
        <v>20</v>
      </c>
      <c r="I3" s="113">
        <f>IF(F3="","",(G3-H3))</f>
        <v>80</v>
      </c>
      <c r="J3" s="112">
        <f>IF(G3="","",ROUNDUP(SUM(H3,I3),0))</f>
        <v>100</v>
      </c>
      <c r="K3" s="112"/>
      <c r="L3" s="112"/>
      <c r="M3" s="427" t="str">
        <f>Home!$B$30</f>
        <v>Theory and Practical Separate</v>
      </c>
      <c r="N3" s="426">
        <f>IF('Entry of Marks'!F110="","",'Entry of Marks'!F110)</f>
        <v>10</v>
      </c>
      <c r="O3" s="122">
        <f>IF('Entry of Marks'!AA110="","",'Entry of Marks'!AA110)</f>
        <v>10</v>
      </c>
      <c r="P3" s="122">
        <f>IF('Entry of Marks'!M110="","",'Entry of Marks'!M110)</f>
        <v>30</v>
      </c>
      <c r="Q3" s="122">
        <f>IF('Entry of Marks'!AH110="","",'Entry of Marks'!AH110)</f>
        <v>50</v>
      </c>
      <c r="R3" s="113">
        <f>IF(Q3="","",SUM(N3:Q3))</f>
        <v>100</v>
      </c>
      <c r="S3" s="123">
        <f>IF('Entry of Marks'!AO110="","",'Entry of Marks'!AO110)</f>
        <v>20</v>
      </c>
      <c r="T3" s="113">
        <f>IF(Q3="","",(R3-S3))</f>
        <v>80</v>
      </c>
      <c r="U3" s="112">
        <f>IF(R3="","",ROUNDUP(SUM(S3,T3),0))</f>
        <v>100</v>
      </c>
      <c r="V3" s="122"/>
      <c r="W3" s="122"/>
      <c r="X3" s="178" t="str">
        <f>Home!$B$30</f>
        <v>Theory and Practical Separate</v>
      </c>
      <c r="Y3" s="111">
        <f>IF('Entry of Marks'!F215="","",'Entry of Marks'!F215)</f>
        <v>10</v>
      </c>
      <c r="Z3" s="112">
        <f>IF('Entry of Marks'!AA215="","",'Entry of Marks'!AA215)</f>
        <v>10</v>
      </c>
      <c r="AA3" s="112">
        <f>IF('Entry of Marks'!M215="","",'Entry of Marks'!M215)</f>
        <v>30</v>
      </c>
      <c r="AB3" s="112">
        <f>IF('Entry of Marks'!AH215="","",'Entry of Marks'!AH215)</f>
        <v>50</v>
      </c>
      <c r="AC3" s="113">
        <f>IF(AB3="","",SUM(Y3:AB3))</f>
        <v>100</v>
      </c>
      <c r="AD3" s="113">
        <f>IF('Entry of Marks'!AO215="","",'Entry of Marks'!AO215)</f>
        <v>30</v>
      </c>
      <c r="AE3" s="113">
        <f>IF(AB3="","",(AC3-AD3))</f>
        <v>70</v>
      </c>
      <c r="AF3" s="112">
        <f>IF(AC3="","",ROUNDUP(SUM(AD3,AE3),0))</f>
        <v>100</v>
      </c>
      <c r="AG3" s="112"/>
      <c r="AH3" s="112"/>
      <c r="AI3" s="168" t="str">
        <f>Home!$B$30</f>
        <v>Theory and Practical Separate</v>
      </c>
      <c r="AJ3" s="121">
        <f>IF('Entry of Marks'!F320="","",'Entry of Marks'!F320)</f>
        <v>10</v>
      </c>
      <c r="AK3" s="122">
        <f>IF('Entry of Marks'!AA320="","",'Entry of Marks'!AA320)</f>
        <v>10</v>
      </c>
      <c r="AL3" s="122">
        <f>IF('Entry of Marks'!M320="","",'Entry of Marks'!M320)</f>
        <v>30</v>
      </c>
      <c r="AM3" s="122">
        <f>IF('Entry of Marks'!AH320="","",'Entry of Marks'!AH320)</f>
        <v>50</v>
      </c>
      <c r="AN3" s="113">
        <f>IF(AM3="","",SUM(AJ3:AM3))</f>
        <v>100</v>
      </c>
      <c r="AO3" s="123">
        <f>IF('Entry of Marks'!AO320="","",'Entry of Marks'!AO320)</f>
        <v>30</v>
      </c>
      <c r="AP3" s="113">
        <f>IF(AM3="","",(AN3-AO3))</f>
        <v>70</v>
      </c>
      <c r="AQ3" s="112">
        <f>IF(AN3="","",ROUNDUP(SUM(AO3,AP3),0))</f>
        <v>100</v>
      </c>
      <c r="AR3" s="122"/>
      <c r="AS3" s="122"/>
      <c r="AT3" s="177" t="str">
        <f>Home!$B$30</f>
        <v>Theory and Practical Separate</v>
      </c>
      <c r="AU3" s="127">
        <f>IF('Entry of Marks'!F425="","",'Entry of Marks'!F425)</f>
        <v>10</v>
      </c>
      <c r="AV3" s="112">
        <f>IF('Entry of Marks'!AA425="","",'Entry of Marks'!AA425)</f>
        <v>10</v>
      </c>
      <c r="AW3" s="112">
        <f>IF('Entry of Marks'!M425="","",'Entry of Marks'!M425)</f>
        <v>30</v>
      </c>
      <c r="AX3" s="112">
        <f>IF('Entry of Marks'!AH425="","",'Entry of Marks'!AH425)</f>
        <v>50</v>
      </c>
      <c r="AY3" s="113">
        <f>IF(AX3="","",SUM(AU3:AX3))</f>
        <v>100</v>
      </c>
      <c r="AZ3" s="113">
        <f>IF('Entry of Marks'!AO425="","",'Entry of Marks'!AO425)</f>
        <v>20</v>
      </c>
      <c r="BA3" s="113">
        <f>IF(AX3="","",(AY3-AZ3))</f>
        <v>80</v>
      </c>
      <c r="BB3" s="112">
        <f>IF(AY3="","",ROUNDUP(SUM(AZ3,BA3),0))</f>
        <v>100</v>
      </c>
      <c r="BC3" s="112"/>
      <c r="BD3" s="112"/>
      <c r="BE3" s="168" t="str">
        <f>Home!$B$30</f>
        <v>Theory and Practical Separate</v>
      </c>
      <c r="BF3" s="121">
        <f>IF('Entry of Marks'!F530="","",'Entry of Marks'!F530)</f>
        <v>10</v>
      </c>
      <c r="BG3" s="122">
        <f>IF('Entry of Marks'!AA530="","",'Entry of Marks'!AA530)</f>
        <v>10</v>
      </c>
      <c r="BH3" s="122">
        <f>IF('Entry of Marks'!M530="","",'Entry of Marks'!M530)</f>
        <v>30</v>
      </c>
      <c r="BI3" s="122">
        <f>IF('Entry of Marks'!AH530="","",'Entry of Marks'!AH530)</f>
        <v>50</v>
      </c>
      <c r="BJ3" s="113">
        <f>IF(BI3="","",SUM(BF3:BI3))</f>
        <v>100</v>
      </c>
      <c r="BK3" s="123">
        <f>IF('Entry of Marks'!AO530="","",'Entry of Marks'!AO530)</f>
        <v>30</v>
      </c>
      <c r="BL3" s="113">
        <f>IF(BI3="","",(BJ3-BK3))</f>
        <v>70</v>
      </c>
      <c r="BM3" s="112">
        <f>IF(BJ3="","",ROUNDUP(SUM(BK3,BL3),0))</f>
        <v>100</v>
      </c>
      <c r="BN3" s="122"/>
      <c r="BO3" s="122"/>
      <c r="BP3" s="177" t="str">
        <f>Home!$B$30</f>
        <v>Theory and Practical Separate</v>
      </c>
      <c r="BQ3" s="111">
        <f>IF('Entry of Marks'!F635="","",'Entry of Marks'!F635)</f>
        <v>10</v>
      </c>
      <c r="BR3" s="112">
        <f>IF('Entry of Marks'!AA635="","",'Entry of Marks'!AA635)</f>
        <v>10</v>
      </c>
      <c r="BS3" s="112">
        <f>IF('Entry of Marks'!M635="","",'Entry of Marks'!M635)</f>
        <v>30</v>
      </c>
      <c r="BT3" s="112">
        <f>IF('Entry of Marks'!AH635="","",'Entry of Marks'!AH635)</f>
        <v>50</v>
      </c>
      <c r="BU3" s="113">
        <f>IF(BT3="","",SUM(BQ3:BT3))</f>
        <v>100</v>
      </c>
      <c r="BV3" s="112">
        <f>IF('Entry of Marks'!AO635="","",'Entry of Marks'!AO635)</f>
        <v>0</v>
      </c>
      <c r="BW3" s="113">
        <f>IF(BT3="","",(BU3-BV3))</f>
        <v>100</v>
      </c>
      <c r="BX3" s="112">
        <f>IF(BU3="","",ROUNDUP(SUM(BV3,BW3),0))</f>
        <v>100</v>
      </c>
      <c r="BY3" s="112"/>
      <c r="BZ3" s="112"/>
      <c r="CA3" s="168" t="str">
        <f>Home!$B$30</f>
        <v>Theory and Practical Separate</v>
      </c>
      <c r="CB3" s="121">
        <f>IF('Entry of Marks'!F740="","",'Entry of Marks'!F740)</f>
        <v>10</v>
      </c>
      <c r="CC3" s="122">
        <f>IF('Entry of Marks'!AA740="","",'Entry of Marks'!AA740)</f>
        <v>10</v>
      </c>
      <c r="CD3" s="122">
        <f>IF('Entry of Marks'!M740="","",'Entry of Marks'!M740)</f>
        <v>30</v>
      </c>
      <c r="CE3" s="122">
        <f>IF('Entry of Marks'!AH740="","",'Entry of Marks'!AH740)</f>
        <v>50</v>
      </c>
      <c r="CF3" s="113">
        <f>IF(CE3="","",SUM(CB3:CE3))</f>
        <v>100</v>
      </c>
      <c r="CG3" s="123">
        <f>IF('Entry of Marks'!AO740="","",'Entry of Marks'!AO740)</f>
        <v>50</v>
      </c>
      <c r="CH3" s="113">
        <f>IF(CE3="","",(CF3-CG3))</f>
        <v>50</v>
      </c>
      <c r="CI3" s="112">
        <f>IF(CF3="","",ROUNDUP(SUM(CG3,CH3),0))</f>
        <v>100</v>
      </c>
      <c r="CJ3" s="122"/>
      <c r="CK3" s="279" t="str">
        <f>Home!$B$30</f>
        <v>Theory and Practical Separate</v>
      </c>
      <c r="CL3" s="323"/>
      <c r="CM3" s="111">
        <f>IF('Entry of Marks'!F845="","",'Entry of Marks'!F845)</f>
        <v>0</v>
      </c>
      <c r="CN3" s="112">
        <f>IF('Entry of Marks'!AA845="","",'Entry of Marks'!AA845)</f>
        <v>0</v>
      </c>
      <c r="CO3" s="112">
        <f>IF('Entry of Marks'!M845="","",'Entry of Marks'!M845)</f>
        <v>0</v>
      </c>
      <c r="CP3" s="112" t="str">
        <f>IF('Entry of Marks'!AH845="","",'Entry of Marks'!AH845)</f>
        <v/>
      </c>
      <c r="CQ3" s="113" t="str">
        <f>IF(CP3="","",SUM(CM3:CP3))</f>
        <v/>
      </c>
      <c r="CR3" s="112">
        <f>IF('Entry of Marks'!AO845="","",'Entry of Marks'!AO845)</f>
        <v>0</v>
      </c>
      <c r="CS3" s="113" t="str">
        <f>IF(CP3="","",(CQ3-CR3))</f>
        <v/>
      </c>
      <c r="CT3" s="112" t="str">
        <f>IF(CQ3="","",ROUNDUP(SUM(CR3,CS3),0))</f>
        <v/>
      </c>
      <c r="CU3" s="112"/>
      <c r="CV3" s="112"/>
      <c r="CW3" s="168" t="str">
        <f>Home!$B$30</f>
        <v>Theory and Practical Separate</v>
      </c>
      <c r="CX3" s="130" t="s">
        <v>116</v>
      </c>
      <c r="CY3" s="130" t="s">
        <v>116</v>
      </c>
      <c r="CZ3" s="130" t="s">
        <v>116</v>
      </c>
      <c r="DA3" s="130" t="s">
        <v>116</v>
      </c>
      <c r="DB3" s="133" t="str">
        <f>CONCATENATE("&lt;","",(I3/3))</f>
        <v>&lt;26.6666666666667</v>
      </c>
      <c r="DC3" s="133" t="str">
        <f>CONCATENATE("&lt;","",(T3/3))</f>
        <v>&lt;26.6666666666667</v>
      </c>
      <c r="DD3" s="133" t="str">
        <f>CONCATENATE("&lt;","",(AE3/3))</f>
        <v>&lt;23.3333333333333</v>
      </c>
      <c r="DE3" s="133" t="str">
        <f>CONCATENATE("&lt;","",(AP3/3))</f>
        <v>&lt;23.3333333333333</v>
      </c>
      <c r="DF3" s="133" t="str">
        <f>CONCATENATE("&lt;","",(BA3/3))</f>
        <v>&lt;26.6666666666667</v>
      </c>
      <c r="DG3" s="133" t="str">
        <f>CONCATENATE("&lt;","",(BL3/3))</f>
        <v>&lt;23.3333333333333</v>
      </c>
      <c r="DH3" s="133" t="str">
        <f>CONCATENATE("&lt;","",(BW3/3))</f>
        <v>&lt;33.3333333333333</v>
      </c>
      <c r="DI3" s="133" t="str">
        <f>CONCATENATE("&lt;","",(CH3/3))</f>
        <v>&lt;16.6666666666667</v>
      </c>
      <c r="DJ3" s="133" t="e">
        <f>CONCATENATE("&lt;","",(CS3/3))</f>
        <v>#VALUE!</v>
      </c>
      <c r="DK3" s="136" t="str">
        <f>CONCATENATE("&lt;","",(J3/3))</f>
        <v>&lt;33.3333333333333</v>
      </c>
      <c r="DL3" s="136" t="str">
        <f>CONCATENATE("&lt;","",(U3/3))</f>
        <v>&lt;33.3333333333333</v>
      </c>
      <c r="DM3" s="136" t="str">
        <f>CONCATENATE("&lt;","",(AF3/3))</f>
        <v>&lt;33.3333333333333</v>
      </c>
      <c r="DN3" s="136" t="str">
        <f>CONCATENATE("&lt;","",(AQ3/3))</f>
        <v>&lt;33.3333333333333</v>
      </c>
      <c r="DO3" s="136" t="str">
        <f>CONCATENATE("&lt;","",(BB3/3))</f>
        <v>&lt;33.3333333333333</v>
      </c>
      <c r="DP3" s="136" t="str">
        <f>CONCATENATE("&lt;","",(BM3/3))</f>
        <v>&lt;33.3333333333333</v>
      </c>
      <c r="DQ3" s="136" t="str">
        <f>CONCATENATE("&lt;","",(BX3/3))</f>
        <v>&lt;33.3333333333333</v>
      </c>
      <c r="DR3" s="136" t="str">
        <f>CONCATENATE("&lt;","",(CI3/3))</f>
        <v>&lt;33.3333333333333</v>
      </c>
      <c r="DS3" s="265"/>
      <c r="DT3" s="677"/>
      <c r="DU3" s="661"/>
      <c r="DV3" s="662"/>
      <c r="DW3" s="669"/>
      <c r="DX3" s="669"/>
      <c r="DY3" s="663"/>
      <c r="DZ3" s="666"/>
      <c r="EA3" s="666"/>
      <c r="EB3" s="666"/>
      <c r="EC3" s="666"/>
      <c r="ED3" s="666"/>
      <c r="EE3" s="666"/>
      <c r="EF3" s="666"/>
      <c r="EG3" s="667"/>
      <c r="EH3" s="653"/>
      <c r="EI3" s="654"/>
      <c r="EJ3" s="654"/>
      <c r="EK3" s="655"/>
      <c r="EL3" s="656"/>
      <c r="EM3" s="657"/>
      <c r="EN3" s="660"/>
      <c r="EO3" s="630"/>
      <c r="EP3" s="275"/>
      <c r="EQ3" s="644"/>
      <c r="ER3" s="149"/>
      <c r="ES3" s="646"/>
      <c r="ET3" s="278"/>
      <c r="EU3" s="645"/>
      <c r="EV3" s="645"/>
      <c r="EW3" s="631"/>
      <c r="EX3" s="159"/>
      <c r="EY3" s="159"/>
      <c r="EZ3" s="642"/>
      <c r="FA3" s="642"/>
      <c r="FB3" s="642"/>
      <c r="FC3" s="642"/>
      <c r="FD3" s="642"/>
      <c r="FE3" s="642"/>
      <c r="FF3" s="642"/>
      <c r="FG3" s="638"/>
      <c r="FH3" s="639"/>
      <c r="FI3" s="639"/>
      <c r="FJ3" s="640"/>
      <c r="FK3" s="641"/>
      <c r="FL3" s="642"/>
      <c r="FM3" s="623"/>
      <c r="FN3" s="635"/>
      <c r="FO3" s="154"/>
      <c r="FP3" s="635"/>
      <c r="FQ3" s="154"/>
      <c r="FR3" s="635"/>
      <c r="FS3" s="154"/>
      <c r="FT3" s="623"/>
      <c r="FU3" s="623"/>
      <c r="FV3" s="620"/>
      <c r="FW3" s="160"/>
      <c r="FX3" s="160"/>
      <c r="FY3" s="625"/>
      <c r="FZ3" s="155"/>
      <c r="GA3" s="162"/>
      <c r="GB3" s="214">
        <v>500</v>
      </c>
      <c r="GC3" s="214">
        <v>100</v>
      </c>
      <c r="GD3" s="629"/>
      <c r="GE3" s="626"/>
      <c r="GF3" s="626"/>
      <c r="GG3" s="626"/>
      <c r="GH3" s="626"/>
      <c r="GI3" s="626"/>
      <c r="GJ3" s="626"/>
      <c r="GK3" s="626"/>
      <c r="GL3" s="626"/>
      <c r="GM3" s="626"/>
      <c r="GN3" s="626"/>
      <c r="GO3" s="329" t="s">
        <v>185</v>
      </c>
      <c r="GP3" s="329"/>
    </row>
    <row r="4" spans="1:198" x14ac:dyDescent="0.35">
      <c r="A4" s="1">
        <f>IF('Student Profile'!A3="","",'Student Profile'!A3)</f>
        <v>1</v>
      </c>
      <c r="B4" s="28" t="str">
        <f>IF('Student Profile'!B3="","",'Student Profile'!B3)</f>
        <v>BHARAT SINGH CHHIMWAL</v>
      </c>
      <c r="C4" s="114">
        <f>IF('Entry of Marks'!F6="","",'Entry of Marks'!F6)</f>
        <v>4</v>
      </c>
      <c r="D4" s="119">
        <f>IF('Entry of Marks'!AA6="","",'Entry of Marks'!AA6)</f>
        <v>3</v>
      </c>
      <c r="E4" s="115">
        <f>IF('Entry of Marks'!M6="","",'Entry of Marks'!M6)</f>
        <v>16</v>
      </c>
      <c r="F4" s="115">
        <f>IF('Entry of Marks'!AH6="","",'Entry of Marks'!AH6)</f>
        <v>29</v>
      </c>
      <c r="G4" s="116">
        <f>IF(AND(C4="",D4="",E4="",F4=""),"",ROUNDUP(SUM(C4,D4,E4,F4),0))</f>
        <v>52</v>
      </c>
      <c r="H4" s="116">
        <f>IF('Entry of Marks'!AO6="","",'Entry of Marks'!AO6)</f>
        <v>18</v>
      </c>
      <c r="I4" s="116">
        <f>IF(G4="","",ROUNDUP((G4*$I$3/$G$3),0))</f>
        <v>42</v>
      </c>
      <c r="J4" s="167">
        <f>IF(AND(I4="",H4=""),"",SUM(ROUNDUP(SUM(I4,H4),0)))</f>
        <v>60</v>
      </c>
      <c r="K4" s="167" t="str">
        <f>IF(I4="","",IF(I4&lt;(ROUNDDOWN($I$3/3,0)),"Need Impr.",""))</f>
        <v/>
      </c>
      <c r="L4" s="167" t="str">
        <f>IF(J4="","",IF(J4&lt;(ROUNDDOWN($J$3/3,0)),"Need Impr.",""))</f>
        <v/>
      </c>
      <c r="M4" s="165" t="str">
        <f>IF(J4="","",IF($M$3="Aggregate",L4,IF($M$3="Theory and Practical Separate",K4)))</f>
        <v/>
      </c>
      <c r="N4" s="124">
        <f>IF('Entry of Marks'!F111="","",'Entry of Marks'!F111)</f>
        <v>6</v>
      </c>
      <c r="O4" s="125">
        <f>IF('Entry of Marks'!AA111="","",'Entry of Marks'!AA111)</f>
        <v>5</v>
      </c>
      <c r="P4" s="125">
        <f>IF('Entry of Marks'!M111="","",'Entry of Marks'!M111)</f>
        <v>12</v>
      </c>
      <c r="Q4" s="257">
        <f>IF('Entry of Marks'!AH111="","",'Entry of Marks'!AH111)</f>
        <v>17</v>
      </c>
      <c r="R4" s="116">
        <f>IF(AND(N4="",O4="",P4="",Q4=""),"",ROUNDUP(SUM(N4,O4,P4,Q4),0))</f>
        <v>40</v>
      </c>
      <c r="S4" s="126">
        <f>IF('Entry of Marks'!AO111="","",'Entry of Marks'!AO111)</f>
        <v>15</v>
      </c>
      <c r="T4" s="116">
        <f>IF(R4="","",ROUNDUP((R4*$T$3/$R$3),0))</f>
        <v>32</v>
      </c>
      <c r="U4" s="167">
        <f>IF(AND(T4="",S4=""),"",SUM(ROUNDUP(SUM(T4,S4),0)))</f>
        <v>47</v>
      </c>
      <c r="V4" s="176" t="str">
        <f>IF(T4="","",IF(T4&lt;(ROUNDDOWN($T$3/3,0)),"Need Impr.",""))</f>
        <v/>
      </c>
      <c r="W4" s="176" t="str">
        <f>IF(U4="","",IF(U4&lt;(ROUNDDOWN($U$3/3,0)),"Need Impr.",""))</f>
        <v/>
      </c>
      <c r="X4" s="174" t="str">
        <f>IF(U4="","",IF($X$3="Aggregate",W4,IF($X$3="Theory and Practical Separate",V4)))</f>
        <v/>
      </c>
      <c r="Y4" s="258">
        <f>IF('Entry of Marks'!F216="","",'Entry of Marks'!F216)</f>
        <v>7</v>
      </c>
      <c r="Z4" s="119">
        <f>IF('Entry of Marks'!AA216="","",'Entry of Marks'!AA216)</f>
        <v>7</v>
      </c>
      <c r="AA4" s="119">
        <f>IF('Entry of Marks'!M216="","",'Entry of Marks'!M216)</f>
        <v>7</v>
      </c>
      <c r="AB4" s="119">
        <f>IF('Entry of Marks'!AH216="","",'Entry of Marks'!AH216)</f>
        <v>11</v>
      </c>
      <c r="AC4" s="116">
        <f>IF(AND(Y4="",Z4="",AA4="",AB4=""),"",ROUNDUP(SUM(Y4,Z4,AA4,AB4),0))</f>
        <v>32</v>
      </c>
      <c r="AD4" s="259">
        <f>IF('Entry of Marks'!AO216="","",'Entry of Marks'!AO216)</f>
        <v>23</v>
      </c>
      <c r="AE4" s="116">
        <f>IF(AC4="","",ROUNDUP((AC4*$AE$3/$AC$3),0))</f>
        <v>23</v>
      </c>
      <c r="AF4" s="167">
        <f>IF(AND(AE4="",AD4=""),"",SUM(ROUNDUP(SUM(AE4,AD4),0)))</f>
        <v>46</v>
      </c>
      <c r="AG4" s="167" t="str">
        <f>IF(AE4="","",IF(AE4&lt;(ROUNDDOWN($AE$3/3,0)),"Need Impr.",""))</f>
        <v/>
      </c>
      <c r="AH4" s="167" t="str">
        <f>IF(AF4="","",IF(AF4&lt;(ROUNDDOWN($AF$3/3,0)),"Need Impr.",""))</f>
        <v/>
      </c>
      <c r="AI4" s="165" t="str">
        <f>IF(AF4="","",IF($AI$3="Aggregate",AH4,IF($AI$3="Theory and Practical Separate",AG4)))</f>
        <v/>
      </c>
      <c r="AJ4" s="260">
        <f>IF('Entry of Marks'!F321="","",'Entry of Marks'!F321)</f>
        <v>3</v>
      </c>
      <c r="AK4" s="257">
        <f>IF('Entry of Marks'!AA321="","",'Entry of Marks'!AA321)</f>
        <v>8</v>
      </c>
      <c r="AL4" s="257">
        <f>IF('Entry of Marks'!M321="","",'Entry of Marks'!M321)</f>
        <v>8</v>
      </c>
      <c r="AM4" s="257">
        <f>IF('Entry of Marks'!AH321="","",'Entry of Marks'!AH321)</f>
        <v>32</v>
      </c>
      <c r="AN4" s="116">
        <f>IF(AND(AJ4="",AK4="",AL4="",AM4=""),"",ROUNDUP(SUM(AJ4,AK4,AL4,AM4),0))</f>
        <v>51</v>
      </c>
      <c r="AO4" s="261">
        <f>IF('Entry of Marks'!AO321="","",'Entry of Marks'!AO321)</f>
        <v>25</v>
      </c>
      <c r="AP4" s="116">
        <f>IF(AN4="","",ROUNDUP((AN4*$AP$3/$AN$3),0))</f>
        <v>36</v>
      </c>
      <c r="AQ4" s="167">
        <f>IF(AND(AP4="",AO4=""),"",SUM(ROUNDUP(SUM(AP4,AO4),0)))</f>
        <v>61</v>
      </c>
      <c r="AR4" s="176" t="str">
        <f>IF(AP4="","",IF(AP4&lt;($AP$3/3),"Need Impr.",""))</f>
        <v/>
      </c>
      <c r="AS4" s="176" t="str">
        <f>IF(AQ4="","",IF(AQ4&lt;(ROUNDDOWN($AQ$3/3,0)),"Need Impr.",""))</f>
        <v/>
      </c>
      <c r="AT4" s="176" t="str">
        <f>IF(AQ4="","",IF($AT$3="Aggregate",AS4,IF($AT$3="Theory and Practical Separate",AR4)))</f>
        <v/>
      </c>
      <c r="AU4" s="262" t="str">
        <f>IF('Entry of Marks'!F426="","",'Entry of Marks'!F426)</f>
        <v/>
      </c>
      <c r="AV4" s="119" t="str">
        <f>IF('Entry of Marks'!AA426="","",'Entry of Marks'!AA426)</f>
        <v/>
      </c>
      <c r="AW4" s="119" t="str">
        <f>IF('Entry of Marks'!M426="","",'Entry of Marks'!M426)</f>
        <v/>
      </c>
      <c r="AX4" s="119" t="str">
        <f>IF('Entry of Marks'!AH426="","",'Entry of Marks'!AH426)</f>
        <v/>
      </c>
      <c r="AY4" s="116" t="str">
        <f>IF(AND(AU4="",AV4="",AW4="",AX4=""),"",ROUNDUP(SUM(AU4,AV4,AW4,AX4),0))</f>
        <v/>
      </c>
      <c r="AZ4" s="259" t="str">
        <f>IF('Entry of Marks'!AO426="","",'Entry of Marks'!AO426)</f>
        <v/>
      </c>
      <c r="BA4" s="116" t="str">
        <f>IF(AY4="","",ROUNDUP((AY4*$BA$3/$AY$3),0))</f>
        <v/>
      </c>
      <c r="BB4" s="167" t="str">
        <f>IF(AND(BA4="",AZ4=""),"",SUM(ROUNDUP(SUM(BA4,AZ4),0)))</f>
        <v/>
      </c>
      <c r="BC4" s="167" t="str">
        <f>IF(BA4="","",IF(BA4&lt;(ROUNDDOWN($BA$3/3,0)),"Need Impr.",""))</f>
        <v/>
      </c>
      <c r="BD4" s="167" t="str">
        <f>IF(BB4="","",IF(BB4&lt;(ROUNDDOWN($BB$3/3,0)),"Need Impr.",""))</f>
        <v/>
      </c>
      <c r="BE4" s="165" t="str">
        <f>IF(BB4="","",IF($BE$3="Aggregate",BD4,IF($BE$3="Theory and Practical Separate",BC4)))</f>
        <v/>
      </c>
      <c r="BF4" s="260">
        <f>IF('Entry of Marks'!F531="","",'Entry of Marks'!F531)</f>
        <v>4</v>
      </c>
      <c r="BG4" s="257">
        <f>IF('Entry of Marks'!AA531="","",'Entry of Marks'!AA531)</f>
        <v>6</v>
      </c>
      <c r="BH4" s="257">
        <f>IF('Entry of Marks'!M531="","",'Entry of Marks'!M531)</f>
        <v>10</v>
      </c>
      <c r="BI4" s="257">
        <f>IF('Entry of Marks'!AH531="","",'Entry of Marks'!AH531)</f>
        <v>19</v>
      </c>
      <c r="BJ4" s="116">
        <f>IF(AND(BF4="",BG4="",BH4="",BI4=""),"",ROUNDUP(SUM(BF4,BG4,BH4,BI4),0))</f>
        <v>39</v>
      </c>
      <c r="BK4" s="261">
        <f>IF('Entry of Marks'!AO531="","",'Entry of Marks'!AO531)</f>
        <v>20</v>
      </c>
      <c r="BL4" s="116">
        <f>IF(BJ4="","",ROUNDUP((BJ4*$BL$3/$BJ$3),0))</f>
        <v>28</v>
      </c>
      <c r="BM4" s="167">
        <f>IF(AND(BL4="",BK4=""),"",SUM(ROUNDUP(SUM(BL4,BK4),0)))</f>
        <v>48</v>
      </c>
      <c r="BN4" s="176" t="str">
        <f>IF(BL4="","",IF(BL4&lt;(ROUNDDOWN($BL$3/3,0)),"Need Impr.",""))</f>
        <v/>
      </c>
      <c r="BO4" s="176" t="str">
        <f>IF(BM4="","",IF(BM4&lt;(ROUNDDOWN($BM$3/3,0)),"Need Impr.",""))</f>
        <v/>
      </c>
      <c r="BP4" s="176" t="str">
        <f>IF(BM4="","",IF($BP$3="Aggregate",BO4,IF($BP$3="Theory and Practical Separate",BN4)))</f>
        <v/>
      </c>
      <c r="BQ4" s="258" t="str">
        <f>IF('Entry of Marks'!F636="","",'Entry of Marks'!F636)</f>
        <v/>
      </c>
      <c r="BR4" s="119" t="str">
        <f>IF('Entry of Marks'!AA636="","",'Entry of Marks'!AA636)</f>
        <v/>
      </c>
      <c r="BS4" s="119" t="str">
        <f>IF('Entry of Marks'!M636="","",'Entry of Marks'!M636)</f>
        <v/>
      </c>
      <c r="BT4" s="119" t="str">
        <f>IF('Entry of Marks'!AH636="","",'Entry of Marks'!AH636)</f>
        <v/>
      </c>
      <c r="BU4" s="116" t="str">
        <f>IF(AND(BQ4="",BR4="",BS4="",BT4=""),"",ROUNDUP(SUM(BQ4,BR4,BS4,BT4),0))</f>
        <v/>
      </c>
      <c r="BV4" s="119" t="str">
        <f>IF('Entry of Marks'!AO636="","",'Entry of Marks'!AO636)</f>
        <v/>
      </c>
      <c r="BW4" s="116" t="str">
        <f>IF(BU4="","",ROUNDUP((BU4*$BW$3/$BU$3),0))</f>
        <v/>
      </c>
      <c r="BX4" s="167" t="str">
        <f>IF(AND(BW4="",BV4=""),"",SUM(ROUNDUP(SUM(BW4,BV4),0)))</f>
        <v/>
      </c>
      <c r="BY4" s="167" t="str">
        <f>IF(BW4="","",IF(BW4&lt;(ROUNDDOWN($BW$3/3,0)),"Need Impr.",""))</f>
        <v/>
      </c>
      <c r="BZ4" s="167" t="str">
        <f>IF(BX4="","",IF(BX4&lt;(ROUNDDOWN($BX$3/3,0)),"Need Impr.",""))</f>
        <v/>
      </c>
      <c r="CA4" s="165" t="str">
        <f>IF(BX4="","",IF($CA$3="Aggregate",BZ4,IF($CA$3="Theory and Practical Separate",BY4)))</f>
        <v/>
      </c>
      <c r="CB4" s="260">
        <f>IF('Entry of Marks'!F741="","",'Entry of Marks'!F741)</f>
        <v>6</v>
      </c>
      <c r="CC4" s="257">
        <f>IF('Entry of Marks'!AA741="","",'Entry of Marks'!AA741)</f>
        <v>7</v>
      </c>
      <c r="CD4" s="257">
        <f>IF('Entry of Marks'!M741="","",'Entry of Marks'!M741)</f>
        <v>17</v>
      </c>
      <c r="CE4" s="257">
        <f>IF('Entry of Marks'!AH741="","",'Entry of Marks'!AH741)</f>
        <v>32</v>
      </c>
      <c r="CF4" s="116">
        <f>IF(AND(CB4="",CC4="",CD4="",CE4=""),"",ROUNDUP(SUM(CB4,CC4,CD4,CE4),0))</f>
        <v>62</v>
      </c>
      <c r="CG4" s="261">
        <f>IF('Entry of Marks'!AO741="","",'Entry of Marks'!AO741)</f>
        <v>45</v>
      </c>
      <c r="CH4" s="116">
        <f>IF(CF4="","",ROUNDUP((CF4*$CH$3/$CF$3),0))</f>
        <v>31</v>
      </c>
      <c r="CI4" s="167">
        <f>IF(AND(CH4="",CG4=""),"",SUM(ROUNDUP(SUM(CH4,CG4),0)))</f>
        <v>76</v>
      </c>
      <c r="CJ4" s="176" t="str">
        <f>IF(CH4="","",IF(CH4&lt;(ROUNDDOWN($CH$3/3,0)),"Need Impr.",""))</f>
        <v/>
      </c>
      <c r="CK4" s="176" t="str">
        <f>IF(CI4="","",IF(CI4&lt;(ROUNDDOWN($CI$3/3,0)),"Need Impr.",""))</f>
        <v/>
      </c>
      <c r="CL4" s="324" t="str">
        <f>IF(CI4="","",IF($CK$3="Aggregate",CK4,IF($CK$3="Theory and Practical Separate",CJ4)))</f>
        <v/>
      </c>
      <c r="CM4" s="258" t="str">
        <f>IF('Entry of Marks'!F846="","",'Entry of Marks'!F846)</f>
        <v/>
      </c>
      <c r="CN4" s="119" t="str">
        <f>IF('Entry of Marks'!AA846="","",'Entry of Marks'!AA846)</f>
        <v/>
      </c>
      <c r="CO4" s="119" t="str">
        <f>IF('Entry of Marks'!M846="","",'Entry of Marks'!M846)</f>
        <v/>
      </c>
      <c r="CP4" s="119" t="str">
        <f>IF('Entry of Marks'!AH846="","",'Entry of Marks'!AH846)</f>
        <v/>
      </c>
      <c r="CQ4" s="116" t="str">
        <f>IF(AND(CM4="",CN4="",CO4="",CP4=""),"",ROUNDUP(SUM(CM4,CN4,CO4,CP4),0))</f>
        <v/>
      </c>
      <c r="CR4" s="119" t="str">
        <f>IF('Entry of Marks'!AO846="","",'Entry of Marks'!AO846)</f>
        <v/>
      </c>
      <c r="CS4" s="116" t="str">
        <f>IF(CQ4="","",ROUNDUP((CQ4*$CS$3/$CQ$3),0))</f>
        <v/>
      </c>
      <c r="CT4" s="167" t="str">
        <f>IF(AND(CS4="",CR4=""),"",SUM(ROUNDUP(SUM(CS4,CR4),0)))</f>
        <v/>
      </c>
      <c r="CU4" s="167" t="str">
        <f>IF(CS4="","",IF(CS4&lt;(ROUNDDOWN($CS$3/3,0)),"Need Impr.",""))</f>
        <v/>
      </c>
      <c r="CV4" s="167" t="str">
        <f>IF(CT4="","",IF(CT4&lt;(ROUNDDOWN($CT$3/3,0)),"Need Impr.",""))</f>
        <v/>
      </c>
      <c r="CW4" s="165" t="str">
        <f>IF(CT4="","",IF($CW$3="Aggregate",CV4,IF($CW$3="Theory and Practical Separate",CU4)))</f>
        <v/>
      </c>
      <c r="CX4" s="131" t="str">
        <f>IF('Co-Scholostic'!C3="","",'Co-Scholostic'!C3)</f>
        <v>A</v>
      </c>
      <c r="CY4" s="131" t="str">
        <f>IF('Co-Scholostic'!D3="","",'Co-Scholostic'!D3)</f>
        <v>A</v>
      </c>
      <c r="CZ4" s="131" t="str">
        <f>IF('Co-Scholostic'!E3="","",'Co-Scholostic'!E3)</f>
        <v>A</v>
      </c>
      <c r="DA4" s="131" t="str">
        <f>IF('Co-Scholostic'!F3="","",'Co-Scholostic'!F3)</f>
        <v>A</v>
      </c>
      <c r="DB4" s="134" t="str">
        <f>IF(I4&lt;(ROUNDDOWN($I$3/3,0)),"YES","")</f>
        <v/>
      </c>
      <c r="DC4" s="134" t="str">
        <f>IF(T4&lt;(ROUNDDOWN($T$3/3,0)),"YES","")</f>
        <v/>
      </c>
      <c r="DD4" s="134" t="str">
        <f>IF(AE4&lt;(ROUNDDOWN($AE$3/3,0)),"YES","")</f>
        <v/>
      </c>
      <c r="DE4" s="134" t="str">
        <f>IF(AP4&lt;(ROUNDDOWN($AP$3/3,0)),"YES","")</f>
        <v/>
      </c>
      <c r="DF4" s="134" t="str">
        <f>IF(BA4&lt;(ROUNDDOWN($BA$3/3,0)),"YES","")</f>
        <v/>
      </c>
      <c r="DG4" s="134" t="str">
        <f>IF(BL4&lt;(ROUNDDOWN($BL$3/3,0)),"YES","")</f>
        <v/>
      </c>
      <c r="DH4" s="134" t="str">
        <f>IF(BW4&lt;(ROUNDDOWN($BW$3/3,0)),"YES","")</f>
        <v/>
      </c>
      <c r="DI4" s="134" t="str">
        <f>IF(CH4&lt;(ROUNDDOWN($CH$3/3,0)),"YES","")</f>
        <v/>
      </c>
      <c r="DJ4" s="134" t="e">
        <f>IF(CS4&lt;(ROUNDDOWN($CS$3/3,0)),"YES","")</f>
        <v>#VALUE!</v>
      </c>
      <c r="DK4" s="137" t="str">
        <f>IF(J4&lt;(ROUNDDOWN($J$3/3,0)),"YES","")</f>
        <v/>
      </c>
      <c r="DL4" s="137" t="str">
        <f>IF(U4&lt;(ROUNDDOWN($U$3/3,0)),"YES","")</f>
        <v/>
      </c>
      <c r="DM4" s="137" t="str">
        <f>IF(AF4&lt;(ROUNDDOWN($AF$3/3,0)),"YES","")</f>
        <v/>
      </c>
      <c r="DN4" s="137" t="str">
        <f>IF(AQ4&lt;(ROUNDDOWN($AQ$3/3,0)),"YES","")</f>
        <v/>
      </c>
      <c r="DO4" s="137" t="str">
        <f>IF(BB4&lt;(ROUNDDOWN($BB$3/3,0)),"YES","")</f>
        <v/>
      </c>
      <c r="DP4" s="137" t="str">
        <f>IF(BM4&lt;(ROUNDDOWN($BM$3/3,0)),"YES","")</f>
        <v/>
      </c>
      <c r="DQ4" s="137" t="str">
        <f>IF(BX4&lt;(ROUNDDOWN($BX$3/3,0)),"YES","")</f>
        <v/>
      </c>
      <c r="DR4" s="137" t="str">
        <f>IF(CI4&lt;(ROUNDDOWN($CI$3/3,0)),"YES","")</f>
        <v/>
      </c>
      <c r="DS4" s="137" t="e">
        <f>IF(CT4&lt;(ROUNDDOWN($CT$3/3,0)),"YES","")</f>
        <v>#VALUE!</v>
      </c>
      <c r="DT4" s="143">
        <f>IF(DU4="","",(5*100))</f>
        <v>500</v>
      </c>
      <c r="DU4" s="144">
        <f>IF(AND(J4="",U4="",AF4="",AQ4="",BB4="",BM4="",BX4=""),"",SUM(J4,U4,AF4,AQ4,BB4,BM4,BX4))</f>
        <v>262</v>
      </c>
      <c r="DV4" s="145">
        <f>IF(DU4="","",(DU4/DT4))</f>
        <v>0.52400000000000002</v>
      </c>
      <c r="DW4" s="138">
        <f>COUNTIF(DB4:DH4,"YES")</f>
        <v>0</v>
      </c>
      <c r="DX4" s="30" t="str">
        <f>IF(DU4="","",IF(DW4&lt;1,"PASS",""))</f>
        <v>PASS</v>
      </c>
      <c r="DY4" s="146">
        <f>IF(DX4="","",RANK(DU4,$DU$4:$DU$105))</f>
        <v>19</v>
      </c>
      <c r="DZ4" s="266" t="str">
        <f>IF(DB4="YES",$DB$2,"")</f>
        <v/>
      </c>
      <c r="EA4" s="266" t="str">
        <f>IF(DC4="YES",$DC$2,"")</f>
        <v/>
      </c>
      <c r="EB4" s="266" t="str">
        <f>IF(DD4="YES",$DD$2,"")</f>
        <v/>
      </c>
      <c r="EC4" s="266" t="str">
        <f>IF(DE4="YES",$DE$2,"")</f>
        <v/>
      </c>
      <c r="ED4" s="266" t="str">
        <f>IF(DF4="YES",$DF$2,"")</f>
        <v/>
      </c>
      <c r="EE4" s="266" t="str">
        <f>IF(DG4="YES",$DG$2,"")</f>
        <v/>
      </c>
      <c r="EF4" s="266" t="str">
        <f>IF(DH4="YES",$DH$2,"")</f>
        <v/>
      </c>
      <c r="EG4" s="266" t="str">
        <f>IF(DI4="YES",$DH$2,"")</f>
        <v/>
      </c>
      <c r="EH4" s="269" t="str">
        <f>DZ4&amp;" "&amp;EA4</f>
        <v xml:space="preserve"> </v>
      </c>
      <c r="EI4" s="269" t="str">
        <f>EB4&amp;" "&amp;EC4</f>
        <v xml:space="preserve"> </v>
      </c>
      <c r="EJ4" s="269" t="str">
        <f>ED4&amp;" "&amp;EE4</f>
        <v xml:space="preserve"> </v>
      </c>
      <c r="EK4" s="269" t="str">
        <f>EF4</f>
        <v/>
      </c>
      <c r="EL4" s="271" t="str">
        <f>EH4&amp;" "&amp;EI4</f>
        <v xml:space="preserve">   </v>
      </c>
      <c r="EM4" s="271" t="str">
        <f>EJ4&amp;" "&amp;EK4</f>
        <v xml:space="preserve">  </v>
      </c>
      <c r="EN4" s="273" t="str">
        <f>EL4&amp;" "&amp;EM4</f>
        <v xml:space="preserve">      </v>
      </c>
      <c r="EO4" s="276">
        <f>COUNTIF(DB4:DI4,"YES")</f>
        <v>0</v>
      </c>
      <c r="EP4" s="276" t="str">
        <f>IF(DU4="","",IF(EO4&gt;=1,"COMPARTMENT",IF(EO4&lt;1,"PASS",IF(EO4&gt;5,"ESSENTIAL REPEAT","PASS"))))</f>
        <v>PASS</v>
      </c>
      <c r="EQ4" s="148" t="str">
        <f>IF(EO4=1,EO4,"")</f>
        <v/>
      </c>
      <c r="ER4" s="148" t="str">
        <f>IF(DU4="","",IF(EQ4=1,"COMPARTMENT",IF(EO4&lt;1,"PASS",IF(EO4&gt;1,"ESSENTIAL REPEAT","PASS"))))</f>
        <v>PASS</v>
      </c>
      <c r="ES4" s="276" t="str">
        <f>IF(EO4=1,EO4,IF(EO4=2,EO4,""))</f>
        <v/>
      </c>
      <c r="ET4" s="276" t="str">
        <f>IF(DU4="","",IF(ES4&lt;=2,"COMPARTMENT",IF(ES4&lt;1,"PASS",IF(EO4&gt;2,"ESSENTIAL REPEAT","PASS"))))</f>
        <v>PASS</v>
      </c>
      <c r="EU4" s="148" t="str">
        <f>IF(EO4=1,EN4,"")</f>
        <v/>
      </c>
      <c r="EV4" s="148" t="str">
        <f>IF(EO4&lt;=2,EN4,"")</f>
        <v xml:space="preserve">      </v>
      </c>
      <c r="EW4" s="148" t="str">
        <f>IF(EN4="","",IF($EW$1="ONE",EU4,IF($EW$1="TWO",EV4,IF($EW$1="ALL",EN4))))</f>
        <v/>
      </c>
      <c r="EX4" s="148" t="str">
        <f>IF($EX$2="ONE",EQ4,IF($EX$2="TWO",ES4,IF($EX$2="ALL",EO4)))</f>
        <v/>
      </c>
      <c r="EY4" s="148" t="str">
        <f>IF($EY$2="ONE",ER4,IF($EY$2="TWO",ET4,IF($EY$2="ALL",EP4)))</f>
        <v>PASS</v>
      </c>
      <c r="EZ4" s="150" t="str">
        <f>IF(DK4="YES",$DK$2,"")</f>
        <v/>
      </c>
      <c r="FA4" s="151" t="str">
        <f>IF(DL4="YES",$DL$2,"")</f>
        <v/>
      </c>
      <c r="FB4" s="151" t="str">
        <f>IF(DM4="YES",$DM$2,"")</f>
        <v/>
      </c>
      <c r="FC4" s="151" t="str">
        <f>IF(DN4="YES",$DN$2,"")</f>
        <v/>
      </c>
      <c r="FD4" s="151" t="str">
        <f>IF(DO4="YES",$DO$2,"")</f>
        <v/>
      </c>
      <c r="FE4" s="151" t="str">
        <f>IF(DP4="YES",$DP$2,"")</f>
        <v/>
      </c>
      <c r="FF4" s="151" t="str">
        <f>IF(DQ4="YES",$DQ$2,"")</f>
        <v/>
      </c>
      <c r="FG4" s="152" t="str">
        <f>EZ4&amp;""&amp;FA4</f>
        <v/>
      </c>
      <c r="FH4" s="152" t="str">
        <f>FB4&amp;""&amp;FC4</f>
        <v/>
      </c>
      <c r="FI4" s="152" t="str">
        <f>FD4&amp;""&amp;FE4</f>
        <v/>
      </c>
      <c r="FJ4" s="152" t="str">
        <f>FF4</f>
        <v/>
      </c>
      <c r="FK4" s="151" t="str">
        <f>FG4&amp;""&amp;FH4</f>
        <v/>
      </c>
      <c r="FL4" s="151" t="str">
        <f>FI4&amp;""&amp;FJ4</f>
        <v/>
      </c>
      <c r="FM4" s="152" t="str">
        <f>FK4&amp;""&amp;FL4</f>
        <v/>
      </c>
      <c r="FN4" s="152">
        <f>COUNTIF(DK4:DR4,"YES")</f>
        <v>0</v>
      </c>
      <c r="FO4" s="152" t="str">
        <f>IF(DU4="","",IF(FN4&gt;=1,"COMPARTMENT",IF(FN4&lt;1,"PASS",IF(FN4&gt;5,"ESSENTIAL REPEAT","PASS"))))</f>
        <v>PASS</v>
      </c>
      <c r="FP4" s="152" t="str">
        <f>IF(FN4=1,FN4,"")</f>
        <v/>
      </c>
      <c r="FQ4" s="152" t="str">
        <f>IF(DU4="","",IF(FP4=1,"COMPARTMENT",IF(FP4&lt;1,"PASS",IF(FN4&gt;1,"ESSENTIAL REPEAT","PASS"))))</f>
        <v>PASS</v>
      </c>
      <c r="FR4" s="152" t="str">
        <f>IF(FN4=1,FN4,IF(FN4=2,FN4,""))</f>
        <v/>
      </c>
      <c r="FS4" s="152" t="str">
        <f>IF(DU4="","",IF(FR4&lt;=2,"COMPARTMENT",IF(FR4&lt;1,"PASS",IF(FN4&gt;2,"ESSENTIAL REPEAT","PASS"))))</f>
        <v>PASS</v>
      </c>
      <c r="FT4" s="152" t="str">
        <f>IF(FN4=1,FM4,"")</f>
        <v/>
      </c>
      <c r="FU4" s="152" t="str">
        <f>IF(FN4&lt;=2,FM4,"")</f>
        <v/>
      </c>
      <c r="FV4" s="152" t="str">
        <f>IF(FM4="","",IF($FV$1="ONE",FT4,IF($FV$1="TWO",FU4,IF($FV$1="ALL",FM4))))</f>
        <v/>
      </c>
      <c r="FW4" s="152" t="str">
        <f>IF($FW$2="ONE",FP4,IF($FW$2="TWO",FR4,IF($FW$2="ALL",FN4)))</f>
        <v/>
      </c>
      <c r="FX4" s="152" t="str">
        <f>IF($FX$2="ONE",FQ4,IF($FX$2="TWO",FS4,IF($FX$2="ALL",FO4)))</f>
        <v>PASS</v>
      </c>
      <c r="FY4" s="153" t="str">
        <f>IF($FY$1="Aggregate",FV4,IF($FY$1="Theory and Practical Separate",EW4))</f>
        <v/>
      </c>
      <c r="FZ4" s="156" t="str">
        <f>IF($FZ$2="Aggregate",FW4,IF($FZ$2="Theory and Practical Separate",EX4,""))</f>
        <v/>
      </c>
      <c r="GA4" s="241" t="str">
        <f>IF($GA$2="Aggregate",FX4,IF($GA$2="Theory and Practical Separate",EY4,""))</f>
        <v>PASS</v>
      </c>
      <c r="GB4" s="214">
        <f>IF(GA4="PASS",DU4,"")</f>
        <v>262</v>
      </c>
      <c r="GC4" s="214">
        <f>IF(GB4="","",GB4*$GC$3/$GB$3)</f>
        <v>52.4</v>
      </c>
      <c r="GD4" s="242" t="str">
        <f>IF(GC4="","",IF(GC4&lt;33,"E",IF(GC4&lt;41,"D",IF(GC4&lt;51,"C2",IF(GC4&lt;61,"C1",IF(GC4&lt;71,"B2",IF(GC4&lt;81,"B1",IF(GC4&lt;91,"A2",IF(GC4&lt;=100,"A1")))))))))</f>
        <v>C1</v>
      </c>
      <c r="GE4" s="253" t="str">
        <f>IF(J4="","",IF(J4&lt;33,"E",IF(J4&lt;41,"D",IF(J4&lt;51,"C2",IF(J4&lt;61,"C1",IF(J4&lt;71,"B2",IF(J4&lt;81,"B1",IF(J4&lt;91,"A2",IF(J4&lt;=100,"A1")))))))))</f>
        <v>C1</v>
      </c>
      <c r="GF4" s="253" t="str">
        <f>IF(U4="","",IF(U4&lt;33,"E",IF(U4&lt;41,"D",IF(U4&lt;51,"C2",IF(U4&lt;61,"C1",IF(U4&lt;71,"B2",IF(U4&lt;81,"B1",IF(U4&lt;91,"A2",IF(U4&lt;=100,"A1")))))))))</f>
        <v>C2</v>
      </c>
      <c r="GG4" s="253" t="str">
        <f>IF(AF4="","",IF(AF4&lt;33,"E",IF(AF4&lt;41,"D",IF(AF4&lt;51,"C2",IF(AF4&lt;61,"C1",IF(AF4&lt;71,"B2",IF(AF4&lt;81,"B1",IF(AF4&lt;91,"A2",IF(AF4&lt;=100,"A1")))))))))</f>
        <v>C2</v>
      </c>
      <c r="GH4" s="253" t="str">
        <f>IF(AQ4="","",IF(AQ4&lt;33,"E",IF(AQ4&lt;41,"D",IF(AQ4&lt;51,"C2",IF(AQ4&lt;61,"C1",IF(AQ4&lt;71,"B2",IF(AQ4&lt;81,"B1",IF(AQ4&lt;91,"A2",IF(AQ4&lt;=100,"A1")))))))))</f>
        <v>B2</v>
      </c>
      <c r="GI4" s="253" t="str">
        <f>IF(BB4="","",IF(BB4&lt;33,"E",IF(BB4&lt;41,"D",IF(BB4&lt;51,"C2",IF(BB4&lt;61,"C1",IF(BB4&lt;71,"B2",IF(BB4&lt;81,"B1",IF(BB4&lt;91,"A2",IF(BB4&lt;=100,"A1")))))))))</f>
        <v/>
      </c>
      <c r="GJ4" s="253" t="str">
        <f>IF(BM4="","",IF(BM4&lt;33,"E",IF(BM4&lt;41,"D",IF(BM4&lt;51,"C2",IF(BM4&lt;61,"C1",IF(BM4&lt;71,"B2",IF(BM4&lt;81,"B1",IF(BM4&lt;91,"A2",IF(BM4&lt;=100,"A1")))))))))</f>
        <v>C2</v>
      </c>
      <c r="GK4" s="253" t="str">
        <f>IF(BX4="","",IF(BX4&lt;33,"E",IF(BX4&lt;41,"D",IF(BX4&lt;51,"C2",IF(BX4&lt;61,"C1",IF(BX4&lt;71,"B2",IF(BX4&lt;81,"B1",IF(BX4&lt;91,"A2",IF(BX4&lt;=100,"A1")))))))))</f>
        <v/>
      </c>
      <c r="GL4" s="253" t="str">
        <f>IF(CI4="","",IF(CI4&lt;33,"E",IF(CI4&lt;41,"D",IF(CI4&lt;51,"C2",IF(CI4&lt;61,"C1",IF(CI4&lt;71,"B2",IF(CI4&lt;81,"B1",IF(CI4&lt;91,"A2",IF(CI4&lt;=100,"A1")))))))))</f>
        <v>B1</v>
      </c>
      <c r="GM4" s="253" t="str">
        <f>IF(CT4="","",IF(CT4&lt;33,"E",IF(CT4&lt;41,"D",IF(CT4&lt;51,"C2",IF(CT4&lt;61,"C1",IF(CT4&lt;71,"B2",IF(CT4&lt;81,"B1",IF(CT4&lt;91,"A2",IF(CT4&lt;=100,"A1")))))))))</f>
        <v/>
      </c>
      <c r="GN4" s="253" t="str">
        <f>IF(GM4="","",GM4)</f>
        <v/>
      </c>
      <c r="GO4" s="329">
        <f>IF(DU4="","",(DU4*100/DT4))</f>
        <v>52.4</v>
      </c>
      <c r="GP4" s="329" t="str">
        <f>IF(GO4="","",IF(GO4&lt;33,"E",IF(GO4&lt;41,"D",IF(GO4&lt;51,"C2",IF(GO4&lt;61,"C1",IF(GO4&lt;71,"B2",IF(GO4&lt;81,"B1",IF(GO4&lt;91,"A2",IF(GO4&lt;=100,"A1")))))))))</f>
        <v>C1</v>
      </c>
    </row>
    <row r="5" spans="1:198" x14ac:dyDescent="0.35">
      <c r="A5" s="1">
        <f>IF('Student Profile'!A4="","",'Student Profile'!A4)</f>
        <v>2</v>
      </c>
      <c r="B5" s="28" t="str">
        <f>IF('Student Profile'!B4="","",'Student Profile'!B4)</f>
        <v>BHASKAR SINGH NEGI</v>
      </c>
      <c r="C5" s="114">
        <f>IF('Entry of Marks'!F7="","",'Entry of Marks'!F7)</f>
        <v>5</v>
      </c>
      <c r="D5" s="119">
        <f>IF('Entry of Marks'!AA7="","",'Entry of Marks'!AA7)</f>
        <v>4</v>
      </c>
      <c r="E5" s="115">
        <f>IF('Entry of Marks'!M7="","",'Entry of Marks'!M7)</f>
        <v>20</v>
      </c>
      <c r="F5" s="115">
        <f>IF('Entry of Marks'!AH7="","",'Entry of Marks'!AH7)</f>
        <v>40</v>
      </c>
      <c r="G5" s="116">
        <f t="shared" ref="G5:G68" si="1">IF(AND(C5="",D5="",E5="",F5=""),"",ROUNDUP(SUM(C5,D5,E5,F5),0))</f>
        <v>69</v>
      </c>
      <c r="H5" s="116">
        <f>IF('Entry of Marks'!AO7="","",'Entry of Marks'!AO7)</f>
        <v>18</v>
      </c>
      <c r="I5" s="116">
        <f>IF(G5="","",ROUNDUP((G5*$I$3/$G$3),0))</f>
        <v>56</v>
      </c>
      <c r="J5" s="167">
        <f>IF(AND(I5="",H5=""),"",SUM(ROUNDUP(SUM(I5,H5),0)))</f>
        <v>74</v>
      </c>
      <c r="K5" s="167" t="str">
        <f t="shared" ref="K5:K68" si="2">IF(I5="","",IF(I5&lt;(ROUNDDOWN($I$3/3,0)),"Need Impr.",""))</f>
        <v/>
      </c>
      <c r="L5" s="167" t="str">
        <f t="shared" ref="L5:L68" si="3">IF(J5="","",IF(J5&lt;(ROUNDDOWN($J$3/3,0)),"Need Impr.",""))</f>
        <v/>
      </c>
      <c r="M5" s="165" t="str">
        <f>IF(J5="","",IF($M$3="Aggregate",L5,IF($M$3="Theory and Practical Separate",K5)))</f>
        <v/>
      </c>
      <c r="N5" s="124">
        <f>IF('Entry of Marks'!F112="","",'Entry of Marks'!F112)</f>
        <v>5</v>
      </c>
      <c r="O5" s="125">
        <f>IF('Entry of Marks'!AA112="","",'Entry of Marks'!AA112)</f>
        <v>7</v>
      </c>
      <c r="P5" s="125">
        <f>IF('Entry of Marks'!M112="","",'Entry of Marks'!M112)</f>
        <v>9</v>
      </c>
      <c r="Q5" s="257">
        <f>IF('Entry of Marks'!AH112="","",'Entry of Marks'!AH112)</f>
        <v>22</v>
      </c>
      <c r="R5" s="116">
        <f t="shared" ref="R5:R68" si="4">IF(AND(N5="",O5="",P5="",Q5=""),"",ROUNDUP(SUM(N5,O5,P5,Q5),0))</f>
        <v>43</v>
      </c>
      <c r="S5" s="126">
        <f>IF('Entry of Marks'!AO112="","",'Entry of Marks'!AO112)</f>
        <v>14</v>
      </c>
      <c r="T5" s="116">
        <f t="shared" ref="T5:T68" si="5">IF(R5="","",ROUNDUP((R5*$T$3/$R$3),0))</f>
        <v>35</v>
      </c>
      <c r="U5" s="167">
        <f>IF(AND(T5="",S5=""),"",SUM(ROUNDUP(SUM(T5,S5),0)))</f>
        <v>49</v>
      </c>
      <c r="V5" s="176" t="str">
        <f t="shared" ref="V5:V68" si="6">IF(T5="","",IF(T5&lt;(ROUNDDOWN($T$3/3,0)),"Need Impr.",""))</f>
        <v/>
      </c>
      <c r="W5" s="176" t="str">
        <f>IF(U5="","",IF(U5&lt;(ROUNDDOWN($U$3/3,0)),"Need Impr.",""))</f>
        <v/>
      </c>
      <c r="X5" s="174" t="str">
        <f t="shared" ref="X5:X63" si="7">IF(U5="","",IF($X$3="Aggregate",W5,IF($X$3="Theory and Practical Separate",V5)))</f>
        <v/>
      </c>
      <c r="Y5" s="258">
        <f>IF('Entry of Marks'!F217="","",'Entry of Marks'!F217)</f>
        <v>4</v>
      </c>
      <c r="Z5" s="119">
        <f>IF('Entry of Marks'!AA217="","",'Entry of Marks'!AA217)</f>
        <v>8</v>
      </c>
      <c r="AA5" s="119">
        <f>IF('Entry of Marks'!M217="","",'Entry of Marks'!M217)</f>
        <v>6</v>
      </c>
      <c r="AB5" s="119">
        <f>IF('Entry of Marks'!AH217="","",'Entry of Marks'!AH217)</f>
        <v>14</v>
      </c>
      <c r="AC5" s="116">
        <f t="shared" ref="AC5:AC68" si="8">IF(AND(Y5="",Z5="",AA5="",AB5=""),"",ROUNDUP(SUM(Y5,Z5,AA5,AB5),0))</f>
        <v>32</v>
      </c>
      <c r="AD5" s="259">
        <f>IF('Entry of Marks'!AO217="","",'Entry of Marks'!AO217)</f>
        <v>24</v>
      </c>
      <c r="AE5" s="116">
        <f t="shared" ref="AE5:AE68" si="9">IF(AC5="","",ROUNDUP((AC5*$AE$3/$AC$3),0))</f>
        <v>23</v>
      </c>
      <c r="AF5" s="167">
        <f>IF(AND(AE5="",AD5=""),"",SUM(ROUNDUP(SUM(AE5,AD5),0)))</f>
        <v>47</v>
      </c>
      <c r="AG5" s="167" t="str">
        <f t="shared" ref="AG5:AG68" si="10">IF(AE5="","",IF(AE5&lt;(ROUNDDOWN($AE$3/3,0)),"Need Impr.",""))</f>
        <v/>
      </c>
      <c r="AH5" s="167" t="str">
        <f>IF(AF5="","",IF(AF5&lt;(ROUNDDOWN($AF$3/3,0)),"Need Impr.",""))</f>
        <v/>
      </c>
      <c r="AI5" s="165" t="str">
        <f>IF(AF5="","",IF($AI$3="Aggregate",AH5,IF($AI$3="Theory and Practical Separate",AG5)))</f>
        <v/>
      </c>
      <c r="AJ5" s="260">
        <f>IF('Entry of Marks'!F322="","",'Entry of Marks'!F322)</f>
        <v>2</v>
      </c>
      <c r="AK5" s="257">
        <f>IF('Entry of Marks'!AA322="","",'Entry of Marks'!AA322)</f>
        <v>8</v>
      </c>
      <c r="AL5" s="257">
        <f>IF('Entry of Marks'!M322="","",'Entry of Marks'!M322)</f>
        <v>12</v>
      </c>
      <c r="AM5" s="257">
        <f>IF('Entry of Marks'!AH322="","",'Entry of Marks'!AH322)</f>
        <v>28</v>
      </c>
      <c r="AN5" s="116">
        <f t="shared" ref="AN5:AN68" si="11">IF(AND(AJ5="",AK5="",AL5="",AM5=""),"",ROUNDUP(SUM(AJ5,AK5,AL5,AM5),0))</f>
        <v>50</v>
      </c>
      <c r="AO5" s="261">
        <f>IF('Entry of Marks'!AO322="","",'Entry of Marks'!AO322)</f>
        <v>26</v>
      </c>
      <c r="AP5" s="116">
        <f t="shared" ref="AP5:AP68" si="12">IF(AN5="","",ROUNDUP((AN5*$AP$3/$AN$3),0))</f>
        <v>35</v>
      </c>
      <c r="AQ5" s="167">
        <f>IF(AND(AP5="",AO5=""),"",SUM(ROUNDUP(SUM(AP5,AO5),0)))</f>
        <v>61</v>
      </c>
      <c r="AR5" s="176" t="str">
        <f t="shared" ref="AR5:AR9" si="13">IF(AP5="","",IF(AP5&lt;($AP$3/3),"Need Impr.",""))</f>
        <v/>
      </c>
      <c r="AS5" s="176" t="str">
        <f t="shared" ref="AS5:AS68" si="14">IF(AQ5="","",IF(AQ5&lt;(ROUNDDOWN($AQ$3/3,0)),"Need Impr.",""))</f>
        <v/>
      </c>
      <c r="AT5" s="176" t="str">
        <f t="shared" ref="AT5:AT62" si="15">IF(AQ5="","",IF($AT$3="Aggregate",AS5,IF($AT$3="Theory and Practical Separate",AR5)))</f>
        <v/>
      </c>
      <c r="AU5" s="262" t="str">
        <f>IF('Entry of Marks'!F427="","",'Entry of Marks'!F427)</f>
        <v/>
      </c>
      <c r="AV5" s="119" t="str">
        <f>IF('Entry of Marks'!AA427="","",'Entry of Marks'!AA427)</f>
        <v/>
      </c>
      <c r="AW5" s="119" t="str">
        <f>IF('Entry of Marks'!M427="","",'Entry of Marks'!M427)</f>
        <v/>
      </c>
      <c r="AX5" s="119" t="str">
        <f>IF('Entry of Marks'!AH427="","",'Entry of Marks'!AH427)</f>
        <v/>
      </c>
      <c r="AY5" s="116" t="str">
        <f t="shared" ref="AY5:AY68" si="16">IF(AND(AU5="",AV5="",AW5="",AX5=""),"",ROUNDUP(SUM(AU5,AV5,AW5,AX5),0))</f>
        <v/>
      </c>
      <c r="AZ5" s="259" t="str">
        <f>IF('Entry of Marks'!AO427="","",'Entry of Marks'!AO427)</f>
        <v/>
      </c>
      <c r="BA5" s="116" t="str">
        <f t="shared" ref="BA5:BA68" si="17">IF(AY5="","",ROUNDUP((AY5*$BA$3/$AY$3),0))</f>
        <v/>
      </c>
      <c r="BB5" s="167" t="str">
        <f>IF(AND(BA5="",AZ5=""),"",SUM(ROUNDUP(SUM(BA5,AZ5),0)))</f>
        <v/>
      </c>
      <c r="BC5" s="167" t="str">
        <f t="shared" ref="BC5:BC68" si="18">IF(BA5="","",IF(BA5&lt;(ROUNDDOWN($BA$3/3,0)),"Need Impr.",""))</f>
        <v/>
      </c>
      <c r="BD5" s="167" t="str">
        <f t="shared" ref="BD5:BD68" si="19">IF(BB5="","",IF(BB5&lt;(ROUNDDOWN($BB$3/3,0)),"Need Impr.",""))</f>
        <v/>
      </c>
      <c r="BE5" s="165" t="str">
        <f>IF(BB5="","",IF($BE$3="Aggregate",BD5,IF($BE$3="Theory and Practical Separate",BC5)))</f>
        <v/>
      </c>
      <c r="BF5" s="260">
        <f>IF('Entry of Marks'!F532="","",'Entry of Marks'!F532)</f>
        <v>4</v>
      </c>
      <c r="BG5" s="257">
        <f>IF('Entry of Marks'!AA532="","",'Entry of Marks'!AA532)</f>
        <v>6</v>
      </c>
      <c r="BH5" s="257">
        <f>IF('Entry of Marks'!M532="","",'Entry of Marks'!M532)</f>
        <v>11</v>
      </c>
      <c r="BI5" s="257">
        <f>IF('Entry of Marks'!AH532="","",'Entry of Marks'!AH532)</f>
        <v>24</v>
      </c>
      <c r="BJ5" s="116">
        <f t="shared" ref="BJ5:BJ68" si="20">IF(AND(BF5="",BG5="",BH5="",BI5=""),"",ROUNDUP(SUM(BF5,BG5,BH5,BI5),0))</f>
        <v>45</v>
      </c>
      <c r="BK5" s="261">
        <f>IF('Entry of Marks'!AO532="","",'Entry of Marks'!AO532)</f>
        <v>21</v>
      </c>
      <c r="BL5" s="116">
        <f t="shared" ref="BL5:BL68" si="21">IF(BJ5="","",ROUNDUP((BJ5*$BL$3/$BJ$3),0))</f>
        <v>32</v>
      </c>
      <c r="BM5" s="167">
        <f>IF(AND(BL5="",BK5=""),"",SUM(ROUNDUP(SUM(BL5,BK5),0)))</f>
        <v>53</v>
      </c>
      <c r="BN5" s="176" t="str">
        <f t="shared" ref="BN5:BN68" si="22">IF(BL5="","",IF(BL5&lt;(ROUNDDOWN($BL$3/3,0)),"Need Impr.",""))</f>
        <v/>
      </c>
      <c r="BO5" s="176" t="str">
        <f t="shared" ref="BO5:BO68" si="23">IF(BM5="","",IF(BM5&lt;(ROUNDDOWN($BM$3/3,0)),"Need Impr.",""))</f>
        <v/>
      </c>
      <c r="BP5" s="176" t="str">
        <f t="shared" ref="BP5:BP61" si="24">IF(BM5="","",IF($BP$3="Aggregate",BO5,IF($BP$3="Theory and Practical Separate",BN5)))</f>
        <v/>
      </c>
      <c r="BQ5" s="258" t="str">
        <f>IF('Entry of Marks'!F637="","",'Entry of Marks'!F637)</f>
        <v/>
      </c>
      <c r="BR5" s="119" t="str">
        <f>IF('Entry of Marks'!AA637="","",'Entry of Marks'!AA637)</f>
        <v/>
      </c>
      <c r="BS5" s="119" t="str">
        <f>IF('Entry of Marks'!M637="","",'Entry of Marks'!M637)</f>
        <v/>
      </c>
      <c r="BT5" s="119" t="str">
        <f>IF('Entry of Marks'!AH637="","",'Entry of Marks'!AH637)</f>
        <v/>
      </c>
      <c r="BU5" s="116" t="str">
        <f t="shared" ref="BU5:BU68" si="25">IF(AND(BQ5="",BR5="",BS5="",BT5=""),"",ROUNDUP(SUM(BQ5,BR5,BS5,BT5),0))</f>
        <v/>
      </c>
      <c r="BV5" s="119" t="str">
        <f>IF('Entry of Marks'!AO637="","",'Entry of Marks'!AO637)</f>
        <v/>
      </c>
      <c r="BW5" s="116" t="str">
        <f t="shared" ref="BW5:BW68" si="26">IF(BU5="","",ROUNDUP((BU5*$BW$3/$BU$3),0))</f>
        <v/>
      </c>
      <c r="BX5" s="167" t="str">
        <f>IF(AND(BW5="",BV5=""),"",SUM(ROUNDUP(SUM(BW5,BV5),0)))</f>
        <v/>
      </c>
      <c r="BY5" s="167" t="str">
        <f t="shared" ref="BY5:BY68" si="27">IF(BW5="","",IF(BW5&lt;(ROUNDDOWN($BW$3/3,0)),"Need Impr.",""))</f>
        <v/>
      </c>
      <c r="BZ5" s="167" t="str">
        <f>IF(BX5="","",IF(BX5&lt;(ROUNDDOWN($BX$3/3,0)),"Need Impr.",""))</f>
        <v/>
      </c>
      <c r="CA5" s="165" t="str">
        <f>IF(BX5="","",IF($CA$3="Aggregate",BZ5,IF($CA$3="Theory and Practical Separate",BY5)))</f>
        <v/>
      </c>
      <c r="CB5" s="260">
        <f>IF('Entry of Marks'!F742="","",'Entry of Marks'!F742)</f>
        <v>8</v>
      </c>
      <c r="CC5" s="257">
        <f>IF('Entry of Marks'!AA742="","",'Entry of Marks'!AA742)</f>
        <v>8</v>
      </c>
      <c r="CD5" s="257">
        <f>IF('Entry of Marks'!M742="","",'Entry of Marks'!M742)</f>
        <v>24</v>
      </c>
      <c r="CE5" s="257">
        <f>IF('Entry of Marks'!AH742="","",'Entry of Marks'!AH742)</f>
        <v>44</v>
      </c>
      <c r="CF5" s="116">
        <f>IF(AND(CB5="",CC5="",CD5="",CE5=""),"",ROUNDUP(SUM(CB5,CC5,CD5,CE5),0))</f>
        <v>84</v>
      </c>
      <c r="CG5" s="261">
        <f>IF('Entry of Marks'!AO742="","",'Entry of Marks'!AO742)</f>
        <v>50</v>
      </c>
      <c r="CH5" s="116">
        <f t="shared" ref="CH5:CH68" si="28">IF(CF5="","",ROUNDUP((CF5*$CH$3/$CF$3),0))</f>
        <v>42</v>
      </c>
      <c r="CI5" s="167">
        <f>IF(AND(CH5="",CG5=""),"",SUM(ROUNDUP(SUM(CH5,CG5),0)))</f>
        <v>92</v>
      </c>
      <c r="CJ5" s="176" t="str">
        <f>IF(CH5="","",IF(CH5&lt;(ROUNDDOWN($CH$3/3,0)),"Need Impr.",""))</f>
        <v/>
      </c>
      <c r="CK5" s="176" t="str">
        <f t="shared" ref="CK5:CK68" si="29">IF(CI5="","",IF(CI5&lt;(ROUNDDOWN($CI$3/3,0)),"Need Impr.",""))</f>
        <v/>
      </c>
      <c r="CL5" s="324" t="str">
        <f t="shared" ref="CL5:CL68" si="30">IF(CI5="","",IF($CK$3="Aggregate",CK5,IF($CK$3="Theory and Practical Separate",CJ5)))</f>
        <v/>
      </c>
      <c r="CM5" s="258" t="str">
        <f>IF('Entry of Marks'!F847="","",'Entry of Marks'!F847)</f>
        <v/>
      </c>
      <c r="CN5" s="119" t="str">
        <f>IF('Entry of Marks'!AA847="","",'Entry of Marks'!AA847)</f>
        <v/>
      </c>
      <c r="CO5" s="119" t="str">
        <f>IF('Entry of Marks'!M847="","",'Entry of Marks'!M847)</f>
        <v/>
      </c>
      <c r="CP5" s="119" t="str">
        <f>IF('Entry of Marks'!AH847="","",'Entry of Marks'!AH847)</f>
        <v/>
      </c>
      <c r="CQ5" s="116" t="str">
        <f t="shared" ref="CQ5:CQ68" si="31">IF(AND(CM5="",CN5="",CO5="",CP5=""),"",ROUNDUP(SUM(CM5,CN5,CO5,CP5),0))</f>
        <v/>
      </c>
      <c r="CR5" s="119" t="str">
        <f>IF('Entry of Marks'!AO847="","",'Entry of Marks'!AO847)</f>
        <v/>
      </c>
      <c r="CS5" s="116" t="str">
        <f t="shared" ref="CS5:CS68" si="32">IF(CQ5="","",ROUNDUP((CQ5*$CS$3/$CQ$3),0))</f>
        <v/>
      </c>
      <c r="CT5" s="167" t="str">
        <f>IF(AND(CS5="",CR5=""),"",SUM(ROUNDUP(SUM(CS5,CR5),0)))</f>
        <v/>
      </c>
      <c r="CU5" s="167" t="str">
        <f t="shared" ref="CU5:CU68" si="33">IF(CS5="","",IF(CS5&lt;(ROUNDDOWN($CS$3/3,0)),"Need Impr.",""))</f>
        <v/>
      </c>
      <c r="CV5" s="167" t="str">
        <f t="shared" ref="CV5:CV68" si="34">IF(CT5="","",IF(CT5&lt;(ROUNDDOWN($CT$3/3,0)),"Need Impr.",""))</f>
        <v/>
      </c>
      <c r="CW5" s="165" t="str">
        <f t="shared" ref="CW5:CW61" si="35">IF(CT5="","",IF($CW$3="Aggregate",CV5,IF($CW$3="Theory and Practical Separate",CU5)))</f>
        <v/>
      </c>
      <c r="CX5" s="131" t="str">
        <f>IF('Co-Scholostic'!C4="","",'Co-Scholostic'!C4)</f>
        <v>A</v>
      </c>
      <c r="CY5" s="131" t="str">
        <f>IF('Co-Scholostic'!D4="","",'Co-Scholostic'!D4)</f>
        <v>A</v>
      </c>
      <c r="CZ5" s="131" t="str">
        <f>IF('Co-Scholostic'!E4="","",'Co-Scholostic'!E4)</f>
        <v>A</v>
      </c>
      <c r="DA5" s="131" t="str">
        <f>IF('Co-Scholostic'!F4="","",'Co-Scholostic'!F4)</f>
        <v>A</v>
      </c>
      <c r="DB5" s="134" t="str">
        <f t="shared" ref="DB5:DB68" si="36">IF(I5&lt;(ROUNDDOWN($I$3/3,0)),"YES","")</f>
        <v/>
      </c>
      <c r="DC5" s="134" t="str">
        <f t="shared" ref="DC5:DC68" si="37">IF(T5&lt;(ROUNDDOWN($T$3/3,0)),"YES","")</f>
        <v/>
      </c>
      <c r="DD5" s="134" t="str">
        <f t="shared" ref="DD5:DD68" si="38">IF(AE5&lt;(ROUNDDOWN($AE$3/3,0)),"YES","")</f>
        <v/>
      </c>
      <c r="DE5" s="134" t="str">
        <f t="shared" ref="DE5:DE68" si="39">IF(AP5&lt;(ROUNDDOWN($AP$3/3,0)),"YES","")</f>
        <v/>
      </c>
      <c r="DF5" s="134" t="str">
        <f t="shared" ref="DF5:DF68" si="40">IF(BA5&lt;(ROUNDDOWN($BA$3/3,0)),"YES","")</f>
        <v/>
      </c>
      <c r="DG5" s="134" t="str">
        <f t="shared" ref="DG5:DG68" si="41">IF(BL5&lt;(ROUNDDOWN($BL$3/3,0)),"YES","")</f>
        <v/>
      </c>
      <c r="DH5" s="134" t="str">
        <f t="shared" ref="DH5:DH68" si="42">IF(BW5&lt;(ROUNDDOWN($BW$3/3,0)),"YES","")</f>
        <v/>
      </c>
      <c r="DI5" s="134" t="str">
        <f t="shared" ref="DI5:DI68" si="43">IF(CH5&lt;(ROUNDDOWN($CH$3/3,0)),"YES","")</f>
        <v/>
      </c>
      <c r="DJ5" s="134" t="e">
        <f t="shared" ref="DJ5:DJ68" si="44">IF(CS5&lt;(ROUNDDOWN($CS$3/3,0)),"YES","")</f>
        <v>#VALUE!</v>
      </c>
      <c r="DK5" s="137" t="str">
        <f t="shared" ref="DK5:DK68" si="45">IF(J5&lt;(ROUNDDOWN($J$3/3,0)),"YES","")</f>
        <v/>
      </c>
      <c r="DL5" s="137" t="str">
        <f t="shared" ref="DL5:DL68" si="46">IF(U5&lt;(ROUNDDOWN($U$3/3,0)),"YES","")</f>
        <v/>
      </c>
      <c r="DM5" s="137" t="str">
        <f t="shared" ref="DM5:DM68" si="47">IF(AF5&lt;(ROUNDDOWN($AF$3/3,0)),"YES","")</f>
        <v/>
      </c>
      <c r="DN5" s="137" t="str">
        <f t="shared" ref="DN5:DN68" si="48">IF(AQ5&lt;(ROUNDDOWN($AQ$3/3,0)),"YES","")</f>
        <v/>
      </c>
      <c r="DO5" s="137" t="str">
        <f t="shared" ref="DO5:DO68" si="49">IF(BB5&lt;(ROUNDDOWN($BB$3/3,0)),"YES","")</f>
        <v/>
      </c>
      <c r="DP5" s="137" t="str">
        <f t="shared" ref="DP5:DP68" si="50">IF(BM5&lt;(ROUNDDOWN($BM$3/3,0)),"YES","")</f>
        <v/>
      </c>
      <c r="DQ5" s="137" t="str">
        <f t="shared" ref="DQ5:DQ68" si="51">IF(BX5&lt;(ROUNDDOWN($BX$3/3,0)),"YES","")</f>
        <v/>
      </c>
      <c r="DR5" s="137" t="str">
        <f t="shared" ref="DR5:DR68" si="52">IF(CI5&lt;(ROUNDDOWN($CI$3/3,0)),"YES","")</f>
        <v/>
      </c>
      <c r="DS5" s="137" t="e">
        <f t="shared" ref="DS5:DS68" si="53">IF(CT5&lt;(ROUNDDOWN($CT$3/3,0)),"YES","")</f>
        <v>#VALUE!</v>
      </c>
      <c r="DT5" s="143">
        <f t="shared" ref="DT5:DT68" si="54">IF(DU5="","",(5*100))</f>
        <v>500</v>
      </c>
      <c r="DU5" s="144">
        <f t="shared" ref="DU5:DU68" si="55">IF(AND(J5="",U5="",AF5="",AQ5="",BB5="",BM5="",BX5=""),"",SUM(J5,U5,AF5,AQ5,BB5,BM5,BX5))</f>
        <v>284</v>
      </c>
      <c r="DV5" s="145">
        <f t="shared" ref="DV5:DV61" si="56">IF(DU5="","",(DU5/DT5))</f>
        <v>0.56799999999999995</v>
      </c>
      <c r="DW5" s="138"/>
      <c r="DX5" s="30" t="str">
        <f>IF(DU5="","",IF(DW5&lt;1,"PASS",""))</f>
        <v>PASS</v>
      </c>
      <c r="DY5" s="146">
        <f t="shared" ref="DY5:DY68" si="57">IF(DX5="","",RANK(DU5,$DU$4:$DU$105))</f>
        <v>12</v>
      </c>
      <c r="DZ5" s="266" t="str">
        <f t="shared" ref="DZ5:DZ61" si="58">IF(DB5="YES",$DB$2,"")</f>
        <v/>
      </c>
      <c r="EA5" s="266" t="str">
        <f t="shared" ref="EA5:EA62" si="59">IF(DC5="YES",$DC$2,"")</f>
        <v/>
      </c>
      <c r="EB5" s="266" t="str">
        <f t="shared" ref="EB5:EB62" si="60">IF(DD5="YES",$DD$2,"")</f>
        <v/>
      </c>
      <c r="EC5" s="266" t="str">
        <f t="shared" ref="EC5:EC62" si="61">IF(DE5="YES",$DE$2,"")</f>
        <v/>
      </c>
      <c r="ED5" s="266" t="str">
        <f t="shared" ref="ED5:ED62" si="62">IF(DF5="YES",$DF$2,"")</f>
        <v/>
      </c>
      <c r="EE5" s="266" t="str">
        <f t="shared" ref="EE5:EE62" si="63">IF(DG5="YES",$DG$2,"")</f>
        <v/>
      </c>
      <c r="EF5" s="266" t="str">
        <f t="shared" ref="EF5:EF62" si="64">IF(DH5="YES",$DH$2,"")</f>
        <v/>
      </c>
      <c r="EG5" s="268"/>
      <c r="EH5" s="269" t="str">
        <f t="shared" ref="EH5:EH63" si="65">DZ5&amp;""&amp;EA5</f>
        <v/>
      </c>
      <c r="EI5" s="269" t="str">
        <f t="shared" ref="EI5:EI63" si="66">EB5&amp;""&amp;EC5</f>
        <v/>
      </c>
      <c r="EJ5" s="269" t="str">
        <f t="shared" ref="EJ5:EJ63" si="67">ED5&amp;""&amp;EE5</f>
        <v/>
      </c>
      <c r="EK5" s="269" t="str">
        <f t="shared" ref="EK5:EK63" si="68">EF5</f>
        <v/>
      </c>
      <c r="EL5" s="271" t="str">
        <f t="shared" ref="EL5:EL63" si="69">EH5&amp;""&amp;EI5</f>
        <v/>
      </c>
      <c r="EM5" s="271" t="str">
        <f t="shared" ref="EM5:EM63" si="70">EJ5&amp;""&amp;EK5</f>
        <v/>
      </c>
      <c r="EN5" s="273" t="str">
        <f t="shared" ref="EN5:EN63" si="71">EL5&amp;""&amp;EM5</f>
        <v/>
      </c>
      <c r="EO5" s="276">
        <f t="shared" ref="EO5:EO63" si="72">COUNTIF(DB5:DI5,"YES")</f>
        <v>0</v>
      </c>
      <c r="EP5" s="276" t="str">
        <f t="shared" ref="EP5:EP68" si="73">IF(DU5="","",IF(EO5&gt;=1,"COMPARTMENT",IF(EO5&lt;1,"PASS",IF(EO5&gt;5,"ESSENTIAL REPEAT","PASS"))))</f>
        <v>PASS</v>
      </c>
      <c r="EQ5" s="148" t="str">
        <f t="shared" ref="EQ5:EQ63" si="74">IF(EO5=1,EO5,"")</f>
        <v/>
      </c>
      <c r="ER5" s="148" t="str">
        <f t="shared" ref="ER5:ER68" si="75">IF(DU5="","",IF(EQ5=1,"COMPARTMENT",IF(EO5&lt;1,"PASS",IF(EO5&gt;1,"ESSENTIAL REPEAT","PASS"))))</f>
        <v>PASS</v>
      </c>
      <c r="ES5" s="276" t="str">
        <f>IF(EO5=1,EO5,IF(EO5=2,EO5,""))</f>
        <v/>
      </c>
      <c r="ET5" s="276" t="str">
        <f t="shared" ref="ET5:ET68" si="76">IF(DU5="","",IF(ES5&lt;=2,"COMPARTMENT",IF(ES5&lt;1,"PASS",IF(EO5&gt;2,"ESSENTIAL REPEAT","PASS"))))</f>
        <v>PASS</v>
      </c>
      <c r="EU5" s="147" t="str">
        <f t="shared" ref="EU5:EU63" si="77">IF(EO5=1,EN5,"")</f>
        <v/>
      </c>
      <c r="EV5" s="148" t="str">
        <f t="shared" ref="EV5:EV63" si="78">IF(EO5&lt;=2,EN5,"")</f>
        <v/>
      </c>
      <c r="EW5" s="148" t="str">
        <f t="shared" ref="EW5:EW63" si="79">IF(EN5="","",IF($EW$1="ONE",EU5,IF($EW$1="TWO",EV5,IF($EW$1="ALL",EN5))))</f>
        <v/>
      </c>
      <c r="EX5" s="148"/>
      <c r="EY5" s="148" t="str">
        <f t="shared" ref="EY5:EY63" si="80">IF($EY$2="ONE",ER5,IF($EY$2="TWO",ET5,IF($EY$2="ALL",EP5)))</f>
        <v>PASS</v>
      </c>
      <c r="EZ5" s="151" t="str">
        <f t="shared" ref="EZ5:EZ63" si="81">IF(DK5="YES",$DK$2,"")</f>
        <v/>
      </c>
      <c r="FA5" s="151" t="str">
        <f t="shared" ref="FA5:FA63" si="82">IF(DL5="YES",$DL$2,"")</f>
        <v/>
      </c>
      <c r="FB5" s="151" t="str">
        <f t="shared" ref="FB5:FB63" si="83">IF(DM5="YES",$DM$2,"")</f>
        <v/>
      </c>
      <c r="FC5" s="151" t="str">
        <f t="shared" ref="FC5:FC63" si="84">IF(DN5="YES",$DN$2,"")</f>
        <v/>
      </c>
      <c r="FD5" s="151" t="str">
        <f t="shared" ref="FD5:FD63" si="85">IF(DO5="YES",$DO$2,"")</f>
        <v/>
      </c>
      <c r="FE5" s="151" t="str">
        <f t="shared" ref="FE5:FE63" si="86">IF(DP5="YES",$DP$2,"")</f>
        <v/>
      </c>
      <c r="FF5" s="151" t="str">
        <f t="shared" ref="FF5:FF63" si="87">IF(DQ5="YES",$DQ$2,"")</f>
        <v/>
      </c>
      <c r="FG5" s="152" t="str">
        <f t="shared" ref="FG5:FG63" si="88">EZ5&amp;""&amp;FA5</f>
        <v/>
      </c>
      <c r="FH5" s="152" t="str">
        <f t="shared" ref="FH5:FH63" si="89">FB5&amp;""&amp;FC5</f>
        <v/>
      </c>
      <c r="FI5" s="152" t="str">
        <f t="shared" ref="FI5:FI63" si="90">FD5&amp;""&amp;FE5</f>
        <v/>
      </c>
      <c r="FJ5" s="152" t="str">
        <f t="shared" ref="FJ5:FJ63" si="91">FF5</f>
        <v/>
      </c>
      <c r="FK5" s="151" t="str">
        <f t="shared" ref="FK5:FK63" si="92">FG5&amp;""&amp;FH5</f>
        <v/>
      </c>
      <c r="FL5" s="151" t="str">
        <f t="shared" ref="FL5:FL63" si="93">FI5&amp;""&amp;FJ5</f>
        <v/>
      </c>
      <c r="FM5" s="152" t="str">
        <f t="shared" ref="FM5:FM63" si="94">FK5&amp;""&amp;FL5</f>
        <v/>
      </c>
      <c r="FN5" s="152">
        <f t="shared" ref="FN5:FN63" si="95">COUNTIF(DK5:DR5,"YES")</f>
        <v>0</v>
      </c>
      <c r="FO5" s="152" t="str">
        <f t="shared" ref="FO5:FO68" si="96">IF(DU5="","",IF(FN5&gt;=1,"COMPARTMENT",IF(FN5&lt;1,"PASS",IF(FN5&gt;5,"ESSENTIAL REPEAT","PASS"))))</f>
        <v>PASS</v>
      </c>
      <c r="FP5" s="152" t="str">
        <f t="shared" ref="FP5:FP63" si="97">IF(FN5=1,FN5,"")</f>
        <v/>
      </c>
      <c r="FQ5" s="152" t="str">
        <f t="shared" ref="FQ5:FQ68" si="98">IF(DU5="","",IF(FP5=1,"COMPARTMENT",IF(FP5&lt;1,"PASS",IF(FN5&gt;1,"ESSENTIAL REPEAT","PASS"))))</f>
        <v>PASS</v>
      </c>
      <c r="FR5" s="152" t="str">
        <f t="shared" ref="FR5:FR63" si="99">IF(FN5=1,FN5,IF(FN5=2,FN5,""))</f>
        <v/>
      </c>
      <c r="FS5" s="152" t="str">
        <f t="shared" ref="FS5:FS68" si="100">IF(DU5="","",IF(FR5&lt;=2,"COMPARTMENT",IF(FR5&lt;1,"PASS",IF(FN5&gt;2,"ESSENTIAL REPEAT","PASS"))))</f>
        <v>PASS</v>
      </c>
      <c r="FT5" s="152" t="str">
        <f t="shared" ref="FT5:FT63" si="101">IF(FN5=1,FM5,"")</f>
        <v/>
      </c>
      <c r="FU5" s="152" t="str">
        <f t="shared" ref="FU5:FU63" si="102">IF(FN5&lt;=2,FM5,"")</f>
        <v/>
      </c>
      <c r="FV5" s="151" t="str">
        <f t="shared" ref="FV5:FV63" si="103">IF(FM5="","",IF($FV$1="ONE",FT5,IF($FV$1="TWO",FU5,IF($FV$1="ALL",FM5))))</f>
        <v/>
      </c>
      <c r="FW5" s="151" t="str">
        <f t="shared" ref="FW5:FW63" si="104">IF($FW$2="ONE",FP5,IF($FW$2="TWO",FR5,IF($FW$2="ALL",FN5)))</f>
        <v/>
      </c>
      <c r="FX5" s="152" t="str">
        <f t="shared" ref="FX5:FX68" si="105">IF($FX$2="ONE",FQ5,IF($FX$2="TWO",FS5,IF($FX$2="ALL",FO5)))</f>
        <v>PASS</v>
      </c>
      <c r="FY5" s="153" t="str">
        <f>IF($FY$1="Aggregate",FV5,IF($FY$1="Theory and Practical Separate",EW5))</f>
        <v/>
      </c>
      <c r="FZ5" s="156">
        <f t="shared" ref="FZ5:FZ63" si="106">IF($FZ$2="Aggregate",FW5,IF($FZ$2="Theory and Practical Separate",EX5,""))</f>
        <v>0</v>
      </c>
      <c r="GA5" s="241" t="str">
        <f t="shared" ref="GA5:GA63" si="107">IF($GA$2="Aggregate",FX5,IF($GA$2="Theory and Practical Separate",EY5,""))</f>
        <v>PASS</v>
      </c>
      <c r="GB5" s="214">
        <f t="shared" ref="GB5:GB68" si="108">IF(GA5="PASS",DU5,"")</f>
        <v>284</v>
      </c>
      <c r="GC5" s="214">
        <f t="shared" ref="GC5:GC63" si="109">IF(GB5="","",GB5*$GC$3/$GB$3)</f>
        <v>56.8</v>
      </c>
      <c r="GD5" s="242" t="str">
        <f t="shared" ref="GD5:GD63" si="110">IF(GC5="","",IF(GC5&lt;33,"E",IF(GC5&lt;41,"D",IF(GC5&lt;51,"C2",IF(GC5&lt;61,"C1",IF(GC5&lt;71,"B2",IF(GC5&lt;81,"B1",IF(GC5&lt;91,"A2",IF(GC5&lt;=100,"A1")))))))))</f>
        <v>C1</v>
      </c>
      <c r="GE5" s="253" t="str">
        <f t="shared" ref="GE5:GE63" si="111">IF(J5="","",IF(J5&lt;33,"E",IF(J5&lt;41,"D",IF(J5&lt;51,"C2",IF(J5&lt;61,"C1",IF(J5&lt;71,"B2",IF(J5&lt;81,"B1",IF(J5&lt;91,"A2",IF(J5&lt;=100,"A1")))))))))</f>
        <v>B1</v>
      </c>
      <c r="GF5" s="253" t="str">
        <f t="shared" ref="GF5:GF63" si="112">IF(U5="","",IF(U5&lt;33,"E",IF(U5&lt;41,"D",IF(U5&lt;51,"C2",IF(U5&lt;61,"C1",IF(U5&lt;71,"B2",IF(U5&lt;81,"B1",IF(U5&lt;91,"A2",IF(U5&lt;=100,"A1")))))))))</f>
        <v>C2</v>
      </c>
      <c r="GG5" s="253" t="str">
        <f t="shared" ref="GG5:GG63" si="113">IF(AF5="","",IF(AF5&lt;33,"E",IF(AF5&lt;41,"D",IF(AF5&lt;51,"C2",IF(AF5&lt;61,"C1",IF(AF5&lt;71,"B2",IF(AF5&lt;81,"B1",IF(AF5&lt;91,"A2",IF(AF5&lt;=100,"A1")))))))))</f>
        <v>C2</v>
      </c>
      <c r="GH5" s="253" t="str">
        <f t="shared" ref="GH5:GH63" si="114">IF(AQ5="","",IF(AQ5&lt;33,"E",IF(AQ5&lt;41,"D",IF(AQ5&lt;51,"C2",IF(AQ5&lt;61,"C1",IF(AQ5&lt;71,"B2",IF(AQ5&lt;81,"B1",IF(AQ5&lt;91,"A2",IF(AQ5&lt;=100,"A1")))))))))</f>
        <v>B2</v>
      </c>
      <c r="GI5" s="253" t="str">
        <f t="shared" ref="GI5:GI63" si="115">IF(BB5="","",IF(BB5&lt;33,"E",IF(BB5&lt;41,"D",IF(BB5&lt;51,"C2",IF(BB5&lt;61,"C1",IF(BB5&lt;71,"B2",IF(BB5&lt;81,"B1",IF(BB5&lt;91,"A2",IF(BB5&lt;=100,"A1")))))))))</f>
        <v/>
      </c>
      <c r="GJ5" s="253" t="str">
        <f t="shared" ref="GJ5:GJ63" si="116">IF(BM5="","",IF(BM5&lt;33,"E",IF(BM5&lt;41,"D",IF(BM5&lt;51,"C2",IF(BM5&lt;61,"C1",IF(BM5&lt;71,"B2",IF(BM5&lt;81,"B1",IF(BM5&lt;91,"A2",IF(BM5&lt;=100,"A1")))))))))</f>
        <v>C1</v>
      </c>
      <c r="GK5" s="253" t="str">
        <f t="shared" ref="GK5:GK63" si="117">IF(BX5="","",IF(BX5&lt;33,"E",IF(BX5&lt;41,"D",IF(BX5&lt;51,"C2",IF(BX5&lt;61,"C1",IF(BX5&lt;71,"B2",IF(BX5&lt;81,"B1",IF(BX5&lt;91,"A2",IF(BX5&lt;=100,"A1")))))))))</f>
        <v/>
      </c>
      <c r="GL5" s="253" t="str">
        <f t="shared" ref="GL5:GL63" si="118">IF(CI5="","",IF(CI5&lt;33,"E",IF(CI5&lt;41,"D",IF(CI5&lt;51,"C2",IF(CI5&lt;61,"C1",IF(CI5&lt;71,"B2",IF(CI5&lt;81,"B1",IF(CI5&lt;91,"A2",IF(CI5&lt;=100,"A1")))))))))</f>
        <v>A1</v>
      </c>
      <c r="GM5" s="253" t="str">
        <f t="shared" ref="GM5:GM63" si="119">IF(CT5="","",IF(CT5&lt;33,"E",IF(CT5&lt;41,"D",IF(CT5&lt;51,"C2",IF(CT5&lt;61,"C1",IF(CT5&lt;71,"B2",IF(CT5&lt;81,"B1",IF(CT5&lt;91,"A2",IF(CT5&lt;=100,"A1")))))))))</f>
        <v/>
      </c>
      <c r="GN5" s="253" t="str">
        <f t="shared" ref="GN5:GN63" si="120">IF(GM5="","",GM5)</f>
        <v/>
      </c>
      <c r="GO5" s="329">
        <f t="shared" ref="GO5:GO68" si="121">IF(DU5="","",(DU5*100/DT5))</f>
        <v>56.8</v>
      </c>
      <c r="GP5" s="329" t="str">
        <f t="shared" ref="GP5:GP68" si="122">IF(GO5="","",IF(GO5&lt;33,"E",IF(GO5&lt;41,"D",IF(GO5&lt;51,"C2",IF(GO5&lt;61,"C1",IF(GO5&lt;71,"B2",IF(GO5&lt;81,"B1",IF(GO5&lt;91,"A2",IF(GO5&lt;=100,"A1")))))))))</f>
        <v>C1</v>
      </c>
    </row>
    <row r="6" spans="1:198" x14ac:dyDescent="0.35">
      <c r="A6" s="1">
        <f>IF('Student Profile'!A5="","",'Student Profile'!A5)</f>
        <v>3</v>
      </c>
      <c r="B6" s="28" t="str">
        <f>IF('Student Profile'!B5="","",'Student Profile'!B5)</f>
        <v>BHUPENDRA SINGH JEENA</v>
      </c>
      <c r="C6" s="114">
        <f>IF('Entry of Marks'!F8="","",'Entry of Marks'!F8)</f>
        <v>4</v>
      </c>
      <c r="D6" s="119">
        <f>IF('Entry of Marks'!AA8="","",'Entry of Marks'!AA8)</f>
        <v>3</v>
      </c>
      <c r="E6" s="115">
        <f>IF('Entry of Marks'!M8="","",'Entry of Marks'!M8)</f>
        <v>17</v>
      </c>
      <c r="F6" s="115">
        <f>IF('Entry of Marks'!AH8="","",'Entry of Marks'!AH8)</f>
        <v>30</v>
      </c>
      <c r="G6" s="116">
        <f t="shared" si="1"/>
        <v>54</v>
      </c>
      <c r="H6" s="116">
        <f>IF('Entry of Marks'!AO8="","",'Entry of Marks'!AO8)</f>
        <v>16</v>
      </c>
      <c r="I6" s="116">
        <f t="shared" ref="I6:I69" si="123">IF(G6="","",ROUNDUP((G6*$I$3/$G$3),0))</f>
        <v>44</v>
      </c>
      <c r="J6" s="167">
        <f>IF(AND(I6="",H6=""),"",SUM(ROUNDUP(SUM(I6,H6),0)))</f>
        <v>60</v>
      </c>
      <c r="K6" s="167" t="str">
        <f t="shared" si="2"/>
        <v/>
      </c>
      <c r="L6" s="167" t="str">
        <f t="shared" si="3"/>
        <v/>
      </c>
      <c r="M6" s="165" t="str">
        <f t="shared" ref="M6:M63" si="124">IF(J6="","",IF($M$3="Aggregate",L6,IF($M$3="Theory and Practical Separate",K6)))</f>
        <v/>
      </c>
      <c r="N6" s="124">
        <f>IF('Entry of Marks'!F113="","",'Entry of Marks'!F113)</f>
        <v>6</v>
      </c>
      <c r="O6" s="125">
        <f>IF('Entry of Marks'!AA113="","",'Entry of Marks'!AA113)</f>
        <v>8</v>
      </c>
      <c r="P6" s="125">
        <f>IF('Entry of Marks'!M113="","",'Entry of Marks'!M113)</f>
        <v>11</v>
      </c>
      <c r="Q6" s="257">
        <f>IF('Entry of Marks'!AH113="","",'Entry of Marks'!AH113)</f>
        <v>26</v>
      </c>
      <c r="R6" s="116">
        <f t="shared" si="4"/>
        <v>51</v>
      </c>
      <c r="S6" s="126">
        <f>IF('Entry of Marks'!AO113="","",'Entry of Marks'!AO113)</f>
        <v>13</v>
      </c>
      <c r="T6" s="116">
        <f t="shared" si="5"/>
        <v>41</v>
      </c>
      <c r="U6" s="167">
        <f>IF(AND(T6="",S6=""),"",SUM(ROUNDUP(SUM(T6,S6),0)))</f>
        <v>54</v>
      </c>
      <c r="V6" s="176" t="str">
        <f t="shared" si="6"/>
        <v/>
      </c>
      <c r="W6" s="176" t="str">
        <f t="shared" ref="W6:W68" si="125">IF(U6="","",IF(U6&lt;(ROUNDDOWN($U$3/3,0)),"Need Impr.",""))</f>
        <v/>
      </c>
      <c r="X6" s="174" t="str">
        <f t="shared" si="7"/>
        <v/>
      </c>
      <c r="Y6" s="258">
        <f>IF('Entry of Marks'!F218="","",'Entry of Marks'!F218)</f>
        <v>7</v>
      </c>
      <c r="Z6" s="119">
        <f>IF('Entry of Marks'!AA218="","",'Entry of Marks'!AA218)</f>
        <v>8</v>
      </c>
      <c r="AA6" s="119">
        <f>IF('Entry of Marks'!M218="","",'Entry of Marks'!M218)</f>
        <v>6</v>
      </c>
      <c r="AB6" s="119">
        <f>IF('Entry of Marks'!AH218="","",'Entry of Marks'!AH218)</f>
        <v>12</v>
      </c>
      <c r="AC6" s="116">
        <f t="shared" si="8"/>
        <v>33</v>
      </c>
      <c r="AD6" s="259">
        <f>IF('Entry of Marks'!AO218="","",'Entry of Marks'!AO218)</f>
        <v>26</v>
      </c>
      <c r="AE6" s="116">
        <f t="shared" si="9"/>
        <v>24</v>
      </c>
      <c r="AF6" s="167">
        <f>IF(AND(AE6="",AD6=""),"",SUM(ROUNDUP(SUM(AE6,AD6),0)))</f>
        <v>50</v>
      </c>
      <c r="AG6" s="167" t="str">
        <f t="shared" si="10"/>
        <v/>
      </c>
      <c r="AH6" s="167" t="str">
        <f t="shared" ref="AH6:AH68" si="126">IF(AF6="","",IF(AF6&lt;(ROUNDDOWN($AF$3/3,0)),"Need Impr.",""))</f>
        <v/>
      </c>
      <c r="AI6" s="165" t="str">
        <f t="shared" ref="AI6:AI62" si="127">IF(AF6="","",IF($AI$3="Aggregate",AH6,IF($AI$3="Theory and Practical Separate",AG6)))</f>
        <v/>
      </c>
      <c r="AJ6" s="260">
        <f>IF('Entry of Marks'!F323="","",'Entry of Marks'!F323)</f>
        <v>4</v>
      </c>
      <c r="AK6" s="257">
        <f>IF('Entry of Marks'!AA323="","",'Entry of Marks'!AA323)</f>
        <v>7</v>
      </c>
      <c r="AL6" s="257">
        <f>IF('Entry of Marks'!M323="","",'Entry of Marks'!M323)</f>
        <v>10</v>
      </c>
      <c r="AM6" s="257">
        <f>IF('Entry of Marks'!AH323="","",'Entry of Marks'!AH323)</f>
        <v>20</v>
      </c>
      <c r="AN6" s="116">
        <f t="shared" si="11"/>
        <v>41</v>
      </c>
      <c r="AO6" s="261">
        <f>IF('Entry of Marks'!AO323="","",'Entry of Marks'!AO323)</f>
        <v>24</v>
      </c>
      <c r="AP6" s="116">
        <f t="shared" si="12"/>
        <v>29</v>
      </c>
      <c r="AQ6" s="167">
        <f>IF(AND(AP6="",AO6=""),"",SUM(ROUNDUP(SUM(AP6,AO6),0)))</f>
        <v>53</v>
      </c>
      <c r="AR6" s="176" t="str">
        <f t="shared" si="13"/>
        <v/>
      </c>
      <c r="AS6" s="176" t="str">
        <f t="shared" si="14"/>
        <v/>
      </c>
      <c r="AT6" s="176" t="str">
        <f t="shared" si="15"/>
        <v/>
      </c>
      <c r="AU6" s="262" t="str">
        <f>IF('Entry of Marks'!F428="","",'Entry of Marks'!F428)</f>
        <v/>
      </c>
      <c r="AV6" s="119" t="str">
        <f>IF('Entry of Marks'!AA428="","",'Entry of Marks'!AA428)</f>
        <v/>
      </c>
      <c r="AW6" s="119" t="str">
        <f>IF('Entry of Marks'!M428="","",'Entry of Marks'!M428)</f>
        <v/>
      </c>
      <c r="AX6" s="119" t="str">
        <f>IF('Entry of Marks'!AH428="","",'Entry of Marks'!AH428)</f>
        <v/>
      </c>
      <c r="AY6" s="116" t="str">
        <f t="shared" si="16"/>
        <v/>
      </c>
      <c r="AZ6" s="259" t="str">
        <f>IF('Entry of Marks'!AO428="","",'Entry of Marks'!AO428)</f>
        <v/>
      </c>
      <c r="BA6" s="116" t="str">
        <f t="shared" si="17"/>
        <v/>
      </c>
      <c r="BB6" s="167" t="str">
        <f>IF(AND(BA6="",AZ6=""),"",SUM(ROUNDUP(SUM(BA6,AZ6),0)))</f>
        <v/>
      </c>
      <c r="BC6" s="167" t="str">
        <f t="shared" si="18"/>
        <v/>
      </c>
      <c r="BD6" s="167" t="str">
        <f>IF(BB6="","",IF(BB6&lt;(ROUNDDOWN($BB$3/3,0)),"Need Impr.",""))</f>
        <v/>
      </c>
      <c r="BE6" s="165" t="str">
        <f>IF(BB6="","",IF($BE$3="Aggregate",BD6,IF($BE$3="Theory and Practical Separate",BC6)))</f>
        <v/>
      </c>
      <c r="BF6" s="260">
        <f>IF('Entry of Marks'!F533="","",'Entry of Marks'!F533)</f>
        <v>4</v>
      </c>
      <c r="BG6" s="257">
        <f>IF('Entry of Marks'!AA533="","",'Entry of Marks'!AA533)</f>
        <v>6</v>
      </c>
      <c r="BH6" s="257">
        <f>IF('Entry of Marks'!M533="","",'Entry of Marks'!M533)</f>
        <v>11</v>
      </c>
      <c r="BI6" s="257">
        <f>IF('Entry of Marks'!AH533="","",'Entry of Marks'!AH533)</f>
        <v>22</v>
      </c>
      <c r="BJ6" s="116">
        <f t="shared" si="20"/>
        <v>43</v>
      </c>
      <c r="BK6" s="261">
        <f>IF('Entry of Marks'!AO533="","",'Entry of Marks'!AO533)</f>
        <v>20</v>
      </c>
      <c r="BL6" s="116">
        <f>IF(BJ6="","",ROUNDUP((BJ6*$BL$3/$BJ$3),0))</f>
        <v>31</v>
      </c>
      <c r="BM6" s="167">
        <f>IF(AND(BL6="",BK6=""),"",SUM(ROUNDUP(SUM(BL6,BK6),0)))</f>
        <v>51</v>
      </c>
      <c r="BN6" s="176" t="str">
        <f t="shared" si="22"/>
        <v/>
      </c>
      <c r="BO6" s="176" t="str">
        <f>IF(BM6="","",IF(BM6&lt;(ROUNDDOWN($BM$3/3,0)),"Need Impr.",""))</f>
        <v/>
      </c>
      <c r="BP6" s="176" t="str">
        <f t="shared" si="24"/>
        <v/>
      </c>
      <c r="BQ6" s="258" t="str">
        <f>IF('Entry of Marks'!F638="","",'Entry of Marks'!F638)</f>
        <v/>
      </c>
      <c r="BR6" s="119" t="str">
        <f>IF('Entry of Marks'!AA638="","",'Entry of Marks'!AA638)</f>
        <v/>
      </c>
      <c r="BS6" s="119" t="str">
        <f>IF('Entry of Marks'!M638="","",'Entry of Marks'!M638)</f>
        <v/>
      </c>
      <c r="BT6" s="119" t="str">
        <f>IF('Entry of Marks'!AH638="","",'Entry of Marks'!AH638)</f>
        <v/>
      </c>
      <c r="BU6" s="116" t="str">
        <f t="shared" si="25"/>
        <v/>
      </c>
      <c r="BV6" s="119" t="str">
        <f>IF('Entry of Marks'!AO638="","",'Entry of Marks'!AO638)</f>
        <v/>
      </c>
      <c r="BW6" s="116" t="str">
        <f t="shared" si="26"/>
        <v/>
      </c>
      <c r="BX6" s="167" t="str">
        <f>IF(AND(BW6="",BV6=""),"",SUM(ROUNDUP(SUM(BW6,BV6),0)))</f>
        <v/>
      </c>
      <c r="BY6" s="167" t="str">
        <f t="shared" si="27"/>
        <v/>
      </c>
      <c r="BZ6" s="167" t="str">
        <f t="shared" ref="BZ6:BZ68" si="128">IF(BX6="","",IF(BX6&lt;(ROUNDDOWN($BX$3/3,0)),"Need Impr.",""))</f>
        <v/>
      </c>
      <c r="CA6" s="165" t="str">
        <f>IF(BX6="","",IF($CA$3="Aggregate",BZ6,IF($CA$3="Theory and Practical Separate",BY6)))</f>
        <v/>
      </c>
      <c r="CB6" s="260">
        <f>IF('Entry of Marks'!F743="","",'Entry of Marks'!F743)</f>
        <v>8</v>
      </c>
      <c r="CC6" s="257">
        <f>IF('Entry of Marks'!AA743="","",'Entry of Marks'!AA743)</f>
        <v>7</v>
      </c>
      <c r="CD6" s="257">
        <f>IF('Entry of Marks'!M743="","",'Entry of Marks'!M743)</f>
        <v>20</v>
      </c>
      <c r="CE6" s="257">
        <f>IF('Entry of Marks'!AH743="","",'Entry of Marks'!AH743)</f>
        <v>36</v>
      </c>
      <c r="CF6" s="116">
        <f>IF(AND(CB6="",CC6="",CD6="",CE6=""),"",ROUNDUP(SUM(CB6,CC6,CD6,CE6),0))</f>
        <v>71</v>
      </c>
      <c r="CG6" s="261">
        <f>IF('Entry of Marks'!AO743="","",'Entry of Marks'!AO743)</f>
        <v>45</v>
      </c>
      <c r="CH6" s="116">
        <f t="shared" si="28"/>
        <v>36</v>
      </c>
      <c r="CI6" s="167">
        <f>IF(AND(CH6="",CG6=""),"",SUM(ROUNDUP(SUM(CH6,CG6),0)))</f>
        <v>81</v>
      </c>
      <c r="CJ6" s="176" t="str">
        <f t="shared" ref="CJ6:CJ68" si="129">IF(CH6="","",IF(CH6&lt;(ROUNDDOWN($CH$3/3,0)),"Need Impr.",""))</f>
        <v/>
      </c>
      <c r="CK6" s="176" t="str">
        <f t="shared" si="29"/>
        <v/>
      </c>
      <c r="CL6" s="324" t="str">
        <f t="shared" si="30"/>
        <v/>
      </c>
      <c r="CM6" s="258" t="str">
        <f>IF('Entry of Marks'!F848="","",'Entry of Marks'!F848)</f>
        <v/>
      </c>
      <c r="CN6" s="119" t="str">
        <f>IF('Entry of Marks'!AA848="","",'Entry of Marks'!AA848)</f>
        <v/>
      </c>
      <c r="CO6" s="119" t="str">
        <f>IF('Entry of Marks'!M848="","",'Entry of Marks'!M848)</f>
        <v/>
      </c>
      <c r="CP6" s="119" t="str">
        <f>IF('Entry of Marks'!AH848="","",'Entry of Marks'!AH848)</f>
        <v/>
      </c>
      <c r="CQ6" s="116" t="str">
        <f t="shared" si="31"/>
        <v/>
      </c>
      <c r="CR6" s="119" t="str">
        <f>IF('Entry of Marks'!AO848="","",'Entry of Marks'!AO848)</f>
        <v/>
      </c>
      <c r="CS6" s="116" t="str">
        <f t="shared" si="32"/>
        <v/>
      </c>
      <c r="CT6" s="167" t="str">
        <f>IF(AND(CS6="",CR6=""),"",SUM(ROUNDUP(SUM(CS6,CR6),0)))</f>
        <v/>
      </c>
      <c r="CU6" s="167" t="str">
        <f t="shared" si="33"/>
        <v/>
      </c>
      <c r="CV6" s="167" t="str">
        <f t="shared" si="34"/>
        <v/>
      </c>
      <c r="CW6" s="165" t="str">
        <f t="shared" si="35"/>
        <v/>
      </c>
      <c r="CX6" s="131" t="str">
        <f>IF('Co-Scholostic'!C5="","",'Co-Scholostic'!C5)</f>
        <v>A</v>
      </c>
      <c r="CY6" s="131" t="str">
        <f>IF('Co-Scholostic'!D5="","",'Co-Scholostic'!D5)</f>
        <v>A</v>
      </c>
      <c r="CZ6" s="131" t="str">
        <f>IF('Co-Scholostic'!E5="","",'Co-Scholostic'!E5)</f>
        <v>A</v>
      </c>
      <c r="DA6" s="131" t="str">
        <f>IF('Co-Scholostic'!F5="","",'Co-Scholostic'!F5)</f>
        <v>A</v>
      </c>
      <c r="DB6" s="134" t="str">
        <f t="shared" si="36"/>
        <v/>
      </c>
      <c r="DC6" s="134" t="str">
        <f t="shared" si="37"/>
        <v/>
      </c>
      <c r="DD6" s="134" t="str">
        <f t="shared" si="38"/>
        <v/>
      </c>
      <c r="DE6" s="134" t="str">
        <f t="shared" si="39"/>
        <v/>
      </c>
      <c r="DF6" s="134" t="str">
        <f t="shared" si="40"/>
        <v/>
      </c>
      <c r="DG6" s="134" t="str">
        <f t="shared" si="41"/>
        <v/>
      </c>
      <c r="DH6" s="134" t="str">
        <f t="shared" si="42"/>
        <v/>
      </c>
      <c r="DI6" s="134" t="str">
        <f t="shared" si="43"/>
        <v/>
      </c>
      <c r="DJ6" s="134" t="e">
        <f t="shared" si="44"/>
        <v>#VALUE!</v>
      </c>
      <c r="DK6" s="137" t="str">
        <f t="shared" si="45"/>
        <v/>
      </c>
      <c r="DL6" s="137" t="str">
        <f t="shared" si="46"/>
        <v/>
      </c>
      <c r="DM6" s="137" t="str">
        <f t="shared" si="47"/>
        <v/>
      </c>
      <c r="DN6" s="137" t="str">
        <f t="shared" si="48"/>
        <v/>
      </c>
      <c r="DO6" s="137" t="str">
        <f t="shared" si="49"/>
        <v/>
      </c>
      <c r="DP6" s="137" t="str">
        <f t="shared" si="50"/>
        <v/>
      </c>
      <c r="DQ6" s="137" t="str">
        <f t="shared" si="51"/>
        <v/>
      </c>
      <c r="DR6" s="137" t="str">
        <f t="shared" si="52"/>
        <v/>
      </c>
      <c r="DS6" s="137" t="e">
        <f t="shared" si="53"/>
        <v>#VALUE!</v>
      </c>
      <c r="DT6" s="143">
        <f t="shared" si="54"/>
        <v>500</v>
      </c>
      <c r="DU6" s="144">
        <f t="shared" si="55"/>
        <v>268</v>
      </c>
      <c r="DV6" s="145">
        <f t="shared" si="56"/>
        <v>0.53600000000000003</v>
      </c>
      <c r="DW6" s="138"/>
      <c r="DX6" s="30" t="str">
        <f t="shared" ref="DX6:DX61" si="130">IF(DU6="","",IF(DW6&lt;1,"PASS",""))</f>
        <v>PASS</v>
      </c>
      <c r="DY6" s="146">
        <f t="shared" si="57"/>
        <v>16</v>
      </c>
      <c r="DZ6" s="266" t="str">
        <f t="shared" si="58"/>
        <v/>
      </c>
      <c r="EA6" s="266" t="str">
        <f t="shared" si="59"/>
        <v/>
      </c>
      <c r="EB6" s="266" t="str">
        <f t="shared" si="60"/>
        <v/>
      </c>
      <c r="EC6" s="266" t="str">
        <f t="shared" si="61"/>
        <v/>
      </c>
      <c r="ED6" s="266" t="str">
        <f t="shared" si="62"/>
        <v/>
      </c>
      <c r="EE6" s="266" t="str">
        <f t="shared" si="63"/>
        <v/>
      </c>
      <c r="EF6" s="266" t="str">
        <f t="shared" si="64"/>
        <v/>
      </c>
      <c r="EG6" s="268"/>
      <c r="EH6" s="269" t="str">
        <f t="shared" si="65"/>
        <v/>
      </c>
      <c r="EI6" s="269" t="str">
        <f t="shared" si="66"/>
        <v/>
      </c>
      <c r="EJ6" s="269" t="str">
        <f t="shared" si="67"/>
        <v/>
      </c>
      <c r="EK6" s="269" t="str">
        <f t="shared" si="68"/>
        <v/>
      </c>
      <c r="EL6" s="271" t="str">
        <f t="shared" si="69"/>
        <v/>
      </c>
      <c r="EM6" s="271" t="str">
        <f t="shared" si="70"/>
        <v/>
      </c>
      <c r="EN6" s="273" t="str">
        <f t="shared" si="71"/>
        <v/>
      </c>
      <c r="EO6" s="276">
        <f t="shared" si="72"/>
        <v>0</v>
      </c>
      <c r="EP6" s="276" t="str">
        <f t="shared" si="73"/>
        <v>PASS</v>
      </c>
      <c r="EQ6" s="148" t="str">
        <f t="shared" si="74"/>
        <v/>
      </c>
      <c r="ER6" s="148" t="str">
        <f t="shared" si="75"/>
        <v>PASS</v>
      </c>
      <c r="ES6" s="276" t="str">
        <f t="shared" ref="ES6:ES63" si="131">IF(EO6=1,EO6,IF(EO6=2,EO6,""))</f>
        <v/>
      </c>
      <c r="ET6" s="276" t="str">
        <f t="shared" si="76"/>
        <v>PASS</v>
      </c>
      <c r="EU6" s="147" t="str">
        <f t="shared" si="77"/>
        <v/>
      </c>
      <c r="EV6" s="148" t="str">
        <f t="shared" si="78"/>
        <v/>
      </c>
      <c r="EW6" s="148" t="str">
        <f t="shared" si="79"/>
        <v/>
      </c>
      <c r="EX6" s="148"/>
      <c r="EY6" s="148" t="str">
        <f t="shared" si="80"/>
        <v>PASS</v>
      </c>
      <c r="EZ6" s="151" t="str">
        <f t="shared" si="81"/>
        <v/>
      </c>
      <c r="FA6" s="151" t="str">
        <f t="shared" si="82"/>
        <v/>
      </c>
      <c r="FB6" s="151" t="str">
        <f t="shared" si="83"/>
        <v/>
      </c>
      <c r="FC6" s="151" t="str">
        <f t="shared" si="84"/>
        <v/>
      </c>
      <c r="FD6" s="151" t="str">
        <f t="shared" si="85"/>
        <v/>
      </c>
      <c r="FE6" s="151" t="str">
        <f t="shared" si="86"/>
        <v/>
      </c>
      <c r="FF6" s="151" t="str">
        <f t="shared" si="87"/>
        <v/>
      </c>
      <c r="FG6" s="152" t="str">
        <f t="shared" si="88"/>
        <v/>
      </c>
      <c r="FH6" s="152" t="str">
        <f t="shared" si="89"/>
        <v/>
      </c>
      <c r="FI6" s="152" t="str">
        <f t="shared" si="90"/>
        <v/>
      </c>
      <c r="FJ6" s="152" t="str">
        <f t="shared" si="91"/>
        <v/>
      </c>
      <c r="FK6" s="151" t="str">
        <f t="shared" si="92"/>
        <v/>
      </c>
      <c r="FL6" s="151" t="str">
        <f t="shared" si="93"/>
        <v/>
      </c>
      <c r="FM6" s="152" t="str">
        <f t="shared" si="94"/>
        <v/>
      </c>
      <c r="FN6" s="152">
        <f t="shared" si="95"/>
        <v>0</v>
      </c>
      <c r="FO6" s="152" t="str">
        <f t="shared" si="96"/>
        <v>PASS</v>
      </c>
      <c r="FP6" s="152" t="str">
        <f t="shared" si="97"/>
        <v/>
      </c>
      <c r="FQ6" s="152" t="str">
        <f t="shared" si="98"/>
        <v>PASS</v>
      </c>
      <c r="FR6" s="152" t="str">
        <f t="shared" si="99"/>
        <v/>
      </c>
      <c r="FS6" s="152" t="str">
        <f t="shared" si="100"/>
        <v>PASS</v>
      </c>
      <c r="FT6" s="152" t="str">
        <f t="shared" si="101"/>
        <v/>
      </c>
      <c r="FU6" s="152" t="str">
        <f t="shared" si="102"/>
        <v/>
      </c>
      <c r="FV6" s="151" t="str">
        <f t="shared" si="103"/>
        <v/>
      </c>
      <c r="FW6" s="151" t="str">
        <f t="shared" si="104"/>
        <v/>
      </c>
      <c r="FX6" s="152" t="str">
        <f t="shared" si="105"/>
        <v>PASS</v>
      </c>
      <c r="FY6" s="153" t="str">
        <f t="shared" ref="FY6:FY63" si="132">IF($FY$1="Aggregate",FV6,IF($FY$1="Theory and Practical Separate",EW6))</f>
        <v/>
      </c>
      <c r="FZ6" s="156">
        <f t="shared" si="106"/>
        <v>0</v>
      </c>
      <c r="GA6" s="241" t="str">
        <f t="shared" si="107"/>
        <v>PASS</v>
      </c>
      <c r="GB6" s="214">
        <f t="shared" si="108"/>
        <v>268</v>
      </c>
      <c r="GC6" s="214">
        <f t="shared" si="109"/>
        <v>53.6</v>
      </c>
      <c r="GD6" s="242" t="str">
        <f t="shared" si="110"/>
        <v>C1</v>
      </c>
      <c r="GE6" s="253" t="str">
        <f t="shared" si="111"/>
        <v>C1</v>
      </c>
      <c r="GF6" s="253" t="str">
        <f t="shared" si="112"/>
        <v>C1</v>
      </c>
      <c r="GG6" s="253" t="str">
        <f t="shared" si="113"/>
        <v>C2</v>
      </c>
      <c r="GH6" s="253" t="str">
        <f t="shared" si="114"/>
        <v>C1</v>
      </c>
      <c r="GI6" s="253" t="str">
        <f t="shared" si="115"/>
        <v/>
      </c>
      <c r="GJ6" s="253" t="str">
        <f t="shared" si="116"/>
        <v>C1</v>
      </c>
      <c r="GK6" s="253" t="str">
        <f t="shared" si="117"/>
        <v/>
      </c>
      <c r="GL6" s="253" t="str">
        <f t="shared" si="118"/>
        <v>A2</v>
      </c>
      <c r="GM6" s="253" t="str">
        <f t="shared" si="119"/>
        <v/>
      </c>
      <c r="GN6" s="253" t="str">
        <f t="shared" si="120"/>
        <v/>
      </c>
      <c r="GO6" s="329">
        <f t="shared" si="121"/>
        <v>53.6</v>
      </c>
      <c r="GP6" s="329" t="str">
        <f t="shared" si="122"/>
        <v>C1</v>
      </c>
    </row>
    <row r="7" spans="1:198" x14ac:dyDescent="0.35">
      <c r="A7" s="1">
        <f>IF('Student Profile'!A6="","",'Student Profile'!A6)</f>
        <v>4</v>
      </c>
      <c r="B7" s="28" t="str">
        <f>IF('Student Profile'!B6="","",'Student Profile'!B6)</f>
        <v>GAURAV SUYAL</v>
      </c>
      <c r="C7" s="114">
        <f>IF('Entry of Marks'!F9="","",'Entry of Marks'!F9)</f>
        <v>5</v>
      </c>
      <c r="D7" s="119">
        <f>IF('Entry of Marks'!AA9="","",'Entry of Marks'!AA9)</f>
        <v>4</v>
      </c>
      <c r="E7" s="115">
        <f>IF('Entry of Marks'!M9="","",'Entry of Marks'!M9)</f>
        <v>18</v>
      </c>
      <c r="F7" s="115">
        <f>IF('Entry of Marks'!AH9="","",'Entry of Marks'!AH9)</f>
        <v>30</v>
      </c>
      <c r="G7" s="116">
        <f t="shared" si="1"/>
        <v>57</v>
      </c>
      <c r="H7" s="116">
        <f>IF('Entry of Marks'!AO9="","",'Entry of Marks'!AO9)</f>
        <v>15</v>
      </c>
      <c r="I7" s="116">
        <f t="shared" si="123"/>
        <v>46</v>
      </c>
      <c r="J7" s="167">
        <f t="shared" ref="J7:J70" si="133">IF(AND(I7="",H7=""),"",SUM(ROUNDUP(SUM(I7,H7),0)))</f>
        <v>61</v>
      </c>
      <c r="K7" s="167" t="str">
        <f t="shared" si="2"/>
        <v/>
      </c>
      <c r="L7" s="167" t="str">
        <f t="shared" si="3"/>
        <v/>
      </c>
      <c r="M7" s="165" t="str">
        <f t="shared" si="124"/>
        <v/>
      </c>
      <c r="N7" s="124">
        <f>IF('Entry of Marks'!F114="","",'Entry of Marks'!F114)</f>
        <v>5</v>
      </c>
      <c r="O7" s="125">
        <f>IF('Entry of Marks'!AA114="","",'Entry of Marks'!AA114)</f>
        <v>7</v>
      </c>
      <c r="P7" s="125">
        <f>IF('Entry of Marks'!M114="","",'Entry of Marks'!M114)</f>
        <v>7</v>
      </c>
      <c r="Q7" s="257">
        <f>IF('Entry of Marks'!AH114="","",'Entry of Marks'!AH114)</f>
        <v>17</v>
      </c>
      <c r="R7" s="116">
        <f t="shared" si="4"/>
        <v>36</v>
      </c>
      <c r="S7" s="126">
        <f>IF('Entry of Marks'!AO114="","",'Entry of Marks'!AO114)</f>
        <v>12</v>
      </c>
      <c r="T7" s="116">
        <f t="shared" si="5"/>
        <v>29</v>
      </c>
      <c r="U7" s="167">
        <f t="shared" ref="U7:U70" si="134">IF(AND(T7="",S7=""),"",SUM(ROUNDUP(SUM(T7,S7),0)))</f>
        <v>41</v>
      </c>
      <c r="V7" s="176" t="str">
        <f t="shared" si="6"/>
        <v/>
      </c>
      <c r="W7" s="176" t="str">
        <f t="shared" si="125"/>
        <v/>
      </c>
      <c r="X7" s="174" t="str">
        <f t="shared" si="7"/>
        <v/>
      </c>
      <c r="Y7" s="258">
        <f>IF('Entry of Marks'!F219="","",'Entry of Marks'!F219)</f>
        <v>6</v>
      </c>
      <c r="Z7" s="119">
        <f>IF('Entry of Marks'!AA219="","",'Entry of Marks'!AA219)</f>
        <v>7</v>
      </c>
      <c r="AA7" s="119">
        <f>IF('Entry of Marks'!M219="","",'Entry of Marks'!M219)</f>
        <v>5</v>
      </c>
      <c r="AB7" s="119">
        <f>IF('Entry of Marks'!AH219="","",'Entry of Marks'!AH219)</f>
        <v>14</v>
      </c>
      <c r="AC7" s="116">
        <f t="shared" si="8"/>
        <v>32</v>
      </c>
      <c r="AD7" s="259">
        <f>IF('Entry of Marks'!AO219="","",'Entry of Marks'!AO219)</f>
        <v>20</v>
      </c>
      <c r="AE7" s="116">
        <f t="shared" si="9"/>
        <v>23</v>
      </c>
      <c r="AF7" s="167">
        <f t="shared" ref="AF7:AF70" si="135">IF(AND(AE7="",AD7=""),"",SUM(ROUNDUP(SUM(AE7,AD7),0)))</f>
        <v>43</v>
      </c>
      <c r="AG7" s="167" t="str">
        <f t="shared" si="10"/>
        <v/>
      </c>
      <c r="AH7" s="167" t="str">
        <f t="shared" si="126"/>
        <v/>
      </c>
      <c r="AI7" s="165" t="str">
        <f t="shared" si="127"/>
        <v/>
      </c>
      <c r="AJ7" s="260">
        <f>IF('Entry of Marks'!F324="","",'Entry of Marks'!F324)</f>
        <v>4</v>
      </c>
      <c r="AK7" s="257">
        <f>IF('Entry of Marks'!AA324="","",'Entry of Marks'!AA324)</f>
        <v>7</v>
      </c>
      <c r="AL7" s="257">
        <f>IF('Entry of Marks'!M324="","",'Entry of Marks'!M324)</f>
        <v>7</v>
      </c>
      <c r="AM7" s="257">
        <f>IF('Entry of Marks'!AH324="","",'Entry of Marks'!AH324)</f>
        <v>24</v>
      </c>
      <c r="AN7" s="116">
        <f t="shared" si="11"/>
        <v>42</v>
      </c>
      <c r="AO7" s="261">
        <f>IF('Entry of Marks'!AO324="","",'Entry of Marks'!AO324)</f>
        <v>25</v>
      </c>
      <c r="AP7" s="116">
        <f t="shared" si="12"/>
        <v>30</v>
      </c>
      <c r="AQ7" s="167">
        <f t="shared" ref="AQ7:AQ70" si="136">IF(AND(AP7="",AO7=""),"",SUM(ROUNDUP(SUM(AP7,AO7),0)))</f>
        <v>55</v>
      </c>
      <c r="AR7" s="176" t="str">
        <f t="shared" si="13"/>
        <v/>
      </c>
      <c r="AS7" s="176" t="str">
        <f t="shared" si="14"/>
        <v/>
      </c>
      <c r="AT7" s="176" t="str">
        <f t="shared" si="15"/>
        <v/>
      </c>
      <c r="AU7" s="262">
        <f>IF('Entry of Marks'!F429="","",'Entry of Marks'!F429)</f>
        <v>6</v>
      </c>
      <c r="AV7" s="119">
        <f>IF('Entry of Marks'!AA429="","",'Entry of Marks'!AA429)</f>
        <v>5</v>
      </c>
      <c r="AW7" s="119">
        <f>IF('Entry of Marks'!M429="","",'Entry of Marks'!M429)</f>
        <v>9</v>
      </c>
      <c r="AX7" s="119">
        <f>IF('Entry of Marks'!AH429="","",'Entry of Marks'!AH429)</f>
        <v>25</v>
      </c>
      <c r="AY7" s="116">
        <f t="shared" si="16"/>
        <v>45</v>
      </c>
      <c r="AZ7" s="259">
        <f>IF('Entry of Marks'!AO429="","",'Entry of Marks'!AO429)</f>
        <v>15</v>
      </c>
      <c r="BA7" s="116">
        <f t="shared" si="17"/>
        <v>36</v>
      </c>
      <c r="BB7" s="167">
        <f t="shared" ref="BB7:BB70" si="137">IF(AND(BA7="",AZ7=""),"",SUM(ROUNDUP(SUM(BA7,AZ7),0)))</f>
        <v>51</v>
      </c>
      <c r="BC7" s="167" t="str">
        <f t="shared" si="18"/>
        <v/>
      </c>
      <c r="BD7" s="167" t="str">
        <f t="shared" si="19"/>
        <v/>
      </c>
      <c r="BE7" s="165" t="str">
        <f>IF(BB7="","",IF($BE$3="Aggregate",BD7,IF($BE$3="Theory and Practical Separate",BC7)))</f>
        <v/>
      </c>
      <c r="BF7" s="260" t="str">
        <f>IF('Entry of Marks'!F534="","",'Entry of Marks'!F534)</f>
        <v/>
      </c>
      <c r="BG7" s="257" t="str">
        <f>IF('Entry of Marks'!AA534="","",'Entry of Marks'!AA534)</f>
        <v/>
      </c>
      <c r="BH7" s="257" t="str">
        <f>IF('Entry of Marks'!M534="","",'Entry of Marks'!M534)</f>
        <v/>
      </c>
      <c r="BI7" s="257" t="str">
        <f>IF('Entry of Marks'!AH534="","",'Entry of Marks'!AH534)</f>
        <v/>
      </c>
      <c r="BJ7" s="116" t="str">
        <f t="shared" si="20"/>
        <v/>
      </c>
      <c r="BK7" s="261" t="str">
        <f>IF('Entry of Marks'!AO534="","",'Entry of Marks'!AO534)</f>
        <v/>
      </c>
      <c r="BL7" s="116" t="str">
        <f t="shared" si="21"/>
        <v/>
      </c>
      <c r="BM7" s="167" t="str">
        <f t="shared" ref="BM7:BM70" si="138">IF(AND(BL7="",BK7=""),"",SUM(ROUNDUP(SUM(BL7,BK7),0)))</f>
        <v/>
      </c>
      <c r="BN7" s="176" t="str">
        <f t="shared" si="22"/>
        <v/>
      </c>
      <c r="BO7" s="176" t="str">
        <f t="shared" si="23"/>
        <v/>
      </c>
      <c r="BP7" s="176" t="str">
        <f t="shared" si="24"/>
        <v/>
      </c>
      <c r="BQ7" s="258" t="str">
        <f>IF('Entry of Marks'!F639="","",'Entry of Marks'!F639)</f>
        <v/>
      </c>
      <c r="BR7" s="119" t="str">
        <f>IF('Entry of Marks'!AA639="","",'Entry of Marks'!AA639)</f>
        <v/>
      </c>
      <c r="BS7" s="119" t="str">
        <f>IF('Entry of Marks'!M639="","",'Entry of Marks'!M639)</f>
        <v/>
      </c>
      <c r="BT7" s="119" t="str">
        <f>IF('Entry of Marks'!AH639="","",'Entry of Marks'!AH639)</f>
        <v/>
      </c>
      <c r="BU7" s="116" t="str">
        <f t="shared" si="25"/>
        <v/>
      </c>
      <c r="BV7" s="119" t="str">
        <f>IF('Entry of Marks'!AO639="","",'Entry of Marks'!AO639)</f>
        <v/>
      </c>
      <c r="BW7" s="116" t="str">
        <f t="shared" si="26"/>
        <v/>
      </c>
      <c r="BX7" s="167" t="str">
        <f t="shared" ref="BX7:BX70" si="139">IF(AND(BW7="",BV7=""),"",SUM(ROUNDUP(SUM(BW7,BV7),0)))</f>
        <v/>
      </c>
      <c r="BY7" s="167" t="str">
        <f t="shared" si="27"/>
        <v/>
      </c>
      <c r="BZ7" s="167" t="str">
        <f t="shared" si="128"/>
        <v/>
      </c>
      <c r="CA7" s="165" t="str">
        <f t="shared" ref="CA7:CA62" si="140">IF(BX7="","",IF($CA$3="Aggregate",BZ7,IF($CA$3="Theory and Practical Separate",BY7)))</f>
        <v/>
      </c>
      <c r="CB7" s="260">
        <f>IF('Entry of Marks'!F744="","",'Entry of Marks'!F744)</f>
        <v>7</v>
      </c>
      <c r="CC7" s="257">
        <f>IF('Entry of Marks'!AA744="","",'Entry of Marks'!AA744)</f>
        <v>9</v>
      </c>
      <c r="CD7" s="257">
        <f>IF('Entry of Marks'!M744="","",'Entry of Marks'!M744)</f>
        <v>23</v>
      </c>
      <c r="CE7" s="257">
        <f>IF('Entry of Marks'!AH744="","",'Entry of Marks'!AH744)</f>
        <v>45</v>
      </c>
      <c r="CF7" s="116">
        <f>IF(AND(CB7="",CC7="",CD7="",CE7=""),"",ROUNDUP(SUM(CB7,CC7,CD7,CE7),0))</f>
        <v>84</v>
      </c>
      <c r="CG7" s="261">
        <f>IF('Entry of Marks'!AO744="","",'Entry of Marks'!AO744)</f>
        <v>50</v>
      </c>
      <c r="CH7" s="116">
        <f t="shared" si="28"/>
        <v>42</v>
      </c>
      <c r="CI7" s="167">
        <f t="shared" ref="CI7:CI70" si="141">IF(AND(CH7="",CG7=""),"",SUM(ROUNDUP(SUM(CH7,CG7),0)))</f>
        <v>92</v>
      </c>
      <c r="CJ7" s="176" t="str">
        <f t="shared" si="129"/>
        <v/>
      </c>
      <c r="CK7" s="176" t="str">
        <f t="shared" si="29"/>
        <v/>
      </c>
      <c r="CL7" s="324" t="str">
        <f t="shared" si="30"/>
        <v/>
      </c>
      <c r="CM7" s="258" t="str">
        <f>IF('Entry of Marks'!F849="","",'Entry of Marks'!F849)</f>
        <v/>
      </c>
      <c r="CN7" s="119" t="str">
        <f>IF('Entry of Marks'!AA849="","",'Entry of Marks'!AA849)</f>
        <v/>
      </c>
      <c r="CO7" s="119" t="str">
        <f>IF('Entry of Marks'!M849="","",'Entry of Marks'!M849)</f>
        <v/>
      </c>
      <c r="CP7" s="119" t="str">
        <f>IF('Entry of Marks'!AH849="","",'Entry of Marks'!AH849)</f>
        <v/>
      </c>
      <c r="CQ7" s="116" t="str">
        <f t="shared" si="31"/>
        <v/>
      </c>
      <c r="CR7" s="119" t="str">
        <f>IF('Entry of Marks'!AO849="","",'Entry of Marks'!AO849)</f>
        <v/>
      </c>
      <c r="CS7" s="116" t="str">
        <f t="shared" si="32"/>
        <v/>
      </c>
      <c r="CT7" s="167" t="str">
        <f t="shared" ref="CT7:CT70" si="142">IF(AND(CS7="",CR7=""),"",SUM(ROUNDUP(SUM(CS7,CR7),0)))</f>
        <v/>
      </c>
      <c r="CU7" s="167" t="str">
        <f t="shared" si="33"/>
        <v/>
      </c>
      <c r="CV7" s="167" t="str">
        <f t="shared" si="34"/>
        <v/>
      </c>
      <c r="CW7" s="165" t="str">
        <f t="shared" si="35"/>
        <v/>
      </c>
      <c r="CX7" s="131" t="str">
        <f>IF('Co-Scholostic'!C6="","",'Co-Scholostic'!C6)</f>
        <v>A</v>
      </c>
      <c r="CY7" s="131" t="str">
        <f>IF('Co-Scholostic'!D6="","",'Co-Scholostic'!D6)</f>
        <v>A</v>
      </c>
      <c r="CZ7" s="131" t="str">
        <f>IF('Co-Scholostic'!E6="","",'Co-Scholostic'!E6)</f>
        <v>A</v>
      </c>
      <c r="DA7" s="131" t="str">
        <f>IF('Co-Scholostic'!F6="","",'Co-Scholostic'!F6)</f>
        <v>A</v>
      </c>
      <c r="DB7" s="134" t="str">
        <f t="shared" si="36"/>
        <v/>
      </c>
      <c r="DC7" s="134" t="str">
        <f t="shared" si="37"/>
        <v/>
      </c>
      <c r="DD7" s="134" t="str">
        <f t="shared" si="38"/>
        <v/>
      </c>
      <c r="DE7" s="134" t="str">
        <f t="shared" si="39"/>
        <v/>
      </c>
      <c r="DF7" s="134" t="str">
        <f t="shared" si="40"/>
        <v/>
      </c>
      <c r="DG7" s="134" t="str">
        <f t="shared" si="41"/>
        <v/>
      </c>
      <c r="DH7" s="134" t="str">
        <f t="shared" si="42"/>
        <v/>
      </c>
      <c r="DI7" s="134" t="str">
        <f t="shared" si="43"/>
        <v/>
      </c>
      <c r="DJ7" s="134" t="e">
        <f t="shared" si="44"/>
        <v>#VALUE!</v>
      </c>
      <c r="DK7" s="137" t="str">
        <f t="shared" si="45"/>
        <v/>
      </c>
      <c r="DL7" s="137" t="str">
        <f t="shared" si="46"/>
        <v/>
      </c>
      <c r="DM7" s="137" t="str">
        <f t="shared" si="47"/>
        <v/>
      </c>
      <c r="DN7" s="137" t="str">
        <f t="shared" si="48"/>
        <v/>
      </c>
      <c r="DO7" s="137" t="str">
        <f t="shared" si="49"/>
        <v/>
      </c>
      <c r="DP7" s="137" t="str">
        <f t="shared" si="50"/>
        <v/>
      </c>
      <c r="DQ7" s="137" t="str">
        <f t="shared" si="51"/>
        <v/>
      </c>
      <c r="DR7" s="137" t="str">
        <f t="shared" si="52"/>
        <v/>
      </c>
      <c r="DS7" s="137" t="e">
        <f t="shared" si="53"/>
        <v>#VALUE!</v>
      </c>
      <c r="DT7" s="143">
        <f t="shared" si="54"/>
        <v>500</v>
      </c>
      <c r="DU7" s="144">
        <f t="shared" si="55"/>
        <v>251</v>
      </c>
      <c r="DV7" s="145">
        <f t="shared" si="56"/>
        <v>0.502</v>
      </c>
      <c r="DW7" s="138"/>
      <c r="DX7" s="30" t="str">
        <f t="shared" si="130"/>
        <v>PASS</v>
      </c>
      <c r="DY7" s="146">
        <f t="shared" si="57"/>
        <v>22</v>
      </c>
      <c r="DZ7" s="266" t="str">
        <f t="shared" si="58"/>
        <v/>
      </c>
      <c r="EA7" s="266" t="str">
        <f t="shared" si="59"/>
        <v/>
      </c>
      <c r="EB7" s="266" t="str">
        <f t="shared" si="60"/>
        <v/>
      </c>
      <c r="EC7" s="266" t="str">
        <f t="shared" si="61"/>
        <v/>
      </c>
      <c r="ED7" s="266" t="str">
        <f t="shared" si="62"/>
        <v/>
      </c>
      <c r="EE7" s="266" t="str">
        <f t="shared" si="63"/>
        <v/>
      </c>
      <c r="EF7" s="266" t="str">
        <f t="shared" si="64"/>
        <v/>
      </c>
      <c r="EG7" s="268"/>
      <c r="EH7" s="269" t="str">
        <f t="shared" si="65"/>
        <v/>
      </c>
      <c r="EI7" s="269" t="str">
        <f t="shared" si="66"/>
        <v/>
      </c>
      <c r="EJ7" s="269" t="str">
        <f t="shared" si="67"/>
        <v/>
      </c>
      <c r="EK7" s="269" t="str">
        <f t="shared" si="68"/>
        <v/>
      </c>
      <c r="EL7" s="271" t="str">
        <f t="shared" si="69"/>
        <v/>
      </c>
      <c r="EM7" s="271" t="str">
        <f t="shared" si="70"/>
        <v/>
      </c>
      <c r="EN7" s="273" t="str">
        <f t="shared" si="71"/>
        <v/>
      </c>
      <c r="EO7" s="276">
        <f t="shared" si="72"/>
        <v>0</v>
      </c>
      <c r="EP7" s="276" t="str">
        <f t="shared" si="73"/>
        <v>PASS</v>
      </c>
      <c r="EQ7" s="148" t="str">
        <f t="shared" si="74"/>
        <v/>
      </c>
      <c r="ER7" s="148" t="str">
        <f t="shared" si="75"/>
        <v>PASS</v>
      </c>
      <c r="ES7" s="276" t="str">
        <f t="shared" si="131"/>
        <v/>
      </c>
      <c r="ET7" s="276" t="str">
        <f t="shared" si="76"/>
        <v>PASS</v>
      </c>
      <c r="EU7" s="147" t="str">
        <f t="shared" si="77"/>
        <v/>
      </c>
      <c r="EV7" s="148" t="str">
        <f t="shared" si="78"/>
        <v/>
      </c>
      <c r="EW7" s="148" t="str">
        <f t="shared" si="79"/>
        <v/>
      </c>
      <c r="EX7" s="148"/>
      <c r="EY7" s="148" t="str">
        <f t="shared" si="80"/>
        <v>PASS</v>
      </c>
      <c r="EZ7" s="151" t="str">
        <f t="shared" si="81"/>
        <v/>
      </c>
      <c r="FA7" s="151" t="str">
        <f t="shared" si="82"/>
        <v/>
      </c>
      <c r="FB7" s="151" t="str">
        <f t="shared" si="83"/>
        <v/>
      </c>
      <c r="FC7" s="151" t="str">
        <f t="shared" si="84"/>
        <v/>
      </c>
      <c r="FD7" s="151" t="str">
        <f t="shared" si="85"/>
        <v/>
      </c>
      <c r="FE7" s="151" t="str">
        <f t="shared" si="86"/>
        <v/>
      </c>
      <c r="FF7" s="151" t="str">
        <f t="shared" si="87"/>
        <v/>
      </c>
      <c r="FG7" s="152" t="str">
        <f t="shared" si="88"/>
        <v/>
      </c>
      <c r="FH7" s="152" t="str">
        <f t="shared" si="89"/>
        <v/>
      </c>
      <c r="FI7" s="152" t="str">
        <f t="shared" si="90"/>
        <v/>
      </c>
      <c r="FJ7" s="152" t="str">
        <f t="shared" si="91"/>
        <v/>
      </c>
      <c r="FK7" s="151" t="str">
        <f t="shared" si="92"/>
        <v/>
      </c>
      <c r="FL7" s="151" t="str">
        <f t="shared" si="93"/>
        <v/>
      </c>
      <c r="FM7" s="152" t="str">
        <f t="shared" si="94"/>
        <v/>
      </c>
      <c r="FN7" s="152">
        <f t="shared" si="95"/>
        <v>0</v>
      </c>
      <c r="FO7" s="152" t="str">
        <f t="shared" si="96"/>
        <v>PASS</v>
      </c>
      <c r="FP7" s="152" t="str">
        <f t="shared" si="97"/>
        <v/>
      </c>
      <c r="FQ7" s="152" t="str">
        <f t="shared" si="98"/>
        <v>PASS</v>
      </c>
      <c r="FR7" s="152" t="str">
        <f t="shared" si="99"/>
        <v/>
      </c>
      <c r="FS7" s="152" t="str">
        <f t="shared" si="100"/>
        <v>PASS</v>
      </c>
      <c r="FT7" s="152" t="str">
        <f t="shared" si="101"/>
        <v/>
      </c>
      <c r="FU7" s="152" t="str">
        <f t="shared" si="102"/>
        <v/>
      </c>
      <c r="FV7" s="151" t="str">
        <f t="shared" si="103"/>
        <v/>
      </c>
      <c r="FW7" s="151" t="str">
        <f t="shared" si="104"/>
        <v/>
      </c>
      <c r="FX7" s="152" t="str">
        <f t="shared" si="105"/>
        <v>PASS</v>
      </c>
      <c r="FY7" s="153" t="str">
        <f t="shared" si="132"/>
        <v/>
      </c>
      <c r="FZ7" s="156">
        <f t="shared" si="106"/>
        <v>0</v>
      </c>
      <c r="GA7" s="241" t="str">
        <f t="shared" si="107"/>
        <v>PASS</v>
      </c>
      <c r="GB7" s="214">
        <f t="shared" si="108"/>
        <v>251</v>
      </c>
      <c r="GC7" s="214">
        <f t="shared" si="109"/>
        <v>50.2</v>
      </c>
      <c r="GD7" s="242" t="str">
        <f t="shared" si="110"/>
        <v>C2</v>
      </c>
      <c r="GE7" s="253" t="str">
        <f t="shared" si="111"/>
        <v>B2</v>
      </c>
      <c r="GF7" s="253" t="str">
        <f t="shared" si="112"/>
        <v>C2</v>
      </c>
      <c r="GG7" s="253" t="str">
        <f t="shared" si="113"/>
        <v>C2</v>
      </c>
      <c r="GH7" s="253" t="str">
        <f t="shared" si="114"/>
        <v>C1</v>
      </c>
      <c r="GI7" s="253" t="str">
        <f t="shared" si="115"/>
        <v>C1</v>
      </c>
      <c r="GJ7" s="253" t="str">
        <f t="shared" si="116"/>
        <v/>
      </c>
      <c r="GK7" s="253" t="str">
        <f t="shared" si="117"/>
        <v/>
      </c>
      <c r="GL7" s="253" t="str">
        <f t="shared" si="118"/>
        <v>A1</v>
      </c>
      <c r="GM7" s="253" t="str">
        <f t="shared" si="119"/>
        <v/>
      </c>
      <c r="GN7" s="253" t="str">
        <f t="shared" si="120"/>
        <v/>
      </c>
      <c r="GO7" s="329">
        <f t="shared" si="121"/>
        <v>50.2</v>
      </c>
      <c r="GP7" s="329" t="str">
        <f t="shared" si="122"/>
        <v>C2</v>
      </c>
    </row>
    <row r="8" spans="1:198" x14ac:dyDescent="0.35">
      <c r="A8" s="1">
        <f>IF('Student Profile'!A7="","",'Student Profile'!A7)</f>
        <v>5</v>
      </c>
      <c r="B8" s="28" t="str">
        <f>IF('Student Profile'!B7="","",'Student Profile'!B7)</f>
        <v>KAMAL KISHOR JOSHI</v>
      </c>
      <c r="C8" s="114">
        <f>IF('Entry of Marks'!F10="","",'Entry of Marks'!F10)</f>
        <v>7</v>
      </c>
      <c r="D8" s="119">
        <f>IF('Entry of Marks'!AA10="","",'Entry of Marks'!AA10)</f>
        <v>7</v>
      </c>
      <c r="E8" s="115">
        <f>IF('Entry of Marks'!M10="","",'Entry of Marks'!M10)</f>
        <v>26</v>
      </c>
      <c r="F8" s="115">
        <f>IF('Entry of Marks'!AH10="","",'Entry of Marks'!AH10)</f>
        <v>41</v>
      </c>
      <c r="G8" s="116">
        <f t="shared" si="1"/>
        <v>81</v>
      </c>
      <c r="H8" s="116">
        <f>IF('Entry of Marks'!AO10="","",'Entry of Marks'!AO10)</f>
        <v>20</v>
      </c>
      <c r="I8" s="116">
        <f t="shared" si="123"/>
        <v>65</v>
      </c>
      <c r="J8" s="167">
        <f t="shared" si="133"/>
        <v>85</v>
      </c>
      <c r="K8" s="167" t="str">
        <f t="shared" si="2"/>
        <v/>
      </c>
      <c r="L8" s="167" t="str">
        <f t="shared" si="3"/>
        <v/>
      </c>
      <c r="M8" s="165" t="str">
        <f>IF(J8="","",IF($M$3="Aggregate",L8,IF($M$3="Theory and Practical Separate",K8)))</f>
        <v/>
      </c>
      <c r="N8" s="124">
        <f>IF('Entry of Marks'!F115="","",'Entry of Marks'!F115)</f>
        <v>7</v>
      </c>
      <c r="O8" s="125">
        <f>IF('Entry of Marks'!AA115="","",'Entry of Marks'!AA115)</f>
        <v>9</v>
      </c>
      <c r="P8" s="125">
        <f>IF('Entry of Marks'!M115="","",'Entry of Marks'!M115)</f>
        <v>19</v>
      </c>
      <c r="Q8" s="257">
        <f>IF('Entry of Marks'!AH115="","",'Entry of Marks'!AH115)</f>
        <v>32</v>
      </c>
      <c r="R8" s="116">
        <f t="shared" si="4"/>
        <v>67</v>
      </c>
      <c r="S8" s="126">
        <f>IF('Entry of Marks'!AO115="","",'Entry of Marks'!AO115)</f>
        <v>18</v>
      </c>
      <c r="T8" s="116">
        <f t="shared" si="5"/>
        <v>54</v>
      </c>
      <c r="U8" s="167">
        <f t="shared" si="134"/>
        <v>72</v>
      </c>
      <c r="V8" s="176" t="str">
        <f t="shared" si="6"/>
        <v/>
      </c>
      <c r="W8" s="176" t="str">
        <f t="shared" si="125"/>
        <v/>
      </c>
      <c r="X8" s="174" t="str">
        <f t="shared" si="7"/>
        <v/>
      </c>
      <c r="Y8" s="258">
        <f>IF('Entry of Marks'!F220="","",'Entry of Marks'!F220)</f>
        <v>10</v>
      </c>
      <c r="Z8" s="119">
        <f>IF('Entry of Marks'!AA220="","",'Entry of Marks'!AA220)</f>
        <v>9</v>
      </c>
      <c r="AA8" s="119">
        <f>IF('Entry of Marks'!M220="","",'Entry of Marks'!M220)</f>
        <v>9</v>
      </c>
      <c r="AB8" s="119">
        <f>IF('Entry of Marks'!AH220="","",'Entry of Marks'!AH220)</f>
        <v>26</v>
      </c>
      <c r="AC8" s="116">
        <f t="shared" si="8"/>
        <v>54</v>
      </c>
      <c r="AD8" s="259">
        <f>IF('Entry of Marks'!AO220="","",'Entry of Marks'!AO220)</f>
        <v>25</v>
      </c>
      <c r="AE8" s="116">
        <f t="shared" si="9"/>
        <v>38</v>
      </c>
      <c r="AF8" s="167">
        <f t="shared" si="135"/>
        <v>63</v>
      </c>
      <c r="AG8" s="167" t="str">
        <f t="shared" si="10"/>
        <v/>
      </c>
      <c r="AH8" s="167" t="str">
        <f t="shared" si="126"/>
        <v/>
      </c>
      <c r="AI8" s="165" t="str">
        <f t="shared" si="127"/>
        <v/>
      </c>
      <c r="AJ8" s="260">
        <f>IF('Entry of Marks'!F325="","",'Entry of Marks'!F325)</f>
        <v>3</v>
      </c>
      <c r="AK8" s="257">
        <f>IF('Entry of Marks'!AA325="","",'Entry of Marks'!AA325)</f>
        <v>8</v>
      </c>
      <c r="AL8" s="257">
        <f>IF('Entry of Marks'!M325="","",'Entry of Marks'!M325)</f>
        <v>18</v>
      </c>
      <c r="AM8" s="257">
        <f>IF('Entry of Marks'!AH325="","",'Entry of Marks'!AH325)</f>
        <v>33</v>
      </c>
      <c r="AN8" s="116">
        <f t="shared" si="11"/>
        <v>62</v>
      </c>
      <c r="AO8" s="261">
        <f>IF('Entry of Marks'!AO325="","",'Entry of Marks'!AO325)</f>
        <v>28</v>
      </c>
      <c r="AP8" s="116">
        <f t="shared" si="12"/>
        <v>44</v>
      </c>
      <c r="AQ8" s="167">
        <f t="shared" si="136"/>
        <v>72</v>
      </c>
      <c r="AR8" s="176" t="str">
        <f t="shared" si="13"/>
        <v/>
      </c>
      <c r="AS8" s="176" t="str">
        <f t="shared" si="14"/>
        <v/>
      </c>
      <c r="AT8" s="176" t="str">
        <f>IF(AQ8="","",IF($AT$3="Aggregate",AS8,IF($AT$3="Theory and Practical Separate",AR8)))</f>
        <v/>
      </c>
      <c r="AU8" s="262">
        <f>IF('Entry of Marks'!F430="","",'Entry of Marks'!F430)</f>
        <v>9</v>
      </c>
      <c r="AV8" s="119">
        <f>IF('Entry of Marks'!AA430="","",'Entry of Marks'!AA430)</f>
        <v>9</v>
      </c>
      <c r="AW8" s="119">
        <f>IF('Entry of Marks'!M430="","",'Entry of Marks'!M430)</f>
        <v>17</v>
      </c>
      <c r="AX8" s="119">
        <f>IF('Entry of Marks'!AH430="","",'Entry of Marks'!AH430)</f>
        <v>38</v>
      </c>
      <c r="AY8" s="116">
        <f t="shared" si="16"/>
        <v>73</v>
      </c>
      <c r="AZ8" s="259">
        <f>IF('Entry of Marks'!AO430="","",'Entry of Marks'!AO430)</f>
        <v>19</v>
      </c>
      <c r="BA8" s="116">
        <f t="shared" si="17"/>
        <v>59</v>
      </c>
      <c r="BB8" s="167">
        <f t="shared" si="137"/>
        <v>78</v>
      </c>
      <c r="BC8" s="167" t="str">
        <f t="shared" si="18"/>
        <v/>
      </c>
      <c r="BD8" s="167" t="str">
        <f t="shared" si="19"/>
        <v/>
      </c>
      <c r="BE8" s="165" t="str">
        <f t="shared" ref="BE8:BE61" si="143">IF(BB8="","",IF($BE$3="Aggregate",BD8,IF($BE$3="Theory and Practical Separate",BC8)))</f>
        <v/>
      </c>
      <c r="BF8" s="260" t="str">
        <f>IF('Entry of Marks'!F535="","",'Entry of Marks'!F535)</f>
        <v/>
      </c>
      <c r="BG8" s="257" t="str">
        <f>IF('Entry of Marks'!AA535="","",'Entry of Marks'!AA535)</f>
        <v/>
      </c>
      <c r="BH8" s="257" t="str">
        <f>IF('Entry of Marks'!M535="","",'Entry of Marks'!M535)</f>
        <v/>
      </c>
      <c r="BI8" s="257" t="str">
        <f>IF('Entry of Marks'!AH535="","",'Entry of Marks'!AH535)</f>
        <v/>
      </c>
      <c r="BJ8" s="116" t="str">
        <f t="shared" si="20"/>
        <v/>
      </c>
      <c r="BK8" s="261" t="str">
        <f>IF('Entry of Marks'!AO535="","",'Entry of Marks'!AO535)</f>
        <v/>
      </c>
      <c r="BL8" s="116" t="str">
        <f t="shared" si="21"/>
        <v/>
      </c>
      <c r="BM8" s="167" t="str">
        <f t="shared" si="138"/>
        <v/>
      </c>
      <c r="BN8" s="176" t="str">
        <f t="shared" si="22"/>
        <v/>
      </c>
      <c r="BO8" s="176" t="str">
        <f t="shared" si="23"/>
        <v/>
      </c>
      <c r="BP8" s="176" t="str">
        <f t="shared" si="24"/>
        <v/>
      </c>
      <c r="BQ8" s="258" t="str">
        <f>IF('Entry of Marks'!F640="","",'Entry of Marks'!F640)</f>
        <v/>
      </c>
      <c r="BR8" s="119" t="str">
        <f>IF('Entry of Marks'!AA640="","",'Entry of Marks'!AA640)</f>
        <v/>
      </c>
      <c r="BS8" s="119" t="str">
        <f>IF('Entry of Marks'!M640="","",'Entry of Marks'!M640)</f>
        <v/>
      </c>
      <c r="BT8" s="119" t="str">
        <f>IF('Entry of Marks'!AH640="","",'Entry of Marks'!AH640)</f>
        <v/>
      </c>
      <c r="BU8" s="116" t="str">
        <f t="shared" si="25"/>
        <v/>
      </c>
      <c r="BV8" s="119" t="str">
        <f>IF('Entry of Marks'!AO640="","",'Entry of Marks'!AO640)</f>
        <v/>
      </c>
      <c r="BW8" s="116" t="str">
        <f t="shared" si="26"/>
        <v/>
      </c>
      <c r="BX8" s="167" t="str">
        <f t="shared" si="139"/>
        <v/>
      </c>
      <c r="BY8" s="167" t="str">
        <f t="shared" si="27"/>
        <v/>
      </c>
      <c r="BZ8" s="167" t="str">
        <f t="shared" si="128"/>
        <v/>
      </c>
      <c r="CA8" s="165" t="str">
        <f t="shared" si="140"/>
        <v/>
      </c>
      <c r="CB8" s="260">
        <f>IF('Entry of Marks'!F745="","",'Entry of Marks'!F745)</f>
        <v>9</v>
      </c>
      <c r="CC8" s="257">
        <f>IF('Entry of Marks'!AA745="","",'Entry of Marks'!AA745)</f>
        <v>9</v>
      </c>
      <c r="CD8" s="257">
        <f>IF('Entry of Marks'!M745="","",'Entry of Marks'!M745)</f>
        <v>26</v>
      </c>
      <c r="CE8" s="257">
        <f>IF('Entry of Marks'!AH745="","",'Entry of Marks'!AH745)</f>
        <v>47</v>
      </c>
      <c r="CF8" s="116">
        <f>IF(AND(CB8="",CC8="",CD8="",CE8=""),"",ROUNDUP(SUM(CB8,CC8,CD8,CE8),0))</f>
        <v>91</v>
      </c>
      <c r="CG8" s="261">
        <f>IF('Entry of Marks'!AO745="","",'Entry of Marks'!AO745)</f>
        <v>50</v>
      </c>
      <c r="CH8" s="116">
        <f t="shared" si="28"/>
        <v>46</v>
      </c>
      <c r="CI8" s="167">
        <f t="shared" si="141"/>
        <v>96</v>
      </c>
      <c r="CJ8" s="176" t="str">
        <f t="shared" si="129"/>
        <v/>
      </c>
      <c r="CK8" s="176" t="str">
        <f t="shared" si="29"/>
        <v/>
      </c>
      <c r="CL8" s="324" t="str">
        <f t="shared" si="30"/>
        <v/>
      </c>
      <c r="CM8" s="258" t="str">
        <f>IF('Entry of Marks'!F850="","",'Entry of Marks'!F850)</f>
        <v/>
      </c>
      <c r="CN8" s="119" t="str">
        <f>IF('Entry of Marks'!AA850="","",'Entry of Marks'!AA850)</f>
        <v/>
      </c>
      <c r="CO8" s="119" t="str">
        <f>IF('Entry of Marks'!M850="","",'Entry of Marks'!M850)</f>
        <v/>
      </c>
      <c r="CP8" s="119" t="str">
        <f>IF('Entry of Marks'!AH850="","",'Entry of Marks'!AH850)</f>
        <v/>
      </c>
      <c r="CQ8" s="116" t="str">
        <f t="shared" si="31"/>
        <v/>
      </c>
      <c r="CR8" s="119" t="str">
        <f>IF('Entry of Marks'!AO850="","",'Entry of Marks'!AO850)</f>
        <v/>
      </c>
      <c r="CS8" s="116" t="str">
        <f t="shared" si="32"/>
        <v/>
      </c>
      <c r="CT8" s="167" t="str">
        <f t="shared" si="142"/>
        <v/>
      </c>
      <c r="CU8" s="167" t="str">
        <f t="shared" si="33"/>
        <v/>
      </c>
      <c r="CV8" s="167" t="str">
        <f t="shared" si="34"/>
        <v/>
      </c>
      <c r="CW8" s="165" t="str">
        <f t="shared" si="35"/>
        <v/>
      </c>
      <c r="CX8" s="131" t="str">
        <f>IF('Co-Scholostic'!C7="","",'Co-Scholostic'!C7)</f>
        <v>A</v>
      </c>
      <c r="CY8" s="131" t="str">
        <f>IF('Co-Scholostic'!D7="","",'Co-Scholostic'!D7)</f>
        <v>A</v>
      </c>
      <c r="CZ8" s="131" t="str">
        <f>IF('Co-Scholostic'!E7="","",'Co-Scholostic'!E7)</f>
        <v>A</v>
      </c>
      <c r="DA8" s="131" t="str">
        <f>IF('Co-Scholostic'!F7="","",'Co-Scholostic'!F7)</f>
        <v>A</v>
      </c>
      <c r="DB8" s="134" t="str">
        <f t="shared" si="36"/>
        <v/>
      </c>
      <c r="DC8" s="134" t="str">
        <f t="shared" si="37"/>
        <v/>
      </c>
      <c r="DD8" s="134" t="str">
        <f t="shared" si="38"/>
        <v/>
      </c>
      <c r="DE8" s="134" t="str">
        <f t="shared" si="39"/>
        <v/>
      </c>
      <c r="DF8" s="134" t="str">
        <f t="shared" si="40"/>
        <v/>
      </c>
      <c r="DG8" s="134" t="str">
        <f t="shared" si="41"/>
        <v/>
      </c>
      <c r="DH8" s="134" t="str">
        <f t="shared" si="42"/>
        <v/>
      </c>
      <c r="DI8" s="134" t="str">
        <f t="shared" si="43"/>
        <v/>
      </c>
      <c r="DJ8" s="134" t="e">
        <f t="shared" si="44"/>
        <v>#VALUE!</v>
      </c>
      <c r="DK8" s="137" t="str">
        <f t="shared" si="45"/>
        <v/>
      </c>
      <c r="DL8" s="137" t="str">
        <f t="shared" si="46"/>
        <v/>
      </c>
      <c r="DM8" s="137" t="str">
        <f t="shared" si="47"/>
        <v/>
      </c>
      <c r="DN8" s="137" t="str">
        <f t="shared" si="48"/>
        <v/>
      </c>
      <c r="DO8" s="137" t="str">
        <f t="shared" si="49"/>
        <v/>
      </c>
      <c r="DP8" s="137" t="str">
        <f t="shared" si="50"/>
        <v/>
      </c>
      <c r="DQ8" s="137" t="str">
        <f t="shared" si="51"/>
        <v/>
      </c>
      <c r="DR8" s="137" t="str">
        <f t="shared" si="52"/>
        <v/>
      </c>
      <c r="DS8" s="137" t="e">
        <f t="shared" si="53"/>
        <v>#VALUE!</v>
      </c>
      <c r="DT8" s="143">
        <f t="shared" si="54"/>
        <v>500</v>
      </c>
      <c r="DU8" s="144">
        <f t="shared" si="55"/>
        <v>370</v>
      </c>
      <c r="DV8" s="145">
        <f t="shared" si="56"/>
        <v>0.74</v>
      </c>
      <c r="DW8" s="138"/>
      <c r="DX8" s="30" t="str">
        <f t="shared" si="130"/>
        <v>PASS</v>
      </c>
      <c r="DY8" s="146">
        <f t="shared" si="57"/>
        <v>3</v>
      </c>
      <c r="DZ8" s="266" t="str">
        <f t="shared" si="58"/>
        <v/>
      </c>
      <c r="EA8" s="266" t="str">
        <f t="shared" si="59"/>
        <v/>
      </c>
      <c r="EB8" s="266" t="str">
        <f t="shared" si="60"/>
        <v/>
      </c>
      <c r="EC8" s="266" t="str">
        <f t="shared" si="61"/>
        <v/>
      </c>
      <c r="ED8" s="266" t="str">
        <f t="shared" si="62"/>
        <v/>
      </c>
      <c r="EE8" s="266" t="str">
        <f t="shared" si="63"/>
        <v/>
      </c>
      <c r="EF8" s="266" t="str">
        <f t="shared" si="64"/>
        <v/>
      </c>
      <c r="EG8" s="268"/>
      <c r="EH8" s="269" t="str">
        <f t="shared" si="65"/>
        <v/>
      </c>
      <c r="EI8" s="269" t="str">
        <f t="shared" si="66"/>
        <v/>
      </c>
      <c r="EJ8" s="269" t="str">
        <f t="shared" si="67"/>
        <v/>
      </c>
      <c r="EK8" s="269" t="str">
        <f t="shared" si="68"/>
        <v/>
      </c>
      <c r="EL8" s="271" t="str">
        <f t="shared" si="69"/>
        <v/>
      </c>
      <c r="EM8" s="271" t="str">
        <f t="shared" si="70"/>
        <v/>
      </c>
      <c r="EN8" s="273" t="str">
        <f t="shared" si="71"/>
        <v/>
      </c>
      <c r="EO8" s="276">
        <f t="shared" si="72"/>
        <v>0</v>
      </c>
      <c r="EP8" s="276" t="str">
        <f t="shared" si="73"/>
        <v>PASS</v>
      </c>
      <c r="EQ8" s="148" t="str">
        <f t="shared" si="74"/>
        <v/>
      </c>
      <c r="ER8" s="148" t="str">
        <f t="shared" si="75"/>
        <v>PASS</v>
      </c>
      <c r="ES8" s="276" t="str">
        <f t="shared" si="131"/>
        <v/>
      </c>
      <c r="ET8" s="276" t="str">
        <f t="shared" si="76"/>
        <v>PASS</v>
      </c>
      <c r="EU8" s="147" t="str">
        <f t="shared" si="77"/>
        <v/>
      </c>
      <c r="EV8" s="148" t="str">
        <f t="shared" si="78"/>
        <v/>
      </c>
      <c r="EW8" s="148" t="str">
        <f t="shared" si="79"/>
        <v/>
      </c>
      <c r="EX8" s="148"/>
      <c r="EY8" s="148" t="str">
        <f t="shared" si="80"/>
        <v>PASS</v>
      </c>
      <c r="EZ8" s="151" t="str">
        <f t="shared" si="81"/>
        <v/>
      </c>
      <c r="FA8" s="151" t="str">
        <f t="shared" si="82"/>
        <v/>
      </c>
      <c r="FB8" s="151" t="str">
        <f t="shared" si="83"/>
        <v/>
      </c>
      <c r="FC8" s="151" t="str">
        <f t="shared" si="84"/>
        <v/>
      </c>
      <c r="FD8" s="151" t="str">
        <f t="shared" si="85"/>
        <v/>
      </c>
      <c r="FE8" s="151" t="str">
        <f t="shared" si="86"/>
        <v/>
      </c>
      <c r="FF8" s="151" t="str">
        <f t="shared" si="87"/>
        <v/>
      </c>
      <c r="FG8" s="152" t="str">
        <f t="shared" si="88"/>
        <v/>
      </c>
      <c r="FH8" s="152" t="str">
        <f t="shared" si="89"/>
        <v/>
      </c>
      <c r="FI8" s="152" t="str">
        <f t="shared" si="90"/>
        <v/>
      </c>
      <c r="FJ8" s="152" t="str">
        <f t="shared" si="91"/>
        <v/>
      </c>
      <c r="FK8" s="151" t="str">
        <f t="shared" si="92"/>
        <v/>
      </c>
      <c r="FL8" s="151" t="str">
        <f t="shared" si="93"/>
        <v/>
      </c>
      <c r="FM8" s="152" t="str">
        <f t="shared" si="94"/>
        <v/>
      </c>
      <c r="FN8" s="152">
        <f t="shared" si="95"/>
        <v>0</v>
      </c>
      <c r="FO8" s="152" t="str">
        <f t="shared" si="96"/>
        <v>PASS</v>
      </c>
      <c r="FP8" s="152" t="str">
        <f t="shared" si="97"/>
        <v/>
      </c>
      <c r="FQ8" s="152" t="str">
        <f t="shared" si="98"/>
        <v>PASS</v>
      </c>
      <c r="FR8" s="152" t="str">
        <f t="shared" si="99"/>
        <v/>
      </c>
      <c r="FS8" s="152" t="str">
        <f t="shared" si="100"/>
        <v>PASS</v>
      </c>
      <c r="FT8" s="152" t="str">
        <f t="shared" si="101"/>
        <v/>
      </c>
      <c r="FU8" s="152" t="str">
        <f t="shared" si="102"/>
        <v/>
      </c>
      <c r="FV8" s="151" t="str">
        <f t="shared" si="103"/>
        <v/>
      </c>
      <c r="FW8" s="151" t="str">
        <f t="shared" si="104"/>
        <v/>
      </c>
      <c r="FX8" s="152" t="str">
        <f t="shared" si="105"/>
        <v>PASS</v>
      </c>
      <c r="FY8" s="153" t="str">
        <f t="shared" si="132"/>
        <v/>
      </c>
      <c r="FZ8" s="156">
        <f t="shared" si="106"/>
        <v>0</v>
      </c>
      <c r="GA8" s="241" t="str">
        <f t="shared" si="107"/>
        <v>PASS</v>
      </c>
      <c r="GB8" s="214">
        <f t="shared" si="108"/>
        <v>370</v>
      </c>
      <c r="GC8" s="214">
        <f t="shared" si="109"/>
        <v>74</v>
      </c>
      <c r="GD8" s="242" t="str">
        <f t="shared" si="110"/>
        <v>B1</v>
      </c>
      <c r="GE8" s="253" t="str">
        <f t="shared" si="111"/>
        <v>A2</v>
      </c>
      <c r="GF8" s="253" t="str">
        <f t="shared" si="112"/>
        <v>B1</v>
      </c>
      <c r="GG8" s="253" t="str">
        <f t="shared" si="113"/>
        <v>B2</v>
      </c>
      <c r="GH8" s="253" t="str">
        <f t="shared" si="114"/>
        <v>B1</v>
      </c>
      <c r="GI8" s="253" t="str">
        <f t="shared" si="115"/>
        <v>B1</v>
      </c>
      <c r="GJ8" s="253" t="str">
        <f t="shared" si="116"/>
        <v/>
      </c>
      <c r="GK8" s="253" t="str">
        <f t="shared" si="117"/>
        <v/>
      </c>
      <c r="GL8" s="253" t="str">
        <f t="shared" si="118"/>
        <v>A1</v>
      </c>
      <c r="GM8" s="253" t="str">
        <f t="shared" si="119"/>
        <v/>
      </c>
      <c r="GN8" s="253" t="str">
        <f t="shared" si="120"/>
        <v/>
      </c>
      <c r="GO8" s="329">
        <f t="shared" si="121"/>
        <v>74</v>
      </c>
      <c r="GP8" s="329" t="str">
        <f t="shared" si="122"/>
        <v>B1</v>
      </c>
    </row>
    <row r="9" spans="1:198" x14ac:dyDescent="0.35">
      <c r="A9" s="1">
        <f>IF('Student Profile'!A8="","",'Student Profile'!A8)</f>
        <v>6</v>
      </c>
      <c r="B9" s="28" t="str">
        <f>IF('Student Profile'!B8="","",'Student Profile'!B8)</f>
        <v>KARAN SINGH RAWAT</v>
      </c>
      <c r="C9" s="114">
        <f>IF('Entry of Marks'!F11="","",'Entry of Marks'!F11)</f>
        <v>5</v>
      </c>
      <c r="D9" s="119">
        <f>IF('Entry of Marks'!AA11="","",'Entry of Marks'!AA11)</f>
        <v>3</v>
      </c>
      <c r="E9" s="115">
        <f>IF('Entry of Marks'!M11="","",'Entry of Marks'!M11)</f>
        <v>17</v>
      </c>
      <c r="F9" s="115">
        <f>IF('Entry of Marks'!AH11="","",'Entry of Marks'!AH11)</f>
        <v>34</v>
      </c>
      <c r="G9" s="116">
        <f t="shared" si="1"/>
        <v>59</v>
      </c>
      <c r="H9" s="116">
        <f>IF('Entry of Marks'!AO11="","",'Entry of Marks'!AO11)</f>
        <v>15</v>
      </c>
      <c r="I9" s="116">
        <f t="shared" si="123"/>
        <v>48</v>
      </c>
      <c r="J9" s="167">
        <f t="shared" si="133"/>
        <v>63</v>
      </c>
      <c r="K9" s="167" t="str">
        <f t="shared" si="2"/>
        <v/>
      </c>
      <c r="L9" s="167" t="str">
        <f t="shared" si="3"/>
        <v/>
      </c>
      <c r="M9" s="165" t="str">
        <f t="shared" si="124"/>
        <v/>
      </c>
      <c r="N9" s="124">
        <f>IF('Entry of Marks'!F116="","",'Entry of Marks'!F116)</f>
        <v>6</v>
      </c>
      <c r="O9" s="125">
        <f>IF('Entry of Marks'!AA116="","",'Entry of Marks'!AA116)</f>
        <v>7</v>
      </c>
      <c r="P9" s="125">
        <f>IF('Entry of Marks'!M116="","",'Entry of Marks'!M116)</f>
        <v>11</v>
      </c>
      <c r="Q9" s="257">
        <f>IF('Entry of Marks'!AH116="","",'Entry of Marks'!AH116)</f>
        <v>19</v>
      </c>
      <c r="R9" s="116">
        <f t="shared" si="4"/>
        <v>43</v>
      </c>
      <c r="S9" s="126">
        <f>IF('Entry of Marks'!AO116="","",'Entry of Marks'!AO116)</f>
        <v>18</v>
      </c>
      <c r="T9" s="116">
        <f t="shared" si="5"/>
        <v>35</v>
      </c>
      <c r="U9" s="167">
        <f t="shared" si="134"/>
        <v>53</v>
      </c>
      <c r="V9" s="176" t="str">
        <f t="shared" si="6"/>
        <v/>
      </c>
      <c r="W9" s="176" t="str">
        <f t="shared" si="125"/>
        <v/>
      </c>
      <c r="X9" s="174" t="str">
        <f t="shared" si="7"/>
        <v/>
      </c>
      <c r="Y9" s="258">
        <f>IF('Entry of Marks'!F221="","",'Entry of Marks'!F221)</f>
        <v>6</v>
      </c>
      <c r="Z9" s="119">
        <f>IF('Entry of Marks'!AA221="","",'Entry of Marks'!AA221)</f>
        <v>8</v>
      </c>
      <c r="AA9" s="119">
        <f>IF('Entry of Marks'!M221="","",'Entry of Marks'!M221)</f>
        <v>2</v>
      </c>
      <c r="AB9" s="119">
        <f>IF('Entry of Marks'!AH221="","",'Entry of Marks'!AH221)</f>
        <v>16</v>
      </c>
      <c r="AC9" s="116">
        <f t="shared" si="8"/>
        <v>32</v>
      </c>
      <c r="AD9" s="259">
        <f>IF('Entry of Marks'!AO221="","",'Entry of Marks'!AO221)</f>
        <v>24</v>
      </c>
      <c r="AE9" s="116">
        <f t="shared" si="9"/>
        <v>23</v>
      </c>
      <c r="AF9" s="167">
        <f t="shared" si="135"/>
        <v>47</v>
      </c>
      <c r="AG9" s="167" t="str">
        <f t="shared" si="10"/>
        <v/>
      </c>
      <c r="AH9" s="167" t="str">
        <f t="shared" si="126"/>
        <v/>
      </c>
      <c r="AI9" s="165" t="str">
        <f t="shared" si="127"/>
        <v/>
      </c>
      <c r="AJ9" s="260">
        <f>IF('Entry of Marks'!F326="","",'Entry of Marks'!F326)</f>
        <v>3</v>
      </c>
      <c r="AK9" s="257">
        <f>IF('Entry of Marks'!AA326="","",'Entry of Marks'!AA326)</f>
        <v>8</v>
      </c>
      <c r="AL9" s="257">
        <f>IF('Entry of Marks'!M326="","",'Entry of Marks'!M326)</f>
        <v>3</v>
      </c>
      <c r="AM9" s="257">
        <f>IF('Entry of Marks'!AH326="","",'Entry of Marks'!AH326)</f>
        <v>25</v>
      </c>
      <c r="AN9" s="116">
        <f t="shared" si="11"/>
        <v>39</v>
      </c>
      <c r="AO9" s="261">
        <f>IF('Entry of Marks'!AO326="","",'Entry of Marks'!AO326)</f>
        <v>25</v>
      </c>
      <c r="AP9" s="116">
        <f t="shared" si="12"/>
        <v>28</v>
      </c>
      <c r="AQ9" s="167">
        <f t="shared" si="136"/>
        <v>53</v>
      </c>
      <c r="AR9" s="176" t="str">
        <f t="shared" si="13"/>
        <v/>
      </c>
      <c r="AS9" s="176" t="str">
        <f t="shared" si="14"/>
        <v/>
      </c>
      <c r="AT9" s="176" t="str">
        <f t="shared" si="15"/>
        <v/>
      </c>
      <c r="AU9" s="262" t="str">
        <f>IF('Entry of Marks'!F431="","",'Entry of Marks'!F431)</f>
        <v/>
      </c>
      <c r="AV9" s="119" t="str">
        <f>IF('Entry of Marks'!AA431="","",'Entry of Marks'!AA431)</f>
        <v/>
      </c>
      <c r="AW9" s="119" t="str">
        <f>IF('Entry of Marks'!M431="","",'Entry of Marks'!M431)</f>
        <v/>
      </c>
      <c r="AX9" s="119" t="str">
        <f>IF('Entry of Marks'!AH431="","",'Entry of Marks'!AH431)</f>
        <v/>
      </c>
      <c r="AY9" s="116" t="str">
        <f t="shared" si="16"/>
        <v/>
      </c>
      <c r="AZ9" s="259" t="str">
        <f>IF('Entry of Marks'!AO431="","",'Entry of Marks'!AO431)</f>
        <v/>
      </c>
      <c r="BA9" s="116" t="str">
        <f t="shared" si="17"/>
        <v/>
      </c>
      <c r="BB9" s="167" t="str">
        <f t="shared" si="137"/>
        <v/>
      </c>
      <c r="BC9" s="167" t="str">
        <f t="shared" si="18"/>
        <v/>
      </c>
      <c r="BD9" s="167" t="str">
        <f t="shared" si="19"/>
        <v/>
      </c>
      <c r="BE9" s="165" t="str">
        <f>IF(BB9="","",IF($BE$3="Aggregate",BD9,IF($BE$3="Theory and Practical Separate",BC9)))</f>
        <v/>
      </c>
      <c r="BF9" s="260">
        <f>IF('Entry of Marks'!F536="","",'Entry of Marks'!F536)</f>
        <v>4</v>
      </c>
      <c r="BG9" s="257">
        <f>IF('Entry of Marks'!AA536="","",'Entry of Marks'!AA536)</f>
        <v>6</v>
      </c>
      <c r="BH9" s="257">
        <f>IF('Entry of Marks'!M536="","",'Entry of Marks'!M536)</f>
        <v>13</v>
      </c>
      <c r="BI9" s="257">
        <f>IF('Entry of Marks'!AH536="","",'Entry of Marks'!AH536)</f>
        <v>24</v>
      </c>
      <c r="BJ9" s="116">
        <f t="shared" si="20"/>
        <v>47</v>
      </c>
      <c r="BK9" s="261">
        <f>IF('Entry of Marks'!AO536="","",'Entry of Marks'!AO536)</f>
        <v>21</v>
      </c>
      <c r="BL9" s="116">
        <f t="shared" si="21"/>
        <v>33</v>
      </c>
      <c r="BM9" s="167">
        <f t="shared" si="138"/>
        <v>54</v>
      </c>
      <c r="BN9" s="176" t="str">
        <f t="shared" si="22"/>
        <v/>
      </c>
      <c r="BO9" s="176" t="str">
        <f t="shared" si="23"/>
        <v/>
      </c>
      <c r="BP9" s="176" t="str">
        <f t="shared" si="24"/>
        <v/>
      </c>
      <c r="BQ9" s="258" t="str">
        <f>IF('Entry of Marks'!F641="","",'Entry of Marks'!F641)</f>
        <v/>
      </c>
      <c r="BR9" s="119" t="str">
        <f>IF('Entry of Marks'!AA641="","",'Entry of Marks'!AA641)</f>
        <v/>
      </c>
      <c r="BS9" s="119" t="str">
        <f>IF('Entry of Marks'!M641="","",'Entry of Marks'!M641)</f>
        <v/>
      </c>
      <c r="BT9" s="119" t="str">
        <f>IF('Entry of Marks'!AH641="","",'Entry of Marks'!AH641)</f>
        <v/>
      </c>
      <c r="BU9" s="116" t="str">
        <f t="shared" si="25"/>
        <v/>
      </c>
      <c r="BV9" s="119" t="str">
        <f>IF('Entry of Marks'!AO641="","",'Entry of Marks'!AO641)</f>
        <v/>
      </c>
      <c r="BW9" s="116" t="str">
        <f t="shared" si="26"/>
        <v/>
      </c>
      <c r="BX9" s="167" t="str">
        <f t="shared" si="139"/>
        <v/>
      </c>
      <c r="BY9" s="167" t="str">
        <f t="shared" si="27"/>
        <v/>
      </c>
      <c r="BZ9" s="167" t="str">
        <f t="shared" si="128"/>
        <v/>
      </c>
      <c r="CA9" s="165" t="str">
        <f t="shared" si="140"/>
        <v/>
      </c>
      <c r="CB9" s="260">
        <f>IF('Entry of Marks'!F746="","",'Entry of Marks'!F746)</f>
        <v>8</v>
      </c>
      <c r="CC9" s="257">
        <f>IF('Entry of Marks'!AA746="","",'Entry of Marks'!AA746)</f>
        <v>8</v>
      </c>
      <c r="CD9" s="257">
        <f>IF('Entry of Marks'!M746="","",'Entry of Marks'!M746)</f>
        <v>21</v>
      </c>
      <c r="CE9" s="257">
        <f>IF('Entry of Marks'!AH746="","",'Entry of Marks'!AH746)</f>
        <v>45</v>
      </c>
      <c r="CF9" s="116">
        <f t="shared" ref="CF9:CF68" si="144">IF(AND(CB9="",CC9="",CD9="",CE9=""),"",ROUNDUP(SUM(CB9,CC9,CD9,CE9),0))</f>
        <v>82</v>
      </c>
      <c r="CG9" s="261">
        <f>IF('Entry of Marks'!AO746="","",'Entry of Marks'!AO746)</f>
        <v>50</v>
      </c>
      <c r="CH9" s="116">
        <f t="shared" si="28"/>
        <v>41</v>
      </c>
      <c r="CI9" s="167">
        <f t="shared" si="141"/>
        <v>91</v>
      </c>
      <c r="CJ9" s="176" t="str">
        <f t="shared" si="129"/>
        <v/>
      </c>
      <c r="CK9" s="176" t="str">
        <f t="shared" si="29"/>
        <v/>
      </c>
      <c r="CL9" s="324" t="str">
        <f t="shared" si="30"/>
        <v/>
      </c>
      <c r="CM9" s="258" t="str">
        <f>IF('Entry of Marks'!F851="","",'Entry of Marks'!F851)</f>
        <v/>
      </c>
      <c r="CN9" s="119" t="str">
        <f>IF('Entry of Marks'!AA851="","",'Entry of Marks'!AA851)</f>
        <v/>
      </c>
      <c r="CO9" s="119" t="str">
        <f>IF('Entry of Marks'!M851="","",'Entry of Marks'!M851)</f>
        <v/>
      </c>
      <c r="CP9" s="119" t="str">
        <f>IF('Entry of Marks'!AH851="","",'Entry of Marks'!AH851)</f>
        <v/>
      </c>
      <c r="CQ9" s="116" t="str">
        <f t="shared" si="31"/>
        <v/>
      </c>
      <c r="CR9" s="119" t="str">
        <f>IF('Entry of Marks'!AO851="","",'Entry of Marks'!AO851)</f>
        <v/>
      </c>
      <c r="CS9" s="116" t="str">
        <f t="shared" si="32"/>
        <v/>
      </c>
      <c r="CT9" s="167" t="str">
        <f t="shared" si="142"/>
        <v/>
      </c>
      <c r="CU9" s="167" t="str">
        <f t="shared" si="33"/>
        <v/>
      </c>
      <c r="CV9" s="167" t="str">
        <f t="shared" si="34"/>
        <v/>
      </c>
      <c r="CW9" s="165" t="str">
        <f t="shared" si="35"/>
        <v/>
      </c>
      <c r="CX9" s="131" t="str">
        <f>IF('Co-Scholostic'!C8="","",'Co-Scholostic'!C8)</f>
        <v>A</v>
      </c>
      <c r="CY9" s="131" t="str">
        <f>IF('Co-Scholostic'!D8="","",'Co-Scholostic'!D8)</f>
        <v>A</v>
      </c>
      <c r="CZ9" s="131" t="str">
        <f>IF('Co-Scholostic'!E8="","",'Co-Scholostic'!E8)</f>
        <v>A</v>
      </c>
      <c r="DA9" s="131" t="str">
        <f>IF('Co-Scholostic'!F8="","",'Co-Scholostic'!F8)</f>
        <v>A</v>
      </c>
      <c r="DB9" s="134" t="str">
        <f t="shared" si="36"/>
        <v/>
      </c>
      <c r="DC9" s="134" t="str">
        <f t="shared" si="37"/>
        <v/>
      </c>
      <c r="DD9" s="134" t="str">
        <f t="shared" si="38"/>
        <v/>
      </c>
      <c r="DE9" s="134" t="str">
        <f t="shared" si="39"/>
        <v/>
      </c>
      <c r="DF9" s="134" t="str">
        <f t="shared" si="40"/>
        <v/>
      </c>
      <c r="DG9" s="134" t="str">
        <f t="shared" si="41"/>
        <v/>
      </c>
      <c r="DH9" s="134" t="str">
        <f t="shared" si="42"/>
        <v/>
      </c>
      <c r="DI9" s="134" t="str">
        <f t="shared" si="43"/>
        <v/>
      </c>
      <c r="DJ9" s="134" t="e">
        <f t="shared" si="44"/>
        <v>#VALUE!</v>
      </c>
      <c r="DK9" s="137" t="str">
        <f t="shared" si="45"/>
        <v/>
      </c>
      <c r="DL9" s="137" t="str">
        <f t="shared" si="46"/>
        <v/>
      </c>
      <c r="DM9" s="137" t="str">
        <f t="shared" si="47"/>
        <v/>
      </c>
      <c r="DN9" s="137" t="str">
        <f t="shared" si="48"/>
        <v/>
      </c>
      <c r="DO9" s="137" t="str">
        <f t="shared" si="49"/>
        <v/>
      </c>
      <c r="DP9" s="137" t="str">
        <f t="shared" si="50"/>
        <v/>
      </c>
      <c r="DQ9" s="137" t="str">
        <f t="shared" si="51"/>
        <v/>
      </c>
      <c r="DR9" s="137" t="str">
        <f t="shared" si="52"/>
        <v/>
      </c>
      <c r="DS9" s="137" t="e">
        <f t="shared" si="53"/>
        <v>#VALUE!</v>
      </c>
      <c r="DT9" s="143">
        <f t="shared" si="54"/>
        <v>500</v>
      </c>
      <c r="DU9" s="144">
        <f t="shared" si="55"/>
        <v>270</v>
      </c>
      <c r="DV9" s="145">
        <f t="shared" si="56"/>
        <v>0.54</v>
      </c>
      <c r="DW9" s="138"/>
      <c r="DX9" s="30" t="str">
        <f t="shared" si="130"/>
        <v>PASS</v>
      </c>
      <c r="DY9" s="146">
        <f t="shared" si="57"/>
        <v>15</v>
      </c>
      <c r="DZ9" s="266" t="str">
        <f t="shared" si="58"/>
        <v/>
      </c>
      <c r="EA9" s="266" t="str">
        <f t="shared" si="59"/>
        <v/>
      </c>
      <c r="EB9" s="266" t="str">
        <f t="shared" si="60"/>
        <v/>
      </c>
      <c r="EC9" s="266" t="str">
        <f t="shared" si="61"/>
        <v/>
      </c>
      <c r="ED9" s="266" t="str">
        <f t="shared" si="62"/>
        <v/>
      </c>
      <c r="EE9" s="266" t="str">
        <f t="shared" si="63"/>
        <v/>
      </c>
      <c r="EF9" s="266" t="str">
        <f t="shared" si="64"/>
        <v/>
      </c>
      <c r="EG9" s="268"/>
      <c r="EH9" s="269" t="str">
        <f t="shared" si="65"/>
        <v/>
      </c>
      <c r="EI9" s="269" t="str">
        <f t="shared" si="66"/>
        <v/>
      </c>
      <c r="EJ9" s="269" t="str">
        <f t="shared" si="67"/>
        <v/>
      </c>
      <c r="EK9" s="269" t="str">
        <f t="shared" si="68"/>
        <v/>
      </c>
      <c r="EL9" s="271" t="str">
        <f t="shared" si="69"/>
        <v/>
      </c>
      <c r="EM9" s="271" t="str">
        <f t="shared" si="70"/>
        <v/>
      </c>
      <c r="EN9" s="273" t="str">
        <f t="shared" si="71"/>
        <v/>
      </c>
      <c r="EO9" s="276">
        <f t="shared" si="72"/>
        <v>0</v>
      </c>
      <c r="EP9" s="276" t="str">
        <f t="shared" si="73"/>
        <v>PASS</v>
      </c>
      <c r="EQ9" s="148" t="str">
        <f t="shared" si="74"/>
        <v/>
      </c>
      <c r="ER9" s="148" t="str">
        <f t="shared" si="75"/>
        <v>PASS</v>
      </c>
      <c r="ES9" s="276" t="str">
        <f t="shared" si="131"/>
        <v/>
      </c>
      <c r="ET9" s="276" t="str">
        <f t="shared" si="76"/>
        <v>PASS</v>
      </c>
      <c r="EU9" s="147" t="str">
        <f t="shared" si="77"/>
        <v/>
      </c>
      <c r="EV9" s="148" t="str">
        <f t="shared" si="78"/>
        <v/>
      </c>
      <c r="EW9" s="148" t="str">
        <f t="shared" si="79"/>
        <v/>
      </c>
      <c r="EX9" s="148"/>
      <c r="EY9" s="148" t="str">
        <f t="shared" si="80"/>
        <v>PASS</v>
      </c>
      <c r="EZ9" s="151" t="str">
        <f t="shared" si="81"/>
        <v/>
      </c>
      <c r="FA9" s="151" t="str">
        <f t="shared" si="82"/>
        <v/>
      </c>
      <c r="FB9" s="151" t="str">
        <f t="shared" si="83"/>
        <v/>
      </c>
      <c r="FC9" s="151" t="str">
        <f t="shared" si="84"/>
        <v/>
      </c>
      <c r="FD9" s="151" t="str">
        <f t="shared" si="85"/>
        <v/>
      </c>
      <c r="FE9" s="151" t="str">
        <f t="shared" si="86"/>
        <v/>
      </c>
      <c r="FF9" s="151" t="str">
        <f t="shared" si="87"/>
        <v/>
      </c>
      <c r="FG9" s="152" t="str">
        <f t="shared" si="88"/>
        <v/>
      </c>
      <c r="FH9" s="152" t="str">
        <f t="shared" si="89"/>
        <v/>
      </c>
      <c r="FI9" s="152" t="str">
        <f t="shared" si="90"/>
        <v/>
      </c>
      <c r="FJ9" s="152" t="str">
        <f t="shared" si="91"/>
        <v/>
      </c>
      <c r="FK9" s="151" t="str">
        <f t="shared" si="92"/>
        <v/>
      </c>
      <c r="FL9" s="151" t="str">
        <f t="shared" si="93"/>
        <v/>
      </c>
      <c r="FM9" s="152" t="str">
        <f t="shared" si="94"/>
        <v/>
      </c>
      <c r="FN9" s="152">
        <f t="shared" si="95"/>
        <v>0</v>
      </c>
      <c r="FO9" s="152" t="str">
        <f t="shared" si="96"/>
        <v>PASS</v>
      </c>
      <c r="FP9" s="152" t="str">
        <f t="shared" si="97"/>
        <v/>
      </c>
      <c r="FQ9" s="152" t="str">
        <f t="shared" si="98"/>
        <v>PASS</v>
      </c>
      <c r="FR9" s="152" t="str">
        <f t="shared" si="99"/>
        <v/>
      </c>
      <c r="FS9" s="152" t="str">
        <f t="shared" si="100"/>
        <v>PASS</v>
      </c>
      <c r="FT9" s="152" t="str">
        <f t="shared" si="101"/>
        <v/>
      </c>
      <c r="FU9" s="152" t="str">
        <f t="shared" si="102"/>
        <v/>
      </c>
      <c r="FV9" s="151" t="str">
        <f t="shared" si="103"/>
        <v/>
      </c>
      <c r="FW9" s="151" t="str">
        <f t="shared" si="104"/>
        <v/>
      </c>
      <c r="FX9" s="152" t="str">
        <f t="shared" si="105"/>
        <v>PASS</v>
      </c>
      <c r="FY9" s="153" t="str">
        <f t="shared" si="132"/>
        <v/>
      </c>
      <c r="FZ9" s="156">
        <f t="shared" si="106"/>
        <v>0</v>
      </c>
      <c r="GA9" s="241" t="str">
        <f t="shared" si="107"/>
        <v>PASS</v>
      </c>
      <c r="GB9" s="214">
        <f t="shared" si="108"/>
        <v>270</v>
      </c>
      <c r="GC9" s="214">
        <f t="shared" si="109"/>
        <v>54</v>
      </c>
      <c r="GD9" s="242" t="str">
        <f t="shared" si="110"/>
        <v>C1</v>
      </c>
      <c r="GE9" s="253" t="str">
        <f t="shared" si="111"/>
        <v>B2</v>
      </c>
      <c r="GF9" s="253" t="str">
        <f t="shared" si="112"/>
        <v>C1</v>
      </c>
      <c r="GG9" s="253" t="str">
        <f t="shared" si="113"/>
        <v>C2</v>
      </c>
      <c r="GH9" s="253" t="str">
        <f t="shared" si="114"/>
        <v>C1</v>
      </c>
      <c r="GI9" s="253" t="str">
        <f t="shared" si="115"/>
        <v/>
      </c>
      <c r="GJ9" s="253" t="str">
        <f t="shared" si="116"/>
        <v>C1</v>
      </c>
      <c r="GK9" s="253" t="str">
        <f t="shared" si="117"/>
        <v/>
      </c>
      <c r="GL9" s="253" t="str">
        <f t="shared" si="118"/>
        <v>A1</v>
      </c>
      <c r="GM9" s="253" t="str">
        <f t="shared" si="119"/>
        <v/>
      </c>
      <c r="GN9" s="253" t="str">
        <f t="shared" si="120"/>
        <v/>
      </c>
      <c r="GO9" s="329">
        <f t="shared" si="121"/>
        <v>54</v>
      </c>
      <c r="GP9" s="329" t="str">
        <f t="shared" si="122"/>
        <v>C1</v>
      </c>
    </row>
    <row r="10" spans="1:198" x14ac:dyDescent="0.35">
      <c r="A10" s="1">
        <f>IF('Student Profile'!A9="","",'Student Profile'!A9)</f>
        <v>7</v>
      </c>
      <c r="B10" s="28" t="str">
        <f>IF('Student Profile'!B9="","",'Student Profile'!B9)</f>
        <v>KARAN SUYAL</v>
      </c>
      <c r="C10" s="114">
        <f>IF('Entry of Marks'!F12="","",'Entry of Marks'!F12)</f>
        <v>8</v>
      </c>
      <c r="D10" s="119">
        <f>IF('Entry of Marks'!AA12="","",'Entry of Marks'!AA12)</f>
        <v>9</v>
      </c>
      <c r="E10" s="115">
        <f>IF('Entry of Marks'!M12="","",'Entry of Marks'!M12)</f>
        <v>26</v>
      </c>
      <c r="F10" s="115">
        <f>IF('Entry of Marks'!AH12="","",'Entry of Marks'!AH12)</f>
        <v>45</v>
      </c>
      <c r="G10" s="116">
        <f t="shared" si="1"/>
        <v>88</v>
      </c>
      <c r="H10" s="116">
        <f>IF('Entry of Marks'!AO12="","",'Entry of Marks'!AO12)</f>
        <v>20</v>
      </c>
      <c r="I10" s="116">
        <f t="shared" si="123"/>
        <v>71</v>
      </c>
      <c r="J10" s="167">
        <f t="shared" si="133"/>
        <v>91</v>
      </c>
      <c r="K10" s="167" t="str">
        <f t="shared" si="2"/>
        <v/>
      </c>
      <c r="L10" s="167" t="str">
        <f t="shared" si="3"/>
        <v/>
      </c>
      <c r="M10" s="165" t="str">
        <f t="shared" si="124"/>
        <v/>
      </c>
      <c r="N10" s="124">
        <f>IF('Entry of Marks'!F117="","",'Entry of Marks'!F117)</f>
        <v>9</v>
      </c>
      <c r="O10" s="125">
        <f>IF('Entry of Marks'!AA117="","",'Entry of Marks'!AA117)</f>
        <v>7</v>
      </c>
      <c r="P10" s="125">
        <f>IF('Entry of Marks'!M117="","",'Entry of Marks'!M117)</f>
        <v>21</v>
      </c>
      <c r="Q10" s="257">
        <f>IF('Entry of Marks'!AH117="","",'Entry of Marks'!AH117)</f>
        <v>27</v>
      </c>
      <c r="R10" s="116">
        <f t="shared" si="4"/>
        <v>64</v>
      </c>
      <c r="S10" s="126">
        <f>IF('Entry of Marks'!AO117="","",'Entry of Marks'!AO117)</f>
        <v>17</v>
      </c>
      <c r="T10" s="116">
        <f t="shared" si="5"/>
        <v>52</v>
      </c>
      <c r="U10" s="167">
        <f t="shared" si="134"/>
        <v>69</v>
      </c>
      <c r="V10" s="176" t="str">
        <f t="shared" si="6"/>
        <v/>
      </c>
      <c r="W10" s="176" t="str">
        <f t="shared" si="125"/>
        <v/>
      </c>
      <c r="X10" s="174" t="str">
        <f t="shared" si="7"/>
        <v/>
      </c>
      <c r="Y10" s="258">
        <f>IF('Entry of Marks'!F222="","",'Entry of Marks'!F222)</f>
        <v>6</v>
      </c>
      <c r="Z10" s="119">
        <f>IF('Entry of Marks'!AA222="","",'Entry of Marks'!AA222)</f>
        <v>8</v>
      </c>
      <c r="AA10" s="119">
        <f>IF('Entry of Marks'!M222="","",'Entry of Marks'!M222)</f>
        <v>8</v>
      </c>
      <c r="AB10" s="119">
        <f>IF('Entry of Marks'!AH222="","",'Entry of Marks'!AH222)</f>
        <v>10</v>
      </c>
      <c r="AC10" s="116">
        <f t="shared" si="8"/>
        <v>32</v>
      </c>
      <c r="AD10" s="259">
        <f>IF('Entry of Marks'!AO222="","",'Entry of Marks'!AO222)</f>
        <v>24</v>
      </c>
      <c r="AE10" s="116">
        <f t="shared" si="9"/>
        <v>23</v>
      </c>
      <c r="AF10" s="167">
        <f t="shared" si="135"/>
        <v>47</v>
      </c>
      <c r="AG10" s="167" t="str">
        <f t="shared" si="10"/>
        <v/>
      </c>
      <c r="AH10" s="167" t="str">
        <f t="shared" si="126"/>
        <v/>
      </c>
      <c r="AI10" s="165" t="str">
        <f t="shared" si="127"/>
        <v/>
      </c>
      <c r="AJ10" s="260">
        <f>IF('Entry of Marks'!F327="","",'Entry of Marks'!F327)</f>
        <v>5</v>
      </c>
      <c r="AK10" s="257">
        <f>IF('Entry of Marks'!AA327="","",'Entry of Marks'!AA327)</f>
        <v>8</v>
      </c>
      <c r="AL10" s="257">
        <f>IF('Entry of Marks'!M327="","",'Entry of Marks'!M327)</f>
        <v>7</v>
      </c>
      <c r="AM10" s="257">
        <f>IF('Entry of Marks'!AH327="","",'Entry of Marks'!AH327)</f>
        <v>32</v>
      </c>
      <c r="AN10" s="116">
        <f t="shared" si="11"/>
        <v>52</v>
      </c>
      <c r="AO10" s="261">
        <f>IF('Entry of Marks'!AO327="","",'Entry of Marks'!AO327)</f>
        <v>25</v>
      </c>
      <c r="AP10" s="116">
        <f t="shared" si="12"/>
        <v>37</v>
      </c>
      <c r="AQ10" s="167">
        <f t="shared" si="136"/>
        <v>62</v>
      </c>
      <c r="AR10" s="176" t="str">
        <f>IF(AP10="","",IF(AP10&lt;(ROUNDDOWN($AP$3/3,0)),"Need Impr.",""))</f>
        <v/>
      </c>
      <c r="AS10" s="176" t="str">
        <f t="shared" si="14"/>
        <v/>
      </c>
      <c r="AT10" s="176" t="str">
        <f t="shared" si="15"/>
        <v/>
      </c>
      <c r="AU10" s="262" t="str">
        <f>IF('Entry of Marks'!F432="","",'Entry of Marks'!F432)</f>
        <v/>
      </c>
      <c r="AV10" s="119" t="str">
        <f>IF('Entry of Marks'!AA432="","",'Entry of Marks'!AA432)</f>
        <v/>
      </c>
      <c r="AW10" s="119" t="str">
        <f>IF('Entry of Marks'!M432="","",'Entry of Marks'!M432)</f>
        <v/>
      </c>
      <c r="AX10" s="119" t="str">
        <f>IF('Entry of Marks'!AH432="","",'Entry of Marks'!AH432)</f>
        <v/>
      </c>
      <c r="AY10" s="116" t="str">
        <f t="shared" si="16"/>
        <v/>
      </c>
      <c r="AZ10" s="259" t="str">
        <f>IF('Entry of Marks'!AO432="","",'Entry of Marks'!AO432)</f>
        <v/>
      </c>
      <c r="BA10" s="116" t="str">
        <f t="shared" si="17"/>
        <v/>
      </c>
      <c r="BB10" s="167" t="str">
        <f t="shared" si="137"/>
        <v/>
      </c>
      <c r="BC10" s="167" t="str">
        <f t="shared" si="18"/>
        <v/>
      </c>
      <c r="BD10" s="167" t="str">
        <f t="shared" si="19"/>
        <v/>
      </c>
      <c r="BE10" s="165" t="str">
        <f t="shared" si="143"/>
        <v/>
      </c>
      <c r="BF10" s="260">
        <f>IF('Entry of Marks'!F537="","",'Entry of Marks'!F537)</f>
        <v>6</v>
      </c>
      <c r="BG10" s="257">
        <f>IF('Entry of Marks'!AA537="","",'Entry of Marks'!AA537)</f>
        <v>9</v>
      </c>
      <c r="BH10" s="257">
        <f>IF('Entry of Marks'!M537="","",'Entry of Marks'!M537)</f>
        <v>16</v>
      </c>
      <c r="BI10" s="257">
        <f>IF('Entry of Marks'!AH537="","",'Entry of Marks'!AH537)</f>
        <v>39</v>
      </c>
      <c r="BJ10" s="116">
        <f t="shared" si="20"/>
        <v>70</v>
      </c>
      <c r="BK10" s="261">
        <f>IF('Entry of Marks'!AO537="","",'Entry of Marks'!AO537)</f>
        <v>25</v>
      </c>
      <c r="BL10" s="116">
        <f t="shared" si="21"/>
        <v>49</v>
      </c>
      <c r="BM10" s="167">
        <f t="shared" si="138"/>
        <v>74</v>
      </c>
      <c r="BN10" s="176" t="str">
        <f t="shared" si="22"/>
        <v/>
      </c>
      <c r="BO10" s="176" t="str">
        <f t="shared" si="23"/>
        <v/>
      </c>
      <c r="BP10" s="176" t="str">
        <f t="shared" si="24"/>
        <v/>
      </c>
      <c r="BQ10" s="258" t="str">
        <f>IF('Entry of Marks'!F642="","",'Entry of Marks'!F642)</f>
        <v/>
      </c>
      <c r="BR10" s="119" t="str">
        <f>IF('Entry of Marks'!AA642="","",'Entry of Marks'!AA642)</f>
        <v/>
      </c>
      <c r="BS10" s="119" t="str">
        <f>IF('Entry of Marks'!M642="","",'Entry of Marks'!M642)</f>
        <v/>
      </c>
      <c r="BT10" s="119" t="str">
        <f>IF('Entry of Marks'!AH642="","",'Entry of Marks'!AH642)</f>
        <v/>
      </c>
      <c r="BU10" s="116" t="str">
        <f t="shared" si="25"/>
        <v/>
      </c>
      <c r="BV10" s="119" t="str">
        <f>IF('Entry of Marks'!AO642="","",'Entry of Marks'!AO642)</f>
        <v/>
      </c>
      <c r="BW10" s="116" t="str">
        <f t="shared" si="26"/>
        <v/>
      </c>
      <c r="BX10" s="167" t="str">
        <f t="shared" si="139"/>
        <v/>
      </c>
      <c r="BY10" s="167" t="str">
        <f t="shared" si="27"/>
        <v/>
      </c>
      <c r="BZ10" s="167" t="str">
        <f t="shared" si="128"/>
        <v/>
      </c>
      <c r="CA10" s="165" t="str">
        <f t="shared" si="140"/>
        <v/>
      </c>
      <c r="CB10" s="260">
        <f>IF('Entry of Marks'!F747="","",'Entry of Marks'!F747)</f>
        <v>9</v>
      </c>
      <c r="CC10" s="257">
        <f>IF('Entry of Marks'!AA747="","",'Entry of Marks'!AA747)</f>
        <v>8</v>
      </c>
      <c r="CD10" s="257">
        <f>IF('Entry of Marks'!M747="","",'Entry of Marks'!M747)</f>
        <v>26</v>
      </c>
      <c r="CE10" s="257">
        <f>IF('Entry of Marks'!AH747="","",'Entry of Marks'!AH747)</f>
        <v>41</v>
      </c>
      <c r="CF10" s="116">
        <f t="shared" si="144"/>
        <v>84</v>
      </c>
      <c r="CG10" s="261">
        <f>IF('Entry of Marks'!AO747="","",'Entry of Marks'!AO747)</f>
        <v>45</v>
      </c>
      <c r="CH10" s="116">
        <f t="shared" si="28"/>
        <v>42</v>
      </c>
      <c r="CI10" s="167">
        <f t="shared" si="141"/>
        <v>87</v>
      </c>
      <c r="CJ10" s="176" t="str">
        <f t="shared" si="129"/>
        <v/>
      </c>
      <c r="CK10" s="176" t="str">
        <f t="shared" si="29"/>
        <v/>
      </c>
      <c r="CL10" s="324" t="str">
        <f t="shared" si="30"/>
        <v/>
      </c>
      <c r="CM10" s="258" t="str">
        <f>IF('Entry of Marks'!F852="","",'Entry of Marks'!F852)</f>
        <v/>
      </c>
      <c r="CN10" s="119" t="str">
        <f>IF('Entry of Marks'!AA852="","",'Entry of Marks'!AA852)</f>
        <v/>
      </c>
      <c r="CO10" s="119" t="str">
        <f>IF('Entry of Marks'!M852="","",'Entry of Marks'!M852)</f>
        <v/>
      </c>
      <c r="CP10" s="119" t="str">
        <f>IF('Entry of Marks'!AH852="","",'Entry of Marks'!AH852)</f>
        <v/>
      </c>
      <c r="CQ10" s="116" t="str">
        <f t="shared" si="31"/>
        <v/>
      </c>
      <c r="CR10" s="119" t="str">
        <f>IF('Entry of Marks'!AO852="","",'Entry of Marks'!AO852)</f>
        <v/>
      </c>
      <c r="CS10" s="116" t="str">
        <f t="shared" si="32"/>
        <v/>
      </c>
      <c r="CT10" s="167" t="str">
        <f t="shared" si="142"/>
        <v/>
      </c>
      <c r="CU10" s="167" t="str">
        <f t="shared" si="33"/>
        <v/>
      </c>
      <c r="CV10" s="167" t="str">
        <f t="shared" si="34"/>
        <v/>
      </c>
      <c r="CW10" s="165" t="str">
        <f t="shared" si="35"/>
        <v/>
      </c>
      <c r="CX10" s="131" t="str">
        <f>IF('Co-Scholostic'!C9="","",'Co-Scholostic'!C9)</f>
        <v>A</v>
      </c>
      <c r="CY10" s="131" t="str">
        <f>IF('Co-Scholostic'!D9="","",'Co-Scholostic'!D9)</f>
        <v>A</v>
      </c>
      <c r="CZ10" s="131" t="str">
        <f>IF('Co-Scholostic'!E9="","",'Co-Scholostic'!E9)</f>
        <v>A</v>
      </c>
      <c r="DA10" s="131" t="str">
        <f>IF('Co-Scholostic'!F9="","",'Co-Scholostic'!F9)</f>
        <v>A</v>
      </c>
      <c r="DB10" s="134" t="str">
        <f t="shared" si="36"/>
        <v/>
      </c>
      <c r="DC10" s="134" t="str">
        <f t="shared" si="37"/>
        <v/>
      </c>
      <c r="DD10" s="134" t="str">
        <f t="shared" si="38"/>
        <v/>
      </c>
      <c r="DE10" s="134" t="str">
        <f t="shared" si="39"/>
        <v/>
      </c>
      <c r="DF10" s="134" t="str">
        <f t="shared" si="40"/>
        <v/>
      </c>
      <c r="DG10" s="134" t="str">
        <f t="shared" si="41"/>
        <v/>
      </c>
      <c r="DH10" s="134" t="str">
        <f t="shared" si="42"/>
        <v/>
      </c>
      <c r="DI10" s="134" t="str">
        <f t="shared" si="43"/>
        <v/>
      </c>
      <c r="DJ10" s="134" t="e">
        <f t="shared" si="44"/>
        <v>#VALUE!</v>
      </c>
      <c r="DK10" s="137" t="str">
        <f t="shared" si="45"/>
        <v/>
      </c>
      <c r="DL10" s="137" t="str">
        <f t="shared" si="46"/>
        <v/>
      </c>
      <c r="DM10" s="137" t="str">
        <f t="shared" si="47"/>
        <v/>
      </c>
      <c r="DN10" s="137" t="str">
        <f t="shared" si="48"/>
        <v/>
      </c>
      <c r="DO10" s="137" t="str">
        <f t="shared" si="49"/>
        <v/>
      </c>
      <c r="DP10" s="137" t="str">
        <f t="shared" si="50"/>
        <v/>
      </c>
      <c r="DQ10" s="137" t="str">
        <f t="shared" si="51"/>
        <v/>
      </c>
      <c r="DR10" s="137" t="str">
        <f t="shared" si="52"/>
        <v/>
      </c>
      <c r="DS10" s="137" t="e">
        <f t="shared" si="53"/>
        <v>#VALUE!</v>
      </c>
      <c r="DT10" s="143">
        <f t="shared" si="54"/>
        <v>500</v>
      </c>
      <c r="DU10" s="144">
        <f t="shared" si="55"/>
        <v>343</v>
      </c>
      <c r="DV10" s="145">
        <f t="shared" si="56"/>
        <v>0.68600000000000005</v>
      </c>
      <c r="DW10" s="138"/>
      <c r="DX10" s="30" t="str">
        <f t="shared" si="130"/>
        <v>PASS</v>
      </c>
      <c r="DY10" s="146">
        <f t="shared" si="57"/>
        <v>5</v>
      </c>
      <c r="DZ10" s="266" t="str">
        <f t="shared" si="58"/>
        <v/>
      </c>
      <c r="EA10" s="266" t="str">
        <f t="shared" si="59"/>
        <v/>
      </c>
      <c r="EB10" s="266" t="str">
        <f t="shared" si="60"/>
        <v/>
      </c>
      <c r="EC10" s="266" t="str">
        <f t="shared" si="61"/>
        <v/>
      </c>
      <c r="ED10" s="266" t="str">
        <f t="shared" si="62"/>
        <v/>
      </c>
      <c r="EE10" s="266" t="str">
        <f t="shared" si="63"/>
        <v/>
      </c>
      <c r="EF10" s="266" t="str">
        <f t="shared" si="64"/>
        <v/>
      </c>
      <c r="EG10" s="268"/>
      <c r="EH10" s="269" t="str">
        <f t="shared" si="65"/>
        <v/>
      </c>
      <c r="EI10" s="269" t="str">
        <f t="shared" si="66"/>
        <v/>
      </c>
      <c r="EJ10" s="269" t="str">
        <f t="shared" si="67"/>
        <v/>
      </c>
      <c r="EK10" s="269" t="str">
        <f t="shared" si="68"/>
        <v/>
      </c>
      <c r="EL10" s="271" t="str">
        <f t="shared" si="69"/>
        <v/>
      </c>
      <c r="EM10" s="271" t="str">
        <f t="shared" si="70"/>
        <v/>
      </c>
      <c r="EN10" s="273" t="str">
        <f t="shared" si="71"/>
        <v/>
      </c>
      <c r="EO10" s="276">
        <f t="shared" si="72"/>
        <v>0</v>
      </c>
      <c r="EP10" s="276" t="str">
        <f t="shared" si="73"/>
        <v>PASS</v>
      </c>
      <c r="EQ10" s="148" t="str">
        <f t="shared" si="74"/>
        <v/>
      </c>
      <c r="ER10" s="148" t="str">
        <f t="shared" si="75"/>
        <v>PASS</v>
      </c>
      <c r="ES10" s="276" t="str">
        <f t="shared" si="131"/>
        <v/>
      </c>
      <c r="ET10" s="276" t="str">
        <f t="shared" si="76"/>
        <v>PASS</v>
      </c>
      <c r="EU10" s="147" t="str">
        <f t="shared" si="77"/>
        <v/>
      </c>
      <c r="EV10" s="148" t="str">
        <f t="shared" si="78"/>
        <v/>
      </c>
      <c r="EW10" s="148" t="str">
        <f t="shared" si="79"/>
        <v/>
      </c>
      <c r="EX10" s="148"/>
      <c r="EY10" s="148" t="str">
        <f t="shared" si="80"/>
        <v>PASS</v>
      </c>
      <c r="EZ10" s="151" t="str">
        <f t="shared" si="81"/>
        <v/>
      </c>
      <c r="FA10" s="151" t="str">
        <f t="shared" si="82"/>
        <v/>
      </c>
      <c r="FB10" s="151" t="str">
        <f t="shared" si="83"/>
        <v/>
      </c>
      <c r="FC10" s="151" t="str">
        <f t="shared" si="84"/>
        <v/>
      </c>
      <c r="FD10" s="151" t="str">
        <f t="shared" si="85"/>
        <v/>
      </c>
      <c r="FE10" s="151" t="str">
        <f t="shared" si="86"/>
        <v/>
      </c>
      <c r="FF10" s="151" t="str">
        <f t="shared" si="87"/>
        <v/>
      </c>
      <c r="FG10" s="152" t="str">
        <f t="shared" si="88"/>
        <v/>
      </c>
      <c r="FH10" s="152" t="str">
        <f t="shared" si="89"/>
        <v/>
      </c>
      <c r="FI10" s="152" t="str">
        <f t="shared" si="90"/>
        <v/>
      </c>
      <c r="FJ10" s="152" t="str">
        <f t="shared" si="91"/>
        <v/>
      </c>
      <c r="FK10" s="151" t="str">
        <f t="shared" si="92"/>
        <v/>
      </c>
      <c r="FL10" s="151" t="str">
        <f t="shared" si="93"/>
        <v/>
      </c>
      <c r="FM10" s="152" t="str">
        <f t="shared" si="94"/>
        <v/>
      </c>
      <c r="FN10" s="152">
        <f t="shared" si="95"/>
        <v>0</v>
      </c>
      <c r="FO10" s="152" t="str">
        <f t="shared" si="96"/>
        <v>PASS</v>
      </c>
      <c r="FP10" s="152" t="str">
        <f t="shared" si="97"/>
        <v/>
      </c>
      <c r="FQ10" s="152" t="str">
        <f t="shared" si="98"/>
        <v>PASS</v>
      </c>
      <c r="FR10" s="152" t="str">
        <f t="shared" si="99"/>
        <v/>
      </c>
      <c r="FS10" s="152" t="str">
        <f t="shared" si="100"/>
        <v>PASS</v>
      </c>
      <c r="FT10" s="152" t="str">
        <f t="shared" si="101"/>
        <v/>
      </c>
      <c r="FU10" s="152" t="str">
        <f t="shared" si="102"/>
        <v/>
      </c>
      <c r="FV10" s="151" t="str">
        <f t="shared" si="103"/>
        <v/>
      </c>
      <c r="FW10" s="151" t="str">
        <f t="shared" si="104"/>
        <v/>
      </c>
      <c r="FX10" s="152" t="str">
        <f t="shared" si="105"/>
        <v>PASS</v>
      </c>
      <c r="FY10" s="153" t="str">
        <f t="shared" si="132"/>
        <v/>
      </c>
      <c r="FZ10" s="156">
        <f t="shared" si="106"/>
        <v>0</v>
      </c>
      <c r="GA10" s="241" t="str">
        <f t="shared" si="107"/>
        <v>PASS</v>
      </c>
      <c r="GB10" s="214">
        <f t="shared" si="108"/>
        <v>343</v>
      </c>
      <c r="GC10" s="214">
        <f t="shared" si="109"/>
        <v>68.599999999999994</v>
      </c>
      <c r="GD10" s="242" t="str">
        <f t="shared" si="110"/>
        <v>B2</v>
      </c>
      <c r="GE10" s="253" t="str">
        <f t="shared" si="111"/>
        <v>A1</v>
      </c>
      <c r="GF10" s="253" t="str">
        <f t="shared" si="112"/>
        <v>B2</v>
      </c>
      <c r="GG10" s="253" t="str">
        <f t="shared" si="113"/>
        <v>C2</v>
      </c>
      <c r="GH10" s="253" t="str">
        <f t="shared" si="114"/>
        <v>B2</v>
      </c>
      <c r="GI10" s="253" t="str">
        <f t="shared" si="115"/>
        <v/>
      </c>
      <c r="GJ10" s="253" t="str">
        <f t="shared" si="116"/>
        <v>B1</v>
      </c>
      <c r="GK10" s="253" t="str">
        <f t="shared" si="117"/>
        <v/>
      </c>
      <c r="GL10" s="253" t="str">
        <f t="shared" si="118"/>
        <v>A2</v>
      </c>
      <c r="GM10" s="253" t="str">
        <f t="shared" si="119"/>
        <v/>
      </c>
      <c r="GN10" s="253" t="str">
        <f t="shared" si="120"/>
        <v/>
      </c>
      <c r="GO10" s="329">
        <f t="shared" si="121"/>
        <v>68.599999999999994</v>
      </c>
      <c r="GP10" s="329" t="str">
        <f t="shared" si="122"/>
        <v>B2</v>
      </c>
    </row>
    <row r="11" spans="1:198" x14ac:dyDescent="0.35">
      <c r="A11" s="1">
        <f>IF('Student Profile'!A10="","",'Student Profile'!A10)</f>
        <v>8</v>
      </c>
      <c r="B11" s="28" t="str">
        <f>IF('Student Profile'!B10="","",'Student Profile'!B10)</f>
        <v>KHEEM SINGH CHHIMWAL</v>
      </c>
      <c r="C11" s="114">
        <f>IF('Entry of Marks'!F13="","",'Entry of Marks'!F13)</f>
        <v>8</v>
      </c>
      <c r="D11" s="119">
        <f>IF('Entry of Marks'!AA13="","",'Entry of Marks'!AA13)</f>
        <v>6</v>
      </c>
      <c r="E11" s="115">
        <f>IF('Entry of Marks'!M13="","",'Entry of Marks'!M13)</f>
        <v>21</v>
      </c>
      <c r="F11" s="115">
        <f>IF('Entry of Marks'!AH13="","",'Entry of Marks'!AH13)</f>
        <v>34</v>
      </c>
      <c r="G11" s="116">
        <f t="shared" si="1"/>
        <v>69</v>
      </c>
      <c r="H11" s="116">
        <f>IF('Entry of Marks'!AO13="","",'Entry of Marks'!AO13)</f>
        <v>20</v>
      </c>
      <c r="I11" s="116">
        <f t="shared" si="123"/>
        <v>56</v>
      </c>
      <c r="J11" s="167">
        <f t="shared" si="133"/>
        <v>76</v>
      </c>
      <c r="K11" s="167" t="str">
        <f t="shared" si="2"/>
        <v/>
      </c>
      <c r="L11" s="167" t="str">
        <f t="shared" si="3"/>
        <v/>
      </c>
      <c r="M11" s="165" t="str">
        <f t="shared" si="124"/>
        <v/>
      </c>
      <c r="N11" s="124">
        <f>IF('Entry of Marks'!F118="","",'Entry of Marks'!F118)</f>
        <v>6</v>
      </c>
      <c r="O11" s="125">
        <f>IF('Entry of Marks'!AA118="","",'Entry of Marks'!AA118)</f>
        <v>8</v>
      </c>
      <c r="P11" s="125">
        <f>IF('Entry of Marks'!M118="","",'Entry of Marks'!M118)</f>
        <v>12</v>
      </c>
      <c r="Q11" s="257">
        <f>IF('Entry of Marks'!AH118="","",'Entry of Marks'!AH118)</f>
        <v>24</v>
      </c>
      <c r="R11" s="116">
        <f t="shared" si="4"/>
        <v>50</v>
      </c>
      <c r="S11" s="126">
        <f>IF('Entry of Marks'!AO118="","",'Entry of Marks'!AO118)</f>
        <v>16</v>
      </c>
      <c r="T11" s="116">
        <f t="shared" si="5"/>
        <v>40</v>
      </c>
      <c r="U11" s="167">
        <f t="shared" si="134"/>
        <v>56</v>
      </c>
      <c r="V11" s="176" t="str">
        <f t="shared" si="6"/>
        <v/>
      </c>
      <c r="W11" s="176" t="str">
        <f t="shared" si="125"/>
        <v/>
      </c>
      <c r="X11" s="174" t="str">
        <f t="shared" si="7"/>
        <v/>
      </c>
      <c r="Y11" s="258">
        <f>IF('Entry of Marks'!F223="","",'Entry of Marks'!F223)</f>
        <v>6</v>
      </c>
      <c r="Z11" s="119">
        <f>IF('Entry of Marks'!AA223="","",'Entry of Marks'!AA223)</f>
        <v>7</v>
      </c>
      <c r="AA11" s="119">
        <f>IF('Entry of Marks'!M223="","",'Entry of Marks'!M223)</f>
        <v>7</v>
      </c>
      <c r="AB11" s="119">
        <f>IF('Entry of Marks'!AH223="","",'Entry of Marks'!AH223)</f>
        <v>14</v>
      </c>
      <c r="AC11" s="116">
        <f t="shared" si="8"/>
        <v>34</v>
      </c>
      <c r="AD11" s="259">
        <f>IF('Entry of Marks'!AO223="","",'Entry of Marks'!AO223)</f>
        <v>26</v>
      </c>
      <c r="AE11" s="116">
        <f t="shared" si="9"/>
        <v>24</v>
      </c>
      <c r="AF11" s="167">
        <f t="shared" si="135"/>
        <v>50</v>
      </c>
      <c r="AG11" s="167" t="str">
        <f t="shared" si="10"/>
        <v/>
      </c>
      <c r="AH11" s="167" t="str">
        <f t="shared" si="126"/>
        <v/>
      </c>
      <c r="AI11" s="165" t="str">
        <f t="shared" si="127"/>
        <v/>
      </c>
      <c r="AJ11" s="260">
        <f>IF('Entry of Marks'!F328="","",'Entry of Marks'!F328)</f>
        <v>4</v>
      </c>
      <c r="AK11" s="257">
        <f>IF('Entry of Marks'!AA328="","",'Entry of Marks'!AA328)</f>
        <v>8</v>
      </c>
      <c r="AL11" s="257">
        <f>IF('Entry of Marks'!M328="","",'Entry of Marks'!M328)</f>
        <v>6</v>
      </c>
      <c r="AM11" s="257">
        <f>IF('Entry of Marks'!AH328="","",'Entry of Marks'!AH328)</f>
        <v>27</v>
      </c>
      <c r="AN11" s="116">
        <f t="shared" si="11"/>
        <v>45</v>
      </c>
      <c r="AO11" s="261">
        <f>IF('Entry of Marks'!AO328="","",'Entry of Marks'!AO328)</f>
        <v>24</v>
      </c>
      <c r="AP11" s="116">
        <f t="shared" si="12"/>
        <v>32</v>
      </c>
      <c r="AQ11" s="167">
        <f t="shared" si="136"/>
        <v>56</v>
      </c>
      <c r="AR11" s="176" t="str">
        <f t="shared" ref="AR11:AR74" si="145">IF(AP11="","",IF(AP11&lt;(ROUNDDOWN($AP$3/3,0)),"Need Impr.",""))</f>
        <v/>
      </c>
      <c r="AS11" s="176" t="str">
        <f t="shared" si="14"/>
        <v/>
      </c>
      <c r="AT11" s="176" t="str">
        <f t="shared" si="15"/>
        <v/>
      </c>
      <c r="AU11" s="262" t="str">
        <f>IF('Entry of Marks'!F433="","",'Entry of Marks'!F433)</f>
        <v/>
      </c>
      <c r="AV11" s="119" t="str">
        <f>IF('Entry of Marks'!AA433="","",'Entry of Marks'!AA433)</f>
        <v/>
      </c>
      <c r="AW11" s="119" t="str">
        <f>IF('Entry of Marks'!M433="","",'Entry of Marks'!M433)</f>
        <v/>
      </c>
      <c r="AX11" s="119" t="str">
        <f>IF('Entry of Marks'!AH433="","",'Entry of Marks'!AH433)</f>
        <v/>
      </c>
      <c r="AY11" s="116" t="str">
        <f t="shared" si="16"/>
        <v/>
      </c>
      <c r="AZ11" s="259" t="str">
        <f>IF('Entry of Marks'!AO433="","",'Entry of Marks'!AO433)</f>
        <v/>
      </c>
      <c r="BA11" s="116" t="str">
        <f t="shared" si="17"/>
        <v/>
      </c>
      <c r="BB11" s="167" t="str">
        <f t="shared" si="137"/>
        <v/>
      </c>
      <c r="BC11" s="167" t="str">
        <f t="shared" si="18"/>
        <v/>
      </c>
      <c r="BD11" s="167" t="str">
        <f t="shared" si="19"/>
        <v/>
      </c>
      <c r="BE11" s="165" t="str">
        <f t="shared" si="143"/>
        <v/>
      </c>
      <c r="BF11" s="260">
        <f>IF('Entry of Marks'!F538="","",'Entry of Marks'!F538)</f>
        <v>4</v>
      </c>
      <c r="BG11" s="257">
        <f>IF('Entry of Marks'!AA538="","",'Entry of Marks'!AA538)</f>
        <v>8</v>
      </c>
      <c r="BH11" s="257">
        <f>IF('Entry of Marks'!M538="","",'Entry of Marks'!M538)</f>
        <v>16</v>
      </c>
      <c r="BI11" s="257">
        <f>IF('Entry of Marks'!AH538="","",'Entry of Marks'!AH538)</f>
        <v>38</v>
      </c>
      <c r="BJ11" s="116">
        <f t="shared" si="20"/>
        <v>66</v>
      </c>
      <c r="BK11" s="261">
        <f>IF('Entry of Marks'!AO538="","",'Entry of Marks'!AO538)</f>
        <v>25</v>
      </c>
      <c r="BL11" s="116">
        <f t="shared" si="21"/>
        <v>47</v>
      </c>
      <c r="BM11" s="167">
        <f t="shared" si="138"/>
        <v>72</v>
      </c>
      <c r="BN11" s="176" t="str">
        <f t="shared" si="22"/>
        <v/>
      </c>
      <c r="BO11" s="176" t="str">
        <f t="shared" si="23"/>
        <v/>
      </c>
      <c r="BP11" s="176" t="str">
        <f t="shared" si="24"/>
        <v/>
      </c>
      <c r="BQ11" s="258" t="str">
        <f>IF('Entry of Marks'!F643="","",'Entry of Marks'!F643)</f>
        <v/>
      </c>
      <c r="BR11" s="119" t="str">
        <f>IF('Entry of Marks'!AA643="","",'Entry of Marks'!AA643)</f>
        <v/>
      </c>
      <c r="BS11" s="119" t="str">
        <f>IF('Entry of Marks'!M643="","",'Entry of Marks'!M643)</f>
        <v/>
      </c>
      <c r="BT11" s="119" t="str">
        <f>IF('Entry of Marks'!AH643="","",'Entry of Marks'!AH643)</f>
        <v/>
      </c>
      <c r="BU11" s="116" t="str">
        <f t="shared" si="25"/>
        <v/>
      </c>
      <c r="BV11" s="119" t="str">
        <f>IF('Entry of Marks'!AO643="","",'Entry of Marks'!AO643)</f>
        <v/>
      </c>
      <c r="BW11" s="116" t="str">
        <f t="shared" si="26"/>
        <v/>
      </c>
      <c r="BX11" s="167" t="str">
        <f t="shared" si="139"/>
        <v/>
      </c>
      <c r="BY11" s="167" t="str">
        <f t="shared" si="27"/>
        <v/>
      </c>
      <c r="BZ11" s="167" t="str">
        <f t="shared" si="128"/>
        <v/>
      </c>
      <c r="CA11" s="165" t="str">
        <f t="shared" si="140"/>
        <v/>
      </c>
      <c r="CB11" s="260">
        <f>IF('Entry of Marks'!F748="","",'Entry of Marks'!F748)</f>
        <v>8</v>
      </c>
      <c r="CC11" s="257">
        <f>IF('Entry of Marks'!AA748="","",'Entry of Marks'!AA748)</f>
        <v>7</v>
      </c>
      <c r="CD11" s="257">
        <f>IF('Entry of Marks'!M748="","",'Entry of Marks'!M748)</f>
        <v>19</v>
      </c>
      <c r="CE11" s="257">
        <f>IF('Entry of Marks'!AH748="","",'Entry of Marks'!AH748)</f>
        <v>35</v>
      </c>
      <c r="CF11" s="116">
        <f t="shared" si="144"/>
        <v>69</v>
      </c>
      <c r="CG11" s="261">
        <f>IF('Entry of Marks'!AO748="","",'Entry of Marks'!AO748)</f>
        <v>45</v>
      </c>
      <c r="CH11" s="116">
        <f t="shared" si="28"/>
        <v>35</v>
      </c>
      <c r="CI11" s="167">
        <f t="shared" si="141"/>
        <v>80</v>
      </c>
      <c r="CJ11" s="176" t="str">
        <f t="shared" si="129"/>
        <v/>
      </c>
      <c r="CK11" s="176" t="str">
        <f t="shared" si="29"/>
        <v/>
      </c>
      <c r="CL11" s="324" t="str">
        <f t="shared" si="30"/>
        <v/>
      </c>
      <c r="CM11" s="258" t="str">
        <f>IF('Entry of Marks'!F853="","",'Entry of Marks'!F853)</f>
        <v/>
      </c>
      <c r="CN11" s="119" t="str">
        <f>IF('Entry of Marks'!AA853="","",'Entry of Marks'!AA853)</f>
        <v/>
      </c>
      <c r="CO11" s="119" t="str">
        <f>IF('Entry of Marks'!M853="","",'Entry of Marks'!M853)</f>
        <v/>
      </c>
      <c r="CP11" s="119" t="str">
        <f>IF('Entry of Marks'!AH853="","",'Entry of Marks'!AH853)</f>
        <v/>
      </c>
      <c r="CQ11" s="116" t="str">
        <f t="shared" si="31"/>
        <v/>
      </c>
      <c r="CR11" s="119" t="str">
        <f>IF('Entry of Marks'!AO853="","",'Entry of Marks'!AO853)</f>
        <v/>
      </c>
      <c r="CS11" s="116" t="str">
        <f t="shared" si="32"/>
        <v/>
      </c>
      <c r="CT11" s="167" t="str">
        <f t="shared" si="142"/>
        <v/>
      </c>
      <c r="CU11" s="167" t="str">
        <f t="shared" si="33"/>
        <v/>
      </c>
      <c r="CV11" s="167" t="str">
        <f t="shared" si="34"/>
        <v/>
      </c>
      <c r="CW11" s="165" t="str">
        <f t="shared" si="35"/>
        <v/>
      </c>
      <c r="CX11" s="131" t="str">
        <f>IF('Co-Scholostic'!C10="","",'Co-Scholostic'!C10)</f>
        <v>A</v>
      </c>
      <c r="CY11" s="131" t="str">
        <f>IF('Co-Scholostic'!D10="","",'Co-Scholostic'!D10)</f>
        <v>A</v>
      </c>
      <c r="CZ11" s="131" t="str">
        <f>IF('Co-Scholostic'!E10="","",'Co-Scholostic'!E10)</f>
        <v>A</v>
      </c>
      <c r="DA11" s="131" t="str">
        <f>IF('Co-Scholostic'!F10="","",'Co-Scholostic'!F10)</f>
        <v>A</v>
      </c>
      <c r="DB11" s="134" t="str">
        <f t="shared" si="36"/>
        <v/>
      </c>
      <c r="DC11" s="134" t="str">
        <f t="shared" si="37"/>
        <v/>
      </c>
      <c r="DD11" s="134" t="str">
        <f t="shared" si="38"/>
        <v/>
      </c>
      <c r="DE11" s="134" t="str">
        <f t="shared" si="39"/>
        <v/>
      </c>
      <c r="DF11" s="134" t="str">
        <f t="shared" si="40"/>
        <v/>
      </c>
      <c r="DG11" s="134" t="str">
        <f t="shared" si="41"/>
        <v/>
      </c>
      <c r="DH11" s="134" t="str">
        <f t="shared" si="42"/>
        <v/>
      </c>
      <c r="DI11" s="134" t="str">
        <f t="shared" si="43"/>
        <v/>
      </c>
      <c r="DJ11" s="134" t="e">
        <f t="shared" si="44"/>
        <v>#VALUE!</v>
      </c>
      <c r="DK11" s="137" t="str">
        <f t="shared" si="45"/>
        <v/>
      </c>
      <c r="DL11" s="137" t="str">
        <f t="shared" si="46"/>
        <v/>
      </c>
      <c r="DM11" s="137" t="str">
        <f t="shared" si="47"/>
        <v/>
      </c>
      <c r="DN11" s="137" t="str">
        <f t="shared" si="48"/>
        <v/>
      </c>
      <c r="DO11" s="137" t="str">
        <f t="shared" si="49"/>
        <v/>
      </c>
      <c r="DP11" s="137" t="str">
        <f t="shared" si="50"/>
        <v/>
      </c>
      <c r="DQ11" s="137" t="str">
        <f t="shared" si="51"/>
        <v/>
      </c>
      <c r="DR11" s="137" t="str">
        <f t="shared" si="52"/>
        <v/>
      </c>
      <c r="DS11" s="137" t="e">
        <f t="shared" si="53"/>
        <v>#VALUE!</v>
      </c>
      <c r="DT11" s="143">
        <f t="shared" si="54"/>
        <v>500</v>
      </c>
      <c r="DU11" s="144">
        <f t="shared" si="55"/>
        <v>310</v>
      </c>
      <c r="DV11" s="145">
        <f t="shared" si="56"/>
        <v>0.62</v>
      </c>
      <c r="DW11" s="138"/>
      <c r="DX11" s="30" t="str">
        <f t="shared" si="130"/>
        <v>PASS</v>
      </c>
      <c r="DY11" s="146">
        <f t="shared" si="57"/>
        <v>9</v>
      </c>
      <c r="DZ11" s="266" t="str">
        <f t="shared" si="58"/>
        <v/>
      </c>
      <c r="EA11" s="266" t="str">
        <f t="shared" si="59"/>
        <v/>
      </c>
      <c r="EB11" s="266" t="str">
        <f t="shared" si="60"/>
        <v/>
      </c>
      <c r="EC11" s="266" t="str">
        <f t="shared" si="61"/>
        <v/>
      </c>
      <c r="ED11" s="266" t="str">
        <f t="shared" si="62"/>
        <v/>
      </c>
      <c r="EE11" s="266" t="str">
        <f t="shared" si="63"/>
        <v/>
      </c>
      <c r="EF11" s="266" t="str">
        <f t="shared" si="64"/>
        <v/>
      </c>
      <c r="EG11" s="268"/>
      <c r="EH11" s="269" t="str">
        <f t="shared" si="65"/>
        <v/>
      </c>
      <c r="EI11" s="269" t="str">
        <f t="shared" si="66"/>
        <v/>
      </c>
      <c r="EJ11" s="269" t="str">
        <f t="shared" si="67"/>
        <v/>
      </c>
      <c r="EK11" s="269" t="str">
        <f t="shared" si="68"/>
        <v/>
      </c>
      <c r="EL11" s="271" t="str">
        <f t="shared" si="69"/>
        <v/>
      </c>
      <c r="EM11" s="271" t="str">
        <f t="shared" si="70"/>
        <v/>
      </c>
      <c r="EN11" s="273" t="str">
        <f t="shared" si="71"/>
        <v/>
      </c>
      <c r="EO11" s="276">
        <f t="shared" si="72"/>
        <v>0</v>
      </c>
      <c r="EP11" s="276" t="str">
        <f t="shared" si="73"/>
        <v>PASS</v>
      </c>
      <c r="EQ11" s="148" t="str">
        <f t="shared" si="74"/>
        <v/>
      </c>
      <c r="ER11" s="148" t="str">
        <f t="shared" si="75"/>
        <v>PASS</v>
      </c>
      <c r="ES11" s="276" t="str">
        <f t="shared" si="131"/>
        <v/>
      </c>
      <c r="ET11" s="276" t="str">
        <f t="shared" si="76"/>
        <v>PASS</v>
      </c>
      <c r="EU11" s="147" t="str">
        <f t="shared" si="77"/>
        <v/>
      </c>
      <c r="EV11" s="148" t="str">
        <f t="shared" si="78"/>
        <v/>
      </c>
      <c r="EW11" s="148" t="str">
        <f t="shared" si="79"/>
        <v/>
      </c>
      <c r="EX11" s="148"/>
      <c r="EY11" s="148" t="str">
        <f t="shared" si="80"/>
        <v>PASS</v>
      </c>
      <c r="EZ11" s="151" t="str">
        <f t="shared" si="81"/>
        <v/>
      </c>
      <c r="FA11" s="151" t="str">
        <f t="shared" si="82"/>
        <v/>
      </c>
      <c r="FB11" s="151" t="str">
        <f t="shared" si="83"/>
        <v/>
      </c>
      <c r="FC11" s="151" t="str">
        <f t="shared" si="84"/>
        <v/>
      </c>
      <c r="FD11" s="151" t="str">
        <f t="shared" si="85"/>
        <v/>
      </c>
      <c r="FE11" s="151" t="str">
        <f t="shared" si="86"/>
        <v/>
      </c>
      <c r="FF11" s="151" t="str">
        <f t="shared" si="87"/>
        <v/>
      </c>
      <c r="FG11" s="152" t="str">
        <f t="shared" si="88"/>
        <v/>
      </c>
      <c r="FH11" s="152" t="str">
        <f t="shared" si="89"/>
        <v/>
      </c>
      <c r="FI11" s="152" t="str">
        <f t="shared" si="90"/>
        <v/>
      </c>
      <c r="FJ11" s="152" t="str">
        <f t="shared" si="91"/>
        <v/>
      </c>
      <c r="FK11" s="151" t="str">
        <f t="shared" si="92"/>
        <v/>
      </c>
      <c r="FL11" s="151" t="str">
        <f t="shared" si="93"/>
        <v/>
      </c>
      <c r="FM11" s="152" t="str">
        <f t="shared" si="94"/>
        <v/>
      </c>
      <c r="FN11" s="152">
        <f t="shared" si="95"/>
        <v>0</v>
      </c>
      <c r="FO11" s="152" t="str">
        <f t="shared" si="96"/>
        <v>PASS</v>
      </c>
      <c r="FP11" s="152" t="str">
        <f t="shared" si="97"/>
        <v/>
      </c>
      <c r="FQ11" s="152" t="str">
        <f t="shared" si="98"/>
        <v>PASS</v>
      </c>
      <c r="FR11" s="152" t="str">
        <f t="shared" si="99"/>
        <v/>
      </c>
      <c r="FS11" s="152" t="str">
        <f t="shared" si="100"/>
        <v>PASS</v>
      </c>
      <c r="FT11" s="152" t="str">
        <f t="shared" si="101"/>
        <v/>
      </c>
      <c r="FU11" s="152" t="str">
        <f t="shared" si="102"/>
        <v/>
      </c>
      <c r="FV11" s="151" t="str">
        <f t="shared" si="103"/>
        <v/>
      </c>
      <c r="FW11" s="151" t="str">
        <f t="shared" si="104"/>
        <v/>
      </c>
      <c r="FX11" s="152" t="str">
        <f t="shared" si="105"/>
        <v>PASS</v>
      </c>
      <c r="FY11" s="153" t="str">
        <f t="shared" si="132"/>
        <v/>
      </c>
      <c r="FZ11" s="156">
        <f t="shared" si="106"/>
        <v>0</v>
      </c>
      <c r="GA11" s="241" t="str">
        <f t="shared" si="107"/>
        <v>PASS</v>
      </c>
      <c r="GB11" s="214">
        <f t="shared" si="108"/>
        <v>310</v>
      </c>
      <c r="GC11" s="214">
        <f t="shared" si="109"/>
        <v>62</v>
      </c>
      <c r="GD11" s="242" t="str">
        <f t="shared" si="110"/>
        <v>B2</v>
      </c>
      <c r="GE11" s="253" t="str">
        <f t="shared" si="111"/>
        <v>B1</v>
      </c>
      <c r="GF11" s="253" t="str">
        <f t="shared" si="112"/>
        <v>C1</v>
      </c>
      <c r="GG11" s="253" t="str">
        <f t="shared" si="113"/>
        <v>C2</v>
      </c>
      <c r="GH11" s="253" t="str">
        <f t="shared" si="114"/>
        <v>C1</v>
      </c>
      <c r="GI11" s="253" t="str">
        <f t="shared" si="115"/>
        <v/>
      </c>
      <c r="GJ11" s="253" t="str">
        <f t="shared" si="116"/>
        <v>B1</v>
      </c>
      <c r="GK11" s="253" t="str">
        <f t="shared" si="117"/>
        <v/>
      </c>
      <c r="GL11" s="253" t="str">
        <f t="shared" si="118"/>
        <v>B1</v>
      </c>
      <c r="GM11" s="253" t="str">
        <f t="shared" si="119"/>
        <v/>
      </c>
      <c r="GN11" s="253" t="str">
        <f t="shared" si="120"/>
        <v/>
      </c>
      <c r="GO11" s="329">
        <f t="shared" si="121"/>
        <v>62</v>
      </c>
      <c r="GP11" s="329" t="str">
        <f t="shared" si="122"/>
        <v>B2</v>
      </c>
    </row>
    <row r="12" spans="1:198" x14ac:dyDescent="0.35">
      <c r="A12" s="1">
        <f>IF('Student Profile'!A11="","",'Student Profile'!A11)</f>
        <v>9</v>
      </c>
      <c r="B12" s="28" t="str">
        <f>IF('Student Profile'!B11="","",'Student Profile'!B11)</f>
        <v>MANISH NEGI</v>
      </c>
      <c r="C12" s="114">
        <f>IF('Entry of Marks'!F14="","",'Entry of Marks'!F14)</f>
        <v>4</v>
      </c>
      <c r="D12" s="119">
        <f>IF('Entry of Marks'!AA14="","",'Entry of Marks'!AA14)</f>
        <v>4</v>
      </c>
      <c r="E12" s="115">
        <f>IF('Entry of Marks'!M14="","",'Entry of Marks'!M14)</f>
        <v>14</v>
      </c>
      <c r="F12" s="115">
        <f>IF('Entry of Marks'!AH14="","",'Entry of Marks'!AH14)</f>
        <v>31</v>
      </c>
      <c r="G12" s="116">
        <f t="shared" si="1"/>
        <v>53</v>
      </c>
      <c r="H12" s="116">
        <f>IF('Entry of Marks'!AO14="","",'Entry of Marks'!AO14)</f>
        <v>15</v>
      </c>
      <c r="I12" s="116">
        <f t="shared" si="123"/>
        <v>43</v>
      </c>
      <c r="J12" s="167">
        <f t="shared" si="133"/>
        <v>58</v>
      </c>
      <c r="K12" s="167" t="str">
        <f t="shared" si="2"/>
        <v/>
      </c>
      <c r="L12" s="167" t="str">
        <f t="shared" si="3"/>
        <v/>
      </c>
      <c r="M12" s="165" t="str">
        <f t="shared" si="124"/>
        <v/>
      </c>
      <c r="N12" s="124">
        <f>IF('Entry of Marks'!F119="","",'Entry of Marks'!F119)</f>
        <v>7</v>
      </c>
      <c r="O12" s="125">
        <f>IF('Entry of Marks'!AA119="","",'Entry of Marks'!AA119)</f>
        <v>6</v>
      </c>
      <c r="P12" s="125">
        <f>IF('Entry of Marks'!M119="","",'Entry of Marks'!M119)</f>
        <v>11</v>
      </c>
      <c r="Q12" s="257">
        <f>IF('Entry of Marks'!AH119="","",'Entry of Marks'!AH119)</f>
        <v>22</v>
      </c>
      <c r="R12" s="116">
        <f t="shared" si="4"/>
        <v>46</v>
      </c>
      <c r="S12" s="126">
        <f>IF('Entry of Marks'!AO119="","",'Entry of Marks'!AO119)</f>
        <v>15</v>
      </c>
      <c r="T12" s="116">
        <f t="shared" si="5"/>
        <v>37</v>
      </c>
      <c r="U12" s="167">
        <f t="shared" si="134"/>
        <v>52</v>
      </c>
      <c r="V12" s="176" t="str">
        <f t="shared" si="6"/>
        <v/>
      </c>
      <c r="W12" s="176" t="str">
        <f t="shared" si="125"/>
        <v/>
      </c>
      <c r="X12" s="174" t="str">
        <f t="shared" si="7"/>
        <v/>
      </c>
      <c r="Y12" s="258">
        <f>IF('Entry of Marks'!F224="","",'Entry of Marks'!F224)</f>
        <v>6</v>
      </c>
      <c r="Z12" s="119">
        <f>IF('Entry of Marks'!AA224="","",'Entry of Marks'!AA224)</f>
        <v>8</v>
      </c>
      <c r="AA12" s="119">
        <f>IF('Entry of Marks'!M224="","",'Entry of Marks'!M224)</f>
        <v>4</v>
      </c>
      <c r="AB12" s="119">
        <f>IF('Entry of Marks'!AH224="","",'Entry of Marks'!AH224)</f>
        <v>14</v>
      </c>
      <c r="AC12" s="116">
        <f t="shared" si="8"/>
        <v>32</v>
      </c>
      <c r="AD12" s="259">
        <f>IF('Entry of Marks'!AO224="","",'Entry of Marks'!AO224)</f>
        <v>24</v>
      </c>
      <c r="AE12" s="116">
        <f t="shared" si="9"/>
        <v>23</v>
      </c>
      <c r="AF12" s="167">
        <f t="shared" si="135"/>
        <v>47</v>
      </c>
      <c r="AG12" s="167" t="str">
        <f t="shared" si="10"/>
        <v/>
      </c>
      <c r="AH12" s="167" t="str">
        <f t="shared" si="126"/>
        <v/>
      </c>
      <c r="AI12" s="165" t="str">
        <f t="shared" si="127"/>
        <v/>
      </c>
      <c r="AJ12" s="260">
        <f>IF('Entry of Marks'!F329="","",'Entry of Marks'!F329)</f>
        <v>3</v>
      </c>
      <c r="AK12" s="257">
        <f>IF('Entry of Marks'!AA329="","",'Entry of Marks'!AA329)</f>
        <v>8</v>
      </c>
      <c r="AL12" s="257">
        <f>IF('Entry of Marks'!M329="","",'Entry of Marks'!M329)</f>
        <v>8</v>
      </c>
      <c r="AM12" s="257">
        <f>IF('Entry of Marks'!AH329="","",'Entry of Marks'!AH329)</f>
        <v>25</v>
      </c>
      <c r="AN12" s="116">
        <f t="shared" si="11"/>
        <v>44</v>
      </c>
      <c r="AO12" s="261">
        <f>IF('Entry of Marks'!AO329="","",'Entry of Marks'!AO329)</f>
        <v>25</v>
      </c>
      <c r="AP12" s="116">
        <f t="shared" si="12"/>
        <v>31</v>
      </c>
      <c r="AQ12" s="167">
        <f t="shared" si="136"/>
        <v>56</v>
      </c>
      <c r="AR12" s="176" t="str">
        <f t="shared" si="145"/>
        <v/>
      </c>
      <c r="AS12" s="176" t="str">
        <f t="shared" si="14"/>
        <v/>
      </c>
      <c r="AT12" s="176" t="str">
        <f t="shared" si="15"/>
        <v/>
      </c>
      <c r="AU12" s="262" t="str">
        <f>IF('Entry of Marks'!F434="","",'Entry of Marks'!F434)</f>
        <v/>
      </c>
      <c r="AV12" s="119" t="str">
        <f>IF('Entry of Marks'!AA434="","",'Entry of Marks'!AA434)</f>
        <v/>
      </c>
      <c r="AW12" s="119" t="str">
        <f>IF('Entry of Marks'!M434="","",'Entry of Marks'!M434)</f>
        <v/>
      </c>
      <c r="AX12" s="119" t="str">
        <f>IF('Entry of Marks'!AH434="","",'Entry of Marks'!AH434)</f>
        <v/>
      </c>
      <c r="AY12" s="116" t="str">
        <f t="shared" si="16"/>
        <v/>
      </c>
      <c r="AZ12" s="259" t="str">
        <f>IF('Entry of Marks'!AO434="","",'Entry of Marks'!AO434)</f>
        <v/>
      </c>
      <c r="BA12" s="116" t="str">
        <f t="shared" si="17"/>
        <v/>
      </c>
      <c r="BB12" s="167" t="str">
        <f t="shared" si="137"/>
        <v/>
      </c>
      <c r="BC12" s="167" t="str">
        <f t="shared" si="18"/>
        <v/>
      </c>
      <c r="BD12" s="167" t="str">
        <f t="shared" si="19"/>
        <v/>
      </c>
      <c r="BE12" s="165" t="str">
        <f t="shared" si="143"/>
        <v/>
      </c>
      <c r="BF12" s="260">
        <f>IF('Entry of Marks'!F539="","",'Entry of Marks'!F539)</f>
        <v>4</v>
      </c>
      <c r="BG12" s="257">
        <f>IF('Entry of Marks'!AA539="","",'Entry of Marks'!AA539)</f>
        <v>6</v>
      </c>
      <c r="BH12" s="257">
        <f>IF('Entry of Marks'!M539="","",'Entry of Marks'!M539)</f>
        <v>9</v>
      </c>
      <c r="BI12" s="257">
        <f>IF('Entry of Marks'!AH539="","",'Entry of Marks'!AH539)</f>
        <v>25</v>
      </c>
      <c r="BJ12" s="116">
        <f t="shared" si="20"/>
        <v>44</v>
      </c>
      <c r="BK12" s="261">
        <f>IF('Entry of Marks'!AO539="","",'Entry of Marks'!AO539)</f>
        <v>22</v>
      </c>
      <c r="BL12" s="116">
        <f t="shared" si="21"/>
        <v>31</v>
      </c>
      <c r="BM12" s="167">
        <f t="shared" si="138"/>
        <v>53</v>
      </c>
      <c r="BN12" s="176" t="str">
        <f t="shared" si="22"/>
        <v/>
      </c>
      <c r="BO12" s="176" t="str">
        <f t="shared" si="23"/>
        <v/>
      </c>
      <c r="BP12" s="176" t="str">
        <f t="shared" si="24"/>
        <v/>
      </c>
      <c r="BQ12" s="258" t="str">
        <f>IF('Entry of Marks'!F644="","",'Entry of Marks'!F644)</f>
        <v/>
      </c>
      <c r="BR12" s="119" t="str">
        <f>IF('Entry of Marks'!AA644="","",'Entry of Marks'!AA644)</f>
        <v/>
      </c>
      <c r="BS12" s="119" t="str">
        <f>IF('Entry of Marks'!M644="","",'Entry of Marks'!M644)</f>
        <v/>
      </c>
      <c r="BT12" s="119" t="str">
        <f>IF('Entry of Marks'!AH644="","",'Entry of Marks'!AH644)</f>
        <v/>
      </c>
      <c r="BU12" s="116" t="str">
        <f t="shared" si="25"/>
        <v/>
      </c>
      <c r="BV12" s="119" t="str">
        <f>IF('Entry of Marks'!AO644="","",'Entry of Marks'!AO644)</f>
        <v/>
      </c>
      <c r="BW12" s="116" t="str">
        <f t="shared" si="26"/>
        <v/>
      </c>
      <c r="BX12" s="167" t="str">
        <f t="shared" si="139"/>
        <v/>
      </c>
      <c r="BY12" s="167" t="str">
        <f t="shared" si="27"/>
        <v/>
      </c>
      <c r="BZ12" s="167" t="str">
        <f t="shared" si="128"/>
        <v/>
      </c>
      <c r="CA12" s="165" t="str">
        <f t="shared" si="140"/>
        <v/>
      </c>
      <c r="CB12" s="260">
        <f>IF('Entry of Marks'!F749="","",'Entry of Marks'!F749)</f>
        <v>6</v>
      </c>
      <c r="CC12" s="257">
        <f>IF('Entry of Marks'!AA749="","",'Entry of Marks'!AA749)</f>
        <v>7</v>
      </c>
      <c r="CD12" s="257">
        <f>IF('Entry of Marks'!M749="","",'Entry of Marks'!M749)</f>
        <v>18</v>
      </c>
      <c r="CE12" s="257">
        <f>IF('Entry of Marks'!AH749="","",'Entry of Marks'!AH749)</f>
        <v>35</v>
      </c>
      <c r="CF12" s="116">
        <f t="shared" si="144"/>
        <v>66</v>
      </c>
      <c r="CG12" s="261">
        <f>IF('Entry of Marks'!AO749="","",'Entry of Marks'!AO749)</f>
        <v>45</v>
      </c>
      <c r="CH12" s="116">
        <f t="shared" si="28"/>
        <v>33</v>
      </c>
      <c r="CI12" s="167">
        <f t="shared" si="141"/>
        <v>78</v>
      </c>
      <c r="CJ12" s="176" t="str">
        <f t="shared" si="129"/>
        <v/>
      </c>
      <c r="CK12" s="176" t="str">
        <f t="shared" si="29"/>
        <v/>
      </c>
      <c r="CL12" s="324" t="str">
        <f t="shared" si="30"/>
        <v/>
      </c>
      <c r="CM12" s="258" t="str">
        <f>IF('Entry of Marks'!F854="","",'Entry of Marks'!F854)</f>
        <v/>
      </c>
      <c r="CN12" s="119" t="str">
        <f>IF('Entry of Marks'!AA854="","",'Entry of Marks'!AA854)</f>
        <v/>
      </c>
      <c r="CO12" s="119" t="str">
        <f>IF('Entry of Marks'!M854="","",'Entry of Marks'!M854)</f>
        <v/>
      </c>
      <c r="CP12" s="119" t="str">
        <f>IF('Entry of Marks'!AH854="","",'Entry of Marks'!AH854)</f>
        <v/>
      </c>
      <c r="CQ12" s="116" t="str">
        <f t="shared" si="31"/>
        <v/>
      </c>
      <c r="CR12" s="119" t="str">
        <f>IF('Entry of Marks'!AO854="","",'Entry of Marks'!AO854)</f>
        <v/>
      </c>
      <c r="CS12" s="116" t="str">
        <f t="shared" si="32"/>
        <v/>
      </c>
      <c r="CT12" s="167" t="str">
        <f t="shared" si="142"/>
        <v/>
      </c>
      <c r="CU12" s="167" t="str">
        <f t="shared" si="33"/>
        <v/>
      </c>
      <c r="CV12" s="167" t="str">
        <f t="shared" si="34"/>
        <v/>
      </c>
      <c r="CW12" s="165" t="str">
        <f t="shared" si="35"/>
        <v/>
      </c>
      <c r="CX12" s="131" t="str">
        <f>IF('Co-Scholostic'!C11="","",'Co-Scholostic'!C11)</f>
        <v>A</v>
      </c>
      <c r="CY12" s="131" t="str">
        <f>IF('Co-Scholostic'!D11="","",'Co-Scholostic'!D11)</f>
        <v>A</v>
      </c>
      <c r="CZ12" s="131" t="str">
        <f>IF('Co-Scholostic'!E11="","",'Co-Scholostic'!E11)</f>
        <v>A</v>
      </c>
      <c r="DA12" s="131" t="str">
        <f>IF('Co-Scholostic'!F11="","",'Co-Scholostic'!F11)</f>
        <v>A</v>
      </c>
      <c r="DB12" s="134" t="str">
        <f t="shared" si="36"/>
        <v/>
      </c>
      <c r="DC12" s="134" t="str">
        <f t="shared" si="37"/>
        <v/>
      </c>
      <c r="DD12" s="134" t="str">
        <f t="shared" si="38"/>
        <v/>
      </c>
      <c r="DE12" s="134" t="str">
        <f t="shared" si="39"/>
        <v/>
      </c>
      <c r="DF12" s="134" t="str">
        <f t="shared" si="40"/>
        <v/>
      </c>
      <c r="DG12" s="134" t="str">
        <f t="shared" si="41"/>
        <v/>
      </c>
      <c r="DH12" s="134" t="str">
        <f t="shared" si="42"/>
        <v/>
      </c>
      <c r="DI12" s="134" t="str">
        <f t="shared" si="43"/>
        <v/>
      </c>
      <c r="DJ12" s="134" t="e">
        <f t="shared" si="44"/>
        <v>#VALUE!</v>
      </c>
      <c r="DK12" s="137" t="str">
        <f t="shared" si="45"/>
        <v/>
      </c>
      <c r="DL12" s="137" t="str">
        <f t="shared" si="46"/>
        <v/>
      </c>
      <c r="DM12" s="137" t="str">
        <f t="shared" si="47"/>
        <v/>
      </c>
      <c r="DN12" s="137" t="str">
        <f t="shared" si="48"/>
        <v/>
      </c>
      <c r="DO12" s="137" t="str">
        <f t="shared" si="49"/>
        <v/>
      </c>
      <c r="DP12" s="137" t="str">
        <f t="shared" si="50"/>
        <v/>
      </c>
      <c r="DQ12" s="137" t="str">
        <f t="shared" si="51"/>
        <v/>
      </c>
      <c r="DR12" s="137" t="str">
        <f t="shared" si="52"/>
        <v/>
      </c>
      <c r="DS12" s="137" t="e">
        <f t="shared" si="53"/>
        <v>#VALUE!</v>
      </c>
      <c r="DT12" s="143">
        <f t="shared" si="54"/>
        <v>500</v>
      </c>
      <c r="DU12" s="144">
        <f t="shared" si="55"/>
        <v>266</v>
      </c>
      <c r="DV12" s="145">
        <f t="shared" si="56"/>
        <v>0.53200000000000003</v>
      </c>
      <c r="DW12" s="138"/>
      <c r="DX12" s="30" t="str">
        <f t="shared" si="130"/>
        <v>PASS</v>
      </c>
      <c r="DY12" s="146">
        <f t="shared" si="57"/>
        <v>17</v>
      </c>
      <c r="DZ12" s="266" t="str">
        <f t="shared" si="58"/>
        <v/>
      </c>
      <c r="EA12" s="266" t="str">
        <f t="shared" si="59"/>
        <v/>
      </c>
      <c r="EB12" s="266" t="str">
        <f t="shared" si="60"/>
        <v/>
      </c>
      <c r="EC12" s="266" t="str">
        <f t="shared" si="61"/>
        <v/>
      </c>
      <c r="ED12" s="266" t="str">
        <f t="shared" si="62"/>
        <v/>
      </c>
      <c r="EE12" s="266" t="str">
        <f t="shared" si="63"/>
        <v/>
      </c>
      <c r="EF12" s="266" t="str">
        <f t="shared" si="64"/>
        <v/>
      </c>
      <c r="EG12" s="268"/>
      <c r="EH12" s="269" t="str">
        <f t="shared" si="65"/>
        <v/>
      </c>
      <c r="EI12" s="269" t="str">
        <f t="shared" si="66"/>
        <v/>
      </c>
      <c r="EJ12" s="269" t="str">
        <f t="shared" si="67"/>
        <v/>
      </c>
      <c r="EK12" s="269" t="str">
        <f t="shared" si="68"/>
        <v/>
      </c>
      <c r="EL12" s="271" t="str">
        <f t="shared" si="69"/>
        <v/>
      </c>
      <c r="EM12" s="271" t="str">
        <f t="shared" si="70"/>
        <v/>
      </c>
      <c r="EN12" s="273" t="str">
        <f t="shared" si="71"/>
        <v/>
      </c>
      <c r="EO12" s="276">
        <f t="shared" si="72"/>
        <v>0</v>
      </c>
      <c r="EP12" s="276" t="str">
        <f t="shared" si="73"/>
        <v>PASS</v>
      </c>
      <c r="EQ12" s="148" t="str">
        <f t="shared" si="74"/>
        <v/>
      </c>
      <c r="ER12" s="148" t="str">
        <f t="shared" si="75"/>
        <v>PASS</v>
      </c>
      <c r="ES12" s="276" t="str">
        <f t="shared" si="131"/>
        <v/>
      </c>
      <c r="ET12" s="276" t="str">
        <f t="shared" si="76"/>
        <v>PASS</v>
      </c>
      <c r="EU12" s="147" t="str">
        <f t="shared" si="77"/>
        <v/>
      </c>
      <c r="EV12" s="148" t="str">
        <f t="shared" si="78"/>
        <v/>
      </c>
      <c r="EW12" s="148" t="str">
        <f t="shared" si="79"/>
        <v/>
      </c>
      <c r="EX12" s="148"/>
      <c r="EY12" s="148" t="str">
        <f t="shared" si="80"/>
        <v>PASS</v>
      </c>
      <c r="EZ12" s="151" t="str">
        <f t="shared" si="81"/>
        <v/>
      </c>
      <c r="FA12" s="151" t="str">
        <f t="shared" si="82"/>
        <v/>
      </c>
      <c r="FB12" s="151" t="str">
        <f t="shared" si="83"/>
        <v/>
      </c>
      <c r="FC12" s="151" t="str">
        <f t="shared" si="84"/>
        <v/>
      </c>
      <c r="FD12" s="151" t="str">
        <f t="shared" si="85"/>
        <v/>
      </c>
      <c r="FE12" s="151" t="str">
        <f t="shared" si="86"/>
        <v/>
      </c>
      <c r="FF12" s="151" t="str">
        <f t="shared" si="87"/>
        <v/>
      </c>
      <c r="FG12" s="152" t="str">
        <f t="shared" si="88"/>
        <v/>
      </c>
      <c r="FH12" s="152" t="str">
        <f t="shared" si="89"/>
        <v/>
      </c>
      <c r="FI12" s="152" t="str">
        <f t="shared" si="90"/>
        <v/>
      </c>
      <c r="FJ12" s="152" t="str">
        <f t="shared" si="91"/>
        <v/>
      </c>
      <c r="FK12" s="151" t="str">
        <f t="shared" si="92"/>
        <v/>
      </c>
      <c r="FL12" s="151" t="str">
        <f t="shared" si="93"/>
        <v/>
      </c>
      <c r="FM12" s="152" t="str">
        <f t="shared" si="94"/>
        <v/>
      </c>
      <c r="FN12" s="152">
        <f t="shared" si="95"/>
        <v>0</v>
      </c>
      <c r="FO12" s="152" t="str">
        <f t="shared" si="96"/>
        <v>PASS</v>
      </c>
      <c r="FP12" s="152" t="str">
        <f t="shared" si="97"/>
        <v/>
      </c>
      <c r="FQ12" s="152" t="str">
        <f t="shared" si="98"/>
        <v>PASS</v>
      </c>
      <c r="FR12" s="152" t="str">
        <f t="shared" si="99"/>
        <v/>
      </c>
      <c r="FS12" s="152" t="str">
        <f t="shared" si="100"/>
        <v>PASS</v>
      </c>
      <c r="FT12" s="152" t="str">
        <f t="shared" si="101"/>
        <v/>
      </c>
      <c r="FU12" s="152" t="str">
        <f t="shared" si="102"/>
        <v/>
      </c>
      <c r="FV12" s="151" t="str">
        <f t="shared" si="103"/>
        <v/>
      </c>
      <c r="FW12" s="151" t="str">
        <f t="shared" si="104"/>
        <v/>
      </c>
      <c r="FX12" s="152" t="str">
        <f t="shared" si="105"/>
        <v>PASS</v>
      </c>
      <c r="FY12" s="153" t="str">
        <f t="shared" si="132"/>
        <v/>
      </c>
      <c r="FZ12" s="156">
        <f t="shared" si="106"/>
        <v>0</v>
      </c>
      <c r="GA12" s="241" t="str">
        <f t="shared" si="107"/>
        <v>PASS</v>
      </c>
      <c r="GB12" s="214">
        <f t="shared" si="108"/>
        <v>266</v>
      </c>
      <c r="GC12" s="214">
        <f t="shared" si="109"/>
        <v>53.2</v>
      </c>
      <c r="GD12" s="242" t="str">
        <f t="shared" si="110"/>
        <v>C1</v>
      </c>
      <c r="GE12" s="253" t="str">
        <f t="shared" si="111"/>
        <v>C1</v>
      </c>
      <c r="GF12" s="253" t="str">
        <f t="shared" si="112"/>
        <v>C1</v>
      </c>
      <c r="GG12" s="253" t="str">
        <f t="shared" si="113"/>
        <v>C2</v>
      </c>
      <c r="GH12" s="253" t="str">
        <f t="shared" si="114"/>
        <v>C1</v>
      </c>
      <c r="GI12" s="253" t="str">
        <f t="shared" si="115"/>
        <v/>
      </c>
      <c r="GJ12" s="253" t="str">
        <f t="shared" si="116"/>
        <v>C1</v>
      </c>
      <c r="GK12" s="253" t="str">
        <f t="shared" si="117"/>
        <v/>
      </c>
      <c r="GL12" s="253" t="str">
        <f t="shared" si="118"/>
        <v>B1</v>
      </c>
      <c r="GM12" s="253" t="str">
        <f t="shared" si="119"/>
        <v/>
      </c>
      <c r="GN12" s="253" t="str">
        <f t="shared" si="120"/>
        <v/>
      </c>
      <c r="GO12" s="329">
        <f t="shared" si="121"/>
        <v>53.2</v>
      </c>
      <c r="GP12" s="329" t="str">
        <f t="shared" si="122"/>
        <v>C1</v>
      </c>
    </row>
    <row r="13" spans="1:198" x14ac:dyDescent="0.35">
      <c r="A13" s="1">
        <f>IF('Student Profile'!A12="","",'Student Profile'!A12)</f>
        <v>10</v>
      </c>
      <c r="B13" s="28" t="str">
        <f>IF('Student Profile'!B12="","",'Student Profile'!B12)</f>
        <v>MOHIT JOSHI</v>
      </c>
      <c r="C13" s="114">
        <f>IF('Entry of Marks'!F15="","",'Entry of Marks'!F15)</f>
        <v>7</v>
      </c>
      <c r="D13" s="119">
        <f>IF('Entry of Marks'!AA15="","",'Entry of Marks'!AA15)</f>
        <v>6</v>
      </c>
      <c r="E13" s="115">
        <f>IF('Entry of Marks'!M15="","",'Entry of Marks'!M15)</f>
        <v>16</v>
      </c>
      <c r="F13" s="115">
        <f>IF('Entry of Marks'!AH15="","",'Entry of Marks'!AH15)</f>
        <v>33</v>
      </c>
      <c r="G13" s="116">
        <f t="shared" si="1"/>
        <v>62</v>
      </c>
      <c r="H13" s="116">
        <f>IF('Entry of Marks'!AO15="","",'Entry of Marks'!AO15)</f>
        <v>16</v>
      </c>
      <c r="I13" s="116">
        <f t="shared" si="123"/>
        <v>50</v>
      </c>
      <c r="J13" s="167">
        <f t="shared" si="133"/>
        <v>66</v>
      </c>
      <c r="K13" s="167" t="str">
        <f t="shared" si="2"/>
        <v/>
      </c>
      <c r="L13" s="167" t="str">
        <f t="shared" si="3"/>
        <v/>
      </c>
      <c r="M13" s="165" t="str">
        <f t="shared" si="124"/>
        <v/>
      </c>
      <c r="N13" s="124">
        <f>IF('Entry of Marks'!F120="","",'Entry of Marks'!F120)</f>
        <v>7</v>
      </c>
      <c r="O13" s="125">
        <f>IF('Entry of Marks'!AA120="","",'Entry of Marks'!AA120)</f>
        <v>7</v>
      </c>
      <c r="P13" s="125">
        <f>IF('Entry of Marks'!M120="","",'Entry of Marks'!M120)</f>
        <v>9</v>
      </c>
      <c r="Q13" s="257">
        <f>IF('Entry of Marks'!AH120="","",'Entry of Marks'!AH120)</f>
        <v>27</v>
      </c>
      <c r="R13" s="116">
        <f t="shared" si="4"/>
        <v>50</v>
      </c>
      <c r="S13" s="126">
        <f>IF('Entry of Marks'!AO120="","",'Entry of Marks'!AO120)</f>
        <v>15</v>
      </c>
      <c r="T13" s="116">
        <f t="shared" si="5"/>
        <v>40</v>
      </c>
      <c r="U13" s="167">
        <f t="shared" si="134"/>
        <v>55</v>
      </c>
      <c r="V13" s="176" t="str">
        <f t="shared" si="6"/>
        <v/>
      </c>
      <c r="W13" s="176" t="str">
        <f t="shared" si="125"/>
        <v/>
      </c>
      <c r="X13" s="174" t="str">
        <f t="shared" si="7"/>
        <v/>
      </c>
      <c r="Y13" s="258">
        <f>IF('Entry of Marks'!F225="","",'Entry of Marks'!F225)</f>
        <v>4</v>
      </c>
      <c r="Z13" s="119">
        <f>IF('Entry of Marks'!AA225="","",'Entry of Marks'!AA225)</f>
        <v>7</v>
      </c>
      <c r="AA13" s="119">
        <f>IF('Entry of Marks'!M225="","",'Entry of Marks'!M225)</f>
        <v>7</v>
      </c>
      <c r="AB13" s="119">
        <f>IF('Entry of Marks'!AH225="","",'Entry of Marks'!AH225)</f>
        <v>25</v>
      </c>
      <c r="AC13" s="116">
        <f t="shared" si="8"/>
        <v>43</v>
      </c>
      <c r="AD13" s="259">
        <f>IF('Entry of Marks'!AO225="","",'Entry of Marks'!AO225)</f>
        <v>24</v>
      </c>
      <c r="AE13" s="116">
        <f t="shared" si="9"/>
        <v>31</v>
      </c>
      <c r="AF13" s="167">
        <f t="shared" si="135"/>
        <v>55</v>
      </c>
      <c r="AG13" s="167" t="str">
        <f t="shared" si="10"/>
        <v/>
      </c>
      <c r="AH13" s="167" t="str">
        <f t="shared" si="126"/>
        <v/>
      </c>
      <c r="AI13" s="165" t="str">
        <f t="shared" si="127"/>
        <v/>
      </c>
      <c r="AJ13" s="260">
        <f>IF('Entry of Marks'!F330="","",'Entry of Marks'!F330)</f>
        <v>4</v>
      </c>
      <c r="AK13" s="257">
        <f>IF('Entry of Marks'!AA330="","",'Entry of Marks'!AA330)</f>
        <v>8</v>
      </c>
      <c r="AL13" s="257">
        <f>IF('Entry of Marks'!M330="","",'Entry of Marks'!M330)</f>
        <v>10</v>
      </c>
      <c r="AM13" s="257">
        <f>IF('Entry of Marks'!AH330="","",'Entry of Marks'!AH330)</f>
        <v>30</v>
      </c>
      <c r="AN13" s="116">
        <f t="shared" si="11"/>
        <v>52</v>
      </c>
      <c r="AO13" s="261">
        <f>IF('Entry of Marks'!AO330="","",'Entry of Marks'!AO330)</f>
        <v>25</v>
      </c>
      <c r="AP13" s="116">
        <f t="shared" si="12"/>
        <v>37</v>
      </c>
      <c r="AQ13" s="167">
        <f t="shared" si="136"/>
        <v>62</v>
      </c>
      <c r="AR13" s="176" t="str">
        <f t="shared" si="145"/>
        <v/>
      </c>
      <c r="AS13" s="176" t="str">
        <f t="shared" si="14"/>
        <v/>
      </c>
      <c r="AT13" s="176" t="str">
        <f t="shared" si="15"/>
        <v/>
      </c>
      <c r="AU13" s="262" t="str">
        <f>IF('Entry of Marks'!F435="","",'Entry of Marks'!F435)</f>
        <v/>
      </c>
      <c r="AV13" s="119" t="str">
        <f>IF('Entry of Marks'!AA435="","",'Entry of Marks'!AA435)</f>
        <v/>
      </c>
      <c r="AW13" s="119" t="str">
        <f>IF('Entry of Marks'!M435="","",'Entry of Marks'!M435)</f>
        <v/>
      </c>
      <c r="AX13" s="119" t="str">
        <f>IF('Entry of Marks'!AH435="","",'Entry of Marks'!AH435)</f>
        <v/>
      </c>
      <c r="AY13" s="116" t="str">
        <f t="shared" si="16"/>
        <v/>
      </c>
      <c r="AZ13" s="259" t="str">
        <f>IF('Entry of Marks'!AO435="","",'Entry of Marks'!AO435)</f>
        <v/>
      </c>
      <c r="BA13" s="116" t="str">
        <f t="shared" si="17"/>
        <v/>
      </c>
      <c r="BB13" s="167" t="str">
        <f t="shared" si="137"/>
        <v/>
      </c>
      <c r="BC13" s="167" t="str">
        <f t="shared" si="18"/>
        <v/>
      </c>
      <c r="BD13" s="167" t="str">
        <f t="shared" si="19"/>
        <v/>
      </c>
      <c r="BE13" s="165" t="str">
        <f t="shared" si="143"/>
        <v/>
      </c>
      <c r="BF13" s="260">
        <f>IF('Entry of Marks'!F540="","",'Entry of Marks'!F540)</f>
        <v>4</v>
      </c>
      <c r="BG13" s="257">
        <f>IF('Entry of Marks'!AA540="","",'Entry of Marks'!AA540)</f>
        <v>8</v>
      </c>
      <c r="BH13" s="257">
        <f>IF('Entry of Marks'!M540="","",'Entry of Marks'!M540)</f>
        <v>10</v>
      </c>
      <c r="BI13" s="257">
        <f>IF('Entry of Marks'!AH540="","",'Entry of Marks'!AH540)</f>
        <v>27</v>
      </c>
      <c r="BJ13" s="116">
        <f t="shared" si="20"/>
        <v>49</v>
      </c>
      <c r="BK13" s="261">
        <f>IF('Entry of Marks'!AO540="","",'Entry of Marks'!AO540)</f>
        <v>21</v>
      </c>
      <c r="BL13" s="116">
        <f t="shared" si="21"/>
        <v>35</v>
      </c>
      <c r="BM13" s="167">
        <f t="shared" si="138"/>
        <v>56</v>
      </c>
      <c r="BN13" s="176" t="str">
        <f t="shared" si="22"/>
        <v/>
      </c>
      <c r="BO13" s="176" t="str">
        <f t="shared" si="23"/>
        <v/>
      </c>
      <c r="BP13" s="176" t="str">
        <f t="shared" si="24"/>
        <v/>
      </c>
      <c r="BQ13" s="258" t="str">
        <f>IF('Entry of Marks'!F645="","",'Entry of Marks'!F645)</f>
        <v/>
      </c>
      <c r="BR13" s="119" t="str">
        <f>IF('Entry of Marks'!AA645="","",'Entry of Marks'!AA645)</f>
        <v/>
      </c>
      <c r="BS13" s="119" t="str">
        <f>IF('Entry of Marks'!M645="","",'Entry of Marks'!M645)</f>
        <v/>
      </c>
      <c r="BT13" s="119" t="str">
        <f>IF('Entry of Marks'!AH645="","",'Entry of Marks'!AH645)</f>
        <v/>
      </c>
      <c r="BU13" s="116" t="str">
        <f t="shared" si="25"/>
        <v/>
      </c>
      <c r="BV13" s="119" t="str">
        <f>IF('Entry of Marks'!AO645="","",'Entry of Marks'!AO645)</f>
        <v/>
      </c>
      <c r="BW13" s="116" t="str">
        <f t="shared" si="26"/>
        <v/>
      </c>
      <c r="BX13" s="167" t="str">
        <f t="shared" si="139"/>
        <v/>
      </c>
      <c r="BY13" s="167" t="str">
        <f t="shared" si="27"/>
        <v/>
      </c>
      <c r="BZ13" s="167" t="str">
        <f t="shared" si="128"/>
        <v/>
      </c>
      <c r="CA13" s="165" t="str">
        <f t="shared" si="140"/>
        <v/>
      </c>
      <c r="CB13" s="260">
        <f>IF('Entry of Marks'!F750="","",'Entry of Marks'!F750)</f>
        <v>9</v>
      </c>
      <c r="CC13" s="257">
        <f>IF('Entry of Marks'!AA750="","",'Entry of Marks'!AA750)</f>
        <v>8</v>
      </c>
      <c r="CD13" s="257">
        <f>IF('Entry of Marks'!M750="","",'Entry of Marks'!M750)</f>
        <v>27</v>
      </c>
      <c r="CE13" s="257">
        <f>IF('Entry of Marks'!AH750="","",'Entry of Marks'!AH750)</f>
        <v>43</v>
      </c>
      <c r="CF13" s="116">
        <f t="shared" si="144"/>
        <v>87</v>
      </c>
      <c r="CG13" s="261">
        <f>IF('Entry of Marks'!AO750="","",'Entry of Marks'!AO750)</f>
        <v>50</v>
      </c>
      <c r="CH13" s="116">
        <f t="shared" si="28"/>
        <v>44</v>
      </c>
      <c r="CI13" s="167">
        <f t="shared" si="141"/>
        <v>94</v>
      </c>
      <c r="CJ13" s="176" t="str">
        <f t="shared" si="129"/>
        <v/>
      </c>
      <c r="CK13" s="176" t="str">
        <f t="shared" si="29"/>
        <v/>
      </c>
      <c r="CL13" s="324" t="str">
        <f t="shared" si="30"/>
        <v/>
      </c>
      <c r="CM13" s="258" t="str">
        <f>IF('Entry of Marks'!F855="","",'Entry of Marks'!F855)</f>
        <v/>
      </c>
      <c r="CN13" s="119" t="str">
        <f>IF('Entry of Marks'!AA855="","",'Entry of Marks'!AA855)</f>
        <v/>
      </c>
      <c r="CO13" s="119" t="str">
        <f>IF('Entry of Marks'!M855="","",'Entry of Marks'!M855)</f>
        <v/>
      </c>
      <c r="CP13" s="119" t="str">
        <f>IF('Entry of Marks'!AH855="","",'Entry of Marks'!AH855)</f>
        <v/>
      </c>
      <c r="CQ13" s="116" t="str">
        <f t="shared" si="31"/>
        <v/>
      </c>
      <c r="CR13" s="119" t="str">
        <f>IF('Entry of Marks'!AO855="","",'Entry of Marks'!AO855)</f>
        <v/>
      </c>
      <c r="CS13" s="116" t="str">
        <f t="shared" si="32"/>
        <v/>
      </c>
      <c r="CT13" s="167" t="str">
        <f t="shared" si="142"/>
        <v/>
      </c>
      <c r="CU13" s="167" t="str">
        <f t="shared" si="33"/>
        <v/>
      </c>
      <c r="CV13" s="167" t="str">
        <f t="shared" si="34"/>
        <v/>
      </c>
      <c r="CW13" s="165" t="str">
        <f t="shared" si="35"/>
        <v/>
      </c>
      <c r="CX13" s="131" t="str">
        <f>IF('Co-Scholostic'!C12="","",'Co-Scholostic'!C12)</f>
        <v>A</v>
      </c>
      <c r="CY13" s="131" t="str">
        <f>IF('Co-Scholostic'!D12="","",'Co-Scholostic'!D12)</f>
        <v>A</v>
      </c>
      <c r="CZ13" s="131" t="str">
        <f>IF('Co-Scholostic'!E12="","",'Co-Scholostic'!E12)</f>
        <v>A</v>
      </c>
      <c r="DA13" s="131" t="str">
        <f>IF('Co-Scholostic'!F12="","",'Co-Scholostic'!F12)</f>
        <v>A</v>
      </c>
      <c r="DB13" s="134" t="str">
        <f t="shared" si="36"/>
        <v/>
      </c>
      <c r="DC13" s="134" t="str">
        <f t="shared" si="37"/>
        <v/>
      </c>
      <c r="DD13" s="134" t="str">
        <f t="shared" si="38"/>
        <v/>
      </c>
      <c r="DE13" s="134" t="str">
        <f t="shared" si="39"/>
        <v/>
      </c>
      <c r="DF13" s="134" t="str">
        <f t="shared" si="40"/>
        <v/>
      </c>
      <c r="DG13" s="134" t="str">
        <f t="shared" si="41"/>
        <v/>
      </c>
      <c r="DH13" s="134" t="str">
        <f t="shared" si="42"/>
        <v/>
      </c>
      <c r="DI13" s="134" t="str">
        <f t="shared" si="43"/>
        <v/>
      </c>
      <c r="DJ13" s="134" t="e">
        <f t="shared" si="44"/>
        <v>#VALUE!</v>
      </c>
      <c r="DK13" s="137" t="str">
        <f t="shared" si="45"/>
        <v/>
      </c>
      <c r="DL13" s="137" t="str">
        <f t="shared" si="46"/>
        <v/>
      </c>
      <c r="DM13" s="137" t="str">
        <f t="shared" si="47"/>
        <v/>
      </c>
      <c r="DN13" s="137" t="str">
        <f t="shared" si="48"/>
        <v/>
      </c>
      <c r="DO13" s="137" t="str">
        <f t="shared" si="49"/>
        <v/>
      </c>
      <c r="DP13" s="137" t="str">
        <f t="shared" si="50"/>
        <v/>
      </c>
      <c r="DQ13" s="137" t="str">
        <f t="shared" si="51"/>
        <v/>
      </c>
      <c r="DR13" s="137" t="str">
        <f t="shared" si="52"/>
        <v/>
      </c>
      <c r="DS13" s="137" t="e">
        <f t="shared" si="53"/>
        <v>#VALUE!</v>
      </c>
      <c r="DT13" s="143">
        <f t="shared" si="54"/>
        <v>500</v>
      </c>
      <c r="DU13" s="144">
        <f t="shared" si="55"/>
        <v>294</v>
      </c>
      <c r="DV13" s="145">
        <f t="shared" si="56"/>
        <v>0.58799999999999997</v>
      </c>
      <c r="DW13" s="138"/>
      <c r="DX13" s="30" t="str">
        <f t="shared" si="130"/>
        <v>PASS</v>
      </c>
      <c r="DY13" s="146">
        <f t="shared" si="57"/>
        <v>11</v>
      </c>
      <c r="DZ13" s="266" t="str">
        <f t="shared" si="58"/>
        <v/>
      </c>
      <c r="EA13" s="266" t="str">
        <f t="shared" si="59"/>
        <v/>
      </c>
      <c r="EB13" s="266" t="str">
        <f t="shared" si="60"/>
        <v/>
      </c>
      <c r="EC13" s="266" t="str">
        <f t="shared" si="61"/>
        <v/>
      </c>
      <c r="ED13" s="266" t="str">
        <f t="shared" si="62"/>
        <v/>
      </c>
      <c r="EE13" s="266" t="str">
        <f t="shared" si="63"/>
        <v/>
      </c>
      <c r="EF13" s="266" t="str">
        <f t="shared" si="64"/>
        <v/>
      </c>
      <c r="EG13" s="268"/>
      <c r="EH13" s="269" t="str">
        <f t="shared" si="65"/>
        <v/>
      </c>
      <c r="EI13" s="269" t="str">
        <f t="shared" si="66"/>
        <v/>
      </c>
      <c r="EJ13" s="269" t="str">
        <f t="shared" si="67"/>
        <v/>
      </c>
      <c r="EK13" s="269" t="str">
        <f t="shared" si="68"/>
        <v/>
      </c>
      <c r="EL13" s="271" t="str">
        <f t="shared" si="69"/>
        <v/>
      </c>
      <c r="EM13" s="271" t="str">
        <f t="shared" si="70"/>
        <v/>
      </c>
      <c r="EN13" s="273" t="str">
        <f t="shared" si="71"/>
        <v/>
      </c>
      <c r="EO13" s="276">
        <f t="shared" si="72"/>
        <v>0</v>
      </c>
      <c r="EP13" s="276" t="str">
        <f t="shared" si="73"/>
        <v>PASS</v>
      </c>
      <c r="EQ13" s="148" t="str">
        <f t="shared" si="74"/>
        <v/>
      </c>
      <c r="ER13" s="148" t="str">
        <f t="shared" si="75"/>
        <v>PASS</v>
      </c>
      <c r="ES13" s="276" t="str">
        <f t="shared" si="131"/>
        <v/>
      </c>
      <c r="ET13" s="276" t="str">
        <f t="shared" si="76"/>
        <v>PASS</v>
      </c>
      <c r="EU13" s="147" t="str">
        <f t="shared" si="77"/>
        <v/>
      </c>
      <c r="EV13" s="148" t="str">
        <f t="shared" si="78"/>
        <v/>
      </c>
      <c r="EW13" s="148" t="str">
        <f t="shared" si="79"/>
        <v/>
      </c>
      <c r="EX13" s="148"/>
      <c r="EY13" s="148" t="str">
        <f t="shared" si="80"/>
        <v>PASS</v>
      </c>
      <c r="EZ13" s="151" t="str">
        <f t="shared" si="81"/>
        <v/>
      </c>
      <c r="FA13" s="151" t="str">
        <f t="shared" si="82"/>
        <v/>
      </c>
      <c r="FB13" s="151" t="str">
        <f t="shared" si="83"/>
        <v/>
      </c>
      <c r="FC13" s="151" t="str">
        <f t="shared" si="84"/>
        <v/>
      </c>
      <c r="FD13" s="151" t="str">
        <f t="shared" si="85"/>
        <v/>
      </c>
      <c r="FE13" s="151" t="str">
        <f t="shared" si="86"/>
        <v/>
      </c>
      <c r="FF13" s="151" t="str">
        <f t="shared" si="87"/>
        <v/>
      </c>
      <c r="FG13" s="152" t="str">
        <f t="shared" si="88"/>
        <v/>
      </c>
      <c r="FH13" s="152" t="str">
        <f t="shared" si="89"/>
        <v/>
      </c>
      <c r="FI13" s="152" t="str">
        <f t="shared" si="90"/>
        <v/>
      </c>
      <c r="FJ13" s="152" t="str">
        <f t="shared" si="91"/>
        <v/>
      </c>
      <c r="FK13" s="151" t="str">
        <f t="shared" si="92"/>
        <v/>
      </c>
      <c r="FL13" s="151" t="str">
        <f t="shared" si="93"/>
        <v/>
      </c>
      <c r="FM13" s="152" t="str">
        <f t="shared" si="94"/>
        <v/>
      </c>
      <c r="FN13" s="152">
        <f t="shared" si="95"/>
        <v>0</v>
      </c>
      <c r="FO13" s="152" t="str">
        <f t="shared" si="96"/>
        <v>PASS</v>
      </c>
      <c r="FP13" s="152" t="str">
        <f t="shared" si="97"/>
        <v/>
      </c>
      <c r="FQ13" s="152" t="str">
        <f t="shared" si="98"/>
        <v>PASS</v>
      </c>
      <c r="FR13" s="152" t="str">
        <f t="shared" si="99"/>
        <v/>
      </c>
      <c r="FS13" s="152" t="str">
        <f t="shared" si="100"/>
        <v>PASS</v>
      </c>
      <c r="FT13" s="152" t="str">
        <f t="shared" si="101"/>
        <v/>
      </c>
      <c r="FU13" s="152" t="str">
        <f t="shared" si="102"/>
        <v/>
      </c>
      <c r="FV13" s="151" t="str">
        <f t="shared" si="103"/>
        <v/>
      </c>
      <c r="FW13" s="151" t="str">
        <f t="shared" si="104"/>
        <v/>
      </c>
      <c r="FX13" s="152" t="str">
        <f t="shared" si="105"/>
        <v>PASS</v>
      </c>
      <c r="FY13" s="153" t="str">
        <f t="shared" si="132"/>
        <v/>
      </c>
      <c r="FZ13" s="156">
        <f t="shared" si="106"/>
        <v>0</v>
      </c>
      <c r="GA13" s="241" t="str">
        <f t="shared" si="107"/>
        <v>PASS</v>
      </c>
      <c r="GB13" s="214">
        <f t="shared" si="108"/>
        <v>294</v>
      </c>
      <c r="GC13" s="214">
        <f t="shared" si="109"/>
        <v>58.8</v>
      </c>
      <c r="GD13" s="242" t="str">
        <f t="shared" si="110"/>
        <v>C1</v>
      </c>
      <c r="GE13" s="253" t="str">
        <f t="shared" si="111"/>
        <v>B2</v>
      </c>
      <c r="GF13" s="253" t="str">
        <f t="shared" si="112"/>
        <v>C1</v>
      </c>
      <c r="GG13" s="253" t="str">
        <f t="shared" si="113"/>
        <v>C1</v>
      </c>
      <c r="GH13" s="253" t="str">
        <f t="shared" si="114"/>
        <v>B2</v>
      </c>
      <c r="GI13" s="253" t="str">
        <f t="shared" si="115"/>
        <v/>
      </c>
      <c r="GJ13" s="253" t="str">
        <f t="shared" si="116"/>
        <v>C1</v>
      </c>
      <c r="GK13" s="253" t="str">
        <f t="shared" si="117"/>
        <v/>
      </c>
      <c r="GL13" s="253" t="str">
        <f t="shared" si="118"/>
        <v>A1</v>
      </c>
      <c r="GM13" s="253" t="str">
        <f t="shared" si="119"/>
        <v/>
      </c>
      <c r="GN13" s="253" t="str">
        <f t="shared" si="120"/>
        <v/>
      </c>
      <c r="GO13" s="329">
        <f t="shared" si="121"/>
        <v>58.8</v>
      </c>
      <c r="GP13" s="329" t="str">
        <f t="shared" si="122"/>
        <v>C1</v>
      </c>
    </row>
    <row r="14" spans="1:198" x14ac:dyDescent="0.35">
      <c r="A14" s="1">
        <f>IF('Student Profile'!A13="","",'Student Profile'!A13)</f>
        <v>11</v>
      </c>
      <c r="B14" s="28" t="str">
        <f>IF('Student Profile'!B13="","",'Student Profile'!B13)</f>
        <v>RITESH JOSHI</v>
      </c>
      <c r="C14" s="114">
        <f>IF('Entry of Marks'!F16="","",'Entry of Marks'!F16)</f>
        <v>6</v>
      </c>
      <c r="D14" s="119">
        <f>IF('Entry of Marks'!AA16="","",'Entry of Marks'!AA16)</f>
        <v>4</v>
      </c>
      <c r="E14" s="115">
        <f>IF('Entry of Marks'!M16="","",'Entry of Marks'!M16)</f>
        <v>17</v>
      </c>
      <c r="F14" s="115">
        <f>IF('Entry of Marks'!AH16="","",'Entry of Marks'!AH16)</f>
        <v>37</v>
      </c>
      <c r="G14" s="116">
        <f t="shared" si="1"/>
        <v>64</v>
      </c>
      <c r="H14" s="116">
        <f>IF('Entry of Marks'!AO16="","",'Entry of Marks'!AO16)</f>
        <v>16</v>
      </c>
      <c r="I14" s="116">
        <f t="shared" si="123"/>
        <v>52</v>
      </c>
      <c r="J14" s="167">
        <f t="shared" si="133"/>
        <v>68</v>
      </c>
      <c r="K14" s="167" t="str">
        <f t="shared" si="2"/>
        <v/>
      </c>
      <c r="L14" s="167" t="str">
        <f t="shared" si="3"/>
        <v/>
      </c>
      <c r="M14" s="165" t="str">
        <f t="shared" si="124"/>
        <v/>
      </c>
      <c r="N14" s="124">
        <f>IF('Entry of Marks'!F121="","",'Entry of Marks'!F121)</f>
        <v>7</v>
      </c>
      <c r="O14" s="125">
        <f>IF('Entry of Marks'!AA121="","",'Entry of Marks'!AA121)</f>
        <v>8</v>
      </c>
      <c r="P14" s="125">
        <f>IF('Entry of Marks'!M121="","",'Entry of Marks'!M121)</f>
        <v>11</v>
      </c>
      <c r="Q14" s="257">
        <f>IF('Entry of Marks'!AH121="","",'Entry of Marks'!AH121)</f>
        <v>21</v>
      </c>
      <c r="R14" s="116">
        <f t="shared" si="4"/>
        <v>47</v>
      </c>
      <c r="S14" s="126">
        <f>IF('Entry of Marks'!AO121="","",'Entry of Marks'!AO121)</f>
        <v>14</v>
      </c>
      <c r="T14" s="116">
        <f t="shared" si="5"/>
        <v>38</v>
      </c>
      <c r="U14" s="167">
        <f t="shared" si="134"/>
        <v>52</v>
      </c>
      <c r="V14" s="176" t="str">
        <f t="shared" si="6"/>
        <v/>
      </c>
      <c r="W14" s="176" t="str">
        <f t="shared" si="125"/>
        <v/>
      </c>
      <c r="X14" s="174" t="str">
        <f t="shared" si="7"/>
        <v/>
      </c>
      <c r="Y14" s="258">
        <f>IF('Entry of Marks'!F226="","",'Entry of Marks'!F226)</f>
        <v>6</v>
      </c>
      <c r="Z14" s="119">
        <f>IF('Entry of Marks'!AA226="","",'Entry of Marks'!AA226)</f>
        <v>7</v>
      </c>
      <c r="AA14" s="119">
        <f>IF('Entry of Marks'!M226="","",'Entry of Marks'!M226)</f>
        <v>6</v>
      </c>
      <c r="AB14" s="119">
        <f>IF('Entry of Marks'!AH226="","",'Entry of Marks'!AH226)</f>
        <v>13</v>
      </c>
      <c r="AC14" s="116">
        <f t="shared" si="8"/>
        <v>32</v>
      </c>
      <c r="AD14" s="259">
        <f>IF('Entry of Marks'!AO226="","",'Entry of Marks'!AO226)</f>
        <v>20</v>
      </c>
      <c r="AE14" s="116">
        <f t="shared" si="9"/>
        <v>23</v>
      </c>
      <c r="AF14" s="167">
        <f t="shared" si="135"/>
        <v>43</v>
      </c>
      <c r="AG14" s="167" t="str">
        <f t="shared" si="10"/>
        <v/>
      </c>
      <c r="AH14" s="167" t="str">
        <f t="shared" si="126"/>
        <v/>
      </c>
      <c r="AI14" s="165" t="str">
        <f t="shared" si="127"/>
        <v/>
      </c>
      <c r="AJ14" s="260">
        <f>IF('Entry of Marks'!F331="","",'Entry of Marks'!F331)</f>
        <v>3</v>
      </c>
      <c r="AK14" s="257">
        <f>IF('Entry of Marks'!AA331="","",'Entry of Marks'!AA331)</f>
        <v>8</v>
      </c>
      <c r="AL14" s="257">
        <f>IF('Entry of Marks'!M331="","",'Entry of Marks'!M331)</f>
        <v>10</v>
      </c>
      <c r="AM14" s="257">
        <f>IF('Entry of Marks'!AH331="","",'Entry of Marks'!AH331)</f>
        <v>25</v>
      </c>
      <c r="AN14" s="116">
        <f t="shared" si="11"/>
        <v>46</v>
      </c>
      <c r="AO14" s="261">
        <f>IF('Entry of Marks'!AO331="","",'Entry of Marks'!AO331)</f>
        <v>25</v>
      </c>
      <c r="AP14" s="116">
        <f t="shared" si="12"/>
        <v>33</v>
      </c>
      <c r="AQ14" s="167">
        <f t="shared" si="136"/>
        <v>58</v>
      </c>
      <c r="AR14" s="176" t="str">
        <f t="shared" si="145"/>
        <v/>
      </c>
      <c r="AS14" s="176" t="str">
        <f t="shared" si="14"/>
        <v/>
      </c>
      <c r="AT14" s="176" t="str">
        <f t="shared" si="15"/>
        <v/>
      </c>
      <c r="AU14" s="262" t="str">
        <f>IF('Entry of Marks'!F436="","",'Entry of Marks'!F436)</f>
        <v/>
      </c>
      <c r="AV14" s="119" t="str">
        <f>IF('Entry of Marks'!AA436="","",'Entry of Marks'!AA436)</f>
        <v/>
      </c>
      <c r="AW14" s="119" t="str">
        <f>IF('Entry of Marks'!M436="","",'Entry of Marks'!M436)</f>
        <v/>
      </c>
      <c r="AX14" s="119" t="str">
        <f>IF('Entry of Marks'!AH436="","",'Entry of Marks'!AH436)</f>
        <v/>
      </c>
      <c r="AY14" s="116" t="str">
        <f t="shared" si="16"/>
        <v/>
      </c>
      <c r="AZ14" s="259" t="str">
        <f>IF('Entry of Marks'!AO436="","",'Entry of Marks'!AO436)</f>
        <v/>
      </c>
      <c r="BA14" s="116" t="str">
        <f t="shared" si="17"/>
        <v/>
      </c>
      <c r="BB14" s="167" t="str">
        <f t="shared" si="137"/>
        <v/>
      </c>
      <c r="BC14" s="167" t="str">
        <f t="shared" si="18"/>
        <v/>
      </c>
      <c r="BD14" s="167" t="str">
        <f t="shared" si="19"/>
        <v/>
      </c>
      <c r="BE14" s="165" t="str">
        <f t="shared" si="143"/>
        <v/>
      </c>
      <c r="BF14" s="260">
        <f>IF('Entry of Marks'!F541="","",'Entry of Marks'!F541)</f>
        <v>4</v>
      </c>
      <c r="BG14" s="257">
        <f>IF('Entry of Marks'!AA541="","",'Entry of Marks'!AA541)</f>
        <v>8</v>
      </c>
      <c r="BH14" s="257">
        <f>IF('Entry of Marks'!M541="","",'Entry of Marks'!M541)</f>
        <v>10</v>
      </c>
      <c r="BI14" s="257">
        <f>IF('Entry of Marks'!AH541="","",'Entry of Marks'!AH541)</f>
        <v>23</v>
      </c>
      <c r="BJ14" s="116">
        <f t="shared" si="20"/>
        <v>45</v>
      </c>
      <c r="BK14" s="261">
        <f>IF('Entry of Marks'!AO541="","",'Entry of Marks'!AO541)</f>
        <v>22</v>
      </c>
      <c r="BL14" s="116">
        <f t="shared" si="21"/>
        <v>32</v>
      </c>
      <c r="BM14" s="167">
        <f t="shared" si="138"/>
        <v>54</v>
      </c>
      <c r="BN14" s="176" t="str">
        <f t="shared" si="22"/>
        <v/>
      </c>
      <c r="BO14" s="176" t="str">
        <f t="shared" si="23"/>
        <v/>
      </c>
      <c r="BP14" s="176" t="str">
        <f t="shared" si="24"/>
        <v/>
      </c>
      <c r="BQ14" s="258" t="str">
        <f>IF('Entry of Marks'!F646="","",'Entry of Marks'!F646)</f>
        <v/>
      </c>
      <c r="BR14" s="119" t="str">
        <f>IF('Entry of Marks'!AA646="","",'Entry of Marks'!AA646)</f>
        <v/>
      </c>
      <c r="BS14" s="119" t="str">
        <f>IF('Entry of Marks'!M646="","",'Entry of Marks'!M646)</f>
        <v/>
      </c>
      <c r="BT14" s="119" t="str">
        <f>IF('Entry of Marks'!AH646="","",'Entry of Marks'!AH646)</f>
        <v/>
      </c>
      <c r="BU14" s="116" t="str">
        <f t="shared" si="25"/>
        <v/>
      </c>
      <c r="BV14" s="119" t="str">
        <f>IF('Entry of Marks'!AO646="","",'Entry of Marks'!AO646)</f>
        <v/>
      </c>
      <c r="BW14" s="116" t="str">
        <f t="shared" si="26"/>
        <v/>
      </c>
      <c r="BX14" s="167" t="str">
        <f t="shared" si="139"/>
        <v/>
      </c>
      <c r="BY14" s="167" t="str">
        <f t="shared" si="27"/>
        <v/>
      </c>
      <c r="BZ14" s="167" t="str">
        <f t="shared" si="128"/>
        <v/>
      </c>
      <c r="CA14" s="165" t="str">
        <f t="shared" si="140"/>
        <v/>
      </c>
      <c r="CB14" s="260">
        <f>IF('Entry of Marks'!F751="","",'Entry of Marks'!F751)</f>
        <v>6</v>
      </c>
      <c r="CC14" s="257">
        <f>IF('Entry of Marks'!AA751="","",'Entry of Marks'!AA751)</f>
        <v>8</v>
      </c>
      <c r="CD14" s="257">
        <f>IF('Entry of Marks'!M751="","",'Entry of Marks'!M751)</f>
        <v>17</v>
      </c>
      <c r="CE14" s="257">
        <f>IF('Entry of Marks'!AH751="","",'Entry of Marks'!AH751)</f>
        <v>40</v>
      </c>
      <c r="CF14" s="116">
        <f t="shared" si="144"/>
        <v>71</v>
      </c>
      <c r="CG14" s="261">
        <f>IF('Entry of Marks'!AO751="","",'Entry of Marks'!AO751)</f>
        <v>45</v>
      </c>
      <c r="CH14" s="116">
        <f t="shared" si="28"/>
        <v>36</v>
      </c>
      <c r="CI14" s="167">
        <f t="shared" si="141"/>
        <v>81</v>
      </c>
      <c r="CJ14" s="176" t="str">
        <f t="shared" si="129"/>
        <v/>
      </c>
      <c r="CK14" s="176" t="str">
        <f t="shared" si="29"/>
        <v/>
      </c>
      <c r="CL14" s="324" t="str">
        <f t="shared" si="30"/>
        <v/>
      </c>
      <c r="CM14" s="258" t="str">
        <f>IF('Entry of Marks'!F856="","",'Entry of Marks'!F856)</f>
        <v/>
      </c>
      <c r="CN14" s="119" t="str">
        <f>IF('Entry of Marks'!AA856="","",'Entry of Marks'!AA856)</f>
        <v/>
      </c>
      <c r="CO14" s="119" t="str">
        <f>IF('Entry of Marks'!M856="","",'Entry of Marks'!M856)</f>
        <v/>
      </c>
      <c r="CP14" s="119" t="str">
        <f>IF('Entry of Marks'!AH856="","",'Entry of Marks'!AH856)</f>
        <v/>
      </c>
      <c r="CQ14" s="116" t="str">
        <f t="shared" si="31"/>
        <v/>
      </c>
      <c r="CR14" s="119" t="str">
        <f>IF('Entry of Marks'!AO856="","",'Entry of Marks'!AO856)</f>
        <v/>
      </c>
      <c r="CS14" s="116" t="str">
        <f t="shared" si="32"/>
        <v/>
      </c>
      <c r="CT14" s="167" t="str">
        <f t="shared" si="142"/>
        <v/>
      </c>
      <c r="CU14" s="167" t="str">
        <f t="shared" si="33"/>
        <v/>
      </c>
      <c r="CV14" s="167" t="str">
        <f t="shared" si="34"/>
        <v/>
      </c>
      <c r="CW14" s="165" t="str">
        <f t="shared" si="35"/>
        <v/>
      </c>
      <c r="CX14" s="131" t="str">
        <f>IF('Co-Scholostic'!C13="","",'Co-Scholostic'!C13)</f>
        <v>A</v>
      </c>
      <c r="CY14" s="131" t="str">
        <f>IF('Co-Scholostic'!D13="","",'Co-Scholostic'!D13)</f>
        <v>A</v>
      </c>
      <c r="CZ14" s="131" t="str">
        <f>IF('Co-Scholostic'!E13="","",'Co-Scholostic'!E13)</f>
        <v>A</v>
      </c>
      <c r="DA14" s="131" t="str">
        <f>IF('Co-Scholostic'!F13="","",'Co-Scholostic'!F13)</f>
        <v>A</v>
      </c>
      <c r="DB14" s="134" t="str">
        <f t="shared" si="36"/>
        <v/>
      </c>
      <c r="DC14" s="134" t="str">
        <f t="shared" si="37"/>
        <v/>
      </c>
      <c r="DD14" s="134" t="str">
        <f t="shared" si="38"/>
        <v/>
      </c>
      <c r="DE14" s="134" t="str">
        <f t="shared" si="39"/>
        <v/>
      </c>
      <c r="DF14" s="134" t="str">
        <f t="shared" si="40"/>
        <v/>
      </c>
      <c r="DG14" s="134" t="str">
        <f t="shared" si="41"/>
        <v/>
      </c>
      <c r="DH14" s="134" t="str">
        <f t="shared" si="42"/>
        <v/>
      </c>
      <c r="DI14" s="134" t="str">
        <f t="shared" si="43"/>
        <v/>
      </c>
      <c r="DJ14" s="134" t="e">
        <f t="shared" si="44"/>
        <v>#VALUE!</v>
      </c>
      <c r="DK14" s="137" t="str">
        <f t="shared" si="45"/>
        <v/>
      </c>
      <c r="DL14" s="137" t="str">
        <f t="shared" si="46"/>
        <v/>
      </c>
      <c r="DM14" s="137" t="str">
        <f t="shared" si="47"/>
        <v/>
      </c>
      <c r="DN14" s="137" t="str">
        <f t="shared" si="48"/>
        <v/>
      </c>
      <c r="DO14" s="137" t="str">
        <f t="shared" si="49"/>
        <v/>
      </c>
      <c r="DP14" s="137" t="str">
        <f t="shared" si="50"/>
        <v/>
      </c>
      <c r="DQ14" s="137" t="str">
        <f t="shared" si="51"/>
        <v/>
      </c>
      <c r="DR14" s="137" t="str">
        <f t="shared" si="52"/>
        <v/>
      </c>
      <c r="DS14" s="137" t="e">
        <f t="shared" si="53"/>
        <v>#VALUE!</v>
      </c>
      <c r="DT14" s="143">
        <f t="shared" si="54"/>
        <v>500</v>
      </c>
      <c r="DU14" s="144">
        <f t="shared" si="55"/>
        <v>275</v>
      </c>
      <c r="DV14" s="145">
        <f t="shared" si="56"/>
        <v>0.55000000000000004</v>
      </c>
      <c r="DW14" s="138"/>
      <c r="DX14" s="30" t="str">
        <f t="shared" si="130"/>
        <v>PASS</v>
      </c>
      <c r="DY14" s="146">
        <f t="shared" si="57"/>
        <v>14</v>
      </c>
      <c r="DZ14" s="266" t="str">
        <f t="shared" si="58"/>
        <v/>
      </c>
      <c r="EA14" s="266" t="str">
        <f t="shared" si="59"/>
        <v/>
      </c>
      <c r="EB14" s="266" t="str">
        <f t="shared" si="60"/>
        <v/>
      </c>
      <c r="EC14" s="266" t="str">
        <f t="shared" si="61"/>
        <v/>
      </c>
      <c r="ED14" s="266" t="str">
        <f t="shared" si="62"/>
        <v/>
      </c>
      <c r="EE14" s="266" t="str">
        <f t="shared" si="63"/>
        <v/>
      </c>
      <c r="EF14" s="266" t="str">
        <f t="shared" si="64"/>
        <v/>
      </c>
      <c r="EG14" s="268"/>
      <c r="EH14" s="269" t="str">
        <f t="shared" si="65"/>
        <v/>
      </c>
      <c r="EI14" s="269" t="str">
        <f t="shared" si="66"/>
        <v/>
      </c>
      <c r="EJ14" s="269" t="str">
        <f t="shared" si="67"/>
        <v/>
      </c>
      <c r="EK14" s="269" t="str">
        <f t="shared" si="68"/>
        <v/>
      </c>
      <c r="EL14" s="271" t="str">
        <f t="shared" si="69"/>
        <v/>
      </c>
      <c r="EM14" s="271" t="str">
        <f t="shared" si="70"/>
        <v/>
      </c>
      <c r="EN14" s="273" t="str">
        <f t="shared" si="71"/>
        <v/>
      </c>
      <c r="EO14" s="276">
        <f t="shared" si="72"/>
        <v>0</v>
      </c>
      <c r="EP14" s="276" t="str">
        <f t="shared" si="73"/>
        <v>PASS</v>
      </c>
      <c r="EQ14" s="148" t="str">
        <f t="shared" si="74"/>
        <v/>
      </c>
      <c r="ER14" s="148" t="str">
        <f t="shared" si="75"/>
        <v>PASS</v>
      </c>
      <c r="ES14" s="276" t="str">
        <f t="shared" si="131"/>
        <v/>
      </c>
      <c r="ET14" s="276" t="str">
        <f t="shared" si="76"/>
        <v>PASS</v>
      </c>
      <c r="EU14" s="147" t="str">
        <f t="shared" si="77"/>
        <v/>
      </c>
      <c r="EV14" s="148" t="str">
        <f t="shared" si="78"/>
        <v/>
      </c>
      <c r="EW14" s="148" t="str">
        <f t="shared" si="79"/>
        <v/>
      </c>
      <c r="EX14" s="148"/>
      <c r="EY14" s="148" t="str">
        <f t="shared" si="80"/>
        <v>PASS</v>
      </c>
      <c r="EZ14" s="151" t="str">
        <f t="shared" si="81"/>
        <v/>
      </c>
      <c r="FA14" s="151" t="str">
        <f t="shared" si="82"/>
        <v/>
      </c>
      <c r="FB14" s="151" t="str">
        <f t="shared" si="83"/>
        <v/>
      </c>
      <c r="FC14" s="151" t="str">
        <f t="shared" si="84"/>
        <v/>
      </c>
      <c r="FD14" s="151" t="str">
        <f t="shared" si="85"/>
        <v/>
      </c>
      <c r="FE14" s="151" t="str">
        <f t="shared" si="86"/>
        <v/>
      </c>
      <c r="FF14" s="151" t="str">
        <f t="shared" si="87"/>
        <v/>
      </c>
      <c r="FG14" s="152" t="str">
        <f t="shared" si="88"/>
        <v/>
      </c>
      <c r="FH14" s="152" t="str">
        <f t="shared" si="89"/>
        <v/>
      </c>
      <c r="FI14" s="152" t="str">
        <f t="shared" si="90"/>
        <v/>
      </c>
      <c r="FJ14" s="152" t="str">
        <f t="shared" si="91"/>
        <v/>
      </c>
      <c r="FK14" s="151" t="str">
        <f t="shared" si="92"/>
        <v/>
      </c>
      <c r="FL14" s="151" t="str">
        <f t="shared" si="93"/>
        <v/>
      </c>
      <c r="FM14" s="152" t="str">
        <f t="shared" si="94"/>
        <v/>
      </c>
      <c r="FN14" s="152">
        <f t="shared" si="95"/>
        <v>0</v>
      </c>
      <c r="FO14" s="152" t="str">
        <f t="shared" si="96"/>
        <v>PASS</v>
      </c>
      <c r="FP14" s="152" t="str">
        <f t="shared" si="97"/>
        <v/>
      </c>
      <c r="FQ14" s="152" t="str">
        <f t="shared" si="98"/>
        <v>PASS</v>
      </c>
      <c r="FR14" s="152" t="str">
        <f t="shared" si="99"/>
        <v/>
      </c>
      <c r="FS14" s="152" t="str">
        <f t="shared" si="100"/>
        <v>PASS</v>
      </c>
      <c r="FT14" s="152" t="str">
        <f t="shared" si="101"/>
        <v/>
      </c>
      <c r="FU14" s="152" t="str">
        <f t="shared" si="102"/>
        <v/>
      </c>
      <c r="FV14" s="151" t="str">
        <f t="shared" si="103"/>
        <v/>
      </c>
      <c r="FW14" s="151" t="str">
        <f t="shared" si="104"/>
        <v/>
      </c>
      <c r="FX14" s="152" t="str">
        <f t="shared" si="105"/>
        <v>PASS</v>
      </c>
      <c r="FY14" s="153" t="str">
        <f t="shared" si="132"/>
        <v/>
      </c>
      <c r="FZ14" s="156">
        <f t="shared" si="106"/>
        <v>0</v>
      </c>
      <c r="GA14" s="241" t="str">
        <f t="shared" si="107"/>
        <v>PASS</v>
      </c>
      <c r="GB14" s="214">
        <f t="shared" si="108"/>
        <v>275</v>
      </c>
      <c r="GC14" s="214">
        <f t="shared" si="109"/>
        <v>55</v>
      </c>
      <c r="GD14" s="242" t="str">
        <f t="shared" si="110"/>
        <v>C1</v>
      </c>
      <c r="GE14" s="253" t="str">
        <f t="shared" si="111"/>
        <v>B2</v>
      </c>
      <c r="GF14" s="253" t="str">
        <f t="shared" si="112"/>
        <v>C1</v>
      </c>
      <c r="GG14" s="253" t="str">
        <f t="shared" si="113"/>
        <v>C2</v>
      </c>
      <c r="GH14" s="253" t="str">
        <f t="shared" si="114"/>
        <v>C1</v>
      </c>
      <c r="GI14" s="253" t="str">
        <f t="shared" si="115"/>
        <v/>
      </c>
      <c r="GJ14" s="253" t="str">
        <f t="shared" si="116"/>
        <v>C1</v>
      </c>
      <c r="GK14" s="253" t="str">
        <f t="shared" si="117"/>
        <v/>
      </c>
      <c r="GL14" s="253" t="str">
        <f t="shared" si="118"/>
        <v>A2</v>
      </c>
      <c r="GM14" s="253" t="str">
        <f t="shared" si="119"/>
        <v/>
      </c>
      <c r="GN14" s="253" t="str">
        <f t="shared" si="120"/>
        <v/>
      </c>
      <c r="GO14" s="329">
        <f t="shared" si="121"/>
        <v>55</v>
      </c>
      <c r="GP14" s="329" t="str">
        <f t="shared" si="122"/>
        <v>C1</v>
      </c>
    </row>
    <row r="15" spans="1:198" x14ac:dyDescent="0.35">
      <c r="A15" s="1">
        <f>IF('Student Profile'!A14="","",'Student Profile'!A14)</f>
        <v>12</v>
      </c>
      <c r="B15" s="28" t="str">
        <f>IF('Student Profile'!B14="","",'Student Profile'!B14)</f>
        <v>SAGAR SINGH PARGAI</v>
      </c>
      <c r="C15" s="114">
        <f>IF('Entry of Marks'!F17="","",'Entry of Marks'!F17)</f>
        <v>9</v>
      </c>
      <c r="D15" s="119">
        <f>IF('Entry of Marks'!AA17="","",'Entry of Marks'!AA17)</f>
        <v>6</v>
      </c>
      <c r="E15" s="115">
        <f>IF('Entry of Marks'!M17="","",'Entry of Marks'!M17)</f>
        <v>22</v>
      </c>
      <c r="F15" s="115">
        <f>IF('Entry of Marks'!AH17="","",'Entry of Marks'!AH17)</f>
        <v>42</v>
      </c>
      <c r="G15" s="116">
        <f t="shared" si="1"/>
        <v>79</v>
      </c>
      <c r="H15" s="116">
        <f>IF('Entry of Marks'!AO17="","",'Entry of Marks'!AO17)</f>
        <v>20</v>
      </c>
      <c r="I15" s="116">
        <f t="shared" si="123"/>
        <v>64</v>
      </c>
      <c r="J15" s="167">
        <f t="shared" si="133"/>
        <v>84</v>
      </c>
      <c r="K15" s="167" t="str">
        <f t="shared" si="2"/>
        <v/>
      </c>
      <c r="L15" s="167" t="str">
        <f t="shared" si="3"/>
        <v/>
      </c>
      <c r="M15" s="165" t="str">
        <f t="shared" si="124"/>
        <v/>
      </c>
      <c r="N15" s="124">
        <f>IF('Entry of Marks'!F122="","",'Entry of Marks'!F122)</f>
        <v>8</v>
      </c>
      <c r="O15" s="125">
        <f>IF('Entry of Marks'!AA122="","",'Entry of Marks'!AA122)</f>
        <v>10</v>
      </c>
      <c r="P15" s="125">
        <f>IF('Entry of Marks'!M122="","",'Entry of Marks'!M122)</f>
        <v>13</v>
      </c>
      <c r="Q15" s="257">
        <f>IF('Entry of Marks'!AH122="","",'Entry of Marks'!AH122)</f>
        <v>27</v>
      </c>
      <c r="R15" s="116">
        <f t="shared" si="4"/>
        <v>58</v>
      </c>
      <c r="S15" s="126">
        <f>IF('Entry of Marks'!AO122="","",'Entry of Marks'!AO122)</f>
        <v>18</v>
      </c>
      <c r="T15" s="116">
        <f t="shared" si="5"/>
        <v>47</v>
      </c>
      <c r="U15" s="167">
        <f t="shared" si="134"/>
        <v>65</v>
      </c>
      <c r="V15" s="176" t="str">
        <f t="shared" si="6"/>
        <v/>
      </c>
      <c r="W15" s="176" t="str">
        <f t="shared" si="125"/>
        <v/>
      </c>
      <c r="X15" s="174" t="str">
        <f t="shared" si="7"/>
        <v/>
      </c>
      <c r="Y15" s="258">
        <f>IF('Entry of Marks'!F227="","",'Entry of Marks'!F227)</f>
        <v>6</v>
      </c>
      <c r="Z15" s="119">
        <f>IF('Entry of Marks'!AA227="","",'Entry of Marks'!AA227)</f>
        <v>8</v>
      </c>
      <c r="AA15" s="119">
        <f>IF('Entry of Marks'!M227="","",'Entry of Marks'!M227)</f>
        <v>6</v>
      </c>
      <c r="AB15" s="119">
        <f>IF('Entry of Marks'!AH227="","",'Entry of Marks'!AH227)</f>
        <v>22</v>
      </c>
      <c r="AC15" s="116">
        <f t="shared" si="8"/>
        <v>42</v>
      </c>
      <c r="AD15" s="259">
        <f>IF('Entry of Marks'!AO227="","",'Entry of Marks'!AO227)</f>
        <v>27</v>
      </c>
      <c r="AE15" s="116">
        <f t="shared" si="9"/>
        <v>30</v>
      </c>
      <c r="AF15" s="167">
        <f t="shared" si="135"/>
        <v>57</v>
      </c>
      <c r="AG15" s="167" t="str">
        <f t="shared" si="10"/>
        <v/>
      </c>
      <c r="AH15" s="167" t="str">
        <f t="shared" si="126"/>
        <v/>
      </c>
      <c r="AI15" s="165" t="str">
        <f t="shared" si="127"/>
        <v/>
      </c>
      <c r="AJ15" s="260">
        <f>IF('Entry of Marks'!F332="","",'Entry of Marks'!F332)</f>
        <v>4</v>
      </c>
      <c r="AK15" s="257">
        <f>IF('Entry of Marks'!AA332="","",'Entry of Marks'!AA332)</f>
        <v>8</v>
      </c>
      <c r="AL15" s="257">
        <f>IF('Entry of Marks'!M332="","",'Entry of Marks'!M332)</f>
        <v>11</v>
      </c>
      <c r="AM15" s="257">
        <f>IF('Entry of Marks'!AH332="","",'Entry of Marks'!AH332)</f>
        <v>28</v>
      </c>
      <c r="AN15" s="116">
        <f t="shared" si="11"/>
        <v>51</v>
      </c>
      <c r="AO15" s="261">
        <f>IF('Entry of Marks'!AO332="","",'Entry of Marks'!AO332)</f>
        <v>27</v>
      </c>
      <c r="AP15" s="116">
        <f t="shared" si="12"/>
        <v>36</v>
      </c>
      <c r="AQ15" s="167">
        <f t="shared" si="136"/>
        <v>63</v>
      </c>
      <c r="AR15" s="176" t="str">
        <f t="shared" si="145"/>
        <v/>
      </c>
      <c r="AS15" s="176" t="str">
        <f t="shared" si="14"/>
        <v/>
      </c>
      <c r="AT15" s="176" t="str">
        <f t="shared" si="15"/>
        <v/>
      </c>
      <c r="AU15" s="262" t="str">
        <f>IF('Entry of Marks'!F437="","",'Entry of Marks'!F437)</f>
        <v/>
      </c>
      <c r="AV15" s="119" t="str">
        <f>IF('Entry of Marks'!AA437="","",'Entry of Marks'!AA437)</f>
        <v/>
      </c>
      <c r="AW15" s="119" t="str">
        <f>IF('Entry of Marks'!M437="","",'Entry of Marks'!M437)</f>
        <v/>
      </c>
      <c r="AX15" s="119" t="str">
        <f>IF('Entry of Marks'!AH437="","",'Entry of Marks'!AH437)</f>
        <v/>
      </c>
      <c r="AY15" s="116" t="str">
        <f t="shared" si="16"/>
        <v/>
      </c>
      <c r="AZ15" s="259" t="str">
        <f>IF('Entry of Marks'!AO437="","",'Entry of Marks'!AO437)</f>
        <v/>
      </c>
      <c r="BA15" s="116" t="str">
        <f t="shared" si="17"/>
        <v/>
      </c>
      <c r="BB15" s="167" t="str">
        <f t="shared" si="137"/>
        <v/>
      </c>
      <c r="BC15" s="167" t="str">
        <f t="shared" si="18"/>
        <v/>
      </c>
      <c r="BD15" s="167" t="str">
        <f t="shared" si="19"/>
        <v/>
      </c>
      <c r="BE15" s="165" t="str">
        <f t="shared" si="143"/>
        <v/>
      </c>
      <c r="BF15" s="260">
        <f>IF('Entry of Marks'!F542="","",'Entry of Marks'!F542)</f>
        <v>6</v>
      </c>
      <c r="BG15" s="257">
        <f>IF('Entry of Marks'!AA542="","",'Entry of Marks'!AA542)</f>
        <v>9</v>
      </c>
      <c r="BH15" s="257">
        <f>IF('Entry of Marks'!M542="","",'Entry of Marks'!M542)</f>
        <v>16</v>
      </c>
      <c r="BI15" s="257">
        <f>IF('Entry of Marks'!AH542="","",'Entry of Marks'!AH542)</f>
        <v>38</v>
      </c>
      <c r="BJ15" s="116">
        <f t="shared" si="20"/>
        <v>69</v>
      </c>
      <c r="BK15" s="261">
        <f>IF('Entry of Marks'!AO542="","",'Entry of Marks'!AO542)</f>
        <v>25</v>
      </c>
      <c r="BL15" s="116">
        <f t="shared" si="21"/>
        <v>49</v>
      </c>
      <c r="BM15" s="167">
        <f t="shared" si="138"/>
        <v>74</v>
      </c>
      <c r="BN15" s="176" t="str">
        <f t="shared" si="22"/>
        <v/>
      </c>
      <c r="BO15" s="176" t="str">
        <f t="shared" si="23"/>
        <v/>
      </c>
      <c r="BP15" s="176" t="str">
        <f t="shared" si="24"/>
        <v/>
      </c>
      <c r="BQ15" s="258" t="str">
        <f>IF('Entry of Marks'!F647="","",'Entry of Marks'!F647)</f>
        <v/>
      </c>
      <c r="BR15" s="119" t="str">
        <f>IF('Entry of Marks'!AA647="","",'Entry of Marks'!AA647)</f>
        <v/>
      </c>
      <c r="BS15" s="119" t="str">
        <f>IF('Entry of Marks'!M647="","",'Entry of Marks'!M647)</f>
        <v/>
      </c>
      <c r="BT15" s="119" t="str">
        <f>IF('Entry of Marks'!AH647="","",'Entry of Marks'!AH647)</f>
        <v/>
      </c>
      <c r="BU15" s="116" t="str">
        <f t="shared" si="25"/>
        <v/>
      </c>
      <c r="BV15" s="119" t="str">
        <f>IF('Entry of Marks'!AO647="","",'Entry of Marks'!AO647)</f>
        <v/>
      </c>
      <c r="BW15" s="116" t="str">
        <f t="shared" si="26"/>
        <v/>
      </c>
      <c r="BX15" s="167" t="str">
        <f t="shared" si="139"/>
        <v/>
      </c>
      <c r="BY15" s="167" t="str">
        <f t="shared" si="27"/>
        <v/>
      </c>
      <c r="BZ15" s="167" t="str">
        <f t="shared" si="128"/>
        <v/>
      </c>
      <c r="CA15" s="165" t="str">
        <f t="shared" si="140"/>
        <v/>
      </c>
      <c r="CB15" s="260">
        <f>IF('Entry of Marks'!F752="","",'Entry of Marks'!F752)</f>
        <v>8</v>
      </c>
      <c r="CC15" s="257">
        <f>IF('Entry of Marks'!AA752="","",'Entry of Marks'!AA752)</f>
        <v>8</v>
      </c>
      <c r="CD15" s="257">
        <f>IF('Entry of Marks'!M752="","",'Entry of Marks'!M752)</f>
        <v>24</v>
      </c>
      <c r="CE15" s="257">
        <f>IF('Entry of Marks'!AH752="","",'Entry of Marks'!AH752)</f>
        <v>43</v>
      </c>
      <c r="CF15" s="116">
        <f t="shared" si="144"/>
        <v>83</v>
      </c>
      <c r="CG15" s="261">
        <f>IF('Entry of Marks'!AO752="","",'Entry of Marks'!AO752)</f>
        <v>46</v>
      </c>
      <c r="CH15" s="116">
        <f t="shared" si="28"/>
        <v>42</v>
      </c>
      <c r="CI15" s="167">
        <f t="shared" si="141"/>
        <v>88</v>
      </c>
      <c r="CJ15" s="176" t="str">
        <f t="shared" si="129"/>
        <v/>
      </c>
      <c r="CK15" s="176" t="str">
        <f t="shared" si="29"/>
        <v/>
      </c>
      <c r="CL15" s="324" t="str">
        <f t="shared" si="30"/>
        <v/>
      </c>
      <c r="CM15" s="258" t="str">
        <f>IF('Entry of Marks'!F857="","",'Entry of Marks'!F857)</f>
        <v/>
      </c>
      <c r="CN15" s="119" t="str">
        <f>IF('Entry of Marks'!AA857="","",'Entry of Marks'!AA857)</f>
        <v/>
      </c>
      <c r="CO15" s="119" t="str">
        <f>IF('Entry of Marks'!M857="","",'Entry of Marks'!M857)</f>
        <v/>
      </c>
      <c r="CP15" s="119" t="str">
        <f>IF('Entry of Marks'!AH857="","",'Entry of Marks'!AH857)</f>
        <v/>
      </c>
      <c r="CQ15" s="116" t="str">
        <f t="shared" si="31"/>
        <v/>
      </c>
      <c r="CR15" s="119" t="str">
        <f>IF('Entry of Marks'!AO857="","",'Entry of Marks'!AO857)</f>
        <v/>
      </c>
      <c r="CS15" s="116" t="str">
        <f t="shared" si="32"/>
        <v/>
      </c>
      <c r="CT15" s="167" t="str">
        <f t="shared" si="142"/>
        <v/>
      </c>
      <c r="CU15" s="167" t="str">
        <f t="shared" si="33"/>
        <v/>
      </c>
      <c r="CV15" s="167" t="str">
        <f t="shared" si="34"/>
        <v/>
      </c>
      <c r="CW15" s="165" t="str">
        <f t="shared" si="35"/>
        <v/>
      </c>
      <c r="CX15" s="131" t="str">
        <f>IF('Co-Scholostic'!C14="","",'Co-Scholostic'!C14)</f>
        <v>A</v>
      </c>
      <c r="CY15" s="131" t="str">
        <f>IF('Co-Scholostic'!D14="","",'Co-Scholostic'!D14)</f>
        <v>A</v>
      </c>
      <c r="CZ15" s="131" t="str">
        <f>IF('Co-Scholostic'!E14="","",'Co-Scholostic'!E14)</f>
        <v>A</v>
      </c>
      <c r="DA15" s="131" t="str">
        <f>IF('Co-Scholostic'!F14="","",'Co-Scholostic'!F14)</f>
        <v>A</v>
      </c>
      <c r="DB15" s="134" t="str">
        <f t="shared" si="36"/>
        <v/>
      </c>
      <c r="DC15" s="134" t="str">
        <f t="shared" si="37"/>
        <v/>
      </c>
      <c r="DD15" s="134" t="str">
        <f t="shared" si="38"/>
        <v/>
      </c>
      <c r="DE15" s="134" t="str">
        <f t="shared" si="39"/>
        <v/>
      </c>
      <c r="DF15" s="134" t="str">
        <f t="shared" si="40"/>
        <v/>
      </c>
      <c r="DG15" s="134" t="str">
        <f t="shared" si="41"/>
        <v/>
      </c>
      <c r="DH15" s="134" t="str">
        <f t="shared" si="42"/>
        <v/>
      </c>
      <c r="DI15" s="134" t="str">
        <f t="shared" si="43"/>
        <v/>
      </c>
      <c r="DJ15" s="134" t="e">
        <f t="shared" si="44"/>
        <v>#VALUE!</v>
      </c>
      <c r="DK15" s="137" t="str">
        <f t="shared" si="45"/>
        <v/>
      </c>
      <c r="DL15" s="137" t="str">
        <f t="shared" si="46"/>
        <v/>
      </c>
      <c r="DM15" s="137" t="str">
        <f t="shared" si="47"/>
        <v/>
      </c>
      <c r="DN15" s="137" t="str">
        <f t="shared" si="48"/>
        <v/>
      </c>
      <c r="DO15" s="137" t="str">
        <f t="shared" si="49"/>
        <v/>
      </c>
      <c r="DP15" s="137" t="str">
        <f t="shared" si="50"/>
        <v/>
      </c>
      <c r="DQ15" s="137" t="str">
        <f t="shared" si="51"/>
        <v/>
      </c>
      <c r="DR15" s="137" t="str">
        <f t="shared" si="52"/>
        <v/>
      </c>
      <c r="DS15" s="137" t="e">
        <f t="shared" si="53"/>
        <v>#VALUE!</v>
      </c>
      <c r="DT15" s="143">
        <f t="shared" si="54"/>
        <v>500</v>
      </c>
      <c r="DU15" s="144">
        <f t="shared" si="55"/>
        <v>343</v>
      </c>
      <c r="DV15" s="145">
        <f t="shared" si="56"/>
        <v>0.68600000000000005</v>
      </c>
      <c r="DW15" s="138"/>
      <c r="DX15" s="30" t="str">
        <f t="shared" si="130"/>
        <v>PASS</v>
      </c>
      <c r="DY15" s="146">
        <f t="shared" si="57"/>
        <v>5</v>
      </c>
      <c r="DZ15" s="266" t="str">
        <f t="shared" si="58"/>
        <v/>
      </c>
      <c r="EA15" s="266" t="str">
        <f t="shared" si="59"/>
        <v/>
      </c>
      <c r="EB15" s="266" t="str">
        <f t="shared" si="60"/>
        <v/>
      </c>
      <c r="EC15" s="266" t="str">
        <f t="shared" si="61"/>
        <v/>
      </c>
      <c r="ED15" s="266" t="str">
        <f t="shared" si="62"/>
        <v/>
      </c>
      <c r="EE15" s="266" t="str">
        <f t="shared" si="63"/>
        <v/>
      </c>
      <c r="EF15" s="266" t="str">
        <f t="shared" si="64"/>
        <v/>
      </c>
      <c r="EG15" s="268"/>
      <c r="EH15" s="269" t="str">
        <f t="shared" si="65"/>
        <v/>
      </c>
      <c r="EI15" s="269" t="str">
        <f t="shared" si="66"/>
        <v/>
      </c>
      <c r="EJ15" s="269" t="str">
        <f t="shared" si="67"/>
        <v/>
      </c>
      <c r="EK15" s="269" t="str">
        <f t="shared" si="68"/>
        <v/>
      </c>
      <c r="EL15" s="271" t="str">
        <f t="shared" si="69"/>
        <v/>
      </c>
      <c r="EM15" s="271" t="str">
        <f t="shared" si="70"/>
        <v/>
      </c>
      <c r="EN15" s="273" t="str">
        <f t="shared" si="71"/>
        <v/>
      </c>
      <c r="EO15" s="276">
        <f t="shared" si="72"/>
        <v>0</v>
      </c>
      <c r="EP15" s="276" t="str">
        <f t="shared" si="73"/>
        <v>PASS</v>
      </c>
      <c r="EQ15" s="148" t="str">
        <f t="shared" si="74"/>
        <v/>
      </c>
      <c r="ER15" s="148" t="str">
        <f t="shared" si="75"/>
        <v>PASS</v>
      </c>
      <c r="ES15" s="276" t="str">
        <f t="shared" si="131"/>
        <v/>
      </c>
      <c r="ET15" s="276" t="str">
        <f t="shared" si="76"/>
        <v>PASS</v>
      </c>
      <c r="EU15" s="147" t="str">
        <f t="shared" si="77"/>
        <v/>
      </c>
      <c r="EV15" s="148" t="str">
        <f t="shared" si="78"/>
        <v/>
      </c>
      <c r="EW15" s="148" t="str">
        <f t="shared" si="79"/>
        <v/>
      </c>
      <c r="EX15" s="148"/>
      <c r="EY15" s="148" t="str">
        <f t="shared" si="80"/>
        <v>PASS</v>
      </c>
      <c r="EZ15" s="151" t="str">
        <f t="shared" si="81"/>
        <v/>
      </c>
      <c r="FA15" s="151" t="str">
        <f t="shared" si="82"/>
        <v/>
      </c>
      <c r="FB15" s="151" t="str">
        <f t="shared" si="83"/>
        <v/>
      </c>
      <c r="FC15" s="151" t="str">
        <f t="shared" si="84"/>
        <v/>
      </c>
      <c r="FD15" s="151" t="str">
        <f t="shared" si="85"/>
        <v/>
      </c>
      <c r="FE15" s="151" t="str">
        <f t="shared" si="86"/>
        <v/>
      </c>
      <c r="FF15" s="151" t="str">
        <f t="shared" si="87"/>
        <v/>
      </c>
      <c r="FG15" s="152" t="str">
        <f t="shared" si="88"/>
        <v/>
      </c>
      <c r="FH15" s="152" t="str">
        <f t="shared" si="89"/>
        <v/>
      </c>
      <c r="FI15" s="152" t="str">
        <f t="shared" si="90"/>
        <v/>
      </c>
      <c r="FJ15" s="152" t="str">
        <f t="shared" si="91"/>
        <v/>
      </c>
      <c r="FK15" s="151" t="str">
        <f t="shared" si="92"/>
        <v/>
      </c>
      <c r="FL15" s="151" t="str">
        <f t="shared" si="93"/>
        <v/>
      </c>
      <c r="FM15" s="152" t="str">
        <f t="shared" si="94"/>
        <v/>
      </c>
      <c r="FN15" s="152">
        <f t="shared" si="95"/>
        <v>0</v>
      </c>
      <c r="FO15" s="152" t="str">
        <f t="shared" si="96"/>
        <v>PASS</v>
      </c>
      <c r="FP15" s="152" t="str">
        <f t="shared" si="97"/>
        <v/>
      </c>
      <c r="FQ15" s="152" t="str">
        <f t="shared" si="98"/>
        <v>PASS</v>
      </c>
      <c r="FR15" s="152" t="str">
        <f t="shared" si="99"/>
        <v/>
      </c>
      <c r="FS15" s="152" t="str">
        <f t="shared" si="100"/>
        <v>PASS</v>
      </c>
      <c r="FT15" s="152" t="str">
        <f t="shared" si="101"/>
        <v/>
      </c>
      <c r="FU15" s="152" t="str">
        <f t="shared" si="102"/>
        <v/>
      </c>
      <c r="FV15" s="151" t="str">
        <f t="shared" si="103"/>
        <v/>
      </c>
      <c r="FW15" s="151" t="str">
        <f t="shared" si="104"/>
        <v/>
      </c>
      <c r="FX15" s="152" t="str">
        <f t="shared" si="105"/>
        <v>PASS</v>
      </c>
      <c r="FY15" s="153" t="str">
        <f t="shared" si="132"/>
        <v/>
      </c>
      <c r="FZ15" s="156">
        <f t="shared" si="106"/>
        <v>0</v>
      </c>
      <c r="GA15" s="241" t="str">
        <f t="shared" si="107"/>
        <v>PASS</v>
      </c>
      <c r="GB15" s="214">
        <f t="shared" si="108"/>
        <v>343</v>
      </c>
      <c r="GC15" s="214">
        <f t="shared" si="109"/>
        <v>68.599999999999994</v>
      </c>
      <c r="GD15" s="242" t="str">
        <f t="shared" si="110"/>
        <v>B2</v>
      </c>
      <c r="GE15" s="253" t="str">
        <f t="shared" si="111"/>
        <v>A2</v>
      </c>
      <c r="GF15" s="253" t="str">
        <f t="shared" si="112"/>
        <v>B2</v>
      </c>
      <c r="GG15" s="253" t="str">
        <f t="shared" si="113"/>
        <v>C1</v>
      </c>
      <c r="GH15" s="253" t="str">
        <f t="shared" si="114"/>
        <v>B2</v>
      </c>
      <c r="GI15" s="253" t="str">
        <f t="shared" si="115"/>
        <v/>
      </c>
      <c r="GJ15" s="253" t="str">
        <f t="shared" si="116"/>
        <v>B1</v>
      </c>
      <c r="GK15" s="253" t="str">
        <f t="shared" si="117"/>
        <v/>
      </c>
      <c r="GL15" s="253" t="str">
        <f t="shared" si="118"/>
        <v>A2</v>
      </c>
      <c r="GM15" s="253" t="str">
        <f t="shared" si="119"/>
        <v/>
      </c>
      <c r="GN15" s="253" t="str">
        <f t="shared" si="120"/>
        <v/>
      </c>
      <c r="GO15" s="329">
        <f t="shared" si="121"/>
        <v>68.599999999999994</v>
      </c>
      <c r="GP15" s="329" t="str">
        <f t="shared" si="122"/>
        <v>B2</v>
      </c>
    </row>
    <row r="16" spans="1:198" x14ac:dyDescent="0.35">
      <c r="A16" s="1">
        <f>IF('Student Profile'!A15="","",'Student Profile'!A15)</f>
        <v>13</v>
      </c>
      <c r="B16" s="28" t="str">
        <f>IF('Student Profile'!B15="","",'Student Profile'!B15)</f>
        <v>SUMIT DANI</v>
      </c>
      <c r="C16" s="114">
        <f>IF('Entry of Marks'!F18="","",'Entry of Marks'!F18)</f>
        <v>7</v>
      </c>
      <c r="D16" s="119">
        <f>IF('Entry of Marks'!AA18="","",'Entry of Marks'!AA18)</f>
        <v>6</v>
      </c>
      <c r="E16" s="115">
        <f>IF('Entry of Marks'!M18="","",'Entry of Marks'!M18)</f>
        <v>16</v>
      </c>
      <c r="F16" s="115">
        <f>IF('Entry of Marks'!AH18="","",'Entry of Marks'!AH18)</f>
        <v>39</v>
      </c>
      <c r="G16" s="116">
        <f t="shared" si="1"/>
        <v>68</v>
      </c>
      <c r="H16" s="116">
        <f>IF('Entry of Marks'!AO18="","",'Entry of Marks'!AO18)</f>
        <v>20</v>
      </c>
      <c r="I16" s="116">
        <f t="shared" si="123"/>
        <v>55</v>
      </c>
      <c r="J16" s="167">
        <f t="shared" si="133"/>
        <v>75</v>
      </c>
      <c r="K16" s="167" t="str">
        <f t="shared" si="2"/>
        <v/>
      </c>
      <c r="L16" s="167" t="str">
        <f t="shared" si="3"/>
        <v/>
      </c>
      <c r="M16" s="165" t="str">
        <f t="shared" si="124"/>
        <v/>
      </c>
      <c r="N16" s="124">
        <f>IF('Entry of Marks'!F123="","",'Entry of Marks'!F123)</f>
        <v>8</v>
      </c>
      <c r="O16" s="125">
        <f>IF('Entry of Marks'!AA123="","",'Entry of Marks'!AA123)</f>
        <v>9</v>
      </c>
      <c r="P16" s="125">
        <f>IF('Entry of Marks'!M123="","",'Entry of Marks'!M123)</f>
        <v>17</v>
      </c>
      <c r="Q16" s="257">
        <f>IF('Entry of Marks'!AH123="","",'Entry of Marks'!AH123)</f>
        <v>32</v>
      </c>
      <c r="R16" s="116">
        <f t="shared" si="4"/>
        <v>66</v>
      </c>
      <c r="S16" s="126">
        <f>IF('Entry of Marks'!AO123="","",'Entry of Marks'!AO123)</f>
        <v>20</v>
      </c>
      <c r="T16" s="116">
        <f t="shared" si="5"/>
        <v>53</v>
      </c>
      <c r="U16" s="167">
        <f t="shared" si="134"/>
        <v>73</v>
      </c>
      <c r="V16" s="176" t="str">
        <f t="shared" si="6"/>
        <v/>
      </c>
      <c r="W16" s="176" t="str">
        <f t="shared" si="125"/>
        <v/>
      </c>
      <c r="X16" s="174" t="str">
        <f t="shared" si="7"/>
        <v/>
      </c>
      <c r="Y16" s="258">
        <f>IF('Entry of Marks'!F228="","",'Entry of Marks'!F228)</f>
        <v>5</v>
      </c>
      <c r="Z16" s="119">
        <f>IF('Entry of Marks'!AA228="","",'Entry of Marks'!AA228)</f>
        <v>4</v>
      </c>
      <c r="AA16" s="119">
        <f>IF('Entry of Marks'!M228="","",'Entry of Marks'!M228)</f>
        <v>8</v>
      </c>
      <c r="AB16" s="119">
        <f>IF('Entry of Marks'!AH228="","",'Entry of Marks'!AH228)</f>
        <v>17</v>
      </c>
      <c r="AC16" s="116">
        <f t="shared" si="8"/>
        <v>34</v>
      </c>
      <c r="AD16" s="259">
        <f>IF('Entry of Marks'!AO228="","",'Entry of Marks'!AO228)</f>
        <v>25</v>
      </c>
      <c r="AE16" s="116">
        <f t="shared" si="9"/>
        <v>24</v>
      </c>
      <c r="AF16" s="167">
        <f t="shared" si="135"/>
        <v>49</v>
      </c>
      <c r="AG16" s="167" t="str">
        <f t="shared" si="10"/>
        <v/>
      </c>
      <c r="AH16" s="167" t="str">
        <f t="shared" si="126"/>
        <v/>
      </c>
      <c r="AI16" s="165" t="str">
        <f t="shared" si="127"/>
        <v/>
      </c>
      <c r="AJ16" s="260">
        <f>IF('Entry of Marks'!F333="","",'Entry of Marks'!F333)</f>
        <v>4</v>
      </c>
      <c r="AK16" s="257">
        <f>IF('Entry of Marks'!AA333="","",'Entry of Marks'!AA333)</f>
        <v>8</v>
      </c>
      <c r="AL16" s="257">
        <f>IF('Entry of Marks'!M333="","",'Entry of Marks'!M333)</f>
        <v>7</v>
      </c>
      <c r="AM16" s="257">
        <f>IF('Entry of Marks'!AH333="","",'Entry of Marks'!AH333)</f>
        <v>30</v>
      </c>
      <c r="AN16" s="116">
        <f t="shared" si="11"/>
        <v>49</v>
      </c>
      <c r="AO16" s="261">
        <f>IF('Entry of Marks'!AO333="","",'Entry of Marks'!AO333)</f>
        <v>26</v>
      </c>
      <c r="AP16" s="116">
        <f t="shared" si="12"/>
        <v>35</v>
      </c>
      <c r="AQ16" s="167">
        <f t="shared" si="136"/>
        <v>61</v>
      </c>
      <c r="AR16" s="176" t="str">
        <f t="shared" si="145"/>
        <v/>
      </c>
      <c r="AS16" s="176" t="str">
        <f t="shared" si="14"/>
        <v/>
      </c>
      <c r="AT16" s="176" t="str">
        <f t="shared" si="15"/>
        <v/>
      </c>
      <c r="AU16" s="262">
        <f>IF('Entry of Marks'!F438="","",'Entry of Marks'!F438)</f>
        <v>8</v>
      </c>
      <c r="AV16" s="119">
        <f>IF('Entry of Marks'!AA438="","",'Entry of Marks'!AA438)</f>
        <v>8</v>
      </c>
      <c r="AW16" s="119">
        <f>IF('Entry of Marks'!M438="","",'Entry of Marks'!M438)</f>
        <v>14</v>
      </c>
      <c r="AX16" s="119">
        <f>IF('Entry of Marks'!AH438="","",'Entry of Marks'!AH438)</f>
        <v>25</v>
      </c>
      <c r="AY16" s="116">
        <f t="shared" si="16"/>
        <v>55</v>
      </c>
      <c r="AZ16" s="259">
        <f>IF('Entry of Marks'!AO438="","",'Entry of Marks'!AO438)</f>
        <v>18</v>
      </c>
      <c r="BA16" s="116">
        <f t="shared" si="17"/>
        <v>44</v>
      </c>
      <c r="BB16" s="167">
        <f t="shared" si="137"/>
        <v>62</v>
      </c>
      <c r="BC16" s="167" t="str">
        <f t="shared" si="18"/>
        <v/>
      </c>
      <c r="BD16" s="167" t="str">
        <f t="shared" si="19"/>
        <v/>
      </c>
      <c r="BE16" s="165" t="str">
        <f t="shared" si="143"/>
        <v/>
      </c>
      <c r="BF16" s="260" t="str">
        <f>IF('Entry of Marks'!F543="","",'Entry of Marks'!F543)</f>
        <v/>
      </c>
      <c r="BG16" s="257" t="str">
        <f>IF('Entry of Marks'!AA543="","",'Entry of Marks'!AA543)</f>
        <v/>
      </c>
      <c r="BH16" s="257" t="str">
        <f>IF('Entry of Marks'!M543="","",'Entry of Marks'!M543)</f>
        <v/>
      </c>
      <c r="BI16" s="257" t="str">
        <f>IF('Entry of Marks'!AH543="","",'Entry of Marks'!AH543)</f>
        <v/>
      </c>
      <c r="BJ16" s="116" t="str">
        <f t="shared" si="20"/>
        <v/>
      </c>
      <c r="BK16" s="261" t="str">
        <f>IF('Entry of Marks'!AO543="","",'Entry of Marks'!AO543)</f>
        <v/>
      </c>
      <c r="BL16" s="116" t="str">
        <f t="shared" si="21"/>
        <v/>
      </c>
      <c r="BM16" s="167" t="str">
        <f t="shared" si="138"/>
        <v/>
      </c>
      <c r="BN16" s="176" t="str">
        <f t="shared" si="22"/>
        <v/>
      </c>
      <c r="BO16" s="176" t="str">
        <f t="shared" si="23"/>
        <v/>
      </c>
      <c r="BP16" s="176" t="str">
        <f t="shared" si="24"/>
        <v/>
      </c>
      <c r="BQ16" s="258" t="str">
        <f>IF('Entry of Marks'!F648="","",'Entry of Marks'!F648)</f>
        <v/>
      </c>
      <c r="BR16" s="119" t="str">
        <f>IF('Entry of Marks'!AA648="","",'Entry of Marks'!AA648)</f>
        <v/>
      </c>
      <c r="BS16" s="119" t="str">
        <f>IF('Entry of Marks'!M648="","",'Entry of Marks'!M648)</f>
        <v/>
      </c>
      <c r="BT16" s="119" t="str">
        <f>IF('Entry of Marks'!AH648="","",'Entry of Marks'!AH648)</f>
        <v/>
      </c>
      <c r="BU16" s="116" t="str">
        <f t="shared" si="25"/>
        <v/>
      </c>
      <c r="BV16" s="119" t="str">
        <f>IF('Entry of Marks'!AO648="","",'Entry of Marks'!AO648)</f>
        <v/>
      </c>
      <c r="BW16" s="116" t="str">
        <f t="shared" si="26"/>
        <v/>
      </c>
      <c r="BX16" s="167" t="str">
        <f t="shared" si="139"/>
        <v/>
      </c>
      <c r="BY16" s="167" t="str">
        <f t="shared" si="27"/>
        <v/>
      </c>
      <c r="BZ16" s="167" t="str">
        <f t="shared" si="128"/>
        <v/>
      </c>
      <c r="CA16" s="165" t="str">
        <f t="shared" si="140"/>
        <v/>
      </c>
      <c r="CB16" s="260">
        <f>IF('Entry of Marks'!F753="","",'Entry of Marks'!F753)</f>
        <v>9</v>
      </c>
      <c r="CC16" s="257">
        <f>IF('Entry of Marks'!AA753="","",'Entry of Marks'!AA753)</f>
        <v>9</v>
      </c>
      <c r="CD16" s="257">
        <f>IF('Entry of Marks'!M753="","",'Entry of Marks'!M753)</f>
        <v>26</v>
      </c>
      <c r="CE16" s="257">
        <f>IF('Entry of Marks'!AH753="","",'Entry of Marks'!AH753)</f>
        <v>43</v>
      </c>
      <c r="CF16" s="116">
        <f t="shared" si="144"/>
        <v>87</v>
      </c>
      <c r="CG16" s="261">
        <f>IF('Entry of Marks'!AO753="","",'Entry of Marks'!AO753)</f>
        <v>46</v>
      </c>
      <c r="CH16" s="116">
        <f t="shared" si="28"/>
        <v>44</v>
      </c>
      <c r="CI16" s="167">
        <f t="shared" si="141"/>
        <v>90</v>
      </c>
      <c r="CJ16" s="176" t="str">
        <f t="shared" si="129"/>
        <v/>
      </c>
      <c r="CK16" s="176" t="str">
        <f t="shared" si="29"/>
        <v/>
      </c>
      <c r="CL16" s="324" t="str">
        <f t="shared" si="30"/>
        <v/>
      </c>
      <c r="CM16" s="258" t="str">
        <f>IF('Entry of Marks'!F858="","",'Entry of Marks'!F858)</f>
        <v/>
      </c>
      <c r="CN16" s="119" t="str">
        <f>IF('Entry of Marks'!AA858="","",'Entry of Marks'!AA858)</f>
        <v/>
      </c>
      <c r="CO16" s="119" t="str">
        <f>IF('Entry of Marks'!M858="","",'Entry of Marks'!M858)</f>
        <v/>
      </c>
      <c r="CP16" s="119" t="str">
        <f>IF('Entry of Marks'!AH858="","",'Entry of Marks'!AH858)</f>
        <v/>
      </c>
      <c r="CQ16" s="116" t="str">
        <f t="shared" si="31"/>
        <v/>
      </c>
      <c r="CR16" s="119" t="str">
        <f>IF('Entry of Marks'!AO858="","",'Entry of Marks'!AO858)</f>
        <v/>
      </c>
      <c r="CS16" s="116" t="str">
        <f t="shared" si="32"/>
        <v/>
      </c>
      <c r="CT16" s="167" t="str">
        <f t="shared" si="142"/>
        <v/>
      </c>
      <c r="CU16" s="167" t="str">
        <f t="shared" si="33"/>
        <v/>
      </c>
      <c r="CV16" s="167" t="str">
        <f t="shared" si="34"/>
        <v/>
      </c>
      <c r="CW16" s="165" t="str">
        <f t="shared" si="35"/>
        <v/>
      </c>
      <c r="CX16" s="131" t="str">
        <f>IF('Co-Scholostic'!C15="","",'Co-Scholostic'!C15)</f>
        <v>A</v>
      </c>
      <c r="CY16" s="131" t="str">
        <f>IF('Co-Scholostic'!D15="","",'Co-Scholostic'!D15)</f>
        <v>A</v>
      </c>
      <c r="CZ16" s="131" t="str">
        <f>IF('Co-Scholostic'!E15="","",'Co-Scholostic'!E15)</f>
        <v>A</v>
      </c>
      <c r="DA16" s="131" t="str">
        <f>IF('Co-Scholostic'!F15="","",'Co-Scholostic'!F15)</f>
        <v>A</v>
      </c>
      <c r="DB16" s="134" t="str">
        <f t="shared" si="36"/>
        <v/>
      </c>
      <c r="DC16" s="134" t="str">
        <f t="shared" si="37"/>
        <v/>
      </c>
      <c r="DD16" s="134" t="str">
        <f t="shared" si="38"/>
        <v/>
      </c>
      <c r="DE16" s="134" t="str">
        <f t="shared" si="39"/>
        <v/>
      </c>
      <c r="DF16" s="134" t="str">
        <f t="shared" si="40"/>
        <v/>
      </c>
      <c r="DG16" s="134" t="str">
        <f t="shared" si="41"/>
        <v/>
      </c>
      <c r="DH16" s="134" t="str">
        <f t="shared" si="42"/>
        <v/>
      </c>
      <c r="DI16" s="134" t="str">
        <f t="shared" si="43"/>
        <v/>
      </c>
      <c r="DJ16" s="134" t="e">
        <f t="shared" si="44"/>
        <v>#VALUE!</v>
      </c>
      <c r="DK16" s="137" t="str">
        <f t="shared" si="45"/>
        <v/>
      </c>
      <c r="DL16" s="137" t="str">
        <f t="shared" si="46"/>
        <v/>
      </c>
      <c r="DM16" s="137" t="str">
        <f t="shared" si="47"/>
        <v/>
      </c>
      <c r="DN16" s="137" t="str">
        <f t="shared" si="48"/>
        <v/>
      </c>
      <c r="DO16" s="137" t="str">
        <f t="shared" si="49"/>
        <v/>
      </c>
      <c r="DP16" s="137" t="str">
        <f t="shared" si="50"/>
        <v/>
      </c>
      <c r="DQ16" s="137" t="str">
        <f t="shared" si="51"/>
        <v/>
      </c>
      <c r="DR16" s="137" t="str">
        <f t="shared" si="52"/>
        <v/>
      </c>
      <c r="DS16" s="137" t="e">
        <f t="shared" si="53"/>
        <v>#VALUE!</v>
      </c>
      <c r="DT16" s="143">
        <f t="shared" si="54"/>
        <v>500</v>
      </c>
      <c r="DU16" s="144">
        <f t="shared" si="55"/>
        <v>320</v>
      </c>
      <c r="DV16" s="145">
        <f t="shared" si="56"/>
        <v>0.64</v>
      </c>
      <c r="DW16" s="138"/>
      <c r="DX16" s="30" t="str">
        <f t="shared" si="130"/>
        <v>PASS</v>
      </c>
      <c r="DY16" s="146">
        <f t="shared" si="57"/>
        <v>8</v>
      </c>
      <c r="DZ16" s="266" t="str">
        <f t="shared" si="58"/>
        <v/>
      </c>
      <c r="EA16" s="266" t="str">
        <f t="shared" si="59"/>
        <v/>
      </c>
      <c r="EB16" s="266" t="str">
        <f t="shared" si="60"/>
        <v/>
      </c>
      <c r="EC16" s="266" t="str">
        <f t="shared" si="61"/>
        <v/>
      </c>
      <c r="ED16" s="266" t="str">
        <f t="shared" si="62"/>
        <v/>
      </c>
      <c r="EE16" s="266" t="str">
        <f t="shared" si="63"/>
        <v/>
      </c>
      <c r="EF16" s="266" t="str">
        <f t="shared" si="64"/>
        <v/>
      </c>
      <c r="EG16" s="268"/>
      <c r="EH16" s="269" t="str">
        <f t="shared" si="65"/>
        <v/>
      </c>
      <c r="EI16" s="269" t="str">
        <f t="shared" si="66"/>
        <v/>
      </c>
      <c r="EJ16" s="269" t="str">
        <f t="shared" si="67"/>
        <v/>
      </c>
      <c r="EK16" s="269" t="str">
        <f t="shared" si="68"/>
        <v/>
      </c>
      <c r="EL16" s="271" t="str">
        <f t="shared" si="69"/>
        <v/>
      </c>
      <c r="EM16" s="271" t="str">
        <f t="shared" si="70"/>
        <v/>
      </c>
      <c r="EN16" s="273" t="str">
        <f t="shared" si="71"/>
        <v/>
      </c>
      <c r="EO16" s="276">
        <f t="shared" si="72"/>
        <v>0</v>
      </c>
      <c r="EP16" s="276" t="str">
        <f t="shared" si="73"/>
        <v>PASS</v>
      </c>
      <c r="EQ16" s="148" t="str">
        <f t="shared" si="74"/>
        <v/>
      </c>
      <c r="ER16" s="148" t="str">
        <f t="shared" si="75"/>
        <v>PASS</v>
      </c>
      <c r="ES16" s="276" t="str">
        <f t="shared" si="131"/>
        <v/>
      </c>
      <c r="ET16" s="276" t="str">
        <f t="shared" si="76"/>
        <v>PASS</v>
      </c>
      <c r="EU16" s="147" t="str">
        <f t="shared" si="77"/>
        <v/>
      </c>
      <c r="EV16" s="148" t="str">
        <f t="shared" si="78"/>
        <v/>
      </c>
      <c r="EW16" s="148" t="str">
        <f t="shared" si="79"/>
        <v/>
      </c>
      <c r="EX16" s="148"/>
      <c r="EY16" s="148" t="str">
        <f t="shared" si="80"/>
        <v>PASS</v>
      </c>
      <c r="EZ16" s="151" t="str">
        <f t="shared" si="81"/>
        <v/>
      </c>
      <c r="FA16" s="151" t="str">
        <f t="shared" si="82"/>
        <v/>
      </c>
      <c r="FB16" s="151" t="str">
        <f t="shared" si="83"/>
        <v/>
      </c>
      <c r="FC16" s="151" t="str">
        <f t="shared" si="84"/>
        <v/>
      </c>
      <c r="FD16" s="151" t="str">
        <f t="shared" si="85"/>
        <v/>
      </c>
      <c r="FE16" s="151" t="str">
        <f t="shared" si="86"/>
        <v/>
      </c>
      <c r="FF16" s="151" t="str">
        <f t="shared" si="87"/>
        <v/>
      </c>
      <c r="FG16" s="152" t="str">
        <f t="shared" si="88"/>
        <v/>
      </c>
      <c r="FH16" s="152" t="str">
        <f t="shared" si="89"/>
        <v/>
      </c>
      <c r="FI16" s="152" t="str">
        <f t="shared" si="90"/>
        <v/>
      </c>
      <c r="FJ16" s="152" t="str">
        <f t="shared" si="91"/>
        <v/>
      </c>
      <c r="FK16" s="151" t="str">
        <f t="shared" si="92"/>
        <v/>
      </c>
      <c r="FL16" s="151" t="str">
        <f t="shared" si="93"/>
        <v/>
      </c>
      <c r="FM16" s="152" t="str">
        <f t="shared" si="94"/>
        <v/>
      </c>
      <c r="FN16" s="152">
        <f t="shared" si="95"/>
        <v>0</v>
      </c>
      <c r="FO16" s="152" t="str">
        <f t="shared" si="96"/>
        <v>PASS</v>
      </c>
      <c r="FP16" s="152" t="str">
        <f t="shared" si="97"/>
        <v/>
      </c>
      <c r="FQ16" s="152" t="str">
        <f t="shared" si="98"/>
        <v>PASS</v>
      </c>
      <c r="FR16" s="152" t="str">
        <f t="shared" si="99"/>
        <v/>
      </c>
      <c r="FS16" s="152" t="str">
        <f t="shared" si="100"/>
        <v>PASS</v>
      </c>
      <c r="FT16" s="152" t="str">
        <f t="shared" si="101"/>
        <v/>
      </c>
      <c r="FU16" s="152" t="str">
        <f t="shared" si="102"/>
        <v/>
      </c>
      <c r="FV16" s="151" t="str">
        <f t="shared" si="103"/>
        <v/>
      </c>
      <c r="FW16" s="151" t="str">
        <f t="shared" si="104"/>
        <v/>
      </c>
      <c r="FX16" s="152" t="str">
        <f t="shared" si="105"/>
        <v>PASS</v>
      </c>
      <c r="FY16" s="153" t="str">
        <f t="shared" si="132"/>
        <v/>
      </c>
      <c r="FZ16" s="156">
        <f t="shared" si="106"/>
        <v>0</v>
      </c>
      <c r="GA16" s="241" t="str">
        <f t="shared" si="107"/>
        <v>PASS</v>
      </c>
      <c r="GB16" s="214">
        <f t="shared" si="108"/>
        <v>320</v>
      </c>
      <c r="GC16" s="214">
        <f t="shared" si="109"/>
        <v>64</v>
      </c>
      <c r="GD16" s="242" t="str">
        <f t="shared" si="110"/>
        <v>B2</v>
      </c>
      <c r="GE16" s="253" t="str">
        <f t="shared" si="111"/>
        <v>B1</v>
      </c>
      <c r="GF16" s="253" t="str">
        <f t="shared" si="112"/>
        <v>B1</v>
      </c>
      <c r="GG16" s="253" t="str">
        <f t="shared" si="113"/>
        <v>C2</v>
      </c>
      <c r="GH16" s="253" t="str">
        <f t="shared" si="114"/>
        <v>B2</v>
      </c>
      <c r="GI16" s="253" t="str">
        <f t="shared" si="115"/>
        <v>B2</v>
      </c>
      <c r="GJ16" s="253" t="str">
        <f t="shared" si="116"/>
        <v/>
      </c>
      <c r="GK16" s="253" t="str">
        <f t="shared" si="117"/>
        <v/>
      </c>
      <c r="GL16" s="253" t="str">
        <f t="shared" si="118"/>
        <v>A2</v>
      </c>
      <c r="GM16" s="253" t="str">
        <f t="shared" si="119"/>
        <v/>
      </c>
      <c r="GN16" s="253" t="str">
        <f t="shared" si="120"/>
        <v/>
      </c>
      <c r="GO16" s="329">
        <f t="shared" si="121"/>
        <v>64</v>
      </c>
      <c r="GP16" s="329" t="str">
        <f t="shared" si="122"/>
        <v>B2</v>
      </c>
    </row>
    <row r="17" spans="1:198" x14ac:dyDescent="0.35">
      <c r="A17" s="1">
        <f>IF('Student Profile'!A16="","",'Student Profile'!A16)</f>
        <v>14</v>
      </c>
      <c r="B17" s="28" t="str">
        <f>IF('Student Profile'!B16="","",'Student Profile'!B16)</f>
        <v>VIVEK DANI</v>
      </c>
      <c r="C17" s="114">
        <f>IF('Entry of Marks'!F19="","",'Entry of Marks'!F19)</f>
        <v>7</v>
      </c>
      <c r="D17" s="119">
        <f>IF('Entry of Marks'!AA19="","",'Entry of Marks'!AA19)</f>
        <v>3</v>
      </c>
      <c r="E17" s="115">
        <f>IF('Entry of Marks'!M19="","",'Entry of Marks'!M19)</f>
        <v>20</v>
      </c>
      <c r="F17" s="115">
        <f>IF('Entry of Marks'!AH19="","",'Entry of Marks'!AH19)</f>
        <v>32</v>
      </c>
      <c r="G17" s="116">
        <f t="shared" si="1"/>
        <v>62</v>
      </c>
      <c r="H17" s="116">
        <f>IF('Entry of Marks'!AO19="","",'Entry of Marks'!AO19)</f>
        <v>16</v>
      </c>
      <c r="I17" s="116">
        <f t="shared" si="123"/>
        <v>50</v>
      </c>
      <c r="J17" s="167">
        <f t="shared" si="133"/>
        <v>66</v>
      </c>
      <c r="K17" s="167" t="str">
        <f t="shared" si="2"/>
        <v/>
      </c>
      <c r="L17" s="167" t="str">
        <f t="shared" si="3"/>
        <v/>
      </c>
      <c r="M17" s="165" t="str">
        <f t="shared" si="124"/>
        <v/>
      </c>
      <c r="N17" s="124">
        <f>IF('Entry of Marks'!F124="","",'Entry of Marks'!F124)</f>
        <v>6</v>
      </c>
      <c r="O17" s="125">
        <f>IF('Entry of Marks'!AA124="","",'Entry of Marks'!AA124)</f>
        <v>6</v>
      </c>
      <c r="P17" s="125">
        <f>IF('Entry of Marks'!M124="","",'Entry of Marks'!M124)</f>
        <v>9</v>
      </c>
      <c r="Q17" s="257">
        <f>IF('Entry of Marks'!AH124="","",'Entry of Marks'!AH124)</f>
        <v>19</v>
      </c>
      <c r="R17" s="116">
        <f t="shared" si="4"/>
        <v>40</v>
      </c>
      <c r="S17" s="126">
        <f>IF('Entry of Marks'!AO124="","",'Entry of Marks'!AO124)</f>
        <v>14</v>
      </c>
      <c r="T17" s="116">
        <f t="shared" si="5"/>
        <v>32</v>
      </c>
      <c r="U17" s="167">
        <f t="shared" si="134"/>
        <v>46</v>
      </c>
      <c r="V17" s="176" t="str">
        <f t="shared" si="6"/>
        <v/>
      </c>
      <c r="W17" s="176" t="str">
        <f t="shared" si="125"/>
        <v/>
      </c>
      <c r="X17" s="174" t="str">
        <f t="shared" si="7"/>
        <v/>
      </c>
      <c r="Y17" s="258">
        <f>IF('Entry of Marks'!F229="","",'Entry of Marks'!F229)</f>
        <v>5</v>
      </c>
      <c r="Z17" s="119">
        <f>IF('Entry of Marks'!AA229="","",'Entry of Marks'!AA229)</f>
        <v>8</v>
      </c>
      <c r="AA17" s="119">
        <f>IF('Entry of Marks'!M229="","",'Entry of Marks'!M229)</f>
        <v>5</v>
      </c>
      <c r="AB17" s="119">
        <f>IF('Entry of Marks'!AH229="","",'Entry of Marks'!AH229)</f>
        <v>14</v>
      </c>
      <c r="AC17" s="116">
        <f t="shared" si="8"/>
        <v>32</v>
      </c>
      <c r="AD17" s="259">
        <f>IF('Entry of Marks'!AO229="","",'Entry of Marks'!AO229)</f>
        <v>24</v>
      </c>
      <c r="AE17" s="116">
        <f t="shared" si="9"/>
        <v>23</v>
      </c>
      <c r="AF17" s="167">
        <f t="shared" si="135"/>
        <v>47</v>
      </c>
      <c r="AG17" s="167" t="str">
        <f t="shared" si="10"/>
        <v/>
      </c>
      <c r="AH17" s="167" t="str">
        <f t="shared" si="126"/>
        <v/>
      </c>
      <c r="AI17" s="165" t="str">
        <f t="shared" si="127"/>
        <v/>
      </c>
      <c r="AJ17" s="260">
        <f>IF('Entry of Marks'!F334="","",'Entry of Marks'!F334)</f>
        <v>4</v>
      </c>
      <c r="AK17" s="257">
        <f>IF('Entry of Marks'!AA334="","",'Entry of Marks'!AA334)</f>
        <v>8</v>
      </c>
      <c r="AL17" s="257">
        <f>IF('Entry of Marks'!M334="","",'Entry of Marks'!M334)</f>
        <v>7</v>
      </c>
      <c r="AM17" s="257">
        <f>IF('Entry of Marks'!AH334="","",'Entry of Marks'!AH334)</f>
        <v>25</v>
      </c>
      <c r="AN17" s="116">
        <f t="shared" si="11"/>
        <v>44</v>
      </c>
      <c r="AO17" s="261">
        <f>IF('Entry of Marks'!AO334="","",'Entry of Marks'!AO334)</f>
        <v>25</v>
      </c>
      <c r="AP17" s="116">
        <f t="shared" si="12"/>
        <v>31</v>
      </c>
      <c r="AQ17" s="167">
        <f t="shared" si="136"/>
        <v>56</v>
      </c>
      <c r="AR17" s="176" t="str">
        <f t="shared" si="145"/>
        <v/>
      </c>
      <c r="AS17" s="176" t="str">
        <f t="shared" si="14"/>
        <v/>
      </c>
      <c r="AT17" s="176" t="str">
        <f t="shared" si="15"/>
        <v/>
      </c>
      <c r="AU17" s="262" t="str">
        <f>IF('Entry of Marks'!F439="","",'Entry of Marks'!F439)</f>
        <v/>
      </c>
      <c r="AV17" s="119" t="str">
        <f>IF('Entry of Marks'!AA439="","",'Entry of Marks'!AA439)</f>
        <v/>
      </c>
      <c r="AW17" s="119" t="str">
        <f>IF('Entry of Marks'!M439="","",'Entry of Marks'!M439)</f>
        <v/>
      </c>
      <c r="AX17" s="119" t="str">
        <f>IF('Entry of Marks'!AH439="","",'Entry of Marks'!AH439)</f>
        <v/>
      </c>
      <c r="AY17" s="116" t="str">
        <f t="shared" si="16"/>
        <v/>
      </c>
      <c r="AZ17" s="259" t="str">
        <f>IF('Entry of Marks'!AO439="","",'Entry of Marks'!AO439)</f>
        <v/>
      </c>
      <c r="BA17" s="116" t="str">
        <f t="shared" si="17"/>
        <v/>
      </c>
      <c r="BB17" s="167" t="str">
        <f t="shared" si="137"/>
        <v/>
      </c>
      <c r="BC17" s="167" t="str">
        <f t="shared" si="18"/>
        <v/>
      </c>
      <c r="BD17" s="167" t="str">
        <f t="shared" si="19"/>
        <v/>
      </c>
      <c r="BE17" s="165" t="str">
        <f t="shared" si="143"/>
        <v/>
      </c>
      <c r="BF17" s="260">
        <f>IF('Entry of Marks'!F544="","",'Entry of Marks'!F544)</f>
        <v>2</v>
      </c>
      <c r="BG17" s="257">
        <f>IF('Entry of Marks'!AA544="","",'Entry of Marks'!AA544)</f>
        <v>7</v>
      </c>
      <c r="BH17" s="257">
        <f>IF('Entry of Marks'!M544="","",'Entry of Marks'!M544)</f>
        <v>9</v>
      </c>
      <c r="BI17" s="257">
        <f>IF('Entry of Marks'!AH544="","",'Entry of Marks'!AH544)</f>
        <v>23</v>
      </c>
      <c r="BJ17" s="116">
        <f t="shared" si="20"/>
        <v>41</v>
      </c>
      <c r="BK17" s="261">
        <f>IF('Entry of Marks'!AO544="","",'Entry of Marks'!AO544)</f>
        <v>21</v>
      </c>
      <c r="BL17" s="116">
        <f t="shared" si="21"/>
        <v>29</v>
      </c>
      <c r="BM17" s="167">
        <f t="shared" si="138"/>
        <v>50</v>
      </c>
      <c r="BN17" s="176" t="str">
        <f t="shared" si="22"/>
        <v/>
      </c>
      <c r="BO17" s="176" t="str">
        <f t="shared" si="23"/>
        <v/>
      </c>
      <c r="BP17" s="176" t="str">
        <f t="shared" si="24"/>
        <v/>
      </c>
      <c r="BQ17" s="258" t="str">
        <f>IF('Entry of Marks'!F649="","",'Entry of Marks'!F649)</f>
        <v/>
      </c>
      <c r="BR17" s="119" t="str">
        <f>IF('Entry of Marks'!AA649="","",'Entry of Marks'!AA649)</f>
        <v/>
      </c>
      <c r="BS17" s="119" t="str">
        <f>IF('Entry of Marks'!M649="","",'Entry of Marks'!M649)</f>
        <v/>
      </c>
      <c r="BT17" s="119" t="str">
        <f>IF('Entry of Marks'!AH649="","",'Entry of Marks'!AH649)</f>
        <v/>
      </c>
      <c r="BU17" s="116" t="str">
        <f t="shared" si="25"/>
        <v/>
      </c>
      <c r="BV17" s="119" t="str">
        <f>IF('Entry of Marks'!AO649="","",'Entry of Marks'!AO649)</f>
        <v/>
      </c>
      <c r="BW17" s="116" t="str">
        <f t="shared" si="26"/>
        <v/>
      </c>
      <c r="BX17" s="167" t="str">
        <f t="shared" si="139"/>
        <v/>
      </c>
      <c r="BY17" s="167" t="str">
        <f t="shared" si="27"/>
        <v/>
      </c>
      <c r="BZ17" s="167" t="str">
        <f t="shared" si="128"/>
        <v/>
      </c>
      <c r="CA17" s="165" t="str">
        <f t="shared" si="140"/>
        <v/>
      </c>
      <c r="CB17" s="260">
        <f>IF('Entry of Marks'!F754="","",'Entry of Marks'!F754)</f>
        <v>8</v>
      </c>
      <c r="CC17" s="257">
        <f>IF('Entry of Marks'!AA754="","",'Entry of Marks'!AA754)</f>
        <v>8</v>
      </c>
      <c r="CD17" s="257">
        <f>IF('Entry of Marks'!M754="","",'Entry of Marks'!M754)</f>
        <v>22</v>
      </c>
      <c r="CE17" s="257">
        <f>IF('Entry of Marks'!AH754="","",'Entry of Marks'!AH754)</f>
        <v>40</v>
      </c>
      <c r="CF17" s="116">
        <f t="shared" si="144"/>
        <v>78</v>
      </c>
      <c r="CG17" s="261">
        <f>IF('Entry of Marks'!AO754="","",'Entry of Marks'!AO754)</f>
        <v>45</v>
      </c>
      <c r="CH17" s="116">
        <f t="shared" si="28"/>
        <v>39</v>
      </c>
      <c r="CI17" s="167">
        <f t="shared" si="141"/>
        <v>84</v>
      </c>
      <c r="CJ17" s="176" t="str">
        <f t="shared" si="129"/>
        <v/>
      </c>
      <c r="CK17" s="176" t="str">
        <f t="shared" si="29"/>
        <v/>
      </c>
      <c r="CL17" s="324" t="str">
        <f t="shared" si="30"/>
        <v/>
      </c>
      <c r="CM17" s="258" t="str">
        <f>IF('Entry of Marks'!F859="","",'Entry of Marks'!F859)</f>
        <v/>
      </c>
      <c r="CN17" s="119" t="str">
        <f>IF('Entry of Marks'!AA859="","",'Entry of Marks'!AA859)</f>
        <v/>
      </c>
      <c r="CO17" s="119" t="str">
        <f>IF('Entry of Marks'!M859="","",'Entry of Marks'!M859)</f>
        <v/>
      </c>
      <c r="CP17" s="119" t="str">
        <f>IF('Entry of Marks'!AH859="","",'Entry of Marks'!AH859)</f>
        <v/>
      </c>
      <c r="CQ17" s="116" t="str">
        <f t="shared" si="31"/>
        <v/>
      </c>
      <c r="CR17" s="119" t="str">
        <f>IF('Entry of Marks'!AO859="","",'Entry of Marks'!AO859)</f>
        <v/>
      </c>
      <c r="CS17" s="116" t="str">
        <f t="shared" si="32"/>
        <v/>
      </c>
      <c r="CT17" s="167" t="str">
        <f t="shared" si="142"/>
        <v/>
      </c>
      <c r="CU17" s="167" t="str">
        <f t="shared" si="33"/>
        <v/>
      </c>
      <c r="CV17" s="167" t="str">
        <f t="shared" si="34"/>
        <v/>
      </c>
      <c r="CW17" s="165" t="str">
        <f t="shared" si="35"/>
        <v/>
      </c>
      <c r="CX17" s="131" t="str">
        <f>IF('Co-Scholostic'!C16="","",'Co-Scholostic'!C16)</f>
        <v>A</v>
      </c>
      <c r="CY17" s="131" t="str">
        <f>IF('Co-Scholostic'!D16="","",'Co-Scholostic'!D16)</f>
        <v>A</v>
      </c>
      <c r="CZ17" s="131" t="str">
        <f>IF('Co-Scholostic'!E16="","",'Co-Scholostic'!E16)</f>
        <v>A</v>
      </c>
      <c r="DA17" s="131" t="str">
        <f>IF('Co-Scholostic'!F16="","",'Co-Scholostic'!F16)</f>
        <v>A</v>
      </c>
      <c r="DB17" s="134" t="str">
        <f t="shared" si="36"/>
        <v/>
      </c>
      <c r="DC17" s="134" t="str">
        <f t="shared" si="37"/>
        <v/>
      </c>
      <c r="DD17" s="134" t="str">
        <f t="shared" si="38"/>
        <v/>
      </c>
      <c r="DE17" s="134" t="str">
        <f t="shared" si="39"/>
        <v/>
      </c>
      <c r="DF17" s="134" t="str">
        <f t="shared" si="40"/>
        <v/>
      </c>
      <c r="DG17" s="134" t="str">
        <f t="shared" si="41"/>
        <v/>
      </c>
      <c r="DH17" s="134" t="str">
        <f t="shared" si="42"/>
        <v/>
      </c>
      <c r="DI17" s="134" t="str">
        <f t="shared" si="43"/>
        <v/>
      </c>
      <c r="DJ17" s="134" t="e">
        <f t="shared" si="44"/>
        <v>#VALUE!</v>
      </c>
      <c r="DK17" s="137" t="str">
        <f t="shared" si="45"/>
        <v/>
      </c>
      <c r="DL17" s="137" t="str">
        <f t="shared" si="46"/>
        <v/>
      </c>
      <c r="DM17" s="137" t="str">
        <f t="shared" si="47"/>
        <v/>
      </c>
      <c r="DN17" s="137" t="str">
        <f t="shared" si="48"/>
        <v/>
      </c>
      <c r="DO17" s="137" t="str">
        <f t="shared" si="49"/>
        <v/>
      </c>
      <c r="DP17" s="137" t="str">
        <f t="shared" si="50"/>
        <v/>
      </c>
      <c r="DQ17" s="137" t="str">
        <f t="shared" si="51"/>
        <v/>
      </c>
      <c r="DR17" s="137" t="str">
        <f t="shared" si="52"/>
        <v/>
      </c>
      <c r="DS17" s="137" t="e">
        <f t="shared" si="53"/>
        <v>#VALUE!</v>
      </c>
      <c r="DT17" s="143">
        <f t="shared" si="54"/>
        <v>500</v>
      </c>
      <c r="DU17" s="144">
        <f t="shared" si="55"/>
        <v>265</v>
      </c>
      <c r="DV17" s="145">
        <f t="shared" si="56"/>
        <v>0.53</v>
      </c>
      <c r="DW17" s="138"/>
      <c r="DX17" s="30" t="str">
        <f t="shared" si="130"/>
        <v>PASS</v>
      </c>
      <c r="DY17" s="146">
        <f t="shared" si="57"/>
        <v>18</v>
      </c>
      <c r="DZ17" s="266" t="str">
        <f t="shared" si="58"/>
        <v/>
      </c>
      <c r="EA17" s="266" t="str">
        <f t="shared" si="59"/>
        <v/>
      </c>
      <c r="EB17" s="266" t="str">
        <f t="shared" si="60"/>
        <v/>
      </c>
      <c r="EC17" s="266" t="str">
        <f t="shared" si="61"/>
        <v/>
      </c>
      <c r="ED17" s="266" t="str">
        <f t="shared" si="62"/>
        <v/>
      </c>
      <c r="EE17" s="266" t="str">
        <f t="shared" si="63"/>
        <v/>
      </c>
      <c r="EF17" s="266" t="str">
        <f t="shared" si="64"/>
        <v/>
      </c>
      <c r="EG17" s="268"/>
      <c r="EH17" s="269" t="str">
        <f t="shared" si="65"/>
        <v/>
      </c>
      <c r="EI17" s="269" t="str">
        <f t="shared" si="66"/>
        <v/>
      </c>
      <c r="EJ17" s="269" t="str">
        <f t="shared" si="67"/>
        <v/>
      </c>
      <c r="EK17" s="269" t="str">
        <f t="shared" si="68"/>
        <v/>
      </c>
      <c r="EL17" s="271" t="str">
        <f t="shared" si="69"/>
        <v/>
      </c>
      <c r="EM17" s="271" t="str">
        <f t="shared" si="70"/>
        <v/>
      </c>
      <c r="EN17" s="273" t="str">
        <f t="shared" si="71"/>
        <v/>
      </c>
      <c r="EO17" s="276">
        <f t="shared" si="72"/>
        <v>0</v>
      </c>
      <c r="EP17" s="276" t="str">
        <f t="shared" si="73"/>
        <v>PASS</v>
      </c>
      <c r="EQ17" s="148" t="str">
        <f t="shared" si="74"/>
        <v/>
      </c>
      <c r="ER17" s="148" t="str">
        <f t="shared" si="75"/>
        <v>PASS</v>
      </c>
      <c r="ES17" s="276" t="str">
        <f t="shared" si="131"/>
        <v/>
      </c>
      <c r="ET17" s="276" t="str">
        <f t="shared" si="76"/>
        <v>PASS</v>
      </c>
      <c r="EU17" s="147" t="str">
        <f t="shared" si="77"/>
        <v/>
      </c>
      <c r="EV17" s="148" t="str">
        <f t="shared" si="78"/>
        <v/>
      </c>
      <c r="EW17" s="148" t="str">
        <f t="shared" si="79"/>
        <v/>
      </c>
      <c r="EX17" s="148"/>
      <c r="EY17" s="148" t="str">
        <f t="shared" si="80"/>
        <v>PASS</v>
      </c>
      <c r="EZ17" s="151" t="str">
        <f t="shared" si="81"/>
        <v/>
      </c>
      <c r="FA17" s="151" t="str">
        <f t="shared" si="82"/>
        <v/>
      </c>
      <c r="FB17" s="151" t="str">
        <f t="shared" si="83"/>
        <v/>
      </c>
      <c r="FC17" s="151" t="str">
        <f t="shared" si="84"/>
        <v/>
      </c>
      <c r="FD17" s="151" t="str">
        <f t="shared" si="85"/>
        <v/>
      </c>
      <c r="FE17" s="151" t="str">
        <f t="shared" si="86"/>
        <v/>
      </c>
      <c r="FF17" s="151" t="str">
        <f t="shared" si="87"/>
        <v/>
      </c>
      <c r="FG17" s="152" t="str">
        <f t="shared" si="88"/>
        <v/>
      </c>
      <c r="FH17" s="152" t="str">
        <f t="shared" si="89"/>
        <v/>
      </c>
      <c r="FI17" s="152" t="str">
        <f t="shared" si="90"/>
        <v/>
      </c>
      <c r="FJ17" s="152" t="str">
        <f t="shared" si="91"/>
        <v/>
      </c>
      <c r="FK17" s="151" t="str">
        <f t="shared" si="92"/>
        <v/>
      </c>
      <c r="FL17" s="151" t="str">
        <f t="shared" si="93"/>
        <v/>
      </c>
      <c r="FM17" s="152" t="str">
        <f t="shared" si="94"/>
        <v/>
      </c>
      <c r="FN17" s="152">
        <f t="shared" si="95"/>
        <v>0</v>
      </c>
      <c r="FO17" s="152" t="str">
        <f t="shared" si="96"/>
        <v>PASS</v>
      </c>
      <c r="FP17" s="152" t="str">
        <f t="shared" si="97"/>
        <v/>
      </c>
      <c r="FQ17" s="152" t="str">
        <f t="shared" si="98"/>
        <v>PASS</v>
      </c>
      <c r="FR17" s="152" t="str">
        <f t="shared" si="99"/>
        <v/>
      </c>
      <c r="FS17" s="152" t="str">
        <f t="shared" si="100"/>
        <v>PASS</v>
      </c>
      <c r="FT17" s="152" t="str">
        <f t="shared" si="101"/>
        <v/>
      </c>
      <c r="FU17" s="152" t="str">
        <f t="shared" si="102"/>
        <v/>
      </c>
      <c r="FV17" s="151" t="str">
        <f t="shared" si="103"/>
        <v/>
      </c>
      <c r="FW17" s="151" t="str">
        <f t="shared" si="104"/>
        <v/>
      </c>
      <c r="FX17" s="152" t="str">
        <f t="shared" si="105"/>
        <v>PASS</v>
      </c>
      <c r="FY17" s="153" t="str">
        <f t="shared" si="132"/>
        <v/>
      </c>
      <c r="FZ17" s="156">
        <f t="shared" si="106"/>
        <v>0</v>
      </c>
      <c r="GA17" s="241" t="str">
        <f t="shared" si="107"/>
        <v>PASS</v>
      </c>
      <c r="GB17" s="214">
        <f t="shared" si="108"/>
        <v>265</v>
      </c>
      <c r="GC17" s="214">
        <f t="shared" si="109"/>
        <v>53</v>
      </c>
      <c r="GD17" s="242" t="str">
        <f t="shared" si="110"/>
        <v>C1</v>
      </c>
      <c r="GE17" s="253" t="str">
        <f t="shared" si="111"/>
        <v>B2</v>
      </c>
      <c r="GF17" s="253" t="str">
        <f t="shared" si="112"/>
        <v>C2</v>
      </c>
      <c r="GG17" s="253" t="str">
        <f t="shared" si="113"/>
        <v>C2</v>
      </c>
      <c r="GH17" s="253" t="str">
        <f t="shared" si="114"/>
        <v>C1</v>
      </c>
      <c r="GI17" s="253" t="str">
        <f t="shared" si="115"/>
        <v/>
      </c>
      <c r="GJ17" s="253" t="str">
        <f t="shared" si="116"/>
        <v>C2</v>
      </c>
      <c r="GK17" s="253" t="str">
        <f t="shared" si="117"/>
        <v/>
      </c>
      <c r="GL17" s="253" t="str">
        <f t="shared" si="118"/>
        <v>A2</v>
      </c>
      <c r="GM17" s="253" t="str">
        <f t="shared" si="119"/>
        <v/>
      </c>
      <c r="GN17" s="253" t="str">
        <f t="shared" si="120"/>
        <v/>
      </c>
      <c r="GO17" s="329">
        <f t="shared" si="121"/>
        <v>53</v>
      </c>
      <c r="GP17" s="329" t="str">
        <f t="shared" si="122"/>
        <v>C1</v>
      </c>
    </row>
    <row r="18" spans="1:198" x14ac:dyDescent="0.35">
      <c r="A18" s="1">
        <f>IF('Student Profile'!A17="","",'Student Profile'!A17)</f>
        <v>15</v>
      </c>
      <c r="B18" s="28" t="str">
        <f>IF('Student Profile'!B17="","",'Student Profile'!B17)</f>
        <v>BABITA JEENA</v>
      </c>
      <c r="C18" s="114">
        <f>IF('Entry of Marks'!F20="","",'Entry of Marks'!F20)</f>
        <v>5</v>
      </c>
      <c r="D18" s="119">
        <f>IF('Entry of Marks'!AA20="","",'Entry of Marks'!AA20)</f>
        <v>2</v>
      </c>
      <c r="E18" s="115">
        <f>IF('Entry of Marks'!M20="","",'Entry of Marks'!M20)</f>
        <v>14</v>
      </c>
      <c r="F18" s="115">
        <f>IF('Entry of Marks'!AH20="","",'Entry of Marks'!AH20)</f>
        <v>24</v>
      </c>
      <c r="G18" s="116">
        <f t="shared" si="1"/>
        <v>45</v>
      </c>
      <c r="H18" s="116">
        <f>IF('Entry of Marks'!AO20="","",'Entry of Marks'!AO20)</f>
        <v>15</v>
      </c>
      <c r="I18" s="116">
        <f t="shared" si="123"/>
        <v>36</v>
      </c>
      <c r="J18" s="167">
        <f t="shared" si="133"/>
        <v>51</v>
      </c>
      <c r="K18" s="167" t="str">
        <f t="shared" si="2"/>
        <v/>
      </c>
      <c r="L18" s="167" t="str">
        <f t="shared" si="3"/>
        <v/>
      </c>
      <c r="M18" s="165" t="str">
        <f t="shared" si="124"/>
        <v/>
      </c>
      <c r="N18" s="124">
        <f>IF('Entry of Marks'!F125="","",'Entry of Marks'!F125)</f>
        <v>6</v>
      </c>
      <c r="O18" s="125">
        <f>IF('Entry of Marks'!AA125="","",'Entry of Marks'!AA125)</f>
        <v>6</v>
      </c>
      <c r="P18" s="125">
        <f>IF('Entry of Marks'!M125="","",'Entry of Marks'!M125)</f>
        <v>7</v>
      </c>
      <c r="Q18" s="257">
        <f>IF('Entry of Marks'!AH125="","",'Entry of Marks'!AH125)</f>
        <v>22</v>
      </c>
      <c r="R18" s="116">
        <f t="shared" si="4"/>
        <v>41</v>
      </c>
      <c r="S18" s="126">
        <f>IF('Entry of Marks'!AO125="","",'Entry of Marks'!AO125)</f>
        <v>16</v>
      </c>
      <c r="T18" s="116">
        <f t="shared" si="5"/>
        <v>33</v>
      </c>
      <c r="U18" s="167">
        <f t="shared" si="134"/>
        <v>49</v>
      </c>
      <c r="V18" s="176" t="str">
        <f t="shared" si="6"/>
        <v/>
      </c>
      <c r="W18" s="176" t="str">
        <f t="shared" si="125"/>
        <v/>
      </c>
      <c r="X18" s="174" t="str">
        <f t="shared" si="7"/>
        <v/>
      </c>
      <c r="Y18" s="258">
        <f>IF('Entry of Marks'!F230="","",'Entry of Marks'!F230)</f>
        <v>4</v>
      </c>
      <c r="Z18" s="119">
        <f>IF('Entry of Marks'!AA230="","",'Entry of Marks'!AA230)</f>
        <v>7</v>
      </c>
      <c r="AA18" s="119">
        <f>IF('Entry of Marks'!M230="","",'Entry of Marks'!M230)</f>
        <v>4</v>
      </c>
      <c r="AB18" s="119">
        <f>IF('Entry of Marks'!AH230="","",'Entry of Marks'!AH230)</f>
        <v>17</v>
      </c>
      <c r="AC18" s="116">
        <f t="shared" si="8"/>
        <v>32</v>
      </c>
      <c r="AD18" s="259">
        <f>IF('Entry of Marks'!AO230="","",'Entry of Marks'!AO230)</f>
        <v>25</v>
      </c>
      <c r="AE18" s="116">
        <f t="shared" si="9"/>
        <v>23</v>
      </c>
      <c r="AF18" s="167">
        <f t="shared" si="135"/>
        <v>48</v>
      </c>
      <c r="AG18" s="167" t="str">
        <f t="shared" si="10"/>
        <v/>
      </c>
      <c r="AH18" s="167" t="str">
        <f t="shared" si="126"/>
        <v/>
      </c>
      <c r="AI18" s="165" t="str">
        <f t="shared" si="127"/>
        <v/>
      </c>
      <c r="AJ18" s="260">
        <f>IF('Entry of Marks'!F335="","",'Entry of Marks'!F335)</f>
        <v>4</v>
      </c>
      <c r="AK18" s="257">
        <f>IF('Entry of Marks'!AA335="","",'Entry of Marks'!AA335)</f>
        <v>8</v>
      </c>
      <c r="AL18" s="257">
        <f>IF('Entry of Marks'!M335="","",'Entry of Marks'!M335)</f>
        <v>7</v>
      </c>
      <c r="AM18" s="257">
        <f>IF('Entry of Marks'!AH335="","",'Entry of Marks'!AH335)</f>
        <v>24</v>
      </c>
      <c r="AN18" s="116">
        <f t="shared" si="11"/>
        <v>43</v>
      </c>
      <c r="AO18" s="261">
        <f>IF('Entry of Marks'!AO335="","",'Entry of Marks'!AO335)</f>
        <v>25</v>
      </c>
      <c r="AP18" s="116">
        <f t="shared" si="12"/>
        <v>31</v>
      </c>
      <c r="AQ18" s="167">
        <f t="shared" si="136"/>
        <v>56</v>
      </c>
      <c r="AR18" s="176" t="str">
        <f t="shared" si="145"/>
        <v/>
      </c>
      <c r="AS18" s="176" t="str">
        <f t="shared" si="14"/>
        <v/>
      </c>
      <c r="AT18" s="176" t="str">
        <f t="shared" si="15"/>
        <v/>
      </c>
      <c r="AU18" s="262" t="str">
        <f>IF('Entry of Marks'!F440="","",'Entry of Marks'!F440)</f>
        <v/>
      </c>
      <c r="AV18" s="119" t="str">
        <f>IF('Entry of Marks'!AA440="","",'Entry of Marks'!AA440)</f>
        <v/>
      </c>
      <c r="AW18" s="119" t="str">
        <f>IF('Entry of Marks'!M440="","",'Entry of Marks'!M440)</f>
        <v/>
      </c>
      <c r="AX18" s="119" t="str">
        <f>IF('Entry of Marks'!AH440="","",'Entry of Marks'!AH440)</f>
        <v/>
      </c>
      <c r="AY18" s="116" t="str">
        <f t="shared" si="16"/>
        <v/>
      </c>
      <c r="AZ18" s="259" t="str">
        <f>IF('Entry of Marks'!AO440="","",'Entry of Marks'!AO440)</f>
        <v/>
      </c>
      <c r="BA18" s="116" t="str">
        <f t="shared" si="17"/>
        <v/>
      </c>
      <c r="BB18" s="167" t="str">
        <f t="shared" si="137"/>
        <v/>
      </c>
      <c r="BC18" s="167" t="str">
        <f t="shared" si="18"/>
        <v/>
      </c>
      <c r="BD18" s="167" t="str">
        <f t="shared" si="19"/>
        <v/>
      </c>
      <c r="BE18" s="165" t="str">
        <f t="shared" si="143"/>
        <v/>
      </c>
      <c r="BF18" s="260">
        <f>IF('Entry of Marks'!F545="","",'Entry of Marks'!F545)</f>
        <v>4</v>
      </c>
      <c r="BG18" s="257">
        <f>IF('Entry of Marks'!AA545="","",'Entry of Marks'!AA545)</f>
        <v>7</v>
      </c>
      <c r="BH18" s="257">
        <f>IF('Entry of Marks'!M545="","",'Entry of Marks'!M545)</f>
        <v>9</v>
      </c>
      <c r="BI18" s="257">
        <f>IF('Entry of Marks'!AH545="","",'Entry of Marks'!AH545)</f>
        <v>24</v>
      </c>
      <c r="BJ18" s="116">
        <f t="shared" si="20"/>
        <v>44</v>
      </c>
      <c r="BK18" s="261">
        <f>IF('Entry of Marks'!AO545="","",'Entry of Marks'!AO545)</f>
        <v>22</v>
      </c>
      <c r="BL18" s="116">
        <f t="shared" si="21"/>
        <v>31</v>
      </c>
      <c r="BM18" s="167">
        <f t="shared" si="138"/>
        <v>53</v>
      </c>
      <c r="BN18" s="176" t="str">
        <f t="shared" si="22"/>
        <v/>
      </c>
      <c r="BO18" s="176" t="str">
        <f t="shared" si="23"/>
        <v/>
      </c>
      <c r="BP18" s="176" t="str">
        <f t="shared" si="24"/>
        <v/>
      </c>
      <c r="BQ18" s="258" t="str">
        <f>IF('Entry of Marks'!F650="","",'Entry of Marks'!F650)</f>
        <v/>
      </c>
      <c r="BR18" s="119" t="str">
        <f>IF('Entry of Marks'!AA650="","",'Entry of Marks'!AA650)</f>
        <v/>
      </c>
      <c r="BS18" s="119" t="str">
        <f>IF('Entry of Marks'!M650="","",'Entry of Marks'!M650)</f>
        <v/>
      </c>
      <c r="BT18" s="119" t="str">
        <f>IF('Entry of Marks'!AH650="","",'Entry of Marks'!AH650)</f>
        <v/>
      </c>
      <c r="BU18" s="116" t="str">
        <f t="shared" si="25"/>
        <v/>
      </c>
      <c r="BV18" s="119" t="str">
        <f>IF('Entry of Marks'!AO650="","",'Entry of Marks'!AO650)</f>
        <v/>
      </c>
      <c r="BW18" s="116" t="str">
        <f t="shared" si="26"/>
        <v/>
      </c>
      <c r="BX18" s="167" t="str">
        <f t="shared" si="139"/>
        <v/>
      </c>
      <c r="BY18" s="167" t="str">
        <f t="shared" si="27"/>
        <v/>
      </c>
      <c r="BZ18" s="167" t="str">
        <f t="shared" si="128"/>
        <v/>
      </c>
      <c r="CA18" s="165" t="str">
        <f t="shared" si="140"/>
        <v/>
      </c>
      <c r="CB18" s="260">
        <f>IF('Entry of Marks'!F755="","",'Entry of Marks'!F755)</f>
        <v>7</v>
      </c>
      <c r="CC18" s="257">
        <f>IF('Entry of Marks'!AA755="","",'Entry of Marks'!AA755)</f>
        <v>7</v>
      </c>
      <c r="CD18" s="257">
        <f>IF('Entry of Marks'!M755="","",'Entry of Marks'!M755)</f>
        <v>20</v>
      </c>
      <c r="CE18" s="257">
        <f>IF('Entry of Marks'!AH755="","",'Entry of Marks'!AH755)</f>
        <v>37</v>
      </c>
      <c r="CF18" s="116">
        <f t="shared" si="144"/>
        <v>71</v>
      </c>
      <c r="CG18" s="261">
        <f>IF('Entry of Marks'!AO755="","",'Entry of Marks'!AO755)</f>
        <v>45</v>
      </c>
      <c r="CH18" s="116">
        <f t="shared" si="28"/>
        <v>36</v>
      </c>
      <c r="CI18" s="167">
        <f t="shared" si="141"/>
        <v>81</v>
      </c>
      <c r="CJ18" s="176" t="str">
        <f t="shared" si="129"/>
        <v/>
      </c>
      <c r="CK18" s="176" t="str">
        <f t="shared" si="29"/>
        <v/>
      </c>
      <c r="CL18" s="324" t="str">
        <f t="shared" si="30"/>
        <v/>
      </c>
      <c r="CM18" s="258" t="str">
        <f>IF('Entry of Marks'!F860="","",'Entry of Marks'!F860)</f>
        <v/>
      </c>
      <c r="CN18" s="119" t="str">
        <f>IF('Entry of Marks'!AA860="","",'Entry of Marks'!AA860)</f>
        <v/>
      </c>
      <c r="CO18" s="119" t="str">
        <f>IF('Entry of Marks'!M860="","",'Entry of Marks'!M860)</f>
        <v/>
      </c>
      <c r="CP18" s="119" t="str">
        <f>IF('Entry of Marks'!AH860="","",'Entry of Marks'!AH860)</f>
        <v/>
      </c>
      <c r="CQ18" s="116" t="str">
        <f t="shared" si="31"/>
        <v/>
      </c>
      <c r="CR18" s="119" t="str">
        <f>IF('Entry of Marks'!AO860="","",'Entry of Marks'!AO860)</f>
        <v/>
      </c>
      <c r="CS18" s="116" t="str">
        <f t="shared" si="32"/>
        <v/>
      </c>
      <c r="CT18" s="167" t="str">
        <f t="shared" si="142"/>
        <v/>
      </c>
      <c r="CU18" s="167" t="str">
        <f t="shared" si="33"/>
        <v/>
      </c>
      <c r="CV18" s="167" t="str">
        <f t="shared" si="34"/>
        <v/>
      </c>
      <c r="CW18" s="165" t="str">
        <f t="shared" si="35"/>
        <v/>
      </c>
      <c r="CX18" s="131" t="str">
        <f>IF('Co-Scholostic'!C17="","",'Co-Scholostic'!C17)</f>
        <v>A</v>
      </c>
      <c r="CY18" s="131" t="str">
        <f>IF('Co-Scholostic'!D17="","",'Co-Scholostic'!D17)</f>
        <v>A</v>
      </c>
      <c r="CZ18" s="131" t="str">
        <f>IF('Co-Scholostic'!E17="","",'Co-Scholostic'!E17)</f>
        <v>A</v>
      </c>
      <c r="DA18" s="131" t="str">
        <f>IF('Co-Scholostic'!F17="","",'Co-Scholostic'!F17)</f>
        <v>A</v>
      </c>
      <c r="DB18" s="134" t="str">
        <f t="shared" si="36"/>
        <v/>
      </c>
      <c r="DC18" s="134" t="str">
        <f t="shared" si="37"/>
        <v/>
      </c>
      <c r="DD18" s="134" t="str">
        <f t="shared" si="38"/>
        <v/>
      </c>
      <c r="DE18" s="134" t="str">
        <f t="shared" si="39"/>
        <v/>
      </c>
      <c r="DF18" s="134" t="str">
        <f t="shared" si="40"/>
        <v/>
      </c>
      <c r="DG18" s="134" t="str">
        <f t="shared" si="41"/>
        <v/>
      </c>
      <c r="DH18" s="134" t="str">
        <f t="shared" si="42"/>
        <v/>
      </c>
      <c r="DI18" s="134" t="str">
        <f t="shared" si="43"/>
        <v/>
      </c>
      <c r="DJ18" s="134" t="e">
        <f t="shared" si="44"/>
        <v>#VALUE!</v>
      </c>
      <c r="DK18" s="137" t="str">
        <f t="shared" si="45"/>
        <v/>
      </c>
      <c r="DL18" s="137" t="str">
        <f t="shared" si="46"/>
        <v/>
      </c>
      <c r="DM18" s="137" t="str">
        <f t="shared" si="47"/>
        <v/>
      </c>
      <c r="DN18" s="137" t="str">
        <f t="shared" si="48"/>
        <v/>
      </c>
      <c r="DO18" s="137" t="str">
        <f t="shared" si="49"/>
        <v/>
      </c>
      <c r="DP18" s="137" t="str">
        <f t="shared" si="50"/>
        <v/>
      </c>
      <c r="DQ18" s="137" t="str">
        <f t="shared" si="51"/>
        <v/>
      </c>
      <c r="DR18" s="137" t="str">
        <f t="shared" si="52"/>
        <v/>
      </c>
      <c r="DS18" s="137" t="e">
        <f t="shared" si="53"/>
        <v>#VALUE!</v>
      </c>
      <c r="DT18" s="143">
        <f t="shared" si="54"/>
        <v>500</v>
      </c>
      <c r="DU18" s="144">
        <f t="shared" si="55"/>
        <v>257</v>
      </c>
      <c r="DV18" s="145">
        <f t="shared" si="56"/>
        <v>0.51400000000000001</v>
      </c>
      <c r="DW18" s="138"/>
      <c r="DX18" s="30" t="str">
        <f t="shared" si="130"/>
        <v>PASS</v>
      </c>
      <c r="DY18" s="146">
        <f t="shared" si="57"/>
        <v>20</v>
      </c>
      <c r="DZ18" s="266" t="str">
        <f t="shared" si="58"/>
        <v/>
      </c>
      <c r="EA18" s="266" t="str">
        <f t="shared" si="59"/>
        <v/>
      </c>
      <c r="EB18" s="266" t="str">
        <f t="shared" si="60"/>
        <v/>
      </c>
      <c r="EC18" s="266" t="str">
        <f t="shared" si="61"/>
        <v/>
      </c>
      <c r="ED18" s="266" t="str">
        <f t="shared" si="62"/>
        <v/>
      </c>
      <c r="EE18" s="266" t="str">
        <f t="shared" si="63"/>
        <v/>
      </c>
      <c r="EF18" s="266" t="str">
        <f t="shared" si="64"/>
        <v/>
      </c>
      <c r="EG18" s="268"/>
      <c r="EH18" s="269" t="str">
        <f t="shared" si="65"/>
        <v/>
      </c>
      <c r="EI18" s="269" t="str">
        <f t="shared" si="66"/>
        <v/>
      </c>
      <c r="EJ18" s="269" t="str">
        <f t="shared" si="67"/>
        <v/>
      </c>
      <c r="EK18" s="269" t="str">
        <f t="shared" si="68"/>
        <v/>
      </c>
      <c r="EL18" s="271" t="str">
        <f t="shared" si="69"/>
        <v/>
      </c>
      <c r="EM18" s="271" t="str">
        <f t="shared" si="70"/>
        <v/>
      </c>
      <c r="EN18" s="273" t="str">
        <f t="shared" si="71"/>
        <v/>
      </c>
      <c r="EO18" s="276">
        <f t="shared" si="72"/>
        <v>0</v>
      </c>
      <c r="EP18" s="276" t="str">
        <f t="shared" si="73"/>
        <v>PASS</v>
      </c>
      <c r="EQ18" s="148" t="str">
        <f t="shared" si="74"/>
        <v/>
      </c>
      <c r="ER18" s="148" t="str">
        <f t="shared" si="75"/>
        <v>PASS</v>
      </c>
      <c r="ES18" s="276" t="str">
        <f t="shared" si="131"/>
        <v/>
      </c>
      <c r="ET18" s="276" t="str">
        <f t="shared" si="76"/>
        <v>PASS</v>
      </c>
      <c r="EU18" s="147" t="str">
        <f t="shared" si="77"/>
        <v/>
      </c>
      <c r="EV18" s="148" t="str">
        <f t="shared" si="78"/>
        <v/>
      </c>
      <c r="EW18" s="148" t="str">
        <f t="shared" si="79"/>
        <v/>
      </c>
      <c r="EX18" s="148"/>
      <c r="EY18" s="148" t="str">
        <f t="shared" si="80"/>
        <v>PASS</v>
      </c>
      <c r="EZ18" s="151" t="str">
        <f t="shared" si="81"/>
        <v/>
      </c>
      <c r="FA18" s="151" t="str">
        <f t="shared" si="82"/>
        <v/>
      </c>
      <c r="FB18" s="151" t="str">
        <f t="shared" si="83"/>
        <v/>
      </c>
      <c r="FC18" s="151" t="str">
        <f t="shared" si="84"/>
        <v/>
      </c>
      <c r="FD18" s="151" t="str">
        <f t="shared" si="85"/>
        <v/>
      </c>
      <c r="FE18" s="151" t="str">
        <f t="shared" si="86"/>
        <v/>
      </c>
      <c r="FF18" s="151" t="str">
        <f t="shared" si="87"/>
        <v/>
      </c>
      <c r="FG18" s="152" t="str">
        <f t="shared" si="88"/>
        <v/>
      </c>
      <c r="FH18" s="152" t="str">
        <f t="shared" si="89"/>
        <v/>
      </c>
      <c r="FI18" s="152" t="str">
        <f t="shared" si="90"/>
        <v/>
      </c>
      <c r="FJ18" s="152" t="str">
        <f t="shared" si="91"/>
        <v/>
      </c>
      <c r="FK18" s="151" t="str">
        <f t="shared" si="92"/>
        <v/>
      </c>
      <c r="FL18" s="151" t="str">
        <f t="shared" si="93"/>
        <v/>
      </c>
      <c r="FM18" s="152" t="str">
        <f t="shared" si="94"/>
        <v/>
      </c>
      <c r="FN18" s="152">
        <f t="shared" si="95"/>
        <v>0</v>
      </c>
      <c r="FO18" s="152" t="str">
        <f t="shared" si="96"/>
        <v>PASS</v>
      </c>
      <c r="FP18" s="152" t="str">
        <f t="shared" si="97"/>
        <v/>
      </c>
      <c r="FQ18" s="152" t="str">
        <f t="shared" si="98"/>
        <v>PASS</v>
      </c>
      <c r="FR18" s="152" t="str">
        <f t="shared" si="99"/>
        <v/>
      </c>
      <c r="FS18" s="152" t="str">
        <f t="shared" si="100"/>
        <v>PASS</v>
      </c>
      <c r="FT18" s="152" t="str">
        <f t="shared" si="101"/>
        <v/>
      </c>
      <c r="FU18" s="152" t="str">
        <f t="shared" si="102"/>
        <v/>
      </c>
      <c r="FV18" s="151" t="str">
        <f t="shared" si="103"/>
        <v/>
      </c>
      <c r="FW18" s="151" t="str">
        <f t="shared" si="104"/>
        <v/>
      </c>
      <c r="FX18" s="152" t="str">
        <f t="shared" si="105"/>
        <v>PASS</v>
      </c>
      <c r="FY18" s="153" t="str">
        <f t="shared" si="132"/>
        <v/>
      </c>
      <c r="FZ18" s="156">
        <f t="shared" si="106"/>
        <v>0</v>
      </c>
      <c r="GA18" s="241" t="str">
        <f t="shared" si="107"/>
        <v>PASS</v>
      </c>
      <c r="GB18" s="214">
        <f t="shared" si="108"/>
        <v>257</v>
      </c>
      <c r="GC18" s="214">
        <f t="shared" si="109"/>
        <v>51.4</v>
      </c>
      <c r="GD18" s="242" t="str">
        <f t="shared" si="110"/>
        <v>C1</v>
      </c>
      <c r="GE18" s="253" t="str">
        <f t="shared" si="111"/>
        <v>C1</v>
      </c>
      <c r="GF18" s="253" t="str">
        <f t="shared" si="112"/>
        <v>C2</v>
      </c>
      <c r="GG18" s="253" t="str">
        <f t="shared" si="113"/>
        <v>C2</v>
      </c>
      <c r="GH18" s="253" t="str">
        <f t="shared" si="114"/>
        <v>C1</v>
      </c>
      <c r="GI18" s="253" t="str">
        <f t="shared" si="115"/>
        <v/>
      </c>
      <c r="GJ18" s="253" t="str">
        <f t="shared" si="116"/>
        <v>C1</v>
      </c>
      <c r="GK18" s="253" t="str">
        <f t="shared" si="117"/>
        <v/>
      </c>
      <c r="GL18" s="253" t="str">
        <f t="shared" si="118"/>
        <v>A2</v>
      </c>
      <c r="GM18" s="253" t="str">
        <f t="shared" si="119"/>
        <v/>
      </c>
      <c r="GN18" s="253" t="str">
        <f t="shared" si="120"/>
        <v/>
      </c>
      <c r="GO18" s="329">
        <f t="shared" si="121"/>
        <v>51.4</v>
      </c>
      <c r="GP18" s="329" t="str">
        <f t="shared" si="122"/>
        <v>C1</v>
      </c>
    </row>
    <row r="19" spans="1:198" x14ac:dyDescent="0.35">
      <c r="A19" s="1">
        <f>IF('Student Profile'!A18="","",'Student Profile'!A18)</f>
        <v>16</v>
      </c>
      <c r="B19" s="28" t="str">
        <f>IF('Student Profile'!B18="","",'Student Profile'!B18)</f>
        <v>BABITA RAUTELA</v>
      </c>
      <c r="C19" s="114">
        <f>IF('Entry of Marks'!F21="","",'Entry of Marks'!F21)</f>
        <v>5</v>
      </c>
      <c r="D19" s="119">
        <f>IF('Entry of Marks'!AA21="","",'Entry of Marks'!AA21)</f>
        <v>5</v>
      </c>
      <c r="E19" s="115">
        <f>IF('Entry of Marks'!M21="","",'Entry of Marks'!M21)</f>
        <v>14</v>
      </c>
      <c r="F19" s="115">
        <f>IF('Entry of Marks'!AH21="","",'Entry of Marks'!AH21)</f>
        <v>25</v>
      </c>
      <c r="G19" s="116">
        <f t="shared" si="1"/>
        <v>49</v>
      </c>
      <c r="H19" s="116">
        <f>IF('Entry of Marks'!AO21="","",'Entry of Marks'!AO21)</f>
        <v>17</v>
      </c>
      <c r="I19" s="116">
        <f t="shared" si="123"/>
        <v>40</v>
      </c>
      <c r="J19" s="167">
        <f t="shared" si="133"/>
        <v>57</v>
      </c>
      <c r="K19" s="167" t="str">
        <f t="shared" si="2"/>
        <v/>
      </c>
      <c r="L19" s="167" t="str">
        <f t="shared" si="3"/>
        <v/>
      </c>
      <c r="M19" s="165" t="str">
        <f t="shared" si="124"/>
        <v/>
      </c>
      <c r="N19" s="124">
        <f>IF('Entry of Marks'!F126="","",'Entry of Marks'!F126)</f>
        <v>5</v>
      </c>
      <c r="O19" s="125">
        <f>IF('Entry of Marks'!AA126="","",'Entry of Marks'!AA126)</f>
        <v>6</v>
      </c>
      <c r="P19" s="125">
        <f>IF('Entry of Marks'!M126="","",'Entry of Marks'!M126)</f>
        <v>6</v>
      </c>
      <c r="Q19" s="257">
        <f>IF('Entry of Marks'!AH126="","",'Entry of Marks'!AH126)</f>
        <v>18</v>
      </c>
      <c r="R19" s="116">
        <f t="shared" si="4"/>
        <v>35</v>
      </c>
      <c r="S19" s="126">
        <f>IF('Entry of Marks'!AO126="","",'Entry of Marks'!AO126)</f>
        <v>17</v>
      </c>
      <c r="T19" s="116">
        <f t="shared" si="5"/>
        <v>28</v>
      </c>
      <c r="U19" s="167">
        <f t="shared" si="134"/>
        <v>45</v>
      </c>
      <c r="V19" s="176" t="str">
        <f t="shared" si="6"/>
        <v/>
      </c>
      <c r="W19" s="176" t="str">
        <f t="shared" si="125"/>
        <v/>
      </c>
      <c r="X19" s="174" t="str">
        <f t="shared" si="7"/>
        <v/>
      </c>
      <c r="Y19" s="258">
        <f>IF('Entry of Marks'!F231="","",'Entry of Marks'!F231)</f>
        <v>5</v>
      </c>
      <c r="Z19" s="119">
        <f>IF('Entry of Marks'!AA231="","",'Entry of Marks'!AA231)</f>
        <v>8</v>
      </c>
      <c r="AA19" s="119">
        <f>IF('Entry of Marks'!M231="","",'Entry of Marks'!M231)</f>
        <v>4</v>
      </c>
      <c r="AB19" s="119">
        <f>IF('Entry of Marks'!AH231="","",'Entry of Marks'!AH231)</f>
        <v>15</v>
      </c>
      <c r="AC19" s="116">
        <f t="shared" si="8"/>
        <v>32</v>
      </c>
      <c r="AD19" s="259">
        <f>IF('Entry of Marks'!AO231="","",'Entry of Marks'!AO231)</f>
        <v>26</v>
      </c>
      <c r="AE19" s="116">
        <f t="shared" si="9"/>
        <v>23</v>
      </c>
      <c r="AF19" s="167">
        <f t="shared" si="135"/>
        <v>49</v>
      </c>
      <c r="AG19" s="167" t="str">
        <f t="shared" si="10"/>
        <v/>
      </c>
      <c r="AH19" s="167" t="str">
        <f t="shared" si="126"/>
        <v/>
      </c>
      <c r="AI19" s="165" t="str">
        <f t="shared" si="127"/>
        <v/>
      </c>
      <c r="AJ19" s="260">
        <f>IF('Entry of Marks'!F336="","",'Entry of Marks'!F336)</f>
        <v>3</v>
      </c>
      <c r="AK19" s="257">
        <f>IF('Entry of Marks'!AA336="","",'Entry of Marks'!AA336)</f>
        <v>8</v>
      </c>
      <c r="AL19" s="257">
        <f>IF('Entry of Marks'!M336="","",'Entry of Marks'!M336)</f>
        <v>3</v>
      </c>
      <c r="AM19" s="257">
        <f>IF('Entry of Marks'!AH336="","",'Entry of Marks'!AH336)</f>
        <v>24</v>
      </c>
      <c r="AN19" s="116">
        <f t="shared" si="11"/>
        <v>38</v>
      </c>
      <c r="AO19" s="261">
        <f>IF('Entry of Marks'!AO336="","",'Entry of Marks'!AO336)</f>
        <v>25</v>
      </c>
      <c r="AP19" s="116">
        <f t="shared" si="12"/>
        <v>27</v>
      </c>
      <c r="AQ19" s="167">
        <f t="shared" si="136"/>
        <v>52</v>
      </c>
      <c r="AR19" s="176" t="str">
        <f t="shared" si="145"/>
        <v/>
      </c>
      <c r="AS19" s="176" t="str">
        <f t="shared" si="14"/>
        <v/>
      </c>
      <c r="AT19" s="176" t="str">
        <f t="shared" si="15"/>
        <v/>
      </c>
      <c r="AU19" s="262" t="str">
        <f>IF('Entry of Marks'!F441="","",'Entry of Marks'!F441)</f>
        <v/>
      </c>
      <c r="AV19" s="119" t="str">
        <f>IF('Entry of Marks'!AA441="","",'Entry of Marks'!AA441)</f>
        <v/>
      </c>
      <c r="AW19" s="119" t="str">
        <f>IF('Entry of Marks'!M441="","",'Entry of Marks'!M441)</f>
        <v/>
      </c>
      <c r="AX19" s="119" t="str">
        <f>IF('Entry of Marks'!AH441="","",'Entry of Marks'!AH441)</f>
        <v/>
      </c>
      <c r="AY19" s="116" t="str">
        <f t="shared" si="16"/>
        <v/>
      </c>
      <c r="AZ19" s="259" t="str">
        <f>IF('Entry of Marks'!AO441="","",'Entry of Marks'!AO441)</f>
        <v/>
      </c>
      <c r="BA19" s="116" t="str">
        <f t="shared" si="17"/>
        <v/>
      </c>
      <c r="BB19" s="167" t="str">
        <f t="shared" si="137"/>
        <v/>
      </c>
      <c r="BC19" s="167" t="str">
        <f t="shared" si="18"/>
        <v/>
      </c>
      <c r="BD19" s="167" t="str">
        <f t="shared" si="19"/>
        <v/>
      </c>
      <c r="BE19" s="165" t="str">
        <f t="shared" si="143"/>
        <v/>
      </c>
      <c r="BF19" s="260">
        <f>IF('Entry of Marks'!F546="","",'Entry of Marks'!F546)</f>
        <v>4</v>
      </c>
      <c r="BG19" s="257">
        <f>IF('Entry of Marks'!AA546="","",'Entry of Marks'!AA546)</f>
        <v>8</v>
      </c>
      <c r="BH19" s="257">
        <f>IF('Entry of Marks'!M546="","",'Entry of Marks'!M546)</f>
        <v>9</v>
      </c>
      <c r="BI19" s="257">
        <f>IF('Entry of Marks'!AH546="","",'Entry of Marks'!AH546)</f>
        <v>24</v>
      </c>
      <c r="BJ19" s="116">
        <f t="shared" si="20"/>
        <v>45</v>
      </c>
      <c r="BK19" s="261">
        <f>IF('Entry of Marks'!AO546="","",'Entry of Marks'!AO546)</f>
        <v>22</v>
      </c>
      <c r="BL19" s="116">
        <f t="shared" si="21"/>
        <v>32</v>
      </c>
      <c r="BM19" s="167">
        <f t="shared" si="138"/>
        <v>54</v>
      </c>
      <c r="BN19" s="176" t="str">
        <f t="shared" si="22"/>
        <v/>
      </c>
      <c r="BO19" s="176" t="str">
        <f t="shared" si="23"/>
        <v/>
      </c>
      <c r="BP19" s="176" t="str">
        <f t="shared" si="24"/>
        <v/>
      </c>
      <c r="BQ19" s="258" t="str">
        <f>IF('Entry of Marks'!F651="","",'Entry of Marks'!F651)</f>
        <v/>
      </c>
      <c r="BR19" s="119" t="str">
        <f>IF('Entry of Marks'!AA651="","",'Entry of Marks'!AA651)</f>
        <v/>
      </c>
      <c r="BS19" s="119" t="str">
        <f>IF('Entry of Marks'!M651="","",'Entry of Marks'!M651)</f>
        <v/>
      </c>
      <c r="BT19" s="119" t="str">
        <f>IF('Entry of Marks'!AH651="","",'Entry of Marks'!AH651)</f>
        <v/>
      </c>
      <c r="BU19" s="116" t="str">
        <f t="shared" si="25"/>
        <v/>
      </c>
      <c r="BV19" s="119" t="str">
        <f>IF('Entry of Marks'!AO651="","",'Entry of Marks'!AO651)</f>
        <v/>
      </c>
      <c r="BW19" s="116" t="str">
        <f t="shared" si="26"/>
        <v/>
      </c>
      <c r="BX19" s="167" t="str">
        <f t="shared" si="139"/>
        <v/>
      </c>
      <c r="BY19" s="167" t="str">
        <f t="shared" si="27"/>
        <v/>
      </c>
      <c r="BZ19" s="167" t="str">
        <f t="shared" si="128"/>
        <v/>
      </c>
      <c r="CA19" s="165" t="str">
        <f t="shared" si="140"/>
        <v/>
      </c>
      <c r="CB19" s="260">
        <f>IF('Entry of Marks'!F756="","",'Entry of Marks'!F756)</f>
        <v>6</v>
      </c>
      <c r="CC19" s="257">
        <f>IF('Entry of Marks'!AA756="","",'Entry of Marks'!AA756)</f>
        <v>7</v>
      </c>
      <c r="CD19" s="257">
        <f>IF('Entry of Marks'!M756="","",'Entry of Marks'!M756)</f>
        <v>20</v>
      </c>
      <c r="CE19" s="257">
        <f>IF('Entry of Marks'!AH756="","",'Entry of Marks'!AH756)</f>
        <v>35</v>
      </c>
      <c r="CF19" s="116">
        <f>IF(AND(CB19="",CC19="",CD19="",CE19=""),"",ROUNDUP(SUM(CB19,CC19,CD19,CE19),0))</f>
        <v>68</v>
      </c>
      <c r="CG19" s="261">
        <f>IF('Entry of Marks'!AO756="","",'Entry of Marks'!AO756)</f>
        <v>45</v>
      </c>
      <c r="CH19" s="116">
        <f t="shared" si="28"/>
        <v>34</v>
      </c>
      <c r="CI19" s="167">
        <f t="shared" si="141"/>
        <v>79</v>
      </c>
      <c r="CJ19" s="176" t="str">
        <f t="shared" si="129"/>
        <v/>
      </c>
      <c r="CK19" s="176" t="str">
        <f t="shared" si="29"/>
        <v/>
      </c>
      <c r="CL19" s="324" t="str">
        <f t="shared" si="30"/>
        <v/>
      </c>
      <c r="CM19" s="258" t="str">
        <f>IF('Entry of Marks'!F861="","",'Entry of Marks'!F861)</f>
        <v/>
      </c>
      <c r="CN19" s="119" t="str">
        <f>IF('Entry of Marks'!AA861="","",'Entry of Marks'!AA861)</f>
        <v/>
      </c>
      <c r="CO19" s="119" t="str">
        <f>IF('Entry of Marks'!M861="","",'Entry of Marks'!M861)</f>
        <v/>
      </c>
      <c r="CP19" s="119" t="str">
        <f>IF('Entry of Marks'!AH861="","",'Entry of Marks'!AH861)</f>
        <v/>
      </c>
      <c r="CQ19" s="116" t="str">
        <f t="shared" si="31"/>
        <v/>
      </c>
      <c r="CR19" s="119" t="str">
        <f>IF('Entry of Marks'!AO861="","",'Entry of Marks'!AO861)</f>
        <v/>
      </c>
      <c r="CS19" s="116" t="str">
        <f t="shared" si="32"/>
        <v/>
      </c>
      <c r="CT19" s="167" t="str">
        <f t="shared" si="142"/>
        <v/>
      </c>
      <c r="CU19" s="167" t="str">
        <f t="shared" si="33"/>
        <v/>
      </c>
      <c r="CV19" s="167" t="str">
        <f t="shared" si="34"/>
        <v/>
      </c>
      <c r="CW19" s="165" t="str">
        <f t="shared" si="35"/>
        <v/>
      </c>
      <c r="CX19" s="131" t="str">
        <f>IF('Co-Scholostic'!C18="","",'Co-Scholostic'!C18)</f>
        <v>A</v>
      </c>
      <c r="CY19" s="131" t="str">
        <f>IF('Co-Scholostic'!D18="","",'Co-Scholostic'!D18)</f>
        <v>A</v>
      </c>
      <c r="CZ19" s="131" t="str">
        <f>IF('Co-Scholostic'!E18="","",'Co-Scholostic'!E18)</f>
        <v>A</v>
      </c>
      <c r="DA19" s="131" t="str">
        <f>IF('Co-Scholostic'!F18="","",'Co-Scholostic'!F18)</f>
        <v>A</v>
      </c>
      <c r="DB19" s="134" t="str">
        <f t="shared" si="36"/>
        <v/>
      </c>
      <c r="DC19" s="134" t="str">
        <f t="shared" si="37"/>
        <v/>
      </c>
      <c r="DD19" s="134" t="str">
        <f t="shared" si="38"/>
        <v/>
      </c>
      <c r="DE19" s="134" t="str">
        <f t="shared" si="39"/>
        <v/>
      </c>
      <c r="DF19" s="134" t="str">
        <f t="shared" si="40"/>
        <v/>
      </c>
      <c r="DG19" s="134" t="str">
        <f t="shared" si="41"/>
        <v/>
      </c>
      <c r="DH19" s="134" t="str">
        <f t="shared" si="42"/>
        <v/>
      </c>
      <c r="DI19" s="134" t="str">
        <f t="shared" si="43"/>
        <v/>
      </c>
      <c r="DJ19" s="134" t="e">
        <f t="shared" si="44"/>
        <v>#VALUE!</v>
      </c>
      <c r="DK19" s="137" t="str">
        <f t="shared" si="45"/>
        <v/>
      </c>
      <c r="DL19" s="137" t="str">
        <f t="shared" si="46"/>
        <v/>
      </c>
      <c r="DM19" s="137" t="str">
        <f t="shared" si="47"/>
        <v/>
      </c>
      <c r="DN19" s="137" t="str">
        <f t="shared" si="48"/>
        <v/>
      </c>
      <c r="DO19" s="137" t="str">
        <f t="shared" si="49"/>
        <v/>
      </c>
      <c r="DP19" s="137" t="str">
        <f t="shared" si="50"/>
        <v/>
      </c>
      <c r="DQ19" s="137" t="str">
        <f t="shared" si="51"/>
        <v/>
      </c>
      <c r="DR19" s="137" t="str">
        <f t="shared" si="52"/>
        <v/>
      </c>
      <c r="DS19" s="137" t="e">
        <f t="shared" si="53"/>
        <v>#VALUE!</v>
      </c>
      <c r="DT19" s="143">
        <f t="shared" si="54"/>
        <v>500</v>
      </c>
      <c r="DU19" s="144">
        <f t="shared" si="55"/>
        <v>257</v>
      </c>
      <c r="DV19" s="145">
        <f t="shared" si="56"/>
        <v>0.51400000000000001</v>
      </c>
      <c r="DW19" s="138"/>
      <c r="DX19" s="30" t="str">
        <f t="shared" si="130"/>
        <v>PASS</v>
      </c>
      <c r="DY19" s="146">
        <f t="shared" si="57"/>
        <v>20</v>
      </c>
      <c r="DZ19" s="266" t="str">
        <f t="shared" si="58"/>
        <v/>
      </c>
      <c r="EA19" s="266" t="str">
        <f t="shared" si="59"/>
        <v/>
      </c>
      <c r="EB19" s="266" t="str">
        <f t="shared" si="60"/>
        <v/>
      </c>
      <c r="EC19" s="266" t="str">
        <f t="shared" si="61"/>
        <v/>
      </c>
      <c r="ED19" s="266" t="str">
        <f t="shared" si="62"/>
        <v/>
      </c>
      <c r="EE19" s="266" t="str">
        <f t="shared" si="63"/>
        <v/>
      </c>
      <c r="EF19" s="266" t="str">
        <f t="shared" si="64"/>
        <v/>
      </c>
      <c r="EG19" s="268"/>
      <c r="EH19" s="269" t="str">
        <f t="shared" si="65"/>
        <v/>
      </c>
      <c r="EI19" s="269" t="str">
        <f t="shared" si="66"/>
        <v/>
      </c>
      <c r="EJ19" s="269" t="str">
        <f t="shared" si="67"/>
        <v/>
      </c>
      <c r="EK19" s="269" t="str">
        <f t="shared" si="68"/>
        <v/>
      </c>
      <c r="EL19" s="271" t="str">
        <f t="shared" si="69"/>
        <v/>
      </c>
      <c r="EM19" s="271" t="str">
        <f t="shared" si="70"/>
        <v/>
      </c>
      <c r="EN19" s="273" t="str">
        <f t="shared" si="71"/>
        <v/>
      </c>
      <c r="EO19" s="276">
        <f t="shared" si="72"/>
        <v>0</v>
      </c>
      <c r="EP19" s="276" t="str">
        <f t="shared" si="73"/>
        <v>PASS</v>
      </c>
      <c r="EQ19" s="148" t="str">
        <f t="shared" si="74"/>
        <v/>
      </c>
      <c r="ER19" s="148" t="str">
        <f t="shared" si="75"/>
        <v>PASS</v>
      </c>
      <c r="ES19" s="276" t="str">
        <f t="shared" si="131"/>
        <v/>
      </c>
      <c r="ET19" s="276" t="str">
        <f t="shared" si="76"/>
        <v>PASS</v>
      </c>
      <c r="EU19" s="147" t="str">
        <f t="shared" si="77"/>
        <v/>
      </c>
      <c r="EV19" s="148" t="str">
        <f t="shared" si="78"/>
        <v/>
      </c>
      <c r="EW19" s="148" t="str">
        <f t="shared" si="79"/>
        <v/>
      </c>
      <c r="EX19" s="148"/>
      <c r="EY19" s="148" t="str">
        <f t="shared" si="80"/>
        <v>PASS</v>
      </c>
      <c r="EZ19" s="151" t="str">
        <f t="shared" si="81"/>
        <v/>
      </c>
      <c r="FA19" s="151" t="str">
        <f t="shared" si="82"/>
        <v/>
      </c>
      <c r="FB19" s="151" t="str">
        <f t="shared" si="83"/>
        <v/>
      </c>
      <c r="FC19" s="151" t="str">
        <f t="shared" si="84"/>
        <v/>
      </c>
      <c r="FD19" s="151" t="str">
        <f t="shared" si="85"/>
        <v/>
      </c>
      <c r="FE19" s="151" t="str">
        <f t="shared" si="86"/>
        <v/>
      </c>
      <c r="FF19" s="151" t="str">
        <f t="shared" si="87"/>
        <v/>
      </c>
      <c r="FG19" s="152" t="str">
        <f t="shared" si="88"/>
        <v/>
      </c>
      <c r="FH19" s="152" t="str">
        <f t="shared" si="89"/>
        <v/>
      </c>
      <c r="FI19" s="152" t="str">
        <f t="shared" si="90"/>
        <v/>
      </c>
      <c r="FJ19" s="152" t="str">
        <f t="shared" si="91"/>
        <v/>
      </c>
      <c r="FK19" s="151" t="str">
        <f t="shared" si="92"/>
        <v/>
      </c>
      <c r="FL19" s="151" t="str">
        <f t="shared" si="93"/>
        <v/>
      </c>
      <c r="FM19" s="152" t="str">
        <f t="shared" si="94"/>
        <v/>
      </c>
      <c r="FN19" s="152">
        <f t="shared" si="95"/>
        <v>0</v>
      </c>
      <c r="FO19" s="152" t="str">
        <f t="shared" si="96"/>
        <v>PASS</v>
      </c>
      <c r="FP19" s="152" t="str">
        <f t="shared" si="97"/>
        <v/>
      </c>
      <c r="FQ19" s="152" t="str">
        <f t="shared" si="98"/>
        <v>PASS</v>
      </c>
      <c r="FR19" s="152" t="str">
        <f t="shared" si="99"/>
        <v/>
      </c>
      <c r="FS19" s="152" t="str">
        <f t="shared" si="100"/>
        <v>PASS</v>
      </c>
      <c r="FT19" s="152" t="str">
        <f t="shared" si="101"/>
        <v/>
      </c>
      <c r="FU19" s="152" t="str">
        <f t="shared" si="102"/>
        <v/>
      </c>
      <c r="FV19" s="151" t="str">
        <f t="shared" si="103"/>
        <v/>
      </c>
      <c r="FW19" s="151" t="str">
        <f t="shared" si="104"/>
        <v/>
      </c>
      <c r="FX19" s="152" t="str">
        <f t="shared" si="105"/>
        <v>PASS</v>
      </c>
      <c r="FY19" s="153" t="str">
        <f t="shared" si="132"/>
        <v/>
      </c>
      <c r="FZ19" s="156">
        <f t="shared" si="106"/>
        <v>0</v>
      </c>
      <c r="GA19" s="241" t="str">
        <f t="shared" si="107"/>
        <v>PASS</v>
      </c>
      <c r="GB19" s="214">
        <f t="shared" si="108"/>
        <v>257</v>
      </c>
      <c r="GC19" s="214">
        <f t="shared" si="109"/>
        <v>51.4</v>
      </c>
      <c r="GD19" s="242" t="str">
        <f t="shared" si="110"/>
        <v>C1</v>
      </c>
      <c r="GE19" s="253" t="str">
        <f t="shared" si="111"/>
        <v>C1</v>
      </c>
      <c r="GF19" s="253" t="str">
        <f t="shared" si="112"/>
        <v>C2</v>
      </c>
      <c r="GG19" s="253" t="str">
        <f t="shared" si="113"/>
        <v>C2</v>
      </c>
      <c r="GH19" s="253" t="str">
        <f t="shared" si="114"/>
        <v>C1</v>
      </c>
      <c r="GI19" s="253" t="str">
        <f t="shared" si="115"/>
        <v/>
      </c>
      <c r="GJ19" s="253" t="str">
        <f t="shared" si="116"/>
        <v>C1</v>
      </c>
      <c r="GK19" s="253" t="str">
        <f t="shared" si="117"/>
        <v/>
      </c>
      <c r="GL19" s="253" t="str">
        <f t="shared" si="118"/>
        <v>B1</v>
      </c>
      <c r="GM19" s="253" t="str">
        <f t="shared" si="119"/>
        <v/>
      </c>
      <c r="GN19" s="253" t="str">
        <f t="shared" si="120"/>
        <v/>
      </c>
      <c r="GO19" s="329">
        <f t="shared" si="121"/>
        <v>51.4</v>
      </c>
      <c r="GP19" s="329" t="str">
        <f t="shared" si="122"/>
        <v>C1</v>
      </c>
    </row>
    <row r="20" spans="1:198" x14ac:dyDescent="0.35">
      <c r="A20" s="1">
        <f>IF('Student Profile'!A19="","",'Student Profile'!A19)</f>
        <v>17</v>
      </c>
      <c r="B20" s="28" t="str">
        <f>IF('Student Profile'!B19="","",'Student Profile'!B19)</f>
        <v>BEENA SUYAL</v>
      </c>
      <c r="C20" s="114">
        <f>IF('Entry of Marks'!F22="","",'Entry of Marks'!F22)</f>
        <v>5</v>
      </c>
      <c r="D20" s="119">
        <f>IF('Entry of Marks'!AA22="","",'Entry of Marks'!AA22)</f>
        <v>1</v>
      </c>
      <c r="E20" s="115">
        <f>IF('Entry of Marks'!M22="","",'Entry of Marks'!M22)</f>
        <v>12</v>
      </c>
      <c r="F20" s="115">
        <f>IF('Entry of Marks'!AH22="","",'Entry of Marks'!AH22)</f>
        <v>24</v>
      </c>
      <c r="G20" s="116">
        <f t="shared" si="1"/>
        <v>42</v>
      </c>
      <c r="H20" s="116">
        <f>IF('Entry of Marks'!AO22="","",'Entry of Marks'!AO22)</f>
        <v>15</v>
      </c>
      <c r="I20" s="116">
        <f t="shared" si="123"/>
        <v>34</v>
      </c>
      <c r="J20" s="167">
        <f t="shared" si="133"/>
        <v>49</v>
      </c>
      <c r="K20" s="167" t="str">
        <f t="shared" si="2"/>
        <v/>
      </c>
      <c r="L20" s="167" t="str">
        <f t="shared" si="3"/>
        <v/>
      </c>
      <c r="M20" s="165" t="str">
        <f t="shared" si="124"/>
        <v/>
      </c>
      <c r="N20" s="124">
        <f>IF('Entry of Marks'!F127="","",'Entry of Marks'!F127)</f>
        <v>6</v>
      </c>
      <c r="O20" s="125">
        <f>IF('Entry of Marks'!AA127="","",'Entry of Marks'!AA127)</f>
        <v>7</v>
      </c>
      <c r="P20" s="125">
        <f>IF('Entry of Marks'!M127="","",'Entry of Marks'!M127)</f>
        <v>8</v>
      </c>
      <c r="Q20" s="257">
        <f>IF('Entry of Marks'!AH127="","",'Entry of Marks'!AH127)</f>
        <v>16</v>
      </c>
      <c r="R20" s="116">
        <f t="shared" si="4"/>
        <v>37</v>
      </c>
      <c r="S20" s="126">
        <f>IF('Entry of Marks'!AO127="","",'Entry of Marks'!AO127)</f>
        <v>17</v>
      </c>
      <c r="T20" s="116">
        <f t="shared" si="5"/>
        <v>30</v>
      </c>
      <c r="U20" s="167">
        <f t="shared" si="134"/>
        <v>47</v>
      </c>
      <c r="V20" s="176" t="str">
        <f t="shared" si="6"/>
        <v/>
      </c>
      <c r="W20" s="176" t="str">
        <f t="shared" si="125"/>
        <v/>
      </c>
      <c r="X20" s="174" t="str">
        <f t="shared" si="7"/>
        <v/>
      </c>
      <c r="Y20" s="258">
        <f>IF('Entry of Marks'!F232="","",'Entry of Marks'!F232)</f>
        <v>4</v>
      </c>
      <c r="Z20" s="119">
        <f>IF('Entry of Marks'!AA232="","",'Entry of Marks'!AA232)</f>
        <v>8</v>
      </c>
      <c r="AA20" s="119">
        <f>IF('Entry of Marks'!M232="","",'Entry of Marks'!M232)</f>
        <v>5</v>
      </c>
      <c r="AB20" s="119">
        <f>IF('Entry of Marks'!AH232="","",'Entry of Marks'!AH232)</f>
        <v>15</v>
      </c>
      <c r="AC20" s="116">
        <f t="shared" si="8"/>
        <v>32</v>
      </c>
      <c r="AD20" s="259">
        <f>IF('Entry of Marks'!AO232="","",'Entry of Marks'!AO232)</f>
        <v>26</v>
      </c>
      <c r="AE20" s="116">
        <f t="shared" si="9"/>
        <v>23</v>
      </c>
      <c r="AF20" s="167">
        <f t="shared" si="135"/>
        <v>49</v>
      </c>
      <c r="AG20" s="167" t="str">
        <f t="shared" si="10"/>
        <v/>
      </c>
      <c r="AH20" s="167" t="str">
        <f t="shared" si="126"/>
        <v/>
      </c>
      <c r="AI20" s="165" t="str">
        <f t="shared" si="127"/>
        <v/>
      </c>
      <c r="AJ20" s="260">
        <f>IF('Entry of Marks'!F337="","",'Entry of Marks'!F337)</f>
        <v>4</v>
      </c>
      <c r="AK20" s="257">
        <f>IF('Entry of Marks'!AA337="","",'Entry of Marks'!AA337)</f>
        <v>8</v>
      </c>
      <c r="AL20" s="257">
        <f>IF('Entry of Marks'!M337="","",'Entry of Marks'!M337)</f>
        <v>5</v>
      </c>
      <c r="AM20" s="257">
        <f>IF('Entry of Marks'!AH337="","",'Entry of Marks'!AH337)</f>
        <v>23</v>
      </c>
      <c r="AN20" s="116">
        <f t="shared" si="11"/>
        <v>40</v>
      </c>
      <c r="AO20" s="261">
        <f>IF('Entry of Marks'!AO337="","",'Entry of Marks'!AO337)</f>
        <v>25</v>
      </c>
      <c r="AP20" s="116">
        <f t="shared" si="12"/>
        <v>28</v>
      </c>
      <c r="AQ20" s="167">
        <f t="shared" si="136"/>
        <v>53</v>
      </c>
      <c r="AR20" s="176" t="str">
        <f t="shared" si="145"/>
        <v/>
      </c>
      <c r="AS20" s="176" t="str">
        <f t="shared" si="14"/>
        <v/>
      </c>
      <c r="AT20" s="176" t="str">
        <f t="shared" si="15"/>
        <v/>
      </c>
      <c r="AU20" s="262" t="str">
        <f>IF('Entry of Marks'!F442="","",'Entry of Marks'!F442)</f>
        <v/>
      </c>
      <c r="AV20" s="119" t="str">
        <f>IF('Entry of Marks'!AA442="","",'Entry of Marks'!AA442)</f>
        <v/>
      </c>
      <c r="AW20" s="119" t="str">
        <f>IF('Entry of Marks'!M442="","",'Entry of Marks'!M442)</f>
        <v/>
      </c>
      <c r="AX20" s="119" t="str">
        <f>IF('Entry of Marks'!AH442="","",'Entry of Marks'!AH442)</f>
        <v/>
      </c>
      <c r="AY20" s="116" t="str">
        <f t="shared" si="16"/>
        <v/>
      </c>
      <c r="AZ20" s="259" t="str">
        <f>IF('Entry of Marks'!AO442="","",'Entry of Marks'!AO442)</f>
        <v/>
      </c>
      <c r="BA20" s="116" t="str">
        <f t="shared" si="17"/>
        <v/>
      </c>
      <c r="BB20" s="167" t="str">
        <f t="shared" si="137"/>
        <v/>
      </c>
      <c r="BC20" s="167" t="str">
        <f t="shared" si="18"/>
        <v/>
      </c>
      <c r="BD20" s="167" t="str">
        <f t="shared" si="19"/>
        <v/>
      </c>
      <c r="BE20" s="165" t="str">
        <f t="shared" si="143"/>
        <v/>
      </c>
      <c r="BF20" s="260">
        <f>IF('Entry of Marks'!F547="","",'Entry of Marks'!F547)</f>
        <v>4</v>
      </c>
      <c r="BG20" s="257">
        <f>IF('Entry of Marks'!AA547="","",'Entry of Marks'!AA547)</f>
        <v>7</v>
      </c>
      <c r="BH20" s="257">
        <f>IF('Entry of Marks'!M547="","",'Entry of Marks'!M547)</f>
        <v>5</v>
      </c>
      <c r="BI20" s="257">
        <f>IF('Entry of Marks'!AH547="","",'Entry of Marks'!AH547)</f>
        <v>23</v>
      </c>
      <c r="BJ20" s="116">
        <f t="shared" si="20"/>
        <v>39</v>
      </c>
      <c r="BK20" s="261">
        <f>IF('Entry of Marks'!AO547="","",'Entry of Marks'!AO547)</f>
        <v>21</v>
      </c>
      <c r="BL20" s="116">
        <f t="shared" si="21"/>
        <v>28</v>
      </c>
      <c r="BM20" s="167">
        <f t="shared" si="138"/>
        <v>49</v>
      </c>
      <c r="BN20" s="176" t="str">
        <f t="shared" si="22"/>
        <v/>
      </c>
      <c r="BO20" s="176" t="str">
        <f t="shared" si="23"/>
        <v/>
      </c>
      <c r="BP20" s="176" t="str">
        <f t="shared" si="24"/>
        <v/>
      </c>
      <c r="BQ20" s="258" t="str">
        <f>IF('Entry of Marks'!F652="","",'Entry of Marks'!F652)</f>
        <v/>
      </c>
      <c r="BR20" s="119" t="str">
        <f>IF('Entry of Marks'!AA652="","",'Entry of Marks'!AA652)</f>
        <v/>
      </c>
      <c r="BS20" s="119" t="str">
        <f>IF('Entry of Marks'!M652="","",'Entry of Marks'!M652)</f>
        <v/>
      </c>
      <c r="BT20" s="119" t="str">
        <f>IF('Entry of Marks'!AH652="","",'Entry of Marks'!AH652)</f>
        <v/>
      </c>
      <c r="BU20" s="116" t="str">
        <f t="shared" si="25"/>
        <v/>
      </c>
      <c r="BV20" s="119" t="str">
        <f>IF('Entry of Marks'!AO652="","",'Entry of Marks'!AO652)</f>
        <v/>
      </c>
      <c r="BW20" s="116" t="str">
        <f t="shared" si="26"/>
        <v/>
      </c>
      <c r="BX20" s="167" t="str">
        <f t="shared" si="139"/>
        <v/>
      </c>
      <c r="BY20" s="167" t="str">
        <f t="shared" si="27"/>
        <v/>
      </c>
      <c r="BZ20" s="167" t="str">
        <f t="shared" si="128"/>
        <v/>
      </c>
      <c r="CA20" s="165" t="str">
        <f t="shared" si="140"/>
        <v/>
      </c>
      <c r="CB20" s="260">
        <f>IF('Entry of Marks'!F757="","",'Entry of Marks'!F757)</f>
        <v>6</v>
      </c>
      <c r="CC20" s="257">
        <f>IF('Entry of Marks'!AA757="","",'Entry of Marks'!AA757)</f>
        <v>8</v>
      </c>
      <c r="CD20" s="257">
        <f>IF('Entry of Marks'!M757="","",'Entry of Marks'!M757)</f>
        <v>19</v>
      </c>
      <c r="CE20" s="257">
        <f>IF('Entry of Marks'!AH757="","",'Entry of Marks'!AH757)</f>
        <v>40</v>
      </c>
      <c r="CF20" s="116">
        <f t="shared" si="144"/>
        <v>73</v>
      </c>
      <c r="CG20" s="261">
        <f>IF('Entry of Marks'!AO757="","",'Entry of Marks'!AO757)</f>
        <v>45</v>
      </c>
      <c r="CH20" s="116">
        <f t="shared" si="28"/>
        <v>37</v>
      </c>
      <c r="CI20" s="167">
        <f t="shared" si="141"/>
        <v>82</v>
      </c>
      <c r="CJ20" s="176" t="str">
        <f t="shared" si="129"/>
        <v/>
      </c>
      <c r="CK20" s="176" t="str">
        <f t="shared" si="29"/>
        <v/>
      </c>
      <c r="CL20" s="324" t="str">
        <f t="shared" si="30"/>
        <v/>
      </c>
      <c r="CM20" s="258" t="str">
        <f>IF('Entry of Marks'!F862="","",'Entry of Marks'!F862)</f>
        <v/>
      </c>
      <c r="CN20" s="119" t="str">
        <f>IF('Entry of Marks'!AA862="","",'Entry of Marks'!AA862)</f>
        <v/>
      </c>
      <c r="CO20" s="119" t="str">
        <f>IF('Entry of Marks'!M862="","",'Entry of Marks'!M862)</f>
        <v/>
      </c>
      <c r="CP20" s="119" t="str">
        <f>IF('Entry of Marks'!AH862="","",'Entry of Marks'!AH862)</f>
        <v/>
      </c>
      <c r="CQ20" s="116" t="str">
        <f t="shared" si="31"/>
        <v/>
      </c>
      <c r="CR20" s="119" t="str">
        <f>IF('Entry of Marks'!AO862="","",'Entry of Marks'!AO862)</f>
        <v/>
      </c>
      <c r="CS20" s="116" t="str">
        <f t="shared" si="32"/>
        <v/>
      </c>
      <c r="CT20" s="167" t="str">
        <f t="shared" si="142"/>
        <v/>
      </c>
      <c r="CU20" s="167" t="str">
        <f t="shared" si="33"/>
        <v/>
      </c>
      <c r="CV20" s="167" t="str">
        <f t="shared" si="34"/>
        <v/>
      </c>
      <c r="CW20" s="165" t="str">
        <f t="shared" si="35"/>
        <v/>
      </c>
      <c r="CX20" s="131" t="str">
        <f>IF('Co-Scholostic'!C19="","",'Co-Scholostic'!C19)</f>
        <v>A</v>
      </c>
      <c r="CY20" s="131" t="str">
        <f>IF('Co-Scholostic'!D19="","",'Co-Scholostic'!D19)</f>
        <v>A</v>
      </c>
      <c r="CZ20" s="131" t="str">
        <f>IF('Co-Scholostic'!E19="","",'Co-Scholostic'!E19)</f>
        <v>A</v>
      </c>
      <c r="DA20" s="131" t="str">
        <f>IF('Co-Scholostic'!F19="","",'Co-Scholostic'!F19)</f>
        <v>A</v>
      </c>
      <c r="DB20" s="134" t="str">
        <f t="shared" si="36"/>
        <v/>
      </c>
      <c r="DC20" s="134" t="str">
        <f t="shared" si="37"/>
        <v/>
      </c>
      <c r="DD20" s="134" t="str">
        <f t="shared" si="38"/>
        <v/>
      </c>
      <c r="DE20" s="134" t="str">
        <f t="shared" si="39"/>
        <v/>
      </c>
      <c r="DF20" s="134" t="str">
        <f t="shared" si="40"/>
        <v/>
      </c>
      <c r="DG20" s="134" t="str">
        <f t="shared" si="41"/>
        <v/>
      </c>
      <c r="DH20" s="134" t="str">
        <f t="shared" si="42"/>
        <v/>
      </c>
      <c r="DI20" s="134" t="str">
        <f t="shared" si="43"/>
        <v/>
      </c>
      <c r="DJ20" s="134" t="e">
        <f t="shared" si="44"/>
        <v>#VALUE!</v>
      </c>
      <c r="DK20" s="137" t="str">
        <f t="shared" si="45"/>
        <v/>
      </c>
      <c r="DL20" s="137" t="str">
        <f t="shared" si="46"/>
        <v/>
      </c>
      <c r="DM20" s="137" t="str">
        <f t="shared" si="47"/>
        <v/>
      </c>
      <c r="DN20" s="137" t="str">
        <f t="shared" si="48"/>
        <v/>
      </c>
      <c r="DO20" s="137" t="str">
        <f t="shared" si="49"/>
        <v/>
      </c>
      <c r="DP20" s="137" t="str">
        <f t="shared" si="50"/>
        <v/>
      </c>
      <c r="DQ20" s="137" t="str">
        <f t="shared" si="51"/>
        <v/>
      </c>
      <c r="DR20" s="137" t="str">
        <f t="shared" si="52"/>
        <v/>
      </c>
      <c r="DS20" s="137" t="e">
        <f t="shared" si="53"/>
        <v>#VALUE!</v>
      </c>
      <c r="DT20" s="143">
        <f t="shared" si="54"/>
        <v>500</v>
      </c>
      <c r="DU20" s="144">
        <f t="shared" si="55"/>
        <v>247</v>
      </c>
      <c r="DV20" s="145">
        <f t="shared" si="56"/>
        <v>0.49399999999999999</v>
      </c>
      <c r="DW20" s="138"/>
      <c r="DX20" s="30" t="str">
        <f t="shared" si="130"/>
        <v>PASS</v>
      </c>
      <c r="DY20" s="146">
        <f t="shared" si="57"/>
        <v>23</v>
      </c>
      <c r="DZ20" s="266" t="str">
        <f t="shared" si="58"/>
        <v/>
      </c>
      <c r="EA20" s="266" t="str">
        <f t="shared" si="59"/>
        <v/>
      </c>
      <c r="EB20" s="266" t="str">
        <f t="shared" si="60"/>
        <v/>
      </c>
      <c r="EC20" s="266" t="str">
        <f t="shared" si="61"/>
        <v/>
      </c>
      <c r="ED20" s="266" t="str">
        <f t="shared" si="62"/>
        <v/>
      </c>
      <c r="EE20" s="266" t="str">
        <f t="shared" si="63"/>
        <v/>
      </c>
      <c r="EF20" s="266" t="str">
        <f t="shared" si="64"/>
        <v/>
      </c>
      <c r="EG20" s="268"/>
      <c r="EH20" s="269" t="str">
        <f t="shared" si="65"/>
        <v/>
      </c>
      <c r="EI20" s="269" t="str">
        <f t="shared" si="66"/>
        <v/>
      </c>
      <c r="EJ20" s="269" t="str">
        <f t="shared" si="67"/>
        <v/>
      </c>
      <c r="EK20" s="269" t="str">
        <f t="shared" si="68"/>
        <v/>
      </c>
      <c r="EL20" s="271" t="str">
        <f t="shared" si="69"/>
        <v/>
      </c>
      <c r="EM20" s="271" t="str">
        <f t="shared" si="70"/>
        <v/>
      </c>
      <c r="EN20" s="273" t="str">
        <f t="shared" si="71"/>
        <v/>
      </c>
      <c r="EO20" s="276">
        <f t="shared" si="72"/>
        <v>0</v>
      </c>
      <c r="EP20" s="276" t="str">
        <f t="shared" si="73"/>
        <v>PASS</v>
      </c>
      <c r="EQ20" s="148" t="str">
        <f t="shared" si="74"/>
        <v/>
      </c>
      <c r="ER20" s="148" t="str">
        <f t="shared" si="75"/>
        <v>PASS</v>
      </c>
      <c r="ES20" s="276" t="str">
        <f t="shared" si="131"/>
        <v/>
      </c>
      <c r="ET20" s="276" t="str">
        <f t="shared" si="76"/>
        <v>PASS</v>
      </c>
      <c r="EU20" s="147" t="str">
        <f t="shared" si="77"/>
        <v/>
      </c>
      <c r="EV20" s="148" t="str">
        <f t="shared" si="78"/>
        <v/>
      </c>
      <c r="EW20" s="148" t="str">
        <f t="shared" si="79"/>
        <v/>
      </c>
      <c r="EX20" s="148"/>
      <c r="EY20" s="148" t="str">
        <f t="shared" si="80"/>
        <v>PASS</v>
      </c>
      <c r="EZ20" s="151" t="str">
        <f t="shared" si="81"/>
        <v/>
      </c>
      <c r="FA20" s="151" t="str">
        <f t="shared" si="82"/>
        <v/>
      </c>
      <c r="FB20" s="151" t="str">
        <f t="shared" si="83"/>
        <v/>
      </c>
      <c r="FC20" s="151" t="str">
        <f t="shared" si="84"/>
        <v/>
      </c>
      <c r="FD20" s="151" t="str">
        <f t="shared" si="85"/>
        <v/>
      </c>
      <c r="FE20" s="151" t="str">
        <f t="shared" si="86"/>
        <v/>
      </c>
      <c r="FF20" s="151" t="str">
        <f t="shared" si="87"/>
        <v/>
      </c>
      <c r="FG20" s="152" t="str">
        <f t="shared" si="88"/>
        <v/>
      </c>
      <c r="FH20" s="152" t="str">
        <f t="shared" si="89"/>
        <v/>
      </c>
      <c r="FI20" s="152" t="str">
        <f t="shared" si="90"/>
        <v/>
      </c>
      <c r="FJ20" s="152" t="str">
        <f t="shared" si="91"/>
        <v/>
      </c>
      <c r="FK20" s="151" t="str">
        <f t="shared" si="92"/>
        <v/>
      </c>
      <c r="FL20" s="151" t="str">
        <f t="shared" si="93"/>
        <v/>
      </c>
      <c r="FM20" s="152" t="str">
        <f t="shared" si="94"/>
        <v/>
      </c>
      <c r="FN20" s="152">
        <f t="shared" si="95"/>
        <v>0</v>
      </c>
      <c r="FO20" s="152" t="str">
        <f t="shared" si="96"/>
        <v>PASS</v>
      </c>
      <c r="FP20" s="152" t="str">
        <f t="shared" si="97"/>
        <v/>
      </c>
      <c r="FQ20" s="152" t="str">
        <f t="shared" si="98"/>
        <v>PASS</v>
      </c>
      <c r="FR20" s="152" t="str">
        <f t="shared" si="99"/>
        <v/>
      </c>
      <c r="FS20" s="152" t="str">
        <f t="shared" si="100"/>
        <v>PASS</v>
      </c>
      <c r="FT20" s="152" t="str">
        <f t="shared" si="101"/>
        <v/>
      </c>
      <c r="FU20" s="152" t="str">
        <f t="shared" si="102"/>
        <v/>
      </c>
      <c r="FV20" s="151" t="str">
        <f t="shared" si="103"/>
        <v/>
      </c>
      <c r="FW20" s="151" t="str">
        <f t="shared" si="104"/>
        <v/>
      </c>
      <c r="FX20" s="152" t="str">
        <f t="shared" si="105"/>
        <v>PASS</v>
      </c>
      <c r="FY20" s="153" t="str">
        <f t="shared" si="132"/>
        <v/>
      </c>
      <c r="FZ20" s="156">
        <f t="shared" si="106"/>
        <v>0</v>
      </c>
      <c r="GA20" s="241" t="str">
        <f t="shared" si="107"/>
        <v>PASS</v>
      </c>
      <c r="GB20" s="214">
        <f t="shared" si="108"/>
        <v>247</v>
      </c>
      <c r="GC20" s="214">
        <f t="shared" si="109"/>
        <v>49.4</v>
      </c>
      <c r="GD20" s="242" t="str">
        <f t="shared" si="110"/>
        <v>C2</v>
      </c>
      <c r="GE20" s="253" t="str">
        <f t="shared" si="111"/>
        <v>C2</v>
      </c>
      <c r="GF20" s="253" t="str">
        <f t="shared" si="112"/>
        <v>C2</v>
      </c>
      <c r="GG20" s="253" t="str">
        <f t="shared" si="113"/>
        <v>C2</v>
      </c>
      <c r="GH20" s="253" t="str">
        <f t="shared" si="114"/>
        <v>C1</v>
      </c>
      <c r="GI20" s="253" t="str">
        <f t="shared" si="115"/>
        <v/>
      </c>
      <c r="GJ20" s="253" t="str">
        <f t="shared" si="116"/>
        <v>C2</v>
      </c>
      <c r="GK20" s="253" t="str">
        <f t="shared" si="117"/>
        <v/>
      </c>
      <c r="GL20" s="253" t="str">
        <f t="shared" si="118"/>
        <v>A2</v>
      </c>
      <c r="GM20" s="253" t="str">
        <f t="shared" si="119"/>
        <v/>
      </c>
      <c r="GN20" s="253" t="str">
        <f t="shared" si="120"/>
        <v/>
      </c>
      <c r="GO20" s="329">
        <f t="shared" si="121"/>
        <v>49.4</v>
      </c>
      <c r="GP20" s="329" t="str">
        <f t="shared" si="122"/>
        <v>C2</v>
      </c>
    </row>
    <row r="21" spans="1:198" x14ac:dyDescent="0.35">
      <c r="A21" s="1">
        <f>IF('Student Profile'!A20="","",'Student Profile'!A20)</f>
        <v>18</v>
      </c>
      <c r="B21" s="28" t="str">
        <f>IF('Student Profile'!B20="","",'Student Profile'!B20)</f>
        <v>HARSHITA NEGI</v>
      </c>
      <c r="C21" s="114">
        <f>IF('Entry of Marks'!F23="","",'Entry of Marks'!F23)</f>
        <v>6</v>
      </c>
      <c r="D21" s="119">
        <f>IF('Entry of Marks'!AA23="","",'Entry of Marks'!AA23)</f>
        <v>5</v>
      </c>
      <c r="E21" s="115">
        <f>IF('Entry of Marks'!M23="","",'Entry of Marks'!M23)</f>
        <v>18</v>
      </c>
      <c r="F21" s="115">
        <f>IF('Entry of Marks'!AH23="","",'Entry of Marks'!AH23)</f>
        <v>35</v>
      </c>
      <c r="G21" s="116">
        <f t="shared" si="1"/>
        <v>64</v>
      </c>
      <c r="H21" s="116">
        <f>IF('Entry of Marks'!AO23="","",'Entry of Marks'!AO23)</f>
        <v>19</v>
      </c>
      <c r="I21" s="116">
        <f t="shared" si="123"/>
        <v>52</v>
      </c>
      <c r="J21" s="167">
        <f t="shared" si="133"/>
        <v>71</v>
      </c>
      <c r="K21" s="167" t="str">
        <f t="shared" si="2"/>
        <v/>
      </c>
      <c r="L21" s="167" t="str">
        <f t="shared" si="3"/>
        <v/>
      </c>
      <c r="M21" s="165" t="str">
        <f t="shared" si="124"/>
        <v/>
      </c>
      <c r="N21" s="124">
        <f>IF('Entry of Marks'!F128="","",'Entry of Marks'!F128)</f>
        <v>7</v>
      </c>
      <c r="O21" s="125">
        <f>IF('Entry of Marks'!AA128="","",'Entry of Marks'!AA128)</f>
        <v>10</v>
      </c>
      <c r="P21" s="125">
        <f>IF('Entry of Marks'!M128="","",'Entry of Marks'!M128)</f>
        <v>13</v>
      </c>
      <c r="Q21" s="257">
        <f>IF('Entry of Marks'!AH128="","",'Entry of Marks'!AH128)</f>
        <v>19</v>
      </c>
      <c r="R21" s="116">
        <f t="shared" si="4"/>
        <v>49</v>
      </c>
      <c r="S21" s="126">
        <f>IF('Entry of Marks'!AO128="","",'Entry of Marks'!AO128)</f>
        <v>17</v>
      </c>
      <c r="T21" s="116">
        <f t="shared" si="5"/>
        <v>40</v>
      </c>
      <c r="U21" s="167">
        <f t="shared" si="134"/>
        <v>57</v>
      </c>
      <c r="V21" s="176" t="str">
        <f t="shared" si="6"/>
        <v/>
      </c>
      <c r="W21" s="176" t="str">
        <f t="shared" si="125"/>
        <v/>
      </c>
      <c r="X21" s="174" t="str">
        <f t="shared" si="7"/>
        <v/>
      </c>
      <c r="Y21" s="258">
        <f>IF('Entry of Marks'!F233="","",'Entry of Marks'!F233)</f>
        <v>4</v>
      </c>
      <c r="Z21" s="119">
        <f>IF('Entry of Marks'!AA233="","",'Entry of Marks'!AA233)</f>
        <v>7</v>
      </c>
      <c r="AA21" s="119">
        <f>IF('Entry of Marks'!M233="","",'Entry of Marks'!M233)</f>
        <v>6</v>
      </c>
      <c r="AB21" s="119">
        <f>IF('Entry of Marks'!AH233="","",'Entry of Marks'!AH233)</f>
        <v>15</v>
      </c>
      <c r="AC21" s="116">
        <f t="shared" si="8"/>
        <v>32</v>
      </c>
      <c r="AD21" s="259">
        <f>IF('Entry of Marks'!AO233="","",'Entry of Marks'!AO233)</f>
        <v>27</v>
      </c>
      <c r="AE21" s="116">
        <f t="shared" si="9"/>
        <v>23</v>
      </c>
      <c r="AF21" s="167">
        <f t="shared" si="135"/>
        <v>50</v>
      </c>
      <c r="AG21" s="167" t="str">
        <f t="shared" si="10"/>
        <v/>
      </c>
      <c r="AH21" s="167" t="str">
        <f t="shared" si="126"/>
        <v/>
      </c>
      <c r="AI21" s="165" t="str">
        <f t="shared" si="127"/>
        <v/>
      </c>
      <c r="AJ21" s="260">
        <f>IF('Entry of Marks'!F338="","",'Entry of Marks'!F338)</f>
        <v>4</v>
      </c>
      <c r="AK21" s="257">
        <f>IF('Entry of Marks'!AA338="","",'Entry of Marks'!AA338)</f>
        <v>9</v>
      </c>
      <c r="AL21" s="257">
        <f>IF('Entry of Marks'!M338="","",'Entry of Marks'!M338)</f>
        <v>6</v>
      </c>
      <c r="AM21" s="257">
        <f>IF('Entry of Marks'!AH338="","",'Entry of Marks'!AH338)</f>
        <v>27</v>
      </c>
      <c r="AN21" s="116">
        <f t="shared" si="11"/>
        <v>46</v>
      </c>
      <c r="AO21" s="261">
        <f>IF('Entry of Marks'!AO338="","",'Entry of Marks'!AO338)</f>
        <v>28</v>
      </c>
      <c r="AP21" s="116">
        <f t="shared" si="12"/>
        <v>33</v>
      </c>
      <c r="AQ21" s="167">
        <f t="shared" si="136"/>
        <v>61</v>
      </c>
      <c r="AR21" s="176" t="str">
        <f t="shared" si="145"/>
        <v/>
      </c>
      <c r="AS21" s="176" t="str">
        <f t="shared" si="14"/>
        <v/>
      </c>
      <c r="AT21" s="176" t="str">
        <f t="shared" si="15"/>
        <v/>
      </c>
      <c r="AU21" s="262" t="str">
        <f>IF('Entry of Marks'!F443="","",'Entry of Marks'!F443)</f>
        <v/>
      </c>
      <c r="AV21" s="119" t="str">
        <f>IF('Entry of Marks'!AA443="","",'Entry of Marks'!AA443)</f>
        <v/>
      </c>
      <c r="AW21" s="119" t="str">
        <f>IF('Entry of Marks'!M443="","",'Entry of Marks'!M443)</f>
        <v/>
      </c>
      <c r="AX21" s="119" t="str">
        <f>IF('Entry of Marks'!AH443="","",'Entry of Marks'!AH443)</f>
        <v/>
      </c>
      <c r="AY21" s="116" t="str">
        <f t="shared" si="16"/>
        <v/>
      </c>
      <c r="AZ21" s="259" t="str">
        <f>IF('Entry of Marks'!AO443="","",'Entry of Marks'!AO443)</f>
        <v/>
      </c>
      <c r="BA21" s="116" t="str">
        <f t="shared" si="17"/>
        <v/>
      </c>
      <c r="BB21" s="167" t="str">
        <f t="shared" si="137"/>
        <v/>
      </c>
      <c r="BC21" s="167" t="str">
        <f t="shared" si="18"/>
        <v/>
      </c>
      <c r="BD21" s="167" t="str">
        <f t="shared" si="19"/>
        <v/>
      </c>
      <c r="BE21" s="165" t="str">
        <f t="shared" si="143"/>
        <v/>
      </c>
      <c r="BF21" s="260">
        <f>IF('Entry of Marks'!F548="","",'Entry of Marks'!F548)</f>
        <v>4</v>
      </c>
      <c r="BG21" s="257">
        <f>IF('Entry of Marks'!AA548="","",'Entry of Marks'!AA548)</f>
        <v>8</v>
      </c>
      <c r="BH21" s="257">
        <f>IF('Entry of Marks'!M548="","",'Entry of Marks'!M548)</f>
        <v>11</v>
      </c>
      <c r="BI21" s="257">
        <f>IF('Entry of Marks'!AH548="","",'Entry of Marks'!AH548)</f>
        <v>29</v>
      </c>
      <c r="BJ21" s="116">
        <f t="shared" si="20"/>
        <v>52</v>
      </c>
      <c r="BK21" s="261">
        <f>IF('Entry of Marks'!AO548="","",'Entry of Marks'!AO548)</f>
        <v>25</v>
      </c>
      <c r="BL21" s="116">
        <f t="shared" si="21"/>
        <v>37</v>
      </c>
      <c r="BM21" s="167">
        <f t="shared" si="138"/>
        <v>62</v>
      </c>
      <c r="BN21" s="176" t="str">
        <f t="shared" si="22"/>
        <v/>
      </c>
      <c r="BO21" s="176" t="str">
        <f t="shared" si="23"/>
        <v/>
      </c>
      <c r="BP21" s="176" t="str">
        <f t="shared" si="24"/>
        <v/>
      </c>
      <c r="BQ21" s="258" t="str">
        <f>IF('Entry of Marks'!F653="","",'Entry of Marks'!F653)</f>
        <v/>
      </c>
      <c r="BR21" s="119" t="str">
        <f>IF('Entry of Marks'!AA653="","",'Entry of Marks'!AA653)</f>
        <v/>
      </c>
      <c r="BS21" s="119" t="str">
        <f>IF('Entry of Marks'!M653="","",'Entry of Marks'!M653)</f>
        <v/>
      </c>
      <c r="BT21" s="119" t="str">
        <f>IF('Entry of Marks'!AH653="","",'Entry of Marks'!AH653)</f>
        <v/>
      </c>
      <c r="BU21" s="116" t="str">
        <f t="shared" si="25"/>
        <v/>
      </c>
      <c r="BV21" s="119" t="str">
        <f>IF('Entry of Marks'!AO653="","",'Entry of Marks'!AO653)</f>
        <v/>
      </c>
      <c r="BW21" s="116" t="str">
        <f t="shared" si="26"/>
        <v/>
      </c>
      <c r="BX21" s="167" t="str">
        <f t="shared" si="139"/>
        <v/>
      </c>
      <c r="BY21" s="167" t="str">
        <f t="shared" si="27"/>
        <v/>
      </c>
      <c r="BZ21" s="167" t="str">
        <f t="shared" si="128"/>
        <v/>
      </c>
      <c r="CA21" s="165" t="str">
        <f t="shared" si="140"/>
        <v/>
      </c>
      <c r="CB21" s="260">
        <f>IF('Entry of Marks'!F758="","",'Entry of Marks'!F758)</f>
        <v>7</v>
      </c>
      <c r="CC21" s="257">
        <f>IF('Entry of Marks'!AA758="","",'Entry of Marks'!AA758)</f>
        <v>9</v>
      </c>
      <c r="CD21" s="257">
        <f>IF('Entry of Marks'!M758="","",'Entry of Marks'!M758)</f>
        <v>23</v>
      </c>
      <c r="CE21" s="257">
        <f>IF('Entry of Marks'!AH758="","",'Entry of Marks'!AH758)</f>
        <v>47</v>
      </c>
      <c r="CF21" s="116">
        <f t="shared" si="144"/>
        <v>86</v>
      </c>
      <c r="CG21" s="261">
        <f>IF('Entry of Marks'!AO758="","",'Entry of Marks'!AO758)</f>
        <v>50</v>
      </c>
      <c r="CH21" s="116">
        <f t="shared" si="28"/>
        <v>43</v>
      </c>
      <c r="CI21" s="167">
        <f t="shared" si="141"/>
        <v>93</v>
      </c>
      <c r="CJ21" s="176" t="str">
        <f t="shared" si="129"/>
        <v/>
      </c>
      <c r="CK21" s="176" t="str">
        <f t="shared" si="29"/>
        <v/>
      </c>
      <c r="CL21" s="324" t="str">
        <f t="shared" si="30"/>
        <v/>
      </c>
      <c r="CM21" s="258" t="str">
        <f>IF('Entry of Marks'!F863="","",'Entry of Marks'!F863)</f>
        <v/>
      </c>
      <c r="CN21" s="119" t="str">
        <f>IF('Entry of Marks'!AA863="","",'Entry of Marks'!AA863)</f>
        <v/>
      </c>
      <c r="CO21" s="119" t="str">
        <f>IF('Entry of Marks'!M863="","",'Entry of Marks'!M863)</f>
        <v/>
      </c>
      <c r="CP21" s="119" t="str">
        <f>IF('Entry of Marks'!AH863="","",'Entry of Marks'!AH863)</f>
        <v/>
      </c>
      <c r="CQ21" s="116" t="str">
        <f t="shared" si="31"/>
        <v/>
      </c>
      <c r="CR21" s="119" t="str">
        <f>IF('Entry of Marks'!AO863="","",'Entry of Marks'!AO863)</f>
        <v/>
      </c>
      <c r="CS21" s="116" t="str">
        <f t="shared" si="32"/>
        <v/>
      </c>
      <c r="CT21" s="167" t="str">
        <f t="shared" si="142"/>
        <v/>
      </c>
      <c r="CU21" s="167" t="str">
        <f t="shared" si="33"/>
        <v/>
      </c>
      <c r="CV21" s="167" t="str">
        <f t="shared" si="34"/>
        <v/>
      </c>
      <c r="CW21" s="165" t="str">
        <f t="shared" si="35"/>
        <v/>
      </c>
      <c r="CX21" s="131" t="str">
        <f>IF('Co-Scholostic'!C20="","",'Co-Scholostic'!C20)</f>
        <v>A</v>
      </c>
      <c r="CY21" s="131" t="str">
        <f>IF('Co-Scholostic'!D20="","",'Co-Scholostic'!D20)</f>
        <v>A</v>
      </c>
      <c r="CZ21" s="131" t="str">
        <f>IF('Co-Scholostic'!E20="","",'Co-Scholostic'!E20)</f>
        <v>A</v>
      </c>
      <c r="DA21" s="131" t="str">
        <f>IF('Co-Scholostic'!F20="","",'Co-Scholostic'!F20)</f>
        <v>A</v>
      </c>
      <c r="DB21" s="134" t="str">
        <f t="shared" si="36"/>
        <v/>
      </c>
      <c r="DC21" s="134" t="str">
        <f t="shared" si="37"/>
        <v/>
      </c>
      <c r="DD21" s="134" t="str">
        <f t="shared" si="38"/>
        <v/>
      </c>
      <c r="DE21" s="134" t="str">
        <f t="shared" si="39"/>
        <v/>
      </c>
      <c r="DF21" s="134" t="str">
        <f t="shared" si="40"/>
        <v/>
      </c>
      <c r="DG21" s="134" t="str">
        <f t="shared" si="41"/>
        <v/>
      </c>
      <c r="DH21" s="134" t="str">
        <f t="shared" si="42"/>
        <v/>
      </c>
      <c r="DI21" s="134" t="str">
        <f t="shared" si="43"/>
        <v/>
      </c>
      <c r="DJ21" s="134" t="e">
        <f t="shared" si="44"/>
        <v>#VALUE!</v>
      </c>
      <c r="DK21" s="137" t="str">
        <f t="shared" si="45"/>
        <v/>
      </c>
      <c r="DL21" s="137" t="str">
        <f t="shared" si="46"/>
        <v/>
      </c>
      <c r="DM21" s="137" t="str">
        <f t="shared" si="47"/>
        <v/>
      </c>
      <c r="DN21" s="137" t="str">
        <f t="shared" si="48"/>
        <v/>
      </c>
      <c r="DO21" s="137" t="str">
        <f t="shared" si="49"/>
        <v/>
      </c>
      <c r="DP21" s="137" t="str">
        <f t="shared" si="50"/>
        <v/>
      </c>
      <c r="DQ21" s="137" t="str">
        <f t="shared" si="51"/>
        <v/>
      </c>
      <c r="DR21" s="137" t="str">
        <f t="shared" si="52"/>
        <v/>
      </c>
      <c r="DS21" s="137" t="e">
        <f t="shared" si="53"/>
        <v>#VALUE!</v>
      </c>
      <c r="DT21" s="143">
        <f t="shared" si="54"/>
        <v>500</v>
      </c>
      <c r="DU21" s="144">
        <f t="shared" si="55"/>
        <v>301</v>
      </c>
      <c r="DV21" s="145">
        <f t="shared" si="56"/>
        <v>0.60199999999999998</v>
      </c>
      <c r="DW21" s="138"/>
      <c r="DX21" s="30" t="str">
        <f t="shared" si="130"/>
        <v>PASS</v>
      </c>
      <c r="DY21" s="146">
        <f t="shared" si="57"/>
        <v>10</v>
      </c>
      <c r="DZ21" s="266" t="str">
        <f t="shared" si="58"/>
        <v/>
      </c>
      <c r="EA21" s="266" t="str">
        <f t="shared" si="59"/>
        <v/>
      </c>
      <c r="EB21" s="266" t="str">
        <f t="shared" si="60"/>
        <v/>
      </c>
      <c r="EC21" s="266" t="str">
        <f t="shared" si="61"/>
        <v/>
      </c>
      <c r="ED21" s="266" t="str">
        <f t="shared" si="62"/>
        <v/>
      </c>
      <c r="EE21" s="266" t="str">
        <f t="shared" si="63"/>
        <v/>
      </c>
      <c r="EF21" s="266" t="str">
        <f t="shared" si="64"/>
        <v/>
      </c>
      <c r="EG21" s="268"/>
      <c r="EH21" s="269" t="str">
        <f t="shared" si="65"/>
        <v/>
      </c>
      <c r="EI21" s="269" t="str">
        <f t="shared" si="66"/>
        <v/>
      </c>
      <c r="EJ21" s="269" t="str">
        <f t="shared" si="67"/>
        <v/>
      </c>
      <c r="EK21" s="269" t="str">
        <f t="shared" si="68"/>
        <v/>
      </c>
      <c r="EL21" s="271" t="str">
        <f t="shared" si="69"/>
        <v/>
      </c>
      <c r="EM21" s="271" t="str">
        <f t="shared" si="70"/>
        <v/>
      </c>
      <c r="EN21" s="273" t="str">
        <f t="shared" si="71"/>
        <v/>
      </c>
      <c r="EO21" s="276">
        <f t="shared" si="72"/>
        <v>0</v>
      </c>
      <c r="EP21" s="276" t="str">
        <f t="shared" si="73"/>
        <v>PASS</v>
      </c>
      <c r="EQ21" s="148" t="str">
        <f t="shared" si="74"/>
        <v/>
      </c>
      <c r="ER21" s="148" t="str">
        <f t="shared" si="75"/>
        <v>PASS</v>
      </c>
      <c r="ES21" s="276" t="str">
        <f t="shared" si="131"/>
        <v/>
      </c>
      <c r="ET21" s="276" t="str">
        <f t="shared" si="76"/>
        <v>PASS</v>
      </c>
      <c r="EU21" s="147" t="str">
        <f t="shared" si="77"/>
        <v/>
      </c>
      <c r="EV21" s="148" t="str">
        <f t="shared" si="78"/>
        <v/>
      </c>
      <c r="EW21" s="148" t="str">
        <f t="shared" si="79"/>
        <v/>
      </c>
      <c r="EX21" s="148"/>
      <c r="EY21" s="148" t="str">
        <f t="shared" si="80"/>
        <v>PASS</v>
      </c>
      <c r="EZ21" s="151" t="str">
        <f t="shared" si="81"/>
        <v/>
      </c>
      <c r="FA21" s="151" t="str">
        <f t="shared" si="82"/>
        <v/>
      </c>
      <c r="FB21" s="151" t="str">
        <f t="shared" si="83"/>
        <v/>
      </c>
      <c r="FC21" s="151" t="str">
        <f t="shared" si="84"/>
        <v/>
      </c>
      <c r="FD21" s="151" t="str">
        <f t="shared" si="85"/>
        <v/>
      </c>
      <c r="FE21" s="151" t="str">
        <f t="shared" si="86"/>
        <v/>
      </c>
      <c r="FF21" s="151" t="str">
        <f t="shared" si="87"/>
        <v/>
      </c>
      <c r="FG21" s="152" t="str">
        <f t="shared" si="88"/>
        <v/>
      </c>
      <c r="FH21" s="152" t="str">
        <f t="shared" si="89"/>
        <v/>
      </c>
      <c r="FI21" s="152" t="str">
        <f t="shared" si="90"/>
        <v/>
      </c>
      <c r="FJ21" s="152" t="str">
        <f t="shared" si="91"/>
        <v/>
      </c>
      <c r="FK21" s="151" t="str">
        <f t="shared" si="92"/>
        <v/>
      </c>
      <c r="FL21" s="151" t="str">
        <f t="shared" si="93"/>
        <v/>
      </c>
      <c r="FM21" s="152" t="str">
        <f t="shared" si="94"/>
        <v/>
      </c>
      <c r="FN21" s="152">
        <f t="shared" si="95"/>
        <v>0</v>
      </c>
      <c r="FO21" s="152" t="str">
        <f t="shared" si="96"/>
        <v>PASS</v>
      </c>
      <c r="FP21" s="152" t="str">
        <f t="shared" si="97"/>
        <v/>
      </c>
      <c r="FQ21" s="152" t="str">
        <f t="shared" si="98"/>
        <v>PASS</v>
      </c>
      <c r="FR21" s="152" t="str">
        <f t="shared" si="99"/>
        <v/>
      </c>
      <c r="FS21" s="152" t="str">
        <f t="shared" si="100"/>
        <v>PASS</v>
      </c>
      <c r="FT21" s="152" t="str">
        <f t="shared" si="101"/>
        <v/>
      </c>
      <c r="FU21" s="152" t="str">
        <f t="shared" si="102"/>
        <v/>
      </c>
      <c r="FV21" s="151" t="str">
        <f t="shared" si="103"/>
        <v/>
      </c>
      <c r="FW21" s="151" t="str">
        <f t="shared" si="104"/>
        <v/>
      </c>
      <c r="FX21" s="152" t="str">
        <f t="shared" si="105"/>
        <v>PASS</v>
      </c>
      <c r="FY21" s="153" t="str">
        <f t="shared" si="132"/>
        <v/>
      </c>
      <c r="FZ21" s="156">
        <f t="shared" si="106"/>
        <v>0</v>
      </c>
      <c r="GA21" s="241" t="str">
        <f t="shared" si="107"/>
        <v>PASS</v>
      </c>
      <c r="GB21" s="214">
        <f t="shared" si="108"/>
        <v>301</v>
      </c>
      <c r="GC21" s="214">
        <f t="shared" si="109"/>
        <v>60.2</v>
      </c>
      <c r="GD21" s="242" t="str">
        <f t="shared" si="110"/>
        <v>C1</v>
      </c>
      <c r="GE21" s="253" t="str">
        <f t="shared" si="111"/>
        <v>B1</v>
      </c>
      <c r="GF21" s="253" t="str">
        <f t="shared" si="112"/>
        <v>C1</v>
      </c>
      <c r="GG21" s="253" t="str">
        <f t="shared" si="113"/>
        <v>C2</v>
      </c>
      <c r="GH21" s="253" t="str">
        <f t="shared" si="114"/>
        <v>B2</v>
      </c>
      <c r="GI21" s="253" t="str">
        <f t="shared" si="115"/>
        <v/>
      </c>
      <c r="GJ21" s="253" t="str">
        <f t="shared" si="116"/>
        <v>B2</v>
      </c>
      <c r="GK21" s="253" t="str">
        <f t="shared" si="117"/>
        <v/>
      </c>
      <c r="GL21" s="253" t="str">
        <f t="shared" si="118"/>
        <v>A1</v>
      </c>
      <c r="GM21" s="253" t="str">
        <f t="shared" si="119"/>
        <v/>
      </c>
      <c r="GN21" s="253" t="str">
        <f t="shared" si="120"/>
        <v/>
      </c>
      <c r="GO21" s="329">
        <f t="shared" si="121"/>
        <v>60.2</v>
      </c>
      <c r="GP21" s="329" t="str">
        <f t="shared" si="122"/>
        <v>C1</v>
      </c>
    </row>
    <row r="22" spans="1:198" x14ac:dyDescent="0.35">
      <c r="A22" s="1">
        <f>IF('Student Profile'!A21="","",'Student Profile'!A21)</f>
        <v>19</v>
      </c>
      <c r="B22" s="28" t="str">
        <f>IF('Student Profile'!B21="","",'Student Profile'!B21)</f>
        <v>MEENA BISHT</v>
      </c>
      <c r="C22" s="114">
        <f>IF('Entry of Marks'!F24="","",'Entry of Marks'!F24)</f>
        <v>8</v>
      </c>
      <c r="D22" s="119">
        <f>IF('Entry of Marks'!AA24="","",'Entry of Marks'!AA24)</f>
        <v>7</v>
      </c>
      <c r="E22" s="115">
        <f>IF('Entry of Marks'!M24="","",'Entry of Marks'!M24)</f>
        <v>22</v>
      </c>
      <c r="F22" s="115">
        <f>IF('Entry of Marks'!AH24="","",'Entry of Marks'!AH24)</f>
        <v>40</v>
      </c>
      <c r="G22" s="116">
        <f t="shared" si="1"/>
        <v>77</v>
      </c>
      <c r="H22" s="116">
        <f>IF('Entry of Marks'!AO24="","",'Entry of Marks'!AO24)</f>
        <v>20</v>
      </c>
      <c r="I22" s="116">
        <f t="shared" si="123"/>
        <v>62</v>
      </c>
      <c r="J22" s="167">
        <f t="shared" si="133"/>
        <v>82</v>
      </c>
      <c r="K22" s="167" t="str">
        <f t="shared" si="2"/>
        <v/>
      </c>
      <c r="L22" s="167" t="str">
        <f t="shared" si="3"/>
        <v/>
      </c>
      <c r="M22" s="165" t="str">
        <f t="shared" si="124"/>
        <v/>
      </c>
      <c r="N22" s="124">
        <f>IF('Entry of Marks'!F129="","",'Entry of Marks'!F129)</f>
        <v>9</v>
      </c>
      <c r="O22" s="125">
        <f>IF('Entry of Marks'!AA129="","",'Entry of Marks'!AA129)</f>
        <v>9</v>
      </c>
      <c r="P22" s="125">
        <f>IF('Entry of Marks'!M129="","",'Entry of Marks'!M129)</f>
        <v>17</v>
      </c>
      <c r="Q22" s="257">
        <f>IF('Entry of Marks'!AH129="","",'Entry of Marks'!AH129)</f>
        <v>28</v>
      </c>
      <c r="R22" s="116">
        <f t="shared" si="4"/>
        <v>63</v>
      </c>
      <c r="S22" s="126">
        <f>IF('Entry of Marks'!AO129="","",'Entry of Marks'!AO129)</f>
        <v>20</v>
      </c>
      <c r="T22" s="116">
        <f t="shared" si="5"/>
        <v>51</v>
      </c>
      <c r="U22" s="167">
        <f t="shared" si="134"/>
        <v>71</v>
      </c>
      <c r="V22" s="176" t="str">
        <f t="shared" si="6"/>
        <v/>
      </c>
      <c r="W22" s="176" t="str">
        <f t="shared" si="125"/>
        <v/>
      </c>
      <c r="X22" s="174" t="str">
        <f t="shared" si="7"/>
        <v/>
      </c>
      <c r="Y22" s="258">
        <f>IF('Entry of Marks'!F234="","",'Entry of Marks'!F234)</f>
        <v>10</v>
      </c>
      <c r="Z22" s="119">
        <f>IF('Entry of Marks'!AA234="","",'Entry of Marks'!AA234)</f>
        <v>9</v>
      </c>
      <c r="AA22" s="119">
        <f>IF('Entry of Marks'!M234="","",'Entry of Marks'!M234)</f>
        <v>12</v>
      </c>
      <c r="AB22" s="119">
        <f>IF('Entry of Marks'!AH234="","",'Entry of Marks'!AH234)</f>
        <v>20</v>
      </c>
      <c r="AC22" s="116">
        <f t="shared" si="8"/>
        <v>51</v>
      </c>
      <c r="AD22" s="259">
        <f>IF('Entry of Marks'!AO234="","",'Entry of Marks'!AO234)</f>
        <v>28</v>
      </c>
      <c r="AE22" s="116">
        <f t="shared" si="9"/>
        <v>36</v>
      </c>
      <c r="AF22" s="167">
        <f t="shared" si="135"/>
        <v>64</v>
      </c>
      <c r="AG22" s="167" t="str">
        <f t="shared" si="10"/>
        <v/>
      </c>
      <c r="AH22" s="167" t="str">
        <f t="shared" si="126"/>
        <v/>
      </c>
      <c r="AI22" s="165" t="str">
        <f t="shared" si="127"/>
        <v/>
      </c>
      <c r="AJ22" s="260">
        <f>IF('Entry of Marks'!F339="","",'Entry of Marks'!F339)</f>
        <v>4</v>
      </c>
      <c r="AK22" s="257">
        <f>IF('Entry of Marks'!AA339="","",'Entry of Marks'!AA339)</f>
        <v>8</v>
      </c>
      <c r="AL22" s="257">
        <f>IF('Entry of Marks'!M339="","",'Entry of Marks'!M339)</f>
        <v>21</v>
      </c>
      <c r="AM22" s="257">
        <f>IF('Entry of Marks'!AH339="","",'Entry of Marks'!AH339)</f>
        <v>33</v>
      </c>
      <c r="AN22" s="116">
        <f t="shared" si="11"/>
        <v>66</v>
      </c>
      <c r="AO22" s="261">
        <f>IF('Entry of Marks'!AO339="","",'Entry of Marks'!AO339)</f>
        <v>26</v>
      </c>
      <c r="AP22" s="116">
        <f t="shared" si="12"/>
        <v>47</v>
      </c>
      <c r="AQ22" s="167">
        <f t="shared" si="136"/>
        <v>73</v>
      </c>
      <c r="AR22" s="176" t="str">
        <f t="shared" si="145"/>
        <v/>
      </c>
      <c r="AS22" s="176" t="str">
        <f t="shared" si="14"/>
        <v/>
      </c>
      <c r="AT22" s="176" t="str">
        <f t="shared" si="15"/>
        <v/>
      </c>
      <c r="AU22" s="262">
        <f>IF('Entry of Marks'!F444="","",'Entry of Marks'!F444)</f>
        <v>9</v>
      </c>
      <c r="AV22" s="119">
        <f>IF('Entry of Marks'!AA444="","",'Entry of Marks'!AA444)</f>
        <v>8</v>
      </c>
      <c r="AW22" s="119">
        <f>IF('Entry of Marks'!M444="","",'Entry of Marks'!M444)</f>
        <v>15</v>
      </c>
      <c r="AX22" s="119">
        <f>IF('Entry of Marks'!AH444="","",'Entry of Marks'!AH444)</f>
        <v>36</v>
      </c>
      <c r="AY22" s="116">
        <f t="shared" si="16"/>
        <v>68</v>
      </c>
      <c r="AZ22" s="259">
        <f>IF('Entry of Marks'!AO444="","",'Entry of Marks'!AO444)</f>
        <v>17</v>
      </c>
      <c r="BA22" s="116">
        <f t="shared" si="17"/>
        <v>55</v>
      </c>
      <c r="BB22" s="167">
        <f t="shared" si="137"/>
        <v>72</v>
      </c>
      <c r="BC22" s="167" t="str">
        <f t="shared" si="18"/>
        <v/>
      </c>
      <c r="BD22" s="167" t="str">
        <f t="shared" si="19"/>
        <v/>
      </c>
      <c r="BE22" s="165" t="str">
        <f t="shared" si="143"/>
        <v/>
      </c>
      <c r="BF22" s="260" t="str">
        <f>IF('Entry of Marks'!F549="","",'Entry of Marks'!F549)</f>
        <v/>
      </c>
      <c r="BG22" s="257" t="str">
        <f>IF('Entry of Marks'!AA549="","",'Entry of Marks'!AA549)</f>
        <v/>
      </c>
      <c r="BH22" s="257" t="str">
        <f>IF('Entry of Marks'!M549="","",'Entry of Marks'!M549)</f>
        <v/>
      </c>
      <c r="BI22" s="257" t="str">
        <f>IF('Entry of Marks'!AH549="","",'Entry of Marks'!AH549)</f>
        <v/>
      </c>
      <c r="BJ22" s="116" t="str">
        <f t="shared" si="20"/>
        <v/>
      </c>
      <c r="BK22" s="261" t="str">
        <f>IF('Entry of Marks'!AO549="","",'Entry of Marks'!AO549)</f>
        <v/>
      </c>
      <c r="BL22" s="116" t="str">
        <f t="shared" si="21"/>
        <v/>
      </c>
      <c r="BM22" s="167" t="str">
        <f t="shared" si="138"/>
        <v/>
      </c>
      <c r="BN22" s="176" t="str">
        <f t="shared" si="22"/>
        <v/>
      </c>
      <c r="BO22" s="176" t="str">
        <f t="shared" si="23"/>
        <v/>
      </c>
      <c r="BP22" s="176" t="str">
        <f t="shared" si="24"/>
        <v/>
      </c>
      <c r="BQ22" s="258" t="str">
        <f>IF('Entry of Marks'!F654="","",'Entry of Marks'!F654)</f>
        <v/>
      </c>
      <c r="BR22" s="119" t="str">
        <f>IF('Entry of Marks'!AA654="","",'Entry of Marks'!AA654)</f>
        <v/>
      </c>
      <c r="BS22" s="119" t="str">
        <f>IF('Entry of Marks'!M654="","",'Entry of Marks'!M654)</f>
        <v/>
      </c>
      <c r="BT22" s="119" t="str">
        <f>IF('Entry of Marks'!AH654="","",'Entry of Marks'!AH654)</f>
        <v/>
      </c>
      <c r="BU22" s="116" t="str">
        <f t="shared" si="25"/>
        <v/>
      </c>
      <c r="BV22" s="119" t="str">
        <f>IF('Entry of Marks'!AO654="","",'Entry of Marks'!AO654)</f>
        <v/>
      </c>
      <c r="BW22" s="116" t="str">
        <f t="shared" si="26"/>
        <v/>
      </c>
      <c r="BX22" s="167" t="str">
        <f t="shared" si="139"/>
        <v/>
      </c>
      <c r="BY22" s="167" t="str">
        <f t="shared" si="27"/>
        <v/>
      </c>
      <c r="BZ22" s="167" t="str">
        <f t="shared" si="128"/>
        <v/>
      </c>
      <c r="CA22" s="165" t="str">
        <f t="shared" si="140"/>
        <v/>
      </c>
      <c r="CB22" s="260">
        <f>IF('Entry of Marks'!F759="","",'Entry of Marks'!F759)</f>
        <v>7</v>
      </c>
      <c r="CC22" s="257">
        <f>IF('Entry of Marks'!AA759="","",'Entry of Marks'!AA759)</f>
        <v>8</v>
      </c>
      <c r="CD22" s="257">
        <f>IF('Entry of Marks'!M759="","",'Entry of Marks'!M759)</f>
        <v>23</v>
      </c>
      <c r="CE22" s="257">
        <f>IF('Entry of Marks'!AH759="","",'Entry of Marks'!AH759)</f>
        <v>43</v>
      </c>
      <c r="CF22" s="116">
        <f t="shared" si="144"/>
        <v>81</v>
      </c>
      <c r="CG22" s="261">
        <f>IF('Entry of Marks'!AO759="","",'Entry of Marks'!AO759)</f>
        <v>46</v>
      </c>
      <c r="CH22" s="116">
        <f t="shared" si="28"/>
        <v>41</v>
      </c>
      <c r="CI22" s="167">
        <f t="shared" si="141"/>
        <v>87</v>
      </c>
      <c r="CJ22" s="176" t="str">
        <f t="shared" si="129"/>
        <v/>
      </c>
      <c r="CK22" s="176" t="str">
        <f t="shared" si="29"/>
        <v/>
      </c>
      <c r="CL22" s="324" t="str">
        <f t="shared" si="30"/>
        <v/>
      </c>
      <c r="CM22" s="258" t="str">
        <f>IF('Entry of Marks'!F864="","",'Entry of Marks'!F864)</f>
        <v/>
      </c>
      <c r="CN22" s="119" t="str">
        <f>IF('Entry of Marks'!AA864="","",'Entry of Marks'!AA864)</f>
        <v/>
      </c>
      <c r="CO22" s="119" t="str">
        <f>IF('Entry of Marks'!M864="","",'Entry of Marks'!M864)</f>
        <v/>
      </c>
      <c r="CP22" s="119" t="str">
        <f>IF('Entry of Marks'!AH864="","",'Entry of Marks'!AH864)</f>
        <v/>
      </c>
      <c r="CQ22" s="116" t="str">
        <f t="shared" si="31"/>
        <v/>
      </c>
      <c r="CR22" s="119" t="str">
        <f>IF('Entry of Marks'!AO864="","",'Entry of Marks'!AO864)</f>
        <v/>
      </c>
      <c r="CS22" s="116" t="str">
        <f t="shared" si="32"/>
        <v/>
      </c>
      <c r="CT22" s="167" t="str">
        <f t="shared" si="142"/>
        <v/>
      </c>
      <c r="CU22" s="167" t="str">
        <f t="shared" si="33"/>
        <v/>
      </c>
      <c r="CV22" s="167" t="str">
        <f t="shared" si="34"/>
        <v/>
      </c>
      <c r="CW22" s="165" t="str">
        <f t="shared" si="35"/>
        <v/>
      </c>
      <c r="CX22" s="131" t="str">
        <f>IF('Co-Scholostic'!C21="","",'Co-Scholostic'!C21)</f>
        <v>A</v>
      </c>
      <c r="CY22" s="131" t="str">
        <f>IF('Co-Scholostic'!D21="","",'Co-Scholostic'!D21)</f>
        <v>A</v>
      </c>
      <c r="CZ22" s="131" t="str">
        <f>IF('Co-Scholostic'!E21="","",'Co-Scholostic'!E21)</f>
        <v>A</v>
      </c>
      <c r="DA22" s="131" t="str">
        <f>IF('Co-Scholostic'!F21="","",'Co-Scholostic'!F21)</f>
        <v>A</v>
      </c>
      <c r="DB22" s="134" t="str">
        <f t="shared" si="36"/>
        <v/>
      </c>
      <c r="DC22" s="134" t="str">
        <f t="shared" si="37"/>
        <v/>
      </c>
      <c r="DD22" s="134" t="str">
        <f t="shared" si="38"/>
        <v/>
      </c>
      <c r="DE22" s="134" t="str">
        <f t="shared" si="39"/>
        <v/>
      </c>
      <c r="DF22" s="134" t="str">
        <f t="shared" si="40"/>
        <v/>
      </c>
      <c r="DG22" s="134" t="str">
        <f t="shared" si="41"/>
        <v/>
      </c>
      <c r="DH22" s="134" t="str">
        <f t="shared" si="42"/>
        <v/>
      </c>
      <c r="DI22" s="134" t="str">
        <f t="shared" si="43"/>
        <v/>
      </c>
      <c r="DJ22" s="134" t="e">
        <f t="shared" si="44"/>
        <v>#VALUE!</v>
      </c>
      <c r="DK22" s="137" t="str">
        <f t="shared" si="45"/>
        <v/>
      </c>
      <c r="DL22" s="137" t="str">
        <f t="shared" si="46"/>
        <v/>
      </c>
      <c r="DM22" s="137" t="str">
        <f t="shared" si="47"/>
        <v/>
      </c>
      <c r="DN22" s="137" t="str">
        <f t="shared" si="48"/>
        <v/>
      </c>
      <c r="DO22" s="137" t="str">
        <f t="shared" si="49"/>
        <v/>
      </c>
      <c r="DP22" s="137" t="str">
        <f t="shared" si="50"/>
        <v/>
      </c>
      <c r="DQ22" s="137" t="str">
        <f t="shared" si="51"/>
        <v/>
      </c>
      <c r="DR22" s="137" t="str">
        <f t="shared" si="52"/>
        <v/>
      </c>
      <c r="DS22" s="137" t="e">
        <f t="shared" si="53"/>
        <v>#VALUE!</v>
      </c>
      <c r="DT22" s="143">
        <f t="shared" si="54"/>
        <v>500</v>
      </c>
      <c r="DU22" s="144">
        <f t="shared" si="55"/>
        <v>362</v>
      </c>
      <c r="DV22" s="145">
        <f t="shared" si="56"/>
        <v>0.72399999999999998</v>
      </c>
      <c r="DW22" s="138"/>
      <c r="DX22" s="30" t="str">
        <f t="shared" si="130"/>
        <v>PASS</v>
      </c>
      <c r="DY22" s="146">
        <f t="shared" si="57"/>
        <v>4</v>
      </c>
      <c r="DZ22" s="266" t="str">
        <f t="shared" si="58"/>
        <v/>
      </c>
      <c r="EA22" s="266" t="str">
        <f t="shared" si="59"/>
        <v/>
      </c>
      <c r="EB22" s="266" t="str">
        <f t="shared" si="60"/>
        <v/>
      </c>
      <c r="EC22" s="266" t="str">
        <f t="shared" si="61"/>
        <v/>
      </c>
      <c r="ED22" s="266" t="str">
        <f t="shared" si="62"/>
        <v/>
      </c>
      <c r="EE22" s="266" t="str">
        <f t="shared" si="63"/>
        <v/>
      </c>
      <c r="EF22" s="266" t="str">
        <f t="shared" si="64"/>
        <v/>
      </c>
      <c r="EG22" s="268"/>
      <c r="EH22" s="269" t="str">
        <f t="shared" si="65"/>
        <v/>
      </c>
      <c r="EI22" s="269" t="str">
        <f t="shared" si="66"/>
        <v/>
      </c>
      <c r="EJ22" s="269" t="str">
        <f t="shared" si="67"/>
        <v/>
      </c>
      <c r="EK22" s="269" t="str">
        <f t="shared" si="68"/>
        <v/>
      </c>
      <c r="EL22" s="271" t="str">
        <f t="shared" si="69"/>
        <v/>
      </c>
      <c r="EM22" s="271" t="str">
        <f t="shared" si="70"/>
        <v/>
      </c>
      <c r="EN22" s="273" t="str">
        <f t="shared" si="71"/>
        <v/>
      </c>
      <c r="EO22" s="276">
        <f t="shared" si="72"/>
        <v>0</v>
      </c>
      <c r="EP22" s="276" t="str">
        <f t="shared" si="73"/>
        <v>PASS</v>
      </c>
      <c r="EQ22" s="148" t="str">
        <f t="shared" si="74"/>
        <v/>
      </c>
      <c r="ER22" s="148" t="str">
        <f t="shared" si="75"/>
        <v>PASS</v>
      </c>
      <c r="ES22" s="276" t="str">
        <f t="shared" si="131"/>
        <v/>
      </c>
      <c r="ET22" s="276" t="str">
        <f t="shared" si="76"/>
        <v>PASS</v>
      </c>
      <c r="EU22" s="147" t="str">
        <f t="shared" si="77"/>
        <v/>
      </c>
      <c r="EV22" s="148" t="str">
        <f t="shared" si="78"/>
        <v/>
      </c>
      <c r="EW22" s="148" t="str">
        <f t="shared" si="79"/>
        <v/>
      </c>
      <c r="EX22" s="148"/>
      <c r="EY22" s="148" t="str">
        <f t="shared" si="80"/>
        <v>PASS</v>
      </c>
      <c r="EZ22" s="151" t="str">
        <f t="shared" si="81"/>
        <v/>
      </c>
      <c r="FA22" s="151" t="str">
        <f t="shared" si="82"/>
        <v/>
      </c>
      <c r="FB22" s="151" t="str">
        <f t="shared" si="83"/>
        <v/>
      </c>
      <c r="FC22" s="151" t="str">
        <f t="shared" si="84"/>
        <v/>
      </c>
      <c r="FD22" s="151" t="str">
        <f t="shared" si="85"/>
        <v/>
      </c>
      <c r="FE22" s="151" t="str">
        <f t="shared" si="86"/>
        <v/>
      </c>
      <c r="FF22" s="151" t="str">
        <f t="shared" si="87"/>
        <v/>
      </c>
      <c r="FG22" s="152" t="str">
        <f t="shared" si="88"/>
        <v/>
      </c>
      <c r="FH22" s="152" t="str">
        <f t="shared" si="89"/>
        <v/>
      </c>
      <c r="FI22" s="152" t="str">
        <f t="shared" si="90"/>
        <v/>
      </c>
      <c r="FJ22" s="152" t="str">
        <f t="shared" si="91"/>
        <v/>
      </c>
      <c r="FK22" s="151" t="str">
        <f t="shared" si="92"/>
        <v/>
      </c>
      <c r="FL22" s="151" t="str">
        <f t="shared" si="93"/>
        <v/>
      </c>
      <c r="FM22" s="152" t="str">
        <f t="shared" si="94"/>
        <v/>
      </c>
      <c r="FN22" s="152">
        <f t="shared" si="95"/>
        <v>0</v>
      </c>
      <c r="FO22" s="152" t="str">
        <f t="shared" si="96"/>
        <v>PASS</v>
      </c>
      <c r="FP22" s="152" t="str">
        <f t="shared" si="97"/>
        <v/>
      </c>
      <c r="FQ22" s="152" t="str">
        <f t="shared" si="98"/>
        <v>PASS</v>
      </c>
      <c r="FR22" s="152" t="str">
        <f t="shared" si="99"/>
        <v/>
      </c>
      <c r="FS22" s="152" t="str">
        <f t="shared" si="100"/>
        <v>PASS</v>
      </c>
      <c r="FT22" s="152" t="str">
        <f t="shared" si="101"/>
        <v/>
      </c>
      <c r="FU22" s="152" t="str">
        <f t="shared" si="102"/>
        <v/>
      </c>
      <c r="FV22" s="151" t="str">
        <f t="shared" si="103"/>
        <v/>
      </c>
      <c r="FW22" s="151" t="str">
        <f t="shared" si="104"/>
        <v/>
      </c>
      <c r="FX22" s="152" t="str">
        <f t="shared" si="105"/>
        <v>PASS</v>
      </c>
      <c r="FY22" s="153" t="str">
        <f t="shared" si="132"/>
        <v/>
      </c>
      <c r="FZ22" s="156">
        <f t="shared" si="106"/>
        <v>0</v>
      </c>
      <c r="GA22" s="241" t="str">
        <f t="shared" si="107"/>
        <v>PASS</v>
      </c>
      <c r="GB22" s="214">
        <f t="shared" si="108"/>
        <v>362</v>
      </c>
      <c r="GC22" s="214">
        <f t="shared" si="109"/>
        <v>72.400000000000006</v>
      </c>
      <c r="GD22" s="242" t="str">
        <f t="shared" si="110"/>
        <v>B1</v>
      </c>
      <c r="GE22" s="253" t="str">
        <f t="shared" si="111"/>
        <v>A2</v>
      </c>
      <c r="GF22" s="253" t="str">
        <f t="shared" si="112"/>
        <v>B1</v>
      </c>
      <c r="GG22" s="253" t="str">
        <f t="shared" si="113"/>
        <v>B2</v>
      </c>
      <c r="GH22" s="253" t="str">
        <f t="shared" si="114"/>
        <v>B1</v>
      </c>
      <c r="GI22" s="253" t="str">
        <f t="shared" si="115"/>
        <v>B1</v>
      </c>
      <c r="GJ22" s="253" t="str">
        <f t="shared" si="116"/>
        <v/>
      </c>
      <c r="GK22" s="253" t="str">
        <f t="shared" si="117"/>
        <v/>
      </c>
      <c r="GL22" s="253" t="str">
        <f t="shared" si="118"/>
        <v>A2</v>
      </c>
      <c r="GM22" s="253" t="str">
        <f t="shared" si="119"/>
        <v/>
      </c>
      <c r="GN22" s="253" t="str">
        <f t="shared" si="120"/>
        <v/>
      </c>
      <c r="GO22" s="329">
        <f t="shared" si="121"/>
        <v>72.400000000000006</v>
      </c>
      <c r="GP22" s="329" t="str">
        <f t="shared" si="122"/>
        <v>B1</v>
      </c>
    </row>
    <row r="23" spans="1:198" x14ac:dyDescent="0.35">
      <c r="A23" s="1">
        <f>IF('Student Profile'!A22="","",'Student Profile'!A22)</f>
        <v>20</v>
      </c>
      <c r="B23" s="28" t="str">
        <f>IF('Student Profile'!B22="","",'Student Profile'!B22)</f>
        <v>NIYATI SUYAL</v>
      </c>
      <c r="C23" s="114">
        <f>IF('Entry of Marks'!F25="","",'Entry of Marks'!F25)</f>
        <v>7</v>
      </c>
      <c r="D23" s="119">
        <f>IF('Entry of Marks'!AA25="","",'Entry of Marks'!AA25)</f>
        <v>9</v>
      </c>
      <c r="E23" s="115">
        <f>IF('Entry of Marks'!M25="","",'Entry of Marks'!M25)</f>
        <v>24</v>
      </c>
      <c r="F23" s="115">
        <f>IF('Entry of Marks'!AH25="","",'Entry of Marks'!AH25)</f>
        <v>42</v>
      </c>
      <c r="G23" s="116">
        <f t="shared" si="1"/>
        <v>82</v>
      </c>
      <c r="H23" s="116">
        <f>IF('Entry of Marks'!AO25="","",'Entry of Marks'!AO25)</f>
        <v>20</v>
      </c>
      <c r="I23" s="116">
        <f t="shared" si="123"/>
        <v>66</v>
      </c>
      <c r="J23" s="167">
        <f t="shared" si="133"/>
        <v>86</v>
      </c>
      <c r="K23" s="167" t="str">
        <f t="shared" si="2"/>
        <v/>
      </c>
      <c r="L23" s="167" t="str">
        <f t="shared" si="3"/>
        <v/>
      </c>
      <c r="M23" s="165" t="str">
        <f t="shared" si="124"/>
        <v/>
      </c>
      <c r="N23" s="124">
        <f>IF('Entry of Marks'!F130="","",'Entry of Marks'!F130)</f>
        <v>9</v>
      </c>
      <c r="O23" s="125">
        <f>IF('Entry of Marks'!AA130="","",'Entry of Marks'!AA130)</f>
        <v>10</v>
      </c>
      <c r="P23" s="125">
        <f>IF('Entry of Marks'!M130="","",'Entry of Marks'!M130)</f>
        <v>18</v>
      </c>
      <c r="Q23" s="257">
        <f>IF('Entry of Marks'!AH130="","",'Entry of Marks'!AH130)</f>
        <v>32</v>
      </c>
      <c r="R23" s="116">
        <f t="shared" si="4"/>
        <v>69</v>
      </c>
      <c r="S23" s="126">
        <f>IF('Entry of Marks'!AO130="","",'Entry of Marks'!AO130)</f>
        <v>20</v>
      </c>
      <c r="T23" s="116">
        <f t="shared" si="5"/>
        <v>56</v>
      </c>
      <c r="U23" s="167">
        <f t="shared" si="134"/>
        <v>76</v>
      </c>
      <c r="V23" s="176" t="str">
        <f t="shared" si="6"/>
        <v/>
      </c>
      <c r="W23" s="176" t="str">
        <f t="shared" si="125"/>
        <v/>
      </c>
      <c r="X23" s="174" t="str">
        <f t="shared" si="7"/>
        <v/>
      </c>
      <c r="Y23" s="258">
        <f>IF('Entry of Marks'!F235="","",'Entry of Marks'!F235)</f>
        <v>8</v>
      </c>
      <c r="Z23" s="119">
        <f>IF('Entry of Marks'!AA235="","",'Entry of Marks'!AA235)</f>
        <v>9</v>
      </c>
      <c r="AA23" s="119">
        <f>IF('Entry of Marks'!M235="","",'Entry of Marks'!M235)</f>
        <v>13</v>
      </c>
      <c r="AB23" s="119">
        <f>IF('Entry of Marks'!AH235="","",'Entry of Marks'!AH235)</f>
        <v>33</v>
      </c>
      <c r="AC23" s="116">
        <f t="shared" si="8"/>
        <v>63</v>
      </c>
      <c r="AD23" s="259">
        <f>IF('Entry of Marks'!AO235="","",'Entry of Marks'!AO235)</f>
        <v>30</v>
      </c>
      <c r="AE23" s="116">
        <f t="shared" si="9"/>
        <v>45</v>
      </c>
      <c r="AF23" s="167">
        <f t="shared" si="135"/>
        <v>75</v>
      </c>
      <c r="AG23" s="167" t="str">
        <f t="shared" si="10"/>
        <v/>
      </c>
      <c r="AH23" s="167" t="str">
        <f t="shared" si="126"/>
        <v/>
      </c>
      <c r="AI23" s="165" t="str">
        <f t="shared" si="127"/>
        <v/>
      </c>
      <c r="AJ23" s="260">
        <f>IF('Entry of Marks'!F340="","",'Entry of Marks'!F340)</f>
        <v>6</v>
      </c>
      <c r="AK23" s="257">
        <f>IF('Entry of Marks'!AA340="","",'Entry of Marks'!AA340)</f>
        <v>10</v>
      </c>
      <c r="AL23" s="257">
        <f>IF('Entry of Marks'!M340="","",'Entry of Marks'!M340)</f>
        <v>21</v>
      </c>
      <c r="AM23" s="257">
        <f>IF('Entry of Marks'!AH340="","",'Entry of Marks'!AH340)</f>
        <v>40</v>
      </c>
      <c r="AN23" s="116">
        <f t="shared" si="11"/>
        <v>77</v>
      </c>
      <c r="AO23" s="261">
        <f>IF('Entry of Marks'!AO340="","",'Entry of Marks'!AO340)</f>
        <v>30</v>
      </c>
      <c r="AP23" s="116">
        <f t="shared" si="12"/>
        <v>54</v>
      </c>
      <c r="AQ23" s="167">
        <f t="shared" si="136"/>
        <v>84</v>
      </c>
      <c r="AR23" s="176" t="str">
        <f t="shared" si="145"/>
        <v/>
      </c>
      <c r="AS23" s="176" t="str">
        <f t="shared" si="14"/>
        <v/>
      </c>
      <c r="AT23" s="176" t="str">
        <f t="shared" si="15"/>
        <v/>
      </c>
      <c r="AU23" s="262">
        <f>IF('Entry of Marks'!F445="","",'Entry of Marks'!F445)</f>
        <v>9</v>
      </c>
      <c r="AV23" s="119">
        <f>IF('Entry of Marks'!AA445="","",'Entry of Marks'!AA445)</f>
        <v>10</v>
      </c>
      <c r="AW23" s="119">
        <f>IF('Entry of Marks'!M445="","",'Entry of Marks'!M445)</f>
        <v>19</v>
      </c>
      <c r="AX23" s="119">
        <f>IF('Entry of Marks'!AH445="","",'Entry of Marks'!AH445)</f>
        <v>45</v>
      </c>
      <c r="AY23" s="116">
        <f t="shared" si="16"/>
        <v>83</v>
      </c>
      <c r="AZ23" s="259">
        <f>IF('Entry of Marks'!AO445="","",'Entry of Marks'!AO445)</f>
        <v>20</v>
      </c>
      <c r="BA23" s="116">
        <f t="shared" si="17"/>
        <v>67</v>
      </c>
      <c r="BB23" s="167">
        <f t="shared" si="137"/>
        <v>87</v>
      </c>
      <c r="BC23" s="167" t="str">
        <f t="shared" si="18"/>
        <v/>
      </c>
      <c r="BD23" s="167" t="str">
        <f t="shared" si="19"/>
        <v/>
      </c>
      <c r="BE23" s="165" t="str">
        <f t="shared" si="143"/>
        <v/>
      </c>
      <c r="BF23" s="260" t="str">
        <f>IF('Entry of Marks'!F550="","",'Entry of Marks'!F550)</f>
        <v/>
      </c>
      <c r="BG23" s="257" t="str">
        <f>IF('Entry of Marks'!AA550="","",'Entry of Marks'!AA550)</f>
        <v/>
      </c>
      <c r="BH23" s="257" t="str">
        <f>IF('Entry of Marks'!M550="","",'Entry of Marks'!M550)</f>
        <v/>
      </c>
      <c r="BI23" s="257" t="str">
        <f>IF('Entry of Marks'!AH550="","",'Entry of Marks'!AH550)</f>
        <v/>
      </c>
      <c r="BJ23" s="116" t="str">
        <f t="shared" si="20"/>
        <v/>
      </c>
      <c r="BK23" s="261" t="str">
        <f>IF('Entry of Marks'!AO550="","",'Entry of Marks'!AO550)</f>
        <v/>
      </c>
      <c r="BL23" s="116" t="str">
        <f t="shared" si="21"/>
        <v/>
      </c>
      <c r="BM23" s="167" t="str">
        <f t="shared" si="138"/>
        <v/>
      </c>
      <c r="BN23" s="176" t="str">
        <f t="shared" si="22"/>
        <v/>
      </c>
      <c r="BO23" s="176" t="str">
        <f t="shared" si="23"/>
        <v/>
      </c>
      <c r="BP23" s="176" t="str">
        <f t="shared" si="24"/>
        <v/>
      </c>
      <c r="BQ23" s="258" t="str">
        <f>IF('Entry of Marks'!F655="","",'Entry of Marks'!F655)</f>
        <v/>
      </c>
      <c r="BR23" s="119" t="str">
        <f>IF('Entry of Marks'!AA655="","",'Entry of Marks'!AA655)</f>
        <v/>
      </c>
      <c r="BS23" s="119" t="str">
        <f>IF('Entry of Marks'!M655="","",'Entry of Marks'!M655)</f>
        <v/>
      </c>
      <c r="BT23" s="119" t="str">
        <f>IF('Entry of Marks'!AH655="","",'Entry of Marks'!AH655)</f>
        <v/>
      </c>
      <c r="BU23" s="116" t="str">
        <f t="shared" si="25"/>
        <v/>
      </c>
      <c r="BV23" s="119" t="str">
        <f>IF('Entry of Marks'!AO655="","",'Entry of Marks'!AO655)</f>
        <v/>
      </c>
      <c r="BW23" s="116" t="str">
        <f t="shared" si="26"/>
        <v/>
      </c>
      <c r="BX23" s="167" t="str">
        <f t="shared" si="139"/>
        <v/>
      </c>
      <c r="BY23" s="167" t="str">
        <f t="shared" si="27"/>
        <v/>
      </c>
      <c r="BZ23" s="167" t="str">
        <f t="shared" si="128"/>
        <v/>
      </c>
      <c r="CA23" s="165" t="str">
        <f t="shared" si="140"/>
        <v/>
      </c>
      <c r="CB23" s="260">
        <f>IF('Entry of Marks'!F760="","",'Entry of Marks'!F760)</f>
        <v>9</v>
      </c>
      <c r="CC23" s="257">
        <f>IF('Entry of Marks'!AA760="","",'Entry of Marks'!AA760)</f>
        <v>9</v>
      </c>
      <c r="CD23" s="257">
        <f>IF('Entry of Marks'!M760="","",'Entry of Marks'!M760)</f>
        <v>24</v>
      </c>
      <c r="CE23" s="257">
        <f>IF('Entry of Marks'!AH760="","",'Entry of Marks'!AH760)</f>
        <v>44</v>
      </c>
      <c r="CF23" s="116">
        <f t="shared" si="144"/>
        <v>86</v>
      </c>
      <c r="CG23" s="261">
        <f>IF('Entry of Marks'!AO760="","",'Entry of Marks'!AO760)</f>
        <v>50</v>
      </c>
      <c r="CH23" s="116">
        <f t="shared" si="28"/>
        <v>43</v>
      </c>
      <c r="CI23" s="167">
        <f t="shared" si="141"/>
        <v>93</v>
      </c>
      <c r="CJ23" s="176" t="str">
        <f t="shared" si="129"/>
        <v/>
      </c>
      <c r="CK23" s="176" t="str">
        <f t="shared" si="29"/>
        <v/>
      </c>
      <c r="CL23" s="324" t="str">
        <f t="shared" si="30"/>
        <v/>
      </c>
      <c r="CM23" s="258" t="str">
        <f>IF('Entry of Marks'!F865="","",'Entry of Marks'!F865)</f>
        <v/>
      </c>
      <c r="CN23" s="119" t="str">
        <f>IF('Entry of Marks'!AA865="","",'Entry of Marks'!AA865)</f>
        <v/>
      </c>
      <c r="CO23" s="119" t="str">
        <f>IF('Entry of Marks'!M865="","",'Entry of Marks'!M865)</f>
        <v/>
      </c>
      <c r="CP23" s="119" t="str">
        <f>IF('Entry of Marks'!AH865="","",'Entry of Marks'!AH865)</f>
        <v/>
      </c>
      <c r="CQ23" s="116" t="str">
        <f t="shared" si="31"/>
        <v/>
      </c>
      <c r="CR23" s="119" t="str">
        <f>IF('Entry of Marks'!AO865="","",'Entry of Marks'!AO865)</f>
        <v/>
      </c>
      <c r="CS23" s="116" t="str">
        <f t="shared" si="32"/>
        <v/>
      </c>
      <c r="CT23" s="167" t="str">
        <f t="shared" si="142"/>
        <v/>
      </c>
      <c r="CU23" s="167" t="str">
        <f t="shared" si="33"/>
        <v/>
      </c>
      <c r="CV23" s="167" t="str">
        <f t="shared" si="34"/>
        <v/>
      </c>
      <c r="CW23" s="165" t="str">
        <f t="shared" si="35"/>
        <v/>
      </c>
      <c r="CX23" s="131" t="str">
        <f>IF('Co-Scholostic'!C22="","",'Co-Scholostic'!C22)</f>
        <v>A</v>
      </c>
      <c r="CY23" s="131" t="str">
        <f>IF('Co-Scholostic'!D22="","",'Co-Scholostic'!D22)</f>
        <v>A</v>
      </c>
      <c r="CZ23" s="131" t="str">
        <f>IF('Co-Scholostic'!E22="","",'Co-Scholostic'!E22)</f>
        <v>A</v>
      </c>
      <c r="DA23" s="131" t="str">
        <f>IF('Co-Scholostic'!F22="","",'Co-Scholostic'!F22)</f>
        <v>A</v>
      </c>
      <c r="DB23" s="134" t="str">
        <f t="shared" si="36"/>
        <v/>
      </c>
      <c r="DC23" s="134" t="str">
        <f t="shared" si="37"/>
        <v/>
      </c>
      <c r="DD23" s="134" t="str">
        <f t="shared" si="38"/>
        <v/>
      </c>
      <c r="DE23" s="134" t="str">
        <f t="shared" si="39"/>
        <v/>
      </c>
      <c r="DF23" s="134" t="str">
        <f t="shared" si="40"/>
        <v/>
      </c>
      <c r="DG23" s="134" t="str">
        <f t="shared" si="41"/>
        <v/>
      </c>
      <c r="DH23" s="134" t="str">
        <f t="shared" si="42"/>
        <v/>
      </c>
      <c r="DI23" s="134" t="str">
        <f t="shared" si="43"/>
        <v/>
      </c>
      <c r="DJ23" s="134" t="e">
        <f t="shared" si="44"/>
        <v>#VALUE!</v>
      </c>
      <c r="DK23" s="137" t="str">
        <f t="shared" si="45"/>
        <v/>
      </c>
      <c r="DL23" s="137" t="str">
        <f t="shared" si="46"/>
        <v/>
      </c>
      <c r="DM23" s="137" t="str">
        <f t="shared" si="47"/>
        <v/>
      </c>
      <c r="DN23" s="137" t="str">
        <f t="shared" si="48"/>
        <v/>
      </c>
      <c r="DO23" s="137" t="str">
        <f t="shared" si="49"/>
        <v/>
      </c>
      <c r="DP23" s="137" t="str">
        <f t="shared" si="50"/>
        <v/>
      </c>
      <c r="DQ23" s="137" t="str">
        <f t="shared" si="51"/>
        <v/>
      </c>
      <c r="DR23" s="137" t="str">
        <f t="shared" si="52"/>
        <v/>
      </c>
      <c r="DS23" s="137" t="e">
        <f t="shared" si="53"/>
        <v>#VALUE!</v>
      </c>
      <c r="DT23" s="143">
        <f t="shared" si="54"/>
        <v>500</v>
      </c>
      <c r="DU23" s="144">
        <f t="shared" si="55"/>
        <v>408</v>
      </c>
      <c r="DV23" s="145">
        <f t="shared" si="56"/>
        <v>0.81599999999999995</v>
      </c>
      <c r="DW23" s="138"/>
      <c r="DX23" s="30" t="str">
        <f t="shared" si="130"/>
        <v>PASS</v>
      </c>
      <c r="DY23" s="146">
        <f t="shared" si="57"/>
        <v>2</v>
      </c>
      <c r="DZ23" s="266" t="str">
        <f t="shared" si="58"/>
        <v/>
      </c>
      <c r="EA23" s="266" t="str">
        <f t="shared" si="59"/>
        <v/>
      </c>
      <c r="EB23" s="266" t="str">
        <f t="shared" si="60"/>
        <v/>
      </c>
      <c r="EC23" s="266" t="str">
        <f t="shared" si="61"/>
        <v/>
      </c>
      <c r="ED23" s="266" t="str">
        <f t="shared" si="62"/>
        <v/>
      </c>
      <c r="EE23" s="266" t="str">
        <f t="shared" si="63"/>
        <v/>
      </c>
      <c r="EF23" s="266" t="str">
        <f t="shared" si="64"/>
        <v/>
      </c>
      <c r="EG23" s="268"/>
      <c r="EH23" s="269" t="str">
        <f t="shared" si="65"/>
        <v/>
      </c>
      <c r="EI23" s="269" t="str">
        <f t="shared" si="66"/>
        <v/>
      </c>
      <c r="EJ23" s="269" t="str">
        <f t="shared" si="67"/>
        <v/>
      </c>
      <c r="EK23" s="269" t="str">
        <f t="shared" si="68"/>
        <v/>
      </c>
      <c r="EL23" s="271" t="str">
        <f t="shared" si="69"/>
        <v/>
      </c>
      <c r="EM23" s="271" t="str">
        <f t="shared" si="70"/>
        <v/>
      </c>
      <c r="EN23" s="273" t="str">
        <f t="shared" si="71"/>
        <v/>
      </c>
      <c r="EO23" s="276">
        <f t="shared" si="72"/>
        <v>0</v>
      </c>
      <c r="EP23" s="276" t="str">
        <f t="shared" si="73"/>
        <v>PASS</v>
      </c>
      <c r="EQ23" s="148" t="str">
        <f t="shared" si="74"/>
        <v/>
      </c>
      <c r="ER23" s="148" t="str">
        <f t="shared" si="75"/>
        <v>PASS</v>
      </c>
      <c r="ES23" s="276" t="str">
        <f t="shared" si="131"/>
        <v/>
      </c>
      <c r="ET23" s="276" t="str">
        <f t="shared" si="76"/>
        <v>PASS</v>
      </c>
      <c r="EU23" s="147" t="str">
        <f t="shared" si="77"/>
        <v/>
      </c>
      <c r="EV23" s="148" t="str">
        <f t="shared" si="78"/>
        <v/>
      </c>
      <c r="EW23" s="148" t="str">
        <f t="shared" si="79"/>
        <v/>
      </c>
      <c r="EX23" s="148"/>
      <c r="EY23" s="148" t="str">
        <f t="shared" si="80"/>
        <v>PASS</v>
      </c>
      <c r="EZ23" s="151" t="str">
        <f t="shared" si="81"/>
        <v/>
      </c>
      <c r="FA23" s="151" t="str">
        <f t="shared" si="82"/>
        <v/>
      </c>
      <c r="FB23" s="151" t="str">
        <f t="shared" si="83"/>
        <v/>
      </c>
      <c r="FC23" s="151" t="str">
        <f t="shared" si="84"/>
        <v/>
      </c>
      <c r="FD23" s="151" t="str">
        <f t="shared" si="85"/>
        <v/>
      </c>
      <c r="FE23" s="151" t="str">
        <f t="shared" si="86"/>
        <v/>
      </c>
      <c r="FF23" s="151" t="str">
        <f t="shared" si="87"/>
        <v/>
      </c>
      <c r="FG23" s="152" t="str">
        <f t="shared" si="88"/>
        <v/>
      </c>
      <c r="FH23" s="152" t="str">
        <f t="shared" si="89"/>
        <v/>
      </c>
      <c r="FI23" s="152" t="str">
        <f t="shared" si="90"/>
        <v/>
      </c>
      <c r="FJ23" s="152" t="str">
        <f t="shared" si="91"/>
        <v/>
      </c>
      <c r="FK23" s="151" t="str">
        <f t="shared" si="92"/>
        <v/>
      </c>
      <c r="FL23" s="151" t="str">
        <f t="shared" si="93"/>
        <v/>
      </c>
      <c r="FM23" s="152" t="str">
        <f t="shared" si="94"/>
        <v/>
      </c>
      <c r="FN23" s="152">
        <f t="shared" si="95"/>
        <v>0</v>
      </c>
      <c r="FO23" s="152" t="str">
        <f t="shared" si="96"/>
        <v>PASS</v>
      </c>
      <c r="FP23" s="152" t="str">
        <f t="shared" si="97"/>
        <v/>
      </c>
      <c r="FQ23" s="152" t="str">
        <f t="shared" si="98"/>
        <v>PASS</v>
      </c>
      <c r="FR23" s="152" t="str">
        <f t="shared" si="99"/>
        <v/>
      </c>
      <c r="FS23" s="152" t="str">
        <f t="shared" si="100"/>
        <v>PASS</v>
      </c>
      <c r="FT23" s="152" t="str">
        <f t="shared" si="101"/>
        <v/>
      </c>
      <c r="FU23" s="152" t="str">
        <f t="shared" si="102"/>
        <v/>
      </c>
      <c r="FV23" s="151" t="str">
        <f t="shared" si="103"/>
        <v/>
      </c>
      <c r="FW23" s="151" t="str">
        <f t="shared" si="104"/>
        <v/>
      </c>
      <c r="FX23" s="152" t="str">
        <f t="shared" si="105"/>
        <v>PASS</v>
      </c>
      <c r="FY23" s="153" t="str">
        <f t="shared" si="132"/>
        <v/>
      </c>
      <c r="FZ23" s="156">
        <f t="shared" si="106"/>
        <v>0</v>
      </c>
      <c r="GA23" s="241" t="str">
        <f t="shared" si="107"/>
        <v>PASS</v>
      </c>
      <c r="GB23" s="214">
        <f t="shared" si="108"/>
        <v>408</v>
      </c>
      <c r="GC23" s="214">
        <f t="shared" si="109"/>
        <v>81.599999999999994</v>
      </c>
      <c r="GD23" s="242" t="str">
        <f t="shared" si="110"/>
        <v>A2</v>
      </c>
      <c r="GE23" s="253" t="str">
        <f t="shared" si="111"/>
        <v>A2</v>
      </c>
      <c r="GF23" s="253" t="str">
        <f t="shared" si="112"/>
        <v>B1</v>
      </c>
      <c r="GG23" s="253" t="str">
        <f t="shared" si="113"/>
        <v>B1</v>
      </c>
      <c r="GH23" s="253" t="str">
        <f t="shared" si="114"/>
        <v>A2</v>
      </c>
      <c r="GI23" s="253" t="str">
        <f t="shared" si="115"/>
        <v>A2</v>
      </c>
      <c r="GJ23" s="253" t="str">
        <f t="shared" si="116"/>
        <v/>
      </c>
      <c r="GK23" s="253" t="str">
        <f t="shared" si="117"/>
        <v/>
      </c>
      <c r="GL23" s="253" t="str">
        <f t="shared" si="118"/>
        <v>A1</v>
      </c>
      <c r="GM23" s="253" t="str">
        <f t="shared" si="119"/>
        <v/>
      </c>
      <c r="GN23" s="253" t="str">
        <f t="shared" si="120"/>
        <v/>
      </c>
      <c r="GO23" s="329">
        <f t="shared" si="121"/>
        <v>81.599999999999994</v>
      </c>
      <c r="GP23" s="329" t="str">
        <f t="shared" si="122"/>
        <v>A2</v>
      </c>
    </row>
    <row r="24" spans="1:198" x14ac:dyDescent="0.35">
      <c r="A24" s="1">
        <f>IF('Student Profile'!A23="","",'Student Profile'!A23)</f>
        <v>21</v>
      </c>
      <c r="B24" s="28" t="str">
        <f>IF('Student Profile'!B23="","",'Student Profile'!B23)</f>
        <v>TANU PRIYA</v>
      </c>
      <c r="C24" s="114">
        <f>IF('Entry of Marks'!F26="","",'Entry of Marks'!F26)</f>
        <v>8</v>
      </c>
      <c r="D24" s="119">
        <f>IF('Entry of Marks'!AA26="","",'Entry of Marks'!AA26)</f>
        <v>6</v>
      </c>
      <c r="E24" s="115">
        <f>IF('Entry of Marks'!M26="","",'Entry of Marks'!M26)</f>
        <v>17</v>
      </c>
      <c r="F24" s="115">
        <f>IF('Entry of Marks'!AH26="","",'Entry of Marks'!AH26)</f>
        <v>40</v>
      </c>
      <c r="G24" s="116">
        <f t="shared" si="1"/>
        <v>71</v>
      </c>
      <c r="H24" s="116">
        <f>IF('Entry of Marks'!AO26="","",'Entry of Marks'!AO26)</f>
        <v>20</v>
      </c>
      <c r="I24" s="116">
        <f t="shared" si="123"/>
        <v>57</v>
      </c>
      <c r="J24" s="167">
        <f t="shared" si="133"/>
        <v>77</v>
      </c>
      <c r="K24" s="167" t="str">
        <f t="shared" si="2"/>
        <v/>
      </c>
      <c r="L24" s="167" t="str">
        <f t="shared" si="3"/>
        <v/>
      </c>
      <c r="M24" s="165" t="str">
        <f t="shared" si="124"/>
        <v/>
      </c>
      <c r="N24" s="124">
        <f>IF('Entry of Marks'!F131="","",'Entry of Marks'!F131)</f>
        <v>9</v>
      </c>
      <c r="O24" s="125">
        <f>IF('Entry of Marks'!AA131="","",'Entry of Marks'!AA131)</f>
        <v>10</v>
      </c>
      <c r="P24" s="125">
        <f>IF('Entry of Marks'!M131="","",'Entry of Marks'!M131)</f>
        <v>16</v>
      </c>
      <c r="Q24" s="257">
        <f>IF('Entry of Marks'!AH131="","",'Entry of Marks'!AH131)</f>
        <v>31</v>
      </c>
      <c r="R24" s="116">
        <f t="shared" si="4"/>
        <v>66</v>
      </c>
      <c r="S24" s="126">
        <f>IF('Entry of Marks'!AO131="","",'Entry of Marks'!AO131)</f>
        <v>20</v>
      </c>
      <c r="T24" s="116">
        <f t="shared" si="5"/>
        <v>53</v>
      </c>
      <c r="U24" s="167">
        <f t="shared" si="134"/>
        <v>73</v>
      </c>
      <c r="V24" s="176" t="str">
        <f t="shared" si="6"/>
        <v/>
      </c>
      <c r="W24" s="176" t="str">
        <f t="shared" si="125"/>
        <v/>
      </c>
      <c r="X24" s="174" t="str">
        <f t="shared" si="7"/>
        <v/>
      </c>
      <c r="Y24" s="258">
        <f>IF('Entry of Marks'!F236="","",'Entry of Marks'!F236)</f>
        <v>6</v>
      </c>
      <c r="Z24" s="119">
        <f>IF('Entry of Marks'!AA236="","",'Entry of Marks'!AA236)</f>
        <v>5</v>
      </c>
      <c r="AA24" s="119">
        <f>IF('Entry of Marks'!M236="","",'Entry of Marks'!M236)</f>
        <v>6</v>
      </c>
      <c r="AB24" s="119">
        <f>IF('Entry of Marks'!AH236="","",'Entry of Marks'!AH236)</f>
        <v>21</v>
      </c>
      <c r="AC24" s="116">
        <f t="shared" si="8"/>
        <v>38</v>
      </c>
      <c r="AD24" s="259">
        <f>IF('Entry of Marks'!AO236="","",'Entry of Marks'!AO236)</f>
        <v>26</v>
      </c>
      <c r="AE24" s="116">
        <f t="shared" si="9"/>
        <v>27</v>
      </c>
      <c r="AF24" s="167">
        <f t="shared" si="135"/>
        <v>53</v>
      </c>
      <c r="AG24" s="167" t="str">
        <f t="shared" si="10"/>
        <v/>
      </c>
      <c r="AH24" s="167" t="str">
        <f t="shared" si="126"/>
        <v/>
      </c>
      <c r="AI24" s="165" t="str">
        <f t="shared" si="127"/>
        <v/>
      </c>
      <c r="AJ24" s="260">
        <f>IF('Entry of Marks'!F341="","",'Entry of Marks'!F341)</f>
        <v>5</v>
      </c>
      <c r="AK24" s="257">
        <f>IF('Entry of Marks'!AA341="","",'Entry of Marks'!AA341)</f>
        <v>8</v>
      </c>
      <c r="AL24" s="257">
        <f>IF('Entry of Marks'!M341="","",'Entry of Marks'!M341)</f>
        <v>16</v>
      </c>
      <c r="AM24" s="257">
        <f>IF('Entry of Marks'!AH341="","",'Entry of Marks'!AH341)</f>
        <v>29</v>
      </c>
      <c r="AN24" s="116">
        <f t="shared" si="11"/>
        <v>58</v>
      </c>
      <c r="AO24" s="261">
        <f>IF('Entry of Marks'!AO341="","",'Entry of Marks'!AO341)</f>
        <v>28</v>
      </c>
      <c r="AP24" s="116">
        <f t="shared" si="12"/>
        <v>41</v>
      </c>
      <c r="AQ24" s="167">
        <f t="shared" si="136"/>
        <v>69</v>
      </c>
      <c r="AR24" s="176" t="str">
        <f t="shared" si="145"/>
        <v/>
      </c>
      <c r="AS24" s="176" t="str">
        <f t="shared" si="14"/>
        <v/>
      </c>
      <c r="AT24" s="176" t="str">
        <f t="shared" si="15"/>
        <v/>
      </c>
      <c r="AU24" s="262">
        <f>IF('Entry of Marks'!F446="","",'Entry of Marks'!F446)</f>
        <v>8</v>
      </c>
      <c r="AV24" s="119">
        <f>IF('Entry of Marks'!AA446="","",'Entry of Marks'!AA446)</f>
        <v>7</v>
      </c>
      <c r="AW24" s="119">
        <f>IF('Entry of Marks'!M446="","",'Entry of Marks'!M446)</f>
        <v>12</v>
      </c>
      <c r="AX24" s="119">
        <f>IF('Entry of Marks'!AH446="","",'Entry of Marks'!AH446)</f>
        <v>30</v>
      </c>
      <c r="AY24" s="116">
        <f t="shared" si="16"/>
        <v>57</v>
      </c>
      <c r="AZ24" s="259">
        <f>IF('Entry of Marks'!AO446="","",'Entry of Marks'!AO446)</f>
        <v>17</v>
      </c>
      <c r="BA24" s="116">
        <f t="shared" si="17"/>
        <v>46</v>
      </c>
      <c r="BB24" s="167">
        <f t="shared" si="137"/>
        <v>63</v>
      </c>
      <c r="BC24" s="167" t="str">
        <f t="shared" si="18"/>
        <v/>
      </c>
      <c r="BD24" s="167" t="str">
        <f t="shared" si="19"/>
        <v/>
      </c>
      <c r="BE24" s="165" t="str">
        <f t="shared" si="143"/>
        <v/>
      </c>
      <c r="BF24" s="260" t="str">
        <f>IF('Entry of Marks'!F551="","",'Entry of Marks'!F551)</f>
        <v/>
      </c>
      <c r="BG24" s="257" t="str">
        <f>IF('Entry of Marks'!AA551="","",'Entry of Marks'!AA551)</f>
        <v/>
      </c>
      <c r="BH24" s="257" t="str">
        <f>IF('Entry of Marks'!M551="","",'Entry of Marks'!M551)</f>
        <v/>
      </c>
      <c r="BI24" s="257" t="str">
        <f>IF('Entry of Marks'!AH551="","",'Entry of Marks'!AH551)</f>
        <v/>
      </c>
      <c r="BJ24" s="116" t="str">
        <f t="shared" si="20"/>
        <v/>
      </c>
      <c r="BK24" s="261" t="str">
        <f>IF('Entry of Marks'!AO551="","",'Entry of Marks'!AO551)</f>
        <v/>
      </c>
      <c r="BL24" s="116" t="str">
        <f t="shared" si="21"/>
        <v/>
      </c>
      <c r="BM24" s="167" t="str">
        <f t="shared" si="138"/>
        <v/>
      </c>
      <c r="BN24" s="176" t="str">
        <f t="shared" si="22"/>
        <v/>
      </c>
      <c r="BO24" s="176" t="str">
        <f t="shared" si="23"/>
        <v/>
      </c>
      <c r="BP24" s="176" t="str">
        <f t="shared" si="24"/>
        <v/>
      </c>
      <c r="BQ24" s="258" t="str">
        <f>IF('Entry of Marks'!F656="","",'Entry of Marks'!F656)</f>
        <v/>
      </c>
      <c r="BR24" s="119" t="str">
        <f>IF('Entry of Marks'!AA656="","",'Entry of Marks'!AA656)</f>
        <v/>
      </c>
      <c r="BS24" s="119" t="str">
        <f>IF('Entry of Marks'!M656="","",'Entry of Marks'!M656)</f>
        <v/>
      </c>
      <c r="BT24" s="119" t="str">
        <f>IF('Entry of Marks'!AH656="","",'Entry of Marks'!AH656)</f>
        <v/>
      </c>
      <c r="BU24" s="116" t="str">
        <f t="shared" si="25"/>
        <v/>
      </c>
      <c r="BV24" s="119" t="str">
        <f>IF('Entry of Marks'!AO656="","",'Entry of Marks'!AO656)</f>
        <v/>
      </c>
      <c r="BW24" s="116" t="str">
        <f t="shared" si="26"/>
        <v/>
      </c>
      <c r="BX24" s="167" t="str">
        <f t="shared" si="139"/>
        <v/>
      </c>
      <c r="BY24" s="167" t="str">
        <f t="shared" si="27"/>
        <v/>
      </c>
      <c r="BZ24" s="167" t="str">
        <f t="shared" si="128"/>
        <v/>
      </c>
      <c r="CA24" s="165" t="str">
        <f t="shared" si="140"/>
        <v/>
      </c>
      <c r="CB24" s="260">
        <f>IF('Entry of Marks'!F761="","",'Entry of Marks'!F761)</f>
        <v>6</v>
      </c>
      <c r="CC24" s="257">
        <f>IF('Entry of Marks'!AA761="","",'Entry of Marks'!AA761)</f>
        <v>9</v>
      </c>
      <c r="CD24" s="257">
        <f>IF('Entry of Marks'!M761="","",'Entry of Marks'!M761)</f>
        <v>18</v>
      </c>
      <c r="CE24" s="257">
        <f>IF('Entry of Marks'!AH761="","",'Entry of Marks'!AH761)</f>
        <v>44</v>
      </c>
      <c r="CF24" s="116">
        <f t="shared" si="144"/>
        <v>77</v>
      </c>
      <c r="CG24" s="261">
        <f>IF('Entry of Marks'!AO761="","",'Entry of Marks'!AO761)</f>
        <v>50</v>
      </c>
      <c r="CH24" s="116">
        <f t="shared" si="28"/>
        <v>39</v>
      </c>
      <c r="CI24" s="167">
        <f t="shared" si="141"/>
        <v>89</v>
      </c>
      <c r="CJ24" s="176" t="str">
        <f t="shared" si="129"/>
        <v/>
      </c>
      <c r="CK24" s="176" t="str">
        <f t="shared" si="29"/>
        <v/>
      </c>
      <c r="CL24" s="324" t="str">
        <f t="shared" si="30"/>
        <v/>
      </c>
      <c r="CM24" s="258" t="str">
        <f>IF('Entry of Marks'!F866="","",'Entry of Marks'!F866)</f>
        <v/>
      </c>
      <c r="CN24" s="119" t="str">
        <f>IF('Entry of Marks'!AA866="","",'Entry of Marks'!AA866)</f>
        <v/>
      </c>
      <c r="CO24" s="119" t="str">
        <f>IF('Entry of Marks'!M866="","",'Entry of Marks'!M866)</f>
        <v/>
      </c>
      <c r="CP24" s="119" t="str">
        <f>IF('Entry of Marks'!AH866="","",'Entry of Marks'!AH866)</f>
        <v/>
      </c>
      <c r="CQ24" s="116" t="str">
        <f t="shared" si="31"/>
        <v/>
      </c>
      <c r="CR24" s="119" t="str">
        <f>IF('Entry of Marks'!AO866="","",'Entry of Marks'!AO866)</f>
        <v/>
      </c>
      <c r="CS24" s="116" t="str">
        <f t="shared" si="32"/>
        <v/>
      </c>
      <c r="CT24" s="167" t="str">
        <f t="shared" si="142"/>
        <v/>
      </c>
      <c r="CU24" s="167" t="str">
        <f t="shared" si="33"/>
        <v/>
      </c>
      <c r="CV24" s="167" t="str">
        <f t="shared" si="34"/>
        <v/>
      </c>
      <c r="CW24" s="165" t="str">
        <f t="shared" si="35"/>
        <v/>
      </c>
      <c r="CX24" s="131" t="str">
        <f>IF('Co-Scholostic'!C23="","",'Co-Scholostic'!C23)</f>
        <v>A</v>
      </c>
      <c r="CY24" s="131" t="str">
        <f>IF('Co-Scholostic'!D23="","",'Co-Scholostic'!D23)</f>
        <v>A</v>
      </c>
      <c r="CZ24" s="131" t="str">
        <f>IF('Co-Scholostic'!E23="","",'Co-Scholostic'!E23)</f>
        <v>A</v>
      </c>
      <c r="DA24" s="131" t="str">
        <f>IF('Co-Scholostic'!F23="","",'Co-Scholostic'!F23)</f>
        <v>A</v>
      </c>
      <c r="DB24" s="134" t="str">
        <f t="shared" si="36"/>
        <v/>
      </c>
      <c r="DC24" s="134" t="str">
        <f t="shared" si="37"/>
        <v/>
      </c>
      <c r="DD24" s="134" t="str">
        <f t="shared" si="38"/>
        <v/>
      </c>
      <c r="DE24" s="134" t="str">
        <f t="shared" si="39"/>
        <v/>
      </c>
      <c r="DF24" s="134" t="str">
        <f t="shared" si="40"/>
        <v/>
      </c>
      <c r="DG24" s="134" t="str">
        <f t="shared" si="41"/>
        <v/>
      </c>
      <c r="DH24" s="134" t="str">
        <f t="shared" si="42"/>
        <v/>
      </c>
      <c r="DI24" s="134" t="str">
        <f t="shared" si="43"/>
        <v/>
      </c>
      <c r="DJ24" s="134" t="e">
        <f t="shared" si="44"/>
        <v>#VALUE!</v>
      </c>
      <c r="DK24" s="137" t="str">
        <f t="shared" si="45"/>
        <v/>
      </c>
      <c r="DL24" s="137" t="str">
        <f t="shared" si="46"/>
        <v/>
      </c>
      <c r="DM24" s="137" t="str">
        <f t="shared" si="47"/>
        <v/>
      </c>
      <c r="DN24" s="137" t="str">
        <f t="shared" si="48"/>
        <v/>
      </c>
      <c r="DO24" s="137" t="str">
        <f t="shared" si="49"/>
        <v/>
      </c>
      <c r="DP24" s="137" t="str">
        <f t="shared" si="50"/>
        <v/>
      </c>
      <c r="DQ24" s="137" t="str">
        <f t="shared" si="51"/>
        <v/>
      </c>
      <c r="DR24" s="137" t="str">
        <f t="shared" si="52"/>
        <v/>
      </c>
      <c r="DS24" s="137" t="e">
        <f t="shared" si="53"/>
        <v>#VALUE!</v>
      </c>
      <c r="DT24" s="143">
        <f t="shared" si="54"/>
        <v>500</v>
      </c>
      <c r="DU24" s="144">
        <f t="shared" si="55"/>
        <v>335</v>
      </c>
      <c r="DV24" s="145">
        <f t="shared" si="56"/>
        <v>0.67</v>
      </c>
      <c r="DW24" s="138"/>
      <c r="DX24" s="30" t="str">
        <f t="shared" si="130"/>
        <v>PASS</v>
      </c>
      <c r="DY24" s="146">
        <f t="shared" si="57"/>
        <v>7</v>
      </c>
      <c r="DZ24" s="266" t="str">
        <f t="shared" si="58"/>
        <v/>
      </c>
      <c r="EA24" s="266" t="str">
        <f t="shared" si="59"/>
        <v/>
      </c>
      <c r="EB24" s="266" t="str">
        <f t="shared" si="60"/>
        <v/>
      </c>
      <c r="EC24" s="266" t="str">
        <f t="shared" si="61"/>
        <v/>
      </c>
      <c r="ED24" s="266" t="str">
        <f t="shared" si="62"/>
        <v/>
      </c>
      <c r="EE24" s="266" t="str">
        <f t="shared" si="63"/>
        <v/>
      </c>
      <c r="EF24" s="266" t="str">
        <f t="shared" si="64"/>
        <v/>
      </c>
      <c r="EG24" s="268"/>
      <c r="EH24" s="269" t="str">
        <f t="shared" si="65"/>
        <v/>
      </c>
      <c r="EI24" s="269" t="str">
        <f t="shared" si="66"/>
        <v/>
      </c>
      <c r="EJ24" s="269" t="str">
        <f t="shared" si="67"/>
        <v/>
      </c>
      <c r="EK24" s="269" t="str">
        <f t="shared" si="68"/>
        <v/>
      </c>
      <c r="EL24" s="271" t="str">
        <f t="shared" si="69"/>
        <v/>
      </c>
      <c r="EM24" s="271" t="str">
        <f t="shared" si="70"/>
        <v/>
      </c>
      <c r="EN24" s="273" t="str">
        <f t="shared" si="71"/>
        <v/>
      </c>
      <c r="EO24" s="276">
        <f t="shared" si="72"/>
        <v>0</v>
      </c>
      <c r="EP24" s="276" t="str">
        <f t="shared" si="73"/>
        <v>PASS</v>
      </c>
      <c r="EQ24" s="148" t="str">
        <f t="shared" si="74"/>
        <v/>
      </c>
      <c r="ER24" s="148" t="str">
        <f t="shared" si="75"/>
        <v>PASS</v>
      </c>
      <c r="ES24" s="276" t="str">
        <f t="shared" si="131"/>
        <v/>
      </c>
      <c r="ET24" s="276" t="str">
        <f t="shared" si="76"/>
        <v>PASS</v>
      </c>
      <c r="EU24" s="147" t="str">
        <f t="shared" si="77"/>
        <v/>
      </c>
      <c r="EV24" s="148" t="str">
        <f t="shared" si="78"/>
        <v/>
      </c>
      <c r="EW24" s="148" t="str">
        <f t="shared" si="79"/>
        <v/>
      </c>
      <c r="EX24" s="148"/>
      <c r="EY24" s="148" t="str">
        <f t="shared" si="80"/>
        <v>PASS</v>
      </c>
      <c r="EZ24" s="151" t="str">
        <f t="shared" si="81"/>
        <v/>
      </c>
      <c r="FA24" s="151" t="str">
        <f t="shared" si="82"/>
        <v/>
      </c>
      <c r="FB24" s="151" t="str">
        <f t="shared" si="83"/>
        <v/>
      </c>
      <c r="FC24" s="151" t="str">
        <f t="shared" si="84"/>
        <v/>
      </c>
      <c r="FD24" s="151" t="str">
        <f t="shared" si="85"/>
        <v/>
      </c>
      <c r="FE24" s="151" t="str">
        <f t="shared" si="86"/>
        <v/>
      </c>
      <c r="FF24" s="151" t="str">
        <f t="shared" si="87"/>
        <v/>
      </c>
      <c r="FG24" s="152" t="str">
        <f t="shared" si="88"/>
        <v/>
      </c>
      <c r="FH24" s="152" t="str">
        <f t="shared" si="89"/>
        <v/>
      </c>
      <c r="FI24" s="152" t="str">
        <f t="shared" si="90"/>
        <v/>
      </c>
      <c r="FJ24" s="152" t="str">
        <f t="shared" si="91"/>
        <v/>
      </c>
      <c r="FK24" s="151" t="str">
        <f t="shared" si="92"/>
        <v/>
      </c>
      <c r="FL24" s="151" t="str">
        <f t="shared" si="93"/>
        <v/>
      </c>
      <c r="FM24" s="152" t="str">
        <f t="shared" si="94"/>
        <v/>
      </c>
      <c r="FN24" s="152">
        <f t="shared" si="95"/>
        <v>0</v>
      </c>
      <c r="FO24" s="152" t="str">
        <f t="shared" si="96"/>
        <v>PASS</v>
      </c>
      <c r="FP24" s="152" t="str">
        <f t="shared" si="97"/>
        <v/>
      </c>
      <c r="FQ24" s="152" t="str">
        <f t="shared" si="98"/>
        <v>PASS</v>
      </c>
      <c r="FR24" s="152" t="str">
        <f t="shared" si="99"/>
        <v/>
      </c>
      <c r="FS24" s="152" t="str">
        <f t="shared" si="100"/>
        <v>PASS</v>
      </c>
      <c r="FT24" s="152" t="str">
        <f t="shared" si="101"/>
        <v/>
      </c>
      <c r="FU24" s="152" t="str">
        <f t="shared" si="102"/>
        <v/>
      </c>
      <c r="FV24" s="151" t="str">
        <f t="shared" si="103"/>
        <v/>
      </c>
      <c r="FW24" s="151" t="str">
        <f t="shared" si="104"/>
        <v/>
      </c>
      <c r="FX24" s="152" t="str">
        <f t="shared" si="105"/>
        <v>PASS</v>
      </c>
      <c r="FY24" s="153" t="str">
        <f t="shared" si="132"/>
        <v/>
      </c>
      <c r="FZ24" s="156">
        <f t="shared" si="106"/>
        <v>0</v>
      </c>
      <c r="GA24" s="241" t="str">
        <f t="shared" si="107"/>
        <v>PASS</v>
      </c>
      <c r="GB24" s="214">
        <f t="shared" si="108"/>
        <v>335</v>
      </c>
      <c r="GC24" s="214">
        <f t="shared" si="109"/>
        <v>67</v>
      </c>
      <c r="GD24" s="242" t="str">
        <f t="shared" si="110"/>
        <v>B2</v>
      </c>
      <c r="GE24" s="253" t="str">
        <f t="shared" si="111"/>
        <v>B1</v>
      </c>
      <c r="GF24" s="253" t="str">
        <f t="shared" si="112"/>
        <v>B1</v>
      </c>
      <c r="GG24" s="253" t="str">
        <f t="shared" si="113"/>
        <v>C1</v>
      </c>
      <c r="GH24" s="253" t="str">
        <f t="shared" si="114"/>
        <v>B2</v>
      </c>
      <c r="GI24" s="253" t="str">
        <f t="shared" si="115"/>
        <v>B2</v>
      </c>
      <c r="GJ24" s="253" t="str">
        <f t="shared" si="116"/>
        <v/>
      </c>
      <c r="GK24" s="253" t="str">
        <f t="shared" si="117"/>
        <v/>
      </c>
      <c r="GL24" s="253" t="str">
        <f t="shared" si="118"/>
        <v>A2</v>
      </c>
      <c r="GM24" s="253" t="str">
        <f t="shared" si="119"/>
        <v/>
      </c>
      <c r="GN24" s="253" t="str">
        <f t="shared" si="120"/>
        <v/>
      </c>
      <c r="GO24" s="329">
        <f t="shared" si="121"/>
        <v>67</v>
      </c>
      <c r="GP24" s="329" t="str">
        <f t="shared" si="122"/>
        <v>B2</v>
      </c>
    </row>
    <row r="25" spans="1:198" x14ac:dyDescent="0.35">
      <c r="A25" s="1">
        <f>IF('Student Profile'!A24="","",'Student Profile'!A24)</f>
        <v>22</v>
      </c>
      <c r="B25" s="28" t="str">
        <f>IF('Student Profile'!B24="","",'Student Profile'!B24)</f>
        <v>TANUJA NEGI</v>
      </c>
      <c r="C25" s="114">
        <f>IF('Entry of Marks'!F27="","",'Entry of Marks'!F27)</f>
        <v>10</v>
      </c>
      <c r="D25" s="119">
        <f>IF('Entry of Marks'!AA27="","",'Entry of Marks'!AA27)</f>
        <v>9</v>
      </c>
      <c r="E25" s="115">
        <f>IF('Entry of Marks'!M27="","",'Entry of Marks'!M27)</f>
        <v>27</v>
      </c>
      <c r="F25" s="115">
        <f>IF('Entry of Marks'!AH27="","",'Entry of Marks'!AH27)</f>
        <v>47</v>
      </c>
      <c r="G25" s="116">
        <f t="shared" si="1"/>
        <v>93</v>
      </c>
      <c r="H25" s="116">
        <f>IF('Entry of Marks'!AO27="","",'Entry of Marks'!AO27)</f>
        <v>20</v>
      </c>
      <c r="I25" s="116">
        <f t="shared" si="123"/>
        <v>75</v>
      </c>
      <c r="J25" s="167">
        <f t="shared" si="133"/>
        <v>95</v>
      </c>
      <c r="K25" s="167" t="str">
        <f t="shared" si="2"/>
        <v/>
      </c>
      <c r="L25" s="167" t="str">
        <f t="shared" si="3"/>
        <v/>
      </c>
      <c r="M25" s="165" t="str">
        <f t="shared" si="124"/>
        <v/>
      </c>
      <c r="N25" s="124">
        <f>IF('Entry of Marks'!F132="","",'Entry of Marks'!F132)</f>
        <v>7</v>
      </c>
      <c r="O25" s="125">
        <f>IF('Entry of Marks'!AA132="","",'Entry of Marks'!AA132)</f>
        <v>8</v>
      </c>
      <c r="P25" s="125">
        <f>IF('Entry of Marks'!M132="","",'Entry of Marks'!M132)</f>
        <v>8</v>
      </c>
      <c r="Q25" s="257">
        <f>IF('Entry of Marks'!AH132="","",'Entry of Marks'!AH132)</f>
        <v>35</v>
      </c>
      <c r="R25" s="116">
        <f t="shared" si="4"/>
        <v>58</v>
      </c>
      <c r="S25" s="126">
        <f>IF('Entry of Marks'!AO132="","",'Entry of Marks'!AO132)</f>
        <v>20</v>
      </c>
      <c r="T25" s="116">
        <f t="shared" si="5"/>
        <v>47</v>
      </c>
      <c r="U25" s="167">
        <f t="shared" si="134"/>
        <v>67</v>
      </c>
      <c r="V25" s="176" t="str">
        <f t="shared" si="6"/>
        <v/>
      </c>
      <c r="W25" s="176" t="str">
        <f t="shared" si="125"/>
        <v/>
      </c>
      <c r="X25" s="174" t="str">
        <f t="shared" si="7"/>
        <v/>
      </c>
      <c r="Y25" s="258">
        <f>IF('Entry of Marks'!F237="","",'Entry of Marks'!F237)</f>
        <v>7</v>
      </c>
      <c r="Z25" s="119">
        <f>IF('Entry of Marks'!AA237="","",'Entry of Marks'!AA237)</f>
        <v>9</v>
      </c>
      <c r="AA25" s="119">
        <f>IF('Entry of Marks'!M237="","",'Entry of Marks'!M237)</f>
        <v>13</v>
      </c>
      <c r="AB25" s="119">
        <f>IF('Entry of Marks'!AH237="","",'Entry of Marks'!AH237)</f>
        <v>35</v>
      </c>
      <c r="AC25" s="116">
        <f t="shared" si="8"/>
        <v>64</v>
      </c>
      <c r="AD25" s="259">
        <f>IF('Entry of Marks'!AO237="","",'Entry of Marks'!AO237)</f>
        <v>30</v>
      </c>
      <c r="AE25" s="116">
        <f t="shared" si="9"/>
        <v>45</v>
      </c>
      <c r="AF25" s="167">
        <f t="shared" si="135"/>
        <v>75</v>
      </c>
      <c r="AG25" s="167" t="str">
        <f t="shared" si="10"/>
        <v/>
      </c>
      <c r="AH25" s="167" t="str">
        <f t="shared" si="126"/>
        <v/>
      </c>
      <c r="AI25" s="165" t="str">
        <f t="shared" si="127"/>
        <v/>
      </c>
      <c r="AJ25" s="260">
        <f>IF('Entry of Marks'!F342="","",'Entry of Marks'!F342)</f>
        <v>6</v>
      </c>
      <c r="AK25" s="257">
        <f>IF('Entry of Marks'!AA342="","",'Entry of Marks'!AA342)</f>
        <v>10</v>
      </c>
      <c r="AL25" s="257">
        <f>IF('Entry of Marks'!M342="","",'Entry of Marks'!M342)</f>
        <v>23</v>
      </c>
      <c r="AM25" s="257">
        <f>IF('Entry of Marks'!AH342="","",'Entry of Marks'!AH342)</f>
        <v>40</v>
      </c>
      <c r="AN25" s="116">
        <f t="shared" si="11"/>
        <v>79</v>
      </c>
      <c r="AO25" s="261">
        <f>IF('Entry of Marks'!AO342="","",'Entry of Marks'!AO342)</f>
        <v>30</v>
      </c>
      <c r="AP25" s="116">
        <f t="shared" si="12"/>
        <v>56</v>
      </c>
      <c r="AQ25" s="167">
        <f t="shared" si="136"/>
        <v>86</v>
      </c>
      <c r="AR25" s="176" t="str">
        <f t="shared" si="145"/>
        <v/>
      </c>
      <c r="AS25" s="176" t="str">
        <f t="shared" si="14"/>
        <v/>
      </c>
      <c r="AT25" s="176" t="str">
        <f t="shared" si="15"/>
        <v/>
      </c>
      <c r="AU25" s="262">
        <f>IF('Entry of Marks'!F447="","",'Entry of Marks'!F447)</f>
        <v>9</v>
      </c>
      <c r="AV25" s="119">
        <f>IF('Entry of Marks'!AA447="","",'Entry of Marks'!AA447)</f>
        <v>10</v>
      </c>
      <c r="AW25" s="119">
        <f>IF('Entry of Marks'!M447="","",'Entry of Marks'!M447)</f>
        <v>19</v>
      </c>
      <c r="AX25" s="119">
        <f>IF('Entry of Marks'!AH447="","",'Entry of Marks'!AH447)</f>
        <v>45</v>
      </c>
      <c r="AY25" s="116">
        <f t="shared" si="16"/>
        <v>83</v>
      </c>
      <c r="AZ25" s="259">
        <f>IF('Entry of Marks'!AO447="","",'Entry of Marks'!AO447)</f>
        <v>20</v>
      </c>
      <c r="BA25" s="116">
        <f t="shared" si="17"/>
        <v>67</v>
      </c>
      <c r="BB25" s="167">
        <f t="shared" si="137"/>
        <v>87</v>
      </c>
      <c r="BC25" s="167" t="str">
        <f t="shared" si="18"/>
        <v/>
      </c>
      <c r="BD25" s="167" t="str">
        <f t="shared" si="19"/>
        <v/>
      </c>
      <c r="BE25" s="165" t="str">
        <f t="shared" si="143"/>
        <v/>
      </c>
      <c r="BF25" s="260" t="str">
        <f>IF('Entry of Marks'!F552="","",'Entry of Marks'!F552)</f>
        <v/>
      </c>
      <c r="BG25" s="257" t="str">
        <f>IF('Entry of Marks'!AA552="","",'Entry of Marks'!AA552)</f>
        <v/>
      </c>
      <c r="BH25" s="257" t="str">
        <f>IF('Entry of Marks'!M552="","",'Entry of Marks'!M552)</f>
        <v/>
      </c>
      <c r="BI25" s="257" t="str">
        <f>IF('Entry of Marks'!AH552="","",'Entry of Marks'!AH552)</f>
        <v/>
      </c>
      <c r="BJ25" s="116" t="str">
        <f t="shared" si="20"/>
        <v/>
      </c>
      <c r="BK25" s="261" t="str">
        <f>IF('Entry of Marks'!AO552="","",'Entry of Marks'!AO552)</f>
        <v/>
      </c>
      <c r="BL25" s="116" t="str">
        <f t="shared" si="21"/>
        <v/>
      </c>
      <c r="BM25" s="167" t="str">
        <f t="shared" si="138"/>
        <v/>
      </c>
      <c r="BN25" s="176" t="str">
        <f t="shared" si="22"/>
        <v/>
      </c>
      <c r="BO25" s="176" t="str">
        <f t="shared" si="23"/>
        <v/>
      </c>
      <c r="BP25" s="176" t="str">
        <f t="shared" si="24"/>
        <v/>
      </c>
      <c r="BQ25" s="258" t="str">
        <f>IF('Entry of Marks'!F657="","",'Entry of Marks'!F657)</f>
        <v/>
      </c>
      <c r="BR25" s="119" t="str">
        <f>IF('Entry of Marks'!AA657="","",'Entry of Marks'!AA657)</f>
        <v/>
      </c>
      <c r="BS25" s="119" t="str">
        <f>IF('Entry of Marks'!M657="","",'Entry of Marks'!M657)</f>
        <v/>
      </c>
      <c r="BT25" s="119" t="str">
        <f>IF('Entry of Marks'!AH657="","",'Entry of Marks'!AH657)</f>
        <v/>
      </c>
      <c r="BU25" s="116" t="str">
        <f t="shared" si="25"/>
        <v/>
      </c>
      <c r="BV25" s="119" t="str">
        <f>IF('Entry of Marks'!AO657="","",'Entry of Marks'!AO657)</f>
        <v/>
      </c>
      <c r="BW25" s="116" t="str">
        <f t="shared" si="26"/>
        <v/>
      </c>
      <c r="BX25" s="167" t="str">
        <f t="shared" si="139"/>
        <v/>
      </c>
      <c r="BY25" s="167" t="str">
        <f t="shared" si="27"/>
        <v/>
      </c>
      <c r="BZ25" s="167" t="str">
        <f t="shared" si="128"/>
        <v/>
      </c>
      <c r="CA25" s="165" t="str">
        <f t="shared" si="140"/>
        <v/>
      </c>
      <c r="CB25" s="260">
        <f>IF('Entry of Marks'!F762="","",'Entry of Marks'!F762)</f>
        <v>9</v>
      </c>
      <c r="CC25" s="257">
        <f>IF('Entry of Marks'!AA762="","",'Entry of Marks'!AA762)</f>
        <v>10</v>
      </c>
      <c r="CD25" s="257">
        <f>IF('Entry of Marks'!M762="","",'Entry of Marks'!M762)</f>
        <v>29</v>
      </c>
      <c r="CE25" s="257">
        <f>IF('Entry of Marks'!AH762="","",'Entry of Marks'!AH762)</f>
        <v>48</v>
      </c>
      <c r="CF25" s="116">
        <f t="shared" si="144"/>
        <v>96</v>
      </c>
      <c r="CG25" s="261">
        <f>IF('Entry of Marks'!AO762="","",'Entry of Marks'!AO762)</f>
        <v>50</v>
      </c>
      <c r="CH25" s="116">
        <f t="shared" si="28"/>
        <v>48</v>
      </c>
      <c r="CI25" s="167">
        <f t="shared" si="141"/>
        <v>98</v>
      </c>
      <c r="CJ25" s="176" t="str">
        <f t="shared" si="129"/>
        <v/>
      </c>
      <c r="CK25" s="176" t="str">
        <f t="shared" si="29"/>
        <v/>
      </c>
      <c r="CL25" s="324" t="str">
        <f t="shared" si="30"/>
        <v/>
      </c>
      <c r="CM25" s="258" t="str">
        <f>IF('Entry of Marks'!F867="","",'Entry of Marks'!F867)</f>
        <v/>
      </c>
      <c r="CN25" s="119" t="str">
        <f>IF('Entry of Marks'!AA867="","",'Entry of Marks'!AA867)</f>
        <v/>
      </c>
      <c r="CO25" s="119" t="str">
        <f>IF('Entry of Marks'!M867="","",'Entry of Marks'!M867)</f>
        <v/>
      </c>
      <c r="CP25" s="119" t="str">
        <f>IF('Entry of Marks'!AH867="","",'Entry of Marks'!AH867)</f>
        <v/>
      </c>
      <c r="CQ25" s="116" t="str">
        <f t="shared" si="31"/>
        <v/>
      </c>
      <c r="CR25" s="119" t="str">
        <f>IF('Entry of Marks'!AO867="","",'Entry of Marks'!AO867)</f>
        <v/>
      </c>
      <c r="CS25" s="116" t="str">
        <f t="shared" si="32"/>
        <v/>
      </c>
      <c r="CT25" s="167" t="str">
        <f t="shared" si="142"/>
        <v/>
      </c>
      <c r="CU25" s="167" t="str">
        <f t="shared" si="33"/>
        <v/>
      </c>
      <c r="CV25" s="167" t="str">
        <f t="shared" si="34"/>
        <v/>
      </c>
      <c r="CW25" s="165" t="str">
        <f t="shared" si="35"/>
        <v/>
      </c>
      <c r="CX25" s="131" t="str">
        <f>IF('Co-Scholostic'!C24="","",'Co-Scholostic'!C24)</f>
        <v>A</v>
      </c>
      <c r="CY25" s="131" t="str">
        <f>IF('Co-Scholostic'!D24="","",'Co-Scholostic'!D24)</f>
        <v>A</v>
      </c>
      <c r="CZ25" s="131" t="str">
        <f>IF('Co-Scholostic'!E24="","",'Co-Scholostic'!E24)</f>
        <v>A</v>
      </c>
      <c r="DA25" s="131" t="str">
        <f>IF('Co-Scholostic'!F24="","",'Co-Scholostic'!F24)</f>
        <v>A</v>
      </c>
      <c r="DB25" s="134" t="str">
        <f t="shared" si="36"/>
        <v/>
      </c>
      <c r="DC25" s="134" t="str">
        <f t="shared" si="37"/>
        <v/>
      </c>
      <c r="DD25" s="134" t="str">
        <f t="shared" si="38"/>
        <v/>
      </c>
      <c r="DE25" s="134" t="str">
        <f t="shared" si="39"/>
        <v/>
      </c>
      <c r="DF25" s="134" t="str">
        <f t="shared" si="40"/>
        <v/>
      </c>
      <c r="DG25" s="134" t="str">
        <f t="shared" si="41"/>
        <v/>
      </c>
      <c r="DH25" s="134" t="str">
        <f t="shared" si="42"/>
        <v/>
      </c>
      <c r="DI25" s="134" t="str">
        <f t="shared" si="43"/>
        <v/>
      </c>
      <c r="DJ25" s="134" t="e">
        <f t="shared" si="44"/>
        <v>#VALUE!</v>
      </c>
      <c r="DK25" s="137" t="str">
        <f t="shared" si="45"/>
        <v/>
      </c>
      <c r="DL25" s="137" t="str">
        <f t="shared" si="46"/>
        <v/>
      </c>
      <c r="DM25" s="137" t="str">
        <f t="shared" si="47"/>
        <v/>
      </c>
      <c r="DN25" s="137" t="str">
        <f t="shared" si="48"/>
        <v/>
      </c>
      <c r="DO25" s="137" t="str">
        <f t="shared" si="49"/>
        <v/>
      </c>
      <c r="DP25" s="137" t="str">
        <f t="shared" si="50"/>
        <v/>
      </c>
      <c r="DQ25" s="137" t="str">
        <f t="shared" si="51"/>
        <v/>
      </c>
      <c r="DR25" s="137" t="str">
        <f t="shared" si="52"/>
        <v/>
      </c>
      <c r="DS25" s="137" t="e">
        <f t="shared" si="53"/>
        <v>#VALUE!</v>
      </c>
      <c r="DT25" s="143">
        <f t="shared" si="54"/>
        <v>500</v>
      </c>
      <c r="DU25" s="144">
        <f t="shared" si="55"/>
        <v>410</v>
      </c>
      <c r="DV25" s="145">
        <f t="shared" si="56"/>
        <v>0.82</v>
      </c>
      <c r="DW25" s="138"/>
      <c r="DX25" s="30" t="str">
        <f t="shared" si="130"/>
        <v>PASS</v>
      </c>
      <c r="DY25" s="146">
        <f t="shared" si="57"/>
        <v>1</v>
      </c>
      <c r="DZ25" s="266" t="str">
        <f t="shared" si="58"/>
        <v/>
      </c>
      <c r="EA25" s="266" t="str">
        <f t="shared" si="59"/>
        <v/>
      </c>
      <c r="EB25" s="266" t="str">
        <f t="shared" si="60"/>
        <v/>
      </c>
      <c r="EC25" s="266" t="str">
        <f t="shared" si="61"/>
        <v/>
      </c>
      <c r="ED25" s="266" t="str">
        <f t="shared" si="62"/>
        <v/>
      </c>
      <c r="EE25" s="266" t="str">
        <f t="shared" si="63"/>
        <v/>
      </c>
      <c r="EF25" s="266" t="str">
        <f t="shared" si="64"/>
        <v/>
      </c>
      <c r="EG25" s="268"/>
      <c r="EH25" s="269" t="str">
        <f t="shared" si="65"/>
        <v/>
      </c>
      <c r="EI25" s="269" t="str">
        <f t="shared" si="66"/>
        <v/>
      </c>
      <c r="EJ25" s="269" t="str">
        <f t="shared" si="67"/>
        <v/>
      </c>
      <c r="EK25" s="269" t="str">
        <f t="shared" si="68"/>
        <v/>
      </c>
      <c r="EL25" s="271" t="str">
        <f t="shared" si="69"/>
        <v/>
      </c>
      <c r="EM25" s="271" t="str">
        <f t="shared" si="70"/>
        <v/>
      </c>
      <c r="EN25" s="273" t="str">
        <f t="shared" si="71"/>
        <v/>
      </c>
      <c r="EO25" s="276">
        <f t="shared" si="72"/>
        <v>0</v>
      </c>
      <c r="EP25" s="276" t="str">
        <f t="shared" si="73"/>
        <v>PASS</v>
      </c>
      <c r="EQ25" s="148" t="str">
        <f t="shared" si="74"/>
        <v/>
      </c>
      <c r="ER25" s="148" t="str">
        <f t="shared" si="75"/>
        <v>PASS</v>
      </c>
      <c r="ES25" s="276" t="str">
        <f t="shared" si="131"/>
        <v/>
      </c>
      <c r="ET25" s="276" t="str">
        <f t="shared" si="76"/>
        <v>PASS</v>
      </c>
      <c r="EU25" s="147" t="str">
        <f t="shared" si="77"/>
        <v/>
      </c>
      <c r="EV25" s="148" t="str">
        <f t="shared" si="78"/>
        <v/>
      </c>
      <c r="EW25" s="148" t="str">
        <f t="shared" si="79"/>
        <v/>
      </c>
      <c r="EX25" s="148"/>
      <c r="EY25" s="148" t="str">
        <f t="shared" si="80"/>
        <v>PASS</v>
      </c>
      <c r="EZ25" s="151" t="str">
        <f t="shared" si="81"/>
        <v/>
      </c>
      <c r="FA25" s="151" t="str">
        <f t="shared" si="82"/>
        <v/>
      </c>
      <c r="FB25" s="151" t="str">
        <f t="shared" si="83"/>
        <v/>
      </c>
      <c r="FC25" s="151" t="str">
        <f t="shared" si="84"/>
        <v/>
      </c>
      <c r="FD25" s="151" t="str">
        <f t="shared" si="85"/>
        <v/>
      </c>
      <c r="FE25" s="151" t="str">
        <f t="shared" si="86"/>
        <v/>
      </c>
      <c r="FF25" s="151" t="str">
        <f t="shared" si="87"/>
        <v/>
      </c>
      <c r="FG25" s="152" t="str">
        <f t="shared" si="88"/>
        <v/>
      </c>
      <c r="FH25" s="152" t="str">
        <f t="shared" si="89"/>
        <v/>
      </c>
      <c r="FI25" s="152" t="str">
        <f t="shared" si="90"/>
        <v/>
      </c>
      <c r="FJ25" s="152" t="str">
        <f t="shared" si="91"/>
        <v/>
      </c>
      <c r="FK25" s="151" t="str">
        <f t="shared" si="92"/>
        <v/>
      </c>
      <c r="FL25" s="151" t="str">
        <f t="shared" si="93"/>
        <v/>
      </c>
      <c r="FM25" s="152" t="str">
        <f t="shared" si="94"/>
        <v/>
      </c>
      <c r="FN25" s="152">
        <f t="shared" si="95"/>
        <v>0</v>
      </c>
      <c r="FO25" s="152" t="str">
        <f t="shared" si="96"/>
        <v>PASS</v>
      </c>
      <c r="FP25" s="152" t="str">
        <f t="shared" si="97"/>
        <v/>
      </c>
      <c r="FQ25" s="152" t="str">
        <f t="shared" si="98"/>
        <v>PASS</v>
      </c>
      <c r="FR25" s="152" t="str">
        <f t="shared" si="99"/>
        <v/>
      </c>
      <c r="FS25" s="152" t="str">
        <f t="shared" si="100"/>
        <v>PASS</v>
      </c>
      <c r="FT25" s="152" t="str">
        <f t="shared" si="101"/>
        <v/>
      </c>
      <c r="FU25" s="152" t="str">
        <f t="shared" si="102"/>
        <v/>
      </c>
      <c r="FV25" s="151" t="str">
        <f t="shared" si="103"/>
        <v/>
      </c>
      <c r="FW25" s="151" t="str">
        <f t="shared" si="104"/>
        <v/>
      </c>
      <c r="FX25" s="152" t="str">
        <f t="shared" si="105"/>
        <v>PASS</v>
      </c>
      <c r="FY25" s="153" t="str">
        <f t="shared" si="132"/>
        <v/>
      </c>
      <c r="FZ25" s="156">
        <f t="shared" si="106"/>
        <v>0</v>
      </c>
      <c r="GA25" s="241" t="str">
        <f t="shared" si="107"/>
        <v>PASS</v>
      </c>
      <c r="GB25" s="214">
        <f t="shared" si="108"/>
        <v>410</v>
      </c>
      <c r="GC25" s="214">
        <f t="shared" si="109"/>
        <v>82</v>
      </c>
      <c r="GD25" s="242" t="str">
        <f t="shared" si="110"/>
        <v>A2</v>
      </c>
      <c r="GE25" s="253" t="str">
        <f t="shared" si="111"/>
        <v>A1</v>
      </c>
      <c r="GF25" s="253" t="str">
        <f t="shared" si="112"/>
        <v>B2</v>
      </c>
      <c r="GG25" s="253" t="str">
        <f t="shared" si="113"/>
        <v>B1</v>
      </c>
      <c r="GH25" s="253" t="str">
        <f t="shared" si="114"/>
        <v>A2</v>
      </c>
      <c r="GI25" s="253" t="str">
        <f t="shared" si="115"/>
        <v>A2</v>
      </c>
      <c r="GJ25" s="253" t="str">
        <f t="shared" si="116"/>
        <v/>
      </c>
      <c r="GK25" s="253" t="str">
        <f t="shared" si="117"/>
        <v/>
      </c>
      <c r="GL25" s="253" t="str">
        <f t="shared" si="118"/>
        <v>A1</v>
      </c>
      <c r="GM25" s="253" t="str">
        <f t="shared" si="119"/>
        <v/>
      </c>
      <c r="GN25" s="253" t="str">
        <f t="shared" si="120"/>
        <v/>
      </c>
      <c r="GO25" s="329">
        <f t="shared" si="121"/>
        <v>82</v>
      </c>
      <c r="GP25" s="329" t="str">
        <f t="shared" si="122"/>
        <v>A2</v>
      </c>
    </row>
    <row r="26" spans="1:198" x14ac:dyDescent="0.35">
      <c r="A26" s="1">
        <f>IF('Student Profile'!A25="","",'Student Profile'!A25)</f>
        <v>23</v>
      </c>
      <c r="B26" s="28" t="e">
        <f>IF('Student Profile'!#REF!="","",'Student Profile'!#REF!)</f>
        <v>#REF!</v>
      </c>
      <c r="C26" s="114">
        <f>IF('Entry of Marks'!F28="","",'Entry of Marks'!F28)</f>
        <v>6</v>
      </c>
      <c r="D26" s="119">
        <f>IF('Entry of Marks'!AA28="","",'Entry of Marks'!AA28)</f>
        <v>3</v>
      </c>
      <c r="E26" s="115">
        <f>IF('Entry of Marks'!M28="","",'Entry of Marks'!M28)</f>
        <v>21</v>
      </c>
      <c r="F26" s="115">
        <f>IF('Entry of Marks'!AH28="","",'Entry of Marks'!AH28)</f>
        <v>27</v>
      </c>
      <c r="G26" s="116">
        <f t="shared" si="1"/>
        <v>57</v>
      </c>
      <c r="H26" s="116">
        <f>IF('Entry of Marks'!AO28="","",'Entry of Marks'!AO28)</f>
        <v>17</v>
      </c>
      <c r="I26" s="116">
        <f t="shared" si="123"/>
        <v>46</v>
      </c>
      <c r="J26" s="167">
        <f t="shared" si="133"/>
        <v>63</v>
      </c>
      <c r="K26" s="167" t="str">
        <f t="shared" si="2"/>
        <v/>
      </c>
      <c r="L26" s="167" t="str">
        <f t="shared" si="3"/>
        <v/>
      </c>
      <c r="M26" s="165" t="str">
        <f t="shared" si="124"/>
        <v/>
      </c>
      <c r="N26" s="124">
        <f>IF('Entry of Marks'!F133="","",'Entry of Marks'!F133)</f>
        <v>7</v>
      </c>
      <c r="O26" s="125">
        <f>IF('Entry of Marks'!AA133="","",'Entry of Marks'!AA133)</f>
        <v>6</v>
      </c>
      <c r="P26" s="125">
        <f>IF('Entry of Marks'!M133="","",'Entry of Marks'!M133)</f>
        <v>14</v>
      </c>
      <c r="Q26" s="257">
        <f>IF('Entry of Marks'!AH133="","",'Entry of Marks'!AH133)</f>
        <v>18</v>
      </c>
      <c r="R26" s="116">
        <f t="shared" si="4"/>
        <v>45</v>
      </c>
      <c r="S26" s="126">
        <f>IF('Entry of Marks'!AO133="","",'Entry of Marks'!AO133)</f>
        <v>19</v>
      </c>
      <c r="T26" s="116">
        <f t="shared" si="5"/>
        <v>36</v>
      </c>
      <c r="U26" s="167">
        <f t="shared" si="134"/>
        <v>55</v>
      </c>
      <c r="V26" s="176" t="str">
        <f t="shared" si="6"/>
        <v/>
      </c>
      <c r="W26" s="176" t="str">
        <f t="shared" si="125"/>
        <v/>
      </c>
      <c r="X26" s="174" t="str">
        <f t="shared" si="7"/>
        <v/>
      </c>
      <c r="Y26" s="258">
        <f>IF('Entry of Marks'!F238="","",'Entry of Marks'!F238)</f>
        <v>7</v>
      </c>
      <c r="Z26" s="119">
        <f>IF('Entry of Marks'!AA238="","",'Entry of Marks'!AA238)</f>
        <v>4</v>
      </c>
      <c r="AA26" s="119">
        <f>IF('Entry of Marks'!M238="","",'Entry of Marks'!M238)</f>
        <v>8</v>
      </c>
      <c r="AB26" s="119">
        <f>IF('Entry of Marks'!AH238="","",'Entry of Marks'!AH238)</f>
        <v>14</v>
      </c>
      <c r="AC26" s="116">
        <f t="shared" si="8"/>
        <v>33</v>
      </c>
      <c r="AD26" s="259">
        <f>IF('Entry of Marks'!AO238="","",'Entry of Marks'!AO238)</f>
        <v>25</v>
      </c>
      <c r="AE26" s="116">
        <f t="shared" si="9"/>
        <v>24</v>
      </c>
      <c r="AF26" s="167">
        <f t="shared" si="135"/>
        <v>49</v>
      </c>
      <c r="AG26" s="167" t="str">
        <f t="shared" si="10"/>
        <v/>
      </c>
      <c r="AH26" s="167" t="str">
        <f t="shared" si="126"/>
        <v/>
      </c>
      <c r="AI26" s="165" t="str">
        <f t="shared" si="127"/>
        <v/>
      </c>
      <c r="AJ26" s="260">
        <f>IF('Entry of Marks'!F343="","",'Entry of Marks'!F343)</f>
        <v>4</v>
      </c>
      <c r="AK26" s="257">
        <f>IF('Entry of Marks'!AA343="","",'Entry of Marks'!AA343)</f>
        <v>9</v>
      </c>
      <c r="AL26" s="257">
        <f>IF('Entry of Marks'!M343="","",'Entry of Marks'!M343)</f>
        <v>7</v>
      </c>
      <c r="AM26" s="257">
        <f>IF('Entry of Marks'!AH343="","",'Entry of Marks'!AH343)</f>
        <v>23</v>
      </c>
      <c r="AN26" s="116">
        <f t="shared" si="11"/>
        <v>43</v>
      </c>
      <c r="AO26" s="261">
        <f>IF('Entry of Marks'!AO343="","",'Entry of Marks'!AO343)</f>
        <v>28</v>
      </c>
      <c r="AP26" s="116">
        <f t="shared" si="12"/>
        <v>31</v>
      </c>
      <c r="AQ26" s="167">
        <f t="shared" si="136"/>
        <v>59</v>
      </c>
      <c r="AR26" s="176" t="str">
        <f t="shared" si="145"/>
        <v/>
      </c>
      <c r="AS26" s="176" t="str">
        <f t="shared" si="14"/>
        <v/>
      </c>
      <c r="AT26" s="176" t="str">
        <f t="shared" si="15"/>
        <v/>
      </c>
      <c r="AU26" s="262" t="str">
        <f>IF('Entry of Marks'!F448="","",'Entry of Marks'!F448)</f>
        <v/>
      </c>
      <c r="AV26" s="119" t="str">
        <f>IF('Entry of Marks'!AA448="","",'Entry of Marks'!AA448)</f>
        <v/>
      </c>
      <c r="AW26" s="119" t="str">
        <f>IF('Entry of Marks'!M448="","",'Entry of Marks'!M448)</f>
        <v/>
      </c>
      <c r="AX26" s="119" t="str">
        <f>IF('Entry of Marks'!AH448="","",'Entry of Marks'!AH448)</f>
        <v/>
      </c>
      <c r="AY26" s="116" t="str">
        <f t="shared" si="16"/>
        <v/>
      </c>
      <c r="AZ26" s="259" t="str">
        <f>IF('Entry of Marks'!AO448="","",'Entry of Marks'!AO448)</f>
        <v/>
      </c>
      <c r="BA26" s="116" t="str">
        <f t="shared" si="17"/>
        <v/>
      </c>
      <c r="BB26" s="167" t="str">
        <f t="shared" si="137"/>
        <v/>
      </c>
      <c r="BC26" s="167" t="str">
        <f t="shared" si="18"/>
        <v/>
      </c>
      <c r="BD26" s="167" t="str">
        <f t="shared" si="19"/>
        <v/>
      </c>
      <c r="BE26" s="165" t="str">
        <f t="shared" si="143"/>
        <v/>
      </c>
      <c r="BF26" s="260">
        <f>IF('Entry of Marks'!F553="","",'Entry of Marks'!F553)</f>
        <v>4</v>
      </c>
      <c r="BG26" s="257">
        <f>IF('Entry of Marks'!AA553="","",'Entry of Marks'!AA553)</f>
        <v>8</v>
      </c>
      <c r="BH26" s="257">
        <f>IF('Entry of Marks'!M553="","",'Entry of Marks'!M553)</f>
        <v>9</v>
      </c>
      <c r="BI26" s="257">
        <f>IF('Entry of Marks'!AH553="","",'Entry of Marks'!AH553)</f>
        <v>22</v>
      </c>
      <c r="BJ26" s="116">
        <f t="shared" si="20"/>
        <v>43</v>
      </c>
      <c r="BK26" s="261">
        <f>IF('Entry of Marks'!AO553="","",'Entry of Marks'!AO553)</f>
        <v>21</v>
      </c>
      <c r="BL26" s="116">
        <f t="shared" si="21"/>
        <v>31</v>
      </c>
      <c r="BM26" s="167">
        <f t="shared" si="138"/>
        <v>52</v>
      </c>
      <c r="BN26" s="176" t="str">
        <f t="shared" si="22"/>
        <v/>
      </c>
      <c r="BO26" s="176" t="str">
        <f t="shared" si="23"/>
        <v/>
      </c>
      <c r="BP26" s="176" t="str">
        <f t="shared" si="24"/>
        <v/>
      </c>
      <c r="BQ26" s="258" t="str">
        <f>IF('Entry of Marks'!F658="","",'Entry of Marks'!F658)</f>
        <v/>
      </c>
      <c r="BR26" s="119" t="str">
        <f>IF('Entry of Marks'!AA658="","",'Entry of Marks'!AA658)</f>
        <v/>
      </c>
      <c r="BS26" s="119" t="str">
        <f>IF('Entry of Marks'!M658="","",'Entry of Marks'!M658)</f>
        <v/>
      </c>
      <c r="BT26" s="119" t="str">
        <f>IF('Entry of Marks'!AH658="","",'Entry of Marks'!AH658)</f>
        <v/>
      </c>
      <c r="BU26" s="116" t="str">
        <f t="shared" si="25"/>
        <v/>
      </c>
      <c r="BV26" s="119" t="str">
        <f>IF('Entry of Marks'!AO658="","",'Entry of Marks'!AO658)</f>
        <v/>
      </c>
      <c r="BW26" s="116" t="str">
        <f t="shared" si="26"/>
        <v/>
      </c>
      <c r="BX26" s="167" t="str">
        <f t="shared" si="139"/>
        <v/>
      </c>
      <c r="BY26" s="167" t="str">
        <f t="shared" si="27"/>
        <v/>
      </c>
      <c r="BZ26" s="167" t="str">
        <f t="shared" si="128"/>
        <v/>
      </c>
      <c r="CA26" s="165" t="str">
        <f t="shared" si="140"/>
        <v/>
      </c>
      <c r="CB26" s="260">
        <f>IF('Entry of Marks'!F763="","",'Entry of Marks'!F763)</f>
        <v>9</v>
      </c>
      <c r="CC26" s="257">
        <f>IF('Entry of Marks'!AA763="","",'Entry of Marks'!AA763)</f>
        <v>9</v>
      </c>
      <c r="CD26" s="257">
        <f>IF('Entry of Marks'!M763="","",'Entry of Marks'!M763)</f>
        <v>27</v>
      </c>
      <c r="CE26" s="257">
        <f>IF('Entry of Marks'!AH763="","",'Entry of Marks'!AH763)</f>
        <v>42</v>
      </c>
      <c r="CF26" s="116">
        <f t="shared" si="144"/>
        <v>87</v>
      </c>
      <c r="CG26" s="261">
        <f>IF('Entry of Marks'!AO763="","",'Entry of Marks'!AO763)</f>
        <v>50</v>
      </c>
      <c r="CH26" s="116">
        <f t="shared" si="28"/>
        <v>44</v>
      </c>
      <c r="CI26" s="167">
        <f t="shared" si="141"/>
        <v>94</v>
      </c>
      <c r="CJ26" s="176" t="str">
        <f t="shared" si="129"/>
        <v/>
      </c>
      <c r="CK26" s="176" t="str">
        <f t="shared" si="29"/>
        <v/>
      </c>
      <c r="CL26" s="324" t="str">
        <f t="shared" si="30"/>
        <v/>
      </c>
      <c r="CM26" s="258" t="str">
        <f>IF('Entry of Marks'!F868="","",'Entry of Marks'!F868)</f>
        <v/>
      </c>
      <c r="CN26" s="119" t="str">
        <f>IF('Entry of Marks'!AA868="","",'Entry of Marks'!AA868)</f>
        <v/>
      </c>
      <c r="CO26" s="119" t="str">
        <f>IF('Entry of Marks'!M868="","",'Entry of Marks'!M868)</f>
        <v/>
      </c>
      <c r="CP26" s="119" t="str">
        <f>IF('Entry of Marks'!AH868="","",'Entry of Marks'!AH868)</f>
        <v/>
      </c>
      <c r="CQ26" s="116" t="str">
        <f t="shared" si="31"/>
        <v/>
      </c>
      <c r="CR26" s="119" t="str">
        <f>IF('Entry of Marks'!AO868="","",'Entry of Marks'!AO868)</f>
        <v/>
      </c>
      <c r="CS26" s="116" t="str">
        <f t="shared" si="32"/>
        <v/>
      </c>
      <c r="CT26" s="167" t="str">
        <f t="shared" si="142"/>
        <v/>
      </c>
      <c r="CU26" s="167" t="str">
        <f t="shared" si="33"/>
        <v/>
      </c>
      <c r="CV26" s="167" t="str">
        <f t="shared" si="34"/>
        <v/>
      </c>
      <c r="CW26" s="165" t="str">
        <f t="shared" si="35"/>
        <v/>
      </c>
      <c r="CX26" s="131" t="str">
        <f>IF('Co-Scholostic'!C25="","",'Co-Scholostic'!C25)</f>
        <v>A</v>
      </c>
      <c r="CY26" s="131" t="str">
        <f>IF('Co-Scholostic'!D25="","",'Co-Scholostic'!D25)</f>
        <v>A</v>
      </c>
      <c r="CZ26" s="131" t="str">
        <f>IF('Co-Scholostic'!E25="","",'Co-Scholostic'!E25)</f>
        <v>A</v>
      </c>
      <c r="DA26" s="131" t="str">
        <f>IF('Co-Scholostic'!F25="","",'Co-Scholostic'!F25)</f>
        <v>A</v>
      </c>
      <c r="DB26" s="134" t="str">
        <f t="shared" si="36"/>
        <v/>
      </c>
      <c r="DC26" s="134" t="str">
        <f t="shared" si="37"/>
        <v/>
      </c>
      <c r="DD26" s="134" t="str">
        <f t="shared" si="38"/>
        <v/>
      </c>
      <c r="DE26" s="134" t="str">
        <f t="shared" si="39"/>
        <v/>
      </c>
      <c r="DF26" s="134" t="str">
        <f t="shared" si="40"/>
        <v/>
      </c>
      <c r="DG26" s="134" t="str">
        <f t="shared" si="41"/>
        <v/>
      </c>
      <c r="DH26" s="134" t="str">
        <f t="shared" si="42"/>
        <v/>
      </c>
      <c r="DI26" s="134" t="str">
        <f t="shared" si="43"/>
        <v/>
      </c>
      <c r="DJ26" s="134" t="e">
        <f t="shared" si="44"/>
        <v>#VALUE!</v>
      </c>
      <c r="DK26" s="137" t="str">
        <f t="shared" si="45"/>
        <v/>
      </c>
      <c r="DL26" s="137" t="str">
        <f t="shared" si="46"/>
        <v/>
      </c>
      <c r="DM26" s="137" t="str">
        <f t="shared" si="47"/>
        <v/>
      </c>
      <c r="DN26" s="137" t="str">
        <f t="shared" si="48"/>
        <v/>
      </c>
      <c r="DO26" s="137" t="str">
        <f t="shared" si="49"/>
        <v/>
      </c>
      <c r="DP26" s="137" t="str">
        <f t="shared" si="50"/>
        <v/>
      </c>
      <c r="DQ26" s="137" t="str">
        <f t="shared" si="51"/>
        <v/>
      </c>
      <c r="DR26" s="137" t="str">
        <f t="shared" si="52"/>
        <v/>
      </c>
      <c r="DS26" s="137" t="e">
        <f t="shared" si="53"/>
        <v>#VALUE!</v>
      </c>
      <c r="DT26" s="143">
        <f t="shared" si="54"/>
        <v>500</v>
      </c>
      <c r="DU26" s="144">
        <f t="shared" si="55"/>
        <v>278</v>
      </c>
      <c r="DV26" s="145">
        <f t="shared" si="56"/>
        <v>0.55600000000000005</v>
      </c>
      <c r="DW26" s="138"/>
      <c r="DX26" s="30" t="str">
        <f t="shared" si="130"/>
        <v>PASS</v>
      </c>
      <c r="DY26" s="146">
        <f t="shared" si="57"/>
        <v>13</v>
      </c>
      <c r="DZ26" s="266" t="str">
        <f t="shared" si="58"/>
        <v/>
      </c>
      <c r="EA26" s="266" t="str">
        <f t="shared" si="59"/>
        <v/>
      </c>
      <c r="EB26" s="266" t="str">
        <f t="shared" si="60"/>
        <v/>
      </c>
      <c r="EC26" s="266" t="str">
        <f t="shared" si="61"/>
        <v/>
      </c>
      <c r="ED26" s="266" t="str">
        <f t="shared" si="62"/>
        <v/>
      </c>
      <c r="EE26" s="266" t="str">
        <f t="shared" si="63"/>
        <v/>
      </c>
      <c r="EF26" s="266" t="str">
        <f t="shared" si="64"/>
        <v/>
      </c>
      <c r="EG26" s="268"/>
      <c r="EH26" s="269" t="str">
        <f t="shared" si="65"/>
        <v/>
      </c>
      <c r="EI26" s="269" t="str">
        <f t="shared" si="66"/>
        <v/>
      </c>
      <c r="EJ26" s="269" t="str">
        <f t="shared" si="67"/>
        <v/>
      </c>
      <c r="EK26" s="269" t="str">
        <f t="shared" si="68"/>
        <v/>
      </c>
      <c r="EL26" s="271" t="str">
        <f t="shared" si="69"/>
        <v/>
      </c>
      <c r="EM26" s="271" t="str">
        <f t="shared" si="70"/>
        <v/>
      </c>
      <c r="EN26" s="273" t="str">
        <f t="shared" si="71"/>
        <v/>
      </c>
      <c r="EO26" s="276">
        <f t="shared" si="72"/>
        <v>0</v>
      </c>
      <c r="EP26" s="276" t="str">
        <f t="shared" si="73"/>
        <v>PASS</v>
      </c>
      <c r="EQ26" s="148" t="str">
        <f t="shared" si="74"/>
        <v/>
      </c>
      <c r="ER26" s="148" t="str">
        <f t="shared" si="75"/>
        <v>PASS</v>
      </c>
      <c r="ES26" s="276" t="str">
        <f t="shared" si="131"/>
        <v/>
      </c>
      <c r="ET26" s="276" t="str">
        <f t="shared" si="76"/>
        <v>PASS</v>
      </c>
      <c r="EU26" s="147" t="str">
        <f t="shared" si="77"/>
        <v/>
      </c>
      <c r="EV26" s="148" t="str">
        <f t="shared" si="78"/>
        <v/>
      </c>
      <c r="EW26" s="148" t="str">
        <f t="shared" si="79"/>
        <v/>
      </c>
      <c r="EX26" s="148"/>
      <c r="EY26" s="148" t="str">
        <f t="shared" si="80"/>
        <v>PASS</v>
      </c>
      <c r="EZ26" s="151" t="str">
        <f t="shared" si="81"/>
        <v/>
      </c>
      <c r="FA26" s="151" t="str">
        <f t="shared" si="82"/>
        <v/>
      </c>
      <c r="FB26" s="151" t="str">
        <f t="shared" si="83"/>
        <v/>
      </c>
      <c r="FC26" s="151" t="str">
        <f t="shared" si="84"/>
        <v/>
      </c>
      <c r="FD26" s="151" t="str">
        <f t="shared" si="85"/>
        <v/>
      </c>
      <c r="FE26" s="151" t="str">
        <f t="shared" si="86"/>
        <v/>
      </c>
      <c r="FF26" s="151" t="str">
        <f t="shared" si="87"/>
        <v/>
      </c>
      <c r="FG26" s="152" t="str">
        <f t="shared" si="88"/>
        <v/>
      </c>
      <c r="FH26" s="152" t="str">
        <f t="shared" si="89"/>
        <v/>
      </c>
      <c r="FI26" s="152" t="str">
        <f t="shared" si="90"/>
        <v/>
      </c>
      <c r="FJ26" s="152" t="str">
        <f t="shared" si="91"/>
        <v/>
      </c>
      <c r="FK26" s="151" t="str">
        <f t="shared" si="92"/>
        <v/>
      </c>
      <c r="FL26" s="151" t="str">
        <f t="shared" si="93"/>
        <v/>
      </c>
      <c r="FM26" s="152" t="str">
        <f t="shared" si="94"/>
        <v/>
      </c>
      <c r="FN26" s="152">
        <f t="shared" si="95"/>
        <v>0</v>
      </c>
      <c r="FO26" s="152" t="str">
        <f t="shared" si="96"/>
        <v>PASS</v>
      </c>
      <c r="FP26" s="152" t="str">
        <f t="shared" si="97"/>
        <v/>
      </c>
      <c r="FQ26" s="152" t="str">
        <f t="shared" si="98"/>
        <v>PASS</v>
      </c>
      <c r="FR26" s="152" t="str">
        <f t="shared" si="99"/>
        <v/>
      </c>
      <c r="FS26" s="152" t="str">
        <f t="shared" si="100"/>
        <v>PASS</v>
      </c>
      <c r="FT26" s="152" t="str">
        <f t="shared" si="101"/>
        <v/>
      </c>
      <c r="FU26" s="152" t="str">
        <f t="shared" si="102"/>
        <v/>
      </c>
      <c r="FV26" s="151" t="str">
        <f t="shared" si="103"/>
        <v/>
      </c>
      <c r="FW26" s="151" t="str">
        <f t="shared" si="104"/>
        <v/>
      </c>
      <c r="FX26" s="152" t="str">
        <f t="shared" si="105"/>
        <v>PASS</v>
      </c>
      <c r="FY26" s="153" t="str">
        <f t="shared" si="132"/>
        <v/>
      </c>
      <c r="FZ26" s="156">
        <f t="shared" si="106"/>
        <v>0</v>
      </c>
      <c r="GA26" s="241" t="str">
        <f t="shared" si="107"/>
        <v>PASS</v>
      </c>
      <c r="GB26" s="214">
        <f t="shared" si="108"/>
        <v>278</v>
      </c>
      <c r="GC26" s="214">
        <f t="shared" si="109"/>
        <v>55.6</v>
      </c>
      <c r="GD26" s="242" t="str">
        <f t="shared" si="110"/>
        <v>C1</v>
      </c>
      <c r="GE26" s="253" t="str">
        <f t="shared" si="111"/>
        <v>B2</v>
      </c>
      <c r="GF26" s="253" t="str">
        <f t="shared" si="112"/>
        <v>C1</v>
      </c>
      <c r="GG26" s="253" t="str">
        <f t="shared" si="113"/>
        <v>C2</v>
      </c>
      <c r="GH26" s="253" t="str">
        <f t="shared" si="114"/>
        <v>C1</v>
      </c>
      <c r="GI26" s="253" t="str">
        <f t="shared" si="115"/>
        <v/>
      </c>
      <c r="GJ26" s="253" t="str">
        <f t="shared" si="116"/>
        <v>C1</v>
      </c>
      <c r="GK26" s="253" t="str">
        <f t="shared" si="117"/>
        <v/>
      </c>
      <c r="GL26" s="253" t="str">
        <f t="shared" si="118"/>
        <v>A1</v>
      </c>
      <c r="GM26" s="253" t="str">
        <f t="shared" si="119"/>
        <v/>
      </c>
      <c r="GN26" s="253" t="str">
        <f t="shared" si="120"/>
        <v/>
      </c>
      <c r="GO26" s="329">
        <f t="shared" si="121"/>
        <v>55.6</v>
      </c>
      <c r="GP26" s="329" t="str">
        <f t="shared" si="122"/>
        <v>C1</v>
      </c>
    </row>
    <row r="27" spans="1:198" x14ac:dyDescent="0.35">
      <c r="A27" s="1">
        <f>IF('Student Profile'!A26="","",'Student Profile'!A26)</f>
        <v>24</v>
      </c>
      <c r="B27" s="28" t="e">
        <f>IF('Student Profile'!#REF!="","",'Student Profile'!#REF!)</f>
        <v>#REF!</v>
      </c>
      <c r="C27" s="114" t="str">
        <f>IF('Entry of Marks'!F29="","",'Entry of Marks'!F29)</f>
        <v/>
      </c>
      <c r="D27" s="119" t="str">
        <f>IF('Entry of Marks'!AA29="","",'Entry of Marks'!AA29)</f>
        <v/>
      </c>
      <c r="E27" s="115" t="str">
        <f>IF('Entry of Marks'!M29="","",'Entry of Marks'!M29)</f>
        <v/>
      </c>
      <c r="F27" s="115" t="str">
        <f>IF('Entry of Marks'!AH29="","",'Entry of Marks'!AH29)</f>
        <v/>
      </c>
      <c r="G27" s="116" t="str">
        <f t="shared" si="1"/>
        <v/>
      </c>
      <c r="H27" s="116" t="str">
        <f>IF('Entry of Marks'!AO29="","",'Entry of Marks'!AO29)</f>
        <v/>
      </c>
      <c r="I27" s="116" t="str">
        <f t="shared" si="123"/>
        <v/>
      </c>
      <c r="J27" s="167" t="str">
        <f t="shared" si="133"/>
        <v/>
      </c>
      <c r="K27" s="167" t="str">
        <f t="shared" si="2"/>
        <v/>
      </c>
      <c r="L27" s="167" t="str">
        <f t="shared" si="3"/>
        <v/>
      </c>
      <c r="M27" s="165" t="str">
        <f t="shared" si="124"/>
        <v/>
      </c>
      <c r="N27" s="124" t="str">
        <f>IF('Entry of Marks'!F134="","",'Entry of Marks'!F134)</f>
        <v/>
      </c>
      <c r="O27" s="125" t="str">
        <f>IF('Entry of Marks'!AA134="","",'Entry of Marks'!AA134)</f>
        <v/>
      </c>
      <c r="P27" s="125" t="str">
        <f>IF('Entry of Marks'!M134="","",'Entry of Marks'!M134)</f>
        <v/>
      </c>
      <c r="Q27" s="257" t="str">
        <f>IF('Entry of Marks'!AH134="","",'Entry of Marks'!AH134)</f>
        <v/>
      </c>
      <c r="R27" s="116" t="str">
        <f t="shared" si="4"/>
        <v/>
      </c>
      <c r="S27" s="126" t="str">
        <f>IF('Entry of Marks'!AO134="","",'Entry of Marks'!AO134)</f>
        <v/>
      </c>
      <c r="T27" s="116" t="str">
        <f t="shared" si="5"/>
        <v/>
      </c>
      <c r="U27" s="167" t="str">
        <f t="shared" si="134"/>
        <v/>
      </c>
      <c r="V27" s="176" t="str">
        <f t="shared" si="6"/>
        <v/>
      </c>
      <c r="W27" s="176" t="str">
        <f t="shared" si="125"/>
        <v/>
      </c>
      <c r="X27" s="174" t="str">
        <f t="shared" si="7"/>
        <v/>
      </c>
      <c r="Y27" s="258" t="str">
        <f>IF('Entry of Marks'!F239="","",'Entry of Marks'!F239)</f>
        <v/>
      </c>
      <c r="Z27" s="119" t="str">
        <f>IF('Entry of Marks'!AA239="","",'Entry of Marks'!AA239)</f>
        <v/>
      </c>
      <c r="AA27" s="119" t="str">
        <f>IF('Entry of Marks'!M239="","",'Entry of Marks'!M239)</f>
        <v/>
      </c>
      <c r="AB27" s="119" t="str">
        <f>IF('Entry of Marks'!AH239="","",'Entry of Marks'!AH239)</f>
        <v/>
      </c>
      <c r="AC27" s="116" t="str">
        <f t="shared" si="8"/>
        <v/>
      </c>
      <c r="AD27" s="259" t="str">
        <f>IF('Entry of Marks'!AO239="","",'Entry of Marks'!AO239)</f>
        <v/>
      </c>
      <c r="AE27" s="116" t="str">
        <f t="shared" si="9"/>
        <v/>
      </c>
      <c r="AF27" s="167" t="str">
        <f t="shared" si="135"/>
        <v/>
      </c>
      <c r="AG27" s="167" t="str">
        <f t="shared" si="10"/>
        <v/>
      </c>
      <c r="AH27" s="167" t="str">
        <f t="shared" si="126"/>
        <v/>
      </c>
      <c r="AI27" s="165" t="str">
        <f t="shared" si="127"/>
        <v/>
      </c>
      <c r="AJ27" s="260" t="str">
        <f>IF('Entry of Marks'!F344="","",'Entry of Marks'!F344)</f>
        <v/>
      </c>
      <c r="AK27" s="257" t="str">
        <f>IF('Entry of Marks'!AA344="","",'Entry of Marks'!AA344)</f>
        <v/>
      </c>
      <c r="AL27" s="257" t="str">
        <f>IF('Entry of Marks'!M344="","",'Entry of Marks'!M344)</f>
        <v/>
      </c>
      <c r="AM27" s="257" t="str">
        <f>IF('Entry of Marks'!AH344="","",'Entry of Marks'!AH344)</f>
        <v/>
      </c>
      <c r="AN27" s="116" t="str">
        <f t="shared" si="11"/>
        <v/>
      </c>
      <c r="AO27" s="261" t="str">
        <f>IF('Entry of Marks'!AO344="","",'Entry of Marks'!AO344)</f>
        <v/>
      </c>
      <c r="AP27" s="116" t="str">
        <f t="shared" si="12"/>
        <v/>
      </c>
      <c r="AQ27" s="167" t="str">
        <f t="shared" si="136"/>
        <v/>
      </c>
      <c r="AR27" s="176" t="str">
        <f t="shared" si="145"/>
        <v/>
      </c>
      <c r="AS27" s="176" t="str">
        <f t="shared" si="14"/>
        <v/>
      </c>
      <c r="AT27" s="176" t="str">
        <f t="shared" si="15"/>
        <v/>
      </c>
      <c r="AU27" s="262" t="str">
        <f>IF('Entry of Marks'!F449="","",'Entry of Marks'!F449)</f>
        <v/>
      </c>
      <c r="AV27" s="119" t="str">
        <f>IF('Entry of Marks'!AA449="","",'Entry of Marks'!AA449)</f>
        <v/>
      </c>
      <c r="AW27" s="119" t="str">
        <f>IF('Entry of Marks'!M449="","",'Entry of Marks'!M449)</f>
        <v/>
      </c>
      <c r="AX27" s="119" t="str">
        <f>IF('Entry of Marks'!AH449="","",'Entry of Marks'!AH449)</f>
        <v/>
      </c>
      <c r="AY27" s="116" t="str">
        <f t="shared" si="16"/>
        <v/>
      </c>
      <c r="AZ27" s="259" t="str">
        <f>IF('Entry of Marks'!AO449="","",'Entry of Marks'!AO449)</f>
        <v/>
      </c>
      <c r="BA27" s="116" t="str">
        <f t="shared" si="17"/>
        <v/>
      </c>
      <c r="BB27" s="167" t="str">
        <f t="shared" si="137"/>
        <v/>
      </c>
      <c r="BC27" s="167" t="str">
        <f t="shared" si="18"/>
        <v/>
      </c>
      <c r="BD27" s="167" t="str">
        <f t="shared" si="19"/>
        <v/>
      </c>
      <c r="BE27" s="165" t="str">
        <f t="shared" si="143"/>
        <v/>
      </c>
      <c r="BF27" s="260" t="str">
        <f>IF('Entry of Marks'!F554="","",'Entry of Marks'!F554)</f>
        <v/>
      </c>
      <c r="BG27" s="257" t="str">
        <f>IF('Entry of Marks'!AA554="","",'Entry of Marks'!AA554)</f>
        <v/>
      </c>
      <c r="BH27" s="257" t="str">
        <f>IF('Entry of Marks'!M554="","",'Entry of Marks'!M554)</f>
        <v/>
      </c>
      <c r="BI27" s="257" t="str">
        <f>IF('Entry of Marks'!AH554="","",'Entry of Marks'!AH554)</f>
        <v/>
      </c>
      <c r="BJ27" s="116" t="str">
        <f t="shared" si="20"/>
        <v/>
      </c>
      <c r="BK27" s="261" t="str">
        <f>IF('Entry of Marks'!AO554="","",'Entry of Marks'!AO554)</f>
        <v/>
      </c>
      <c r="BL27" s="116" t="str">
        <f t="shared" si="21"/>
        <v/>
      </c>
      <c r="BM27" s="167" t="str">
        <f t="shared" si="138"/>
        <v/>
      </c>
      <c r="BN27" s="176" t="str">
        <f t="shared" si="22"/>
        <v/>
      </c>
      <c r="BO27" s="176" t="str">
        <f t="shared" si="23"/>
        <v/>
      </c>
      <c r="BP27" s="176" t="str">
        <f t="shared" si="24"/>
        <v/>
      </c>
      <c r="BQ27" s="258" t="str">
        <f>IF('Entry of Marks'!F659="","",'Entry of Marks'!F659)</f>
        <v/>
      </c>
      <c r="BR27" s="119" t="str">
        <f>IF('Entry of Marks'!AA659="","",'Entry of Marks'!AA659)</f>
        <v/>
      </c>
      <c r="BS27" s="119" t="str">
        <f>IF('Entry of Marks'!M659="","",'Entry of Marks'!M659)</f>
        <v/>
      </c>
      <c r="BT27" s="119" t="str">
        <f>IF('Entry of Marks'!AH659="","",'Entry of Marks'!AH659)</f>
        <v/>
      </c>
      <c r="BU27" s="116" t="str">
        <f t="shared" si="25"/>
        <v/>
      </c>
      <c r="BV27" s="119" t="str">
        <f>IF('Entry of Marks'!AO659="","",'Entry of Marks'!AO659)</f>
        <v/>
      </c>
      <c r="BW27" s="116" t="str">
        <f t="shared" si="26"/>
        <v/>
      </c>
      <c r="BX27" s="167" t="str">
        <f t="shared" si="139"/>
        <v/>
      </c>
      <c r="BY27" s="167" t="str">
        <f t="shared" si="27"/>
        <v/>
      </c>
      <c r="BZ27" s="167" t="str">
        <f t="shared" si="128"/>
        <v/>
      </c>
      <c r="CA27" s="165" t="str">
        <f t="shared" si="140"/>
        <v/>
      </c>
      <c r="CB27" s="260" t="str">
        <f>IF('Entry of Marks'!F764="","",'Entry of Marks'!F764)</f>
        <v/>
      </c>
      <c r="CC27" s="257" t="str">
        <f>IF('Entry of Marks'!AA764="","",'Entry of Marks'!AA764)</f>
        <v/>
      </c>
      <c r="CD27" s="257" t="str">
        <f>IF('Entry of Marks'!M764="","",'Entry of Marks'!M764)</f>
        <v/>
      </c>
      <c r="CE27" s="257" t="str">
        <f>IF('Entry of Marks'!AH764="","",'Entry of Marks'!AH764)</f>
        <v/>
      </c>
      <c r="CF27" s="116" t="str">
        <f t="shared" si="144"/>
        <v/>
      </c>
      <c r="CG27" s="261" t="str">
        <f>IF('Entry of Marks'!AO764="","",'Entry of Marks'!AO764)</f>
        <v/>
      </c>
      <c r="CH27" s="116" t="str">
        <f t="shared" si="28"/>
        <v/>
      </c>
      <c r="CI27" s="167" t="str">
        <f t="shared" si="141"/>
        <v/>
      </c>
      <c r="CJ27" s="176" t="str">
        <f t="shared" si="129"/>
        <v/>
      </c>
      <c r="CK27" s="176" t="str">
        <f t="shared" si="29"/>
        <v/>
      </c>
      <c r="CL27" s="324" t="str">
        <f t="shared" si="30"/>
        <v/>
      </c>
      <c r="CM27" s="258" t="str">
        <f>IF('Entry of Marks'!F869="","",'Entry of Marks'!F869)</f>
        <v/>
      </c>
      <c r="CN27" s="119" t="str">
        <f>IF('Entry of Marks'!AA869="","",'Entry of Marks'!AA869)</f>
        <v/>
      </c>
      <c r="CO27" s="119" t="str">
        <f>IF('Entry of Marks'!M869="","",'Entry of Marks'!M869)</f>
        <v/>
      </c>
      <c r="CP27" s="119" t="str">
        <f>IF('Entry of Marks'!AH869="","",'Entry of Marks'!AH869)</f>
        <v/>
      </c>
      <c r="CQ27" s="116" t="str">
        <f t="shared" si="31"/>
        <v/>
      </c>
      <c r="CR27" s="119" t="str">
        <f>IF('Entry of Marks'!AO869="","",'Entry of Marks'!AO869)</f>
        <v/>
      </c>
      <c r="CS27" s="116" t="str">
        <f t="shared" si="32"/>
        <v/>
      </c>
      <c r="CT27" s="167" t="str">
        <f t="shared" si="142"/>
        <v/>
      </c>
      <c r="CU27" s="167" t="str">
        <f t="shared" si="33"/>
        <v/>
      </c>
      <c r="CV27" s="167" t="str">
        <f t="shared" si="34"/>
        <v/>
      </c>
      <c r="CW27" s="165" t="str">
        <f t="shared" si="35"/>
        <v/>
      </c>
      <c r="CX27" s="131" t="str">
        <f>IF('Co-Scholostic'!C26="","",'Co-Scholostic'!C26)</f>
        <v>A</v>
      </c>
      <c r="CY27" s="131" t="str">
        <f>IF('Co-Scholostic'!D26="","",'Co-Scholostic'!D26)</f>
        <v>A</v>
      </c>
      <c r="CZ27" s="131" t="str">
        <f>IF('Co-Scholostic'!E26="","",'Co-Scholostic'!E26)</f>
        <v>A</v>
      </c>
      <c r="DA27" s="131" t="str">
        <f>IF('Co-Scholostic'!F26="","",'Co-Scholostic'!F26)</f>
        <v>A</v>
      </c>
      <c r="DB27" s="134" t="str">
        <f t="shared" si="36"/>
        <v/>
      </c>
      <c r="DC27" s="134" t="str">
        <f t="shared" si="37"/>
        <v/>
      </c>
      <c r="DD27" s="134" t="str">
        <f t="shared" si="38"/>
        <v/>
      </c>
      <c r="DE27" s="134" t="str">
        <f t="shared" si="39"/>
        <v/>
      </c>
      <c r="DF27" s="134" t="str">
        <f t="shared" si="40"/>
        <v/>
      </c>
      <c r="DG27" s="134" t="str">
        <f t="shared" si="41"/>
        <v/>
      </c>
      <c r="DH27" s="134" t="str">
        <f t="shared" si="42"/>
        <v/>
      </c>
      <c r="DI27" s="134" t="str">
        <f t="shared" si="43"/>
        <v/>
      </c>
      <c r="DJ27" s="134" t="e">
        <f t="shared" si="44"/>
        <v>#VALUE!</v>
      </c>
      <c r="DK27" s="137" t="str">
        <f t="shared" si="45"/>
        <v/>
      </c>
      <c r="DL27" s="137" t="str">
        <f t="shared" si="46"/>
        <v/>
      </c>
      <c r="DM27" s="137" t="str">
        <f t="shared" si="47"/>
        <v/>
      </c>
      <c r="DN27" s="137" t="str">
        <f t="shared" si="48"/>
        <v/>
      </c>
      <c r="DO27" s="137" t="str">
        <f t="shared" si="49"/>
        <v/>
      </c>
      <c r="DP27" s="137" t="str">
        <f t="shared" si="50"/>
        <v/>
      </c>
      <c r="DQ27" s="137" t="str">
        <f t="shared" si="51"/>
        <v/>
      </c>
      <c r="DR27" s="137" t="str">
        <f t="shared" si="52"/>
        <v/>
      </c>
      <c r="DS27" s="137" t="e">
        <f t="shared" si="53"/>
        <v>#VALUE!</v>
      </c>
      <c r="DT27" s="143" t="str">
        <f t="shared" si="54"/>
        <v/>
      </c>
      <c r="DU27" s="144" t="str">
        <f t="shared" si="55"/>
        <v/>
      </c>
      <c r="DV27" s="145" t="str">
        <f t="shared" si="56"/>
        <v/>
      </c>
      <c r="DW27" s="138"/>
      <c r="DX27" s="30" t="str">
        <f t="shared" si="130"/>
        <v/>
      </c>
      <c r="DY27" s="146" t="str">
        <f t="shared" si="57"/>
        <v/>
      </c>
      <c r="DZ27" s="266" t="str">
        <f t="shared" si="58"/>
        <v/>
      </c>
      <c r="EA27" s="266" t="str">
        <f t="shared" si="59"/>
        <v/>
      </c>
      <c r="EB27" s="266" t="str">
        <f t="shared" si="60"/>
        <v/>
      </c>
      <c r="EC27" s="266" t="str">
        <f t="shared" si="61"/>
        <v/>
      </c>
      <c r="ED27" s="266" t="str">
        <f t="shared" si="62"/>
        <v/>
      </c>
      <c r="EE27" s="266" t="str">
        <f t="shared" si="63"/>
        <v/>
      </c>
      <c r="EF27" s="266" t="str">
        <f t="shared" si="64"/>
        <v/>
      </c>
      <c r="EG27" s="268"/>
      <c r="EH27" s="269" t="str">
        <f t="shared" si="65"/>
        <v/>
      </c>
      <c r="EI27" s="269" t="str">
        <f t="shared" si="66"/>
        <v/>
      </c>
      <c r="EJ27" s="269" t="str">
        <f t="shared" si="67"/>
        <v/>
      </c>
      <c r="EK27" s="269" t="str">
        <f t="shared" si="68"/>
        <v/>
      </c>
      <c r="EL27" s="271" t="str">
        <f t="shared" si="69"/>
        <v/>
      </c>
      <c r="EM27" s="271" t="str">
        <f t="shared" si="70"/>
        <v/>
      </c>
      <c r="EN27" s="273" t="str">
        <f t="shared" si="71"/>
        <v/>
      </c>
      <c r="EO27" s="276">
        <f t="shared" si="72"/>
        <v>0</v>
      </c>
      <c r="EP27" s="276" t="str">
        <f t="shared" si="73"/>
        <v/>
      </c>
      <c r="EQ27" s="148" t="str">
        <f t="shared" si="74"/>
        <v/>
      </c>
      <c r="ER27" s="148" t="str">
        <f t="shared" si="75"/>
        <v/>
      </c>
      <c r="ES27" s="276" t="str">
        <f t="shared" si="131"/>
        <v/>
      </c>
      <c r="ET27" s="276" t="str">
        <f t="shared" si="76"/>
        <v/>
      </c>
      <c r="EU27" s="147" t="str">
        <f t="shared" si="77"/>
        <v/>
      </c>
      <c r="EV27" s="148" t="str">
        <f t="shared" si="78"/>
        <v/>
      </c>
      <c r="EW27" s="148" t="str">
        <f t="shared" si="79"/>
        <v/>
      </c>
      <c r="EX27" s="148"/>
      <c r="EY27" s="148" t="str">
        <f t="shared" si="80"/>
        <v/>
      </c>
      <c r="EZ27" s="151" t="str">
        <f t="shared" si="81"/>
        <v/>
      </c>
      <c r="FA27" s="151" t="str">
        <f t="shared" si="82"/>
        <v/>
      </c>
      <c r="FB27" s="151" t="str">
        <f t="shared" si="83"/>
        <v/>
      </c>
      <c r="FC27" s="151" t="str">
        <f t="shared" si="84"/>
        <v/>
      </c>
      <c r="FD27" s="151" t="str">
        <f t="shared" si="85"/>
        <v/>
      </c>
      <c r="FE27" s="151" t="str">
        <f t="shared" si="86"/>
        <v/>
      </c>
      <c r="FF27" s="151" t="str">
        <f t="shared" si="87"/>
        <v/>
      </c>
      <c r="FG27" s="152" t="str">
        <f t="shared" si="88"/>
        <v/>
      </c>
      <c r="FH27" s="152" t="str">
        <f t="shared" si="89"/>
        <v/>
      </c>
      <c r="FI27" s="152" t="str">
        <f t="shared" si="90"/>
        <v/>
      </c>
      <c r="FJ27" s="152" t="str">
        <f t="shared" si="91"/>
        <v/>
      </c>
      <c r="FK27" s="151" t="str">
        <f t="shared" si="92"/>
        <v/>
      </c>
      <c r="FL27" s="151" t="str">
        <f t="shared" si="93"/>
        <v/>
      </c>
      <c r="FM27" s="152" t="str">
        <f t="shared" si="94"/>
        <v/>
      </c>
      <c r="FN27" s="152">
        <f t="shared" si="95"/>
        <v>0</v>
      </c>
      <c r="FO27" s="152" t="str">
        <f t="shared" si="96"/>
        <v/>
      </c>
      <c r="FP27" s="152" t="str">
        <f t="shared" si="97"/>
        <v/>
      </c>
      <c r="FQ27" s="152" t="str">
        <f t="shared" si="98"/>
        <v/>
      </c>
      <c r="FR27" s="152" t="str">
        <f t="shared" si="99"/>
        <v/>
      </c>
      <c r="FS27" s="152" t="str">
        <f t="shared" si="100"/>
        <v/>
      </c>
      <c r="FT27" s="152" t="str">
        <f t="shared" si="101"/>
        <v/>
      </c>
      <c r="FU27" s="152" t="str">
        <f t="shared" si="102"/>
        <v/>
      </c>
      <c r="FV27" s="151" t="str">
        <f t="shared" si="103"/>
        <v/>
      </c>
      <c r="FW27" s="151" t="str">
        <f t="shared" si="104"/>
        <v/>
      </c>
      <c r="FX27" s="152" t="str">
        <f t="shared" si="105"/>
        <v/>
      </c>
      <c r="FY27" s="153" t="str">
        <f t="shared" si="132"/>
        <v/>
      </c>
      <c r="FZ27" s="156">
        <f t="shared" si="106"/>
        <v>0</v>
      </c>
      <c r="GA27" s="241" t="str">
        <f t="shared" si="107"/>
        <v/>
      </c>
      <c r="GB27" s="214" t="str">
        <f t="shared" si="108"/>
        <v/>
      </c>
      <c r="GC27" s="214" t="str">
        <f t="shared" si="109"/>
        <v/>
      </c>
      <c r="GD27" s="242" t="str">
        <f t="shared" si="110"/>
        <v/>
      </c>
      <c r="GE27" s="253" t="str">
        <f t="shared" si="111"/>
        <v/>
      </c>
      <c r="GF27" s="253" t="str">
        <f t="shared" si="112"/>
        <v/>
      </c>
      <c r="GG27" s="253" t="str">
        <f t="shared" si="113"/>
        <v/>
      </c>
      <c r="GH27" s="253" t="str">
        <f t="shared" si="114"/>
        <v/>
      </c>
      <c r="GI27" s="253" t="str">
        <f t="shared" si="115"/>
        <v/>
      </c>
      <c r="GJ27" s="253" t="str">
        <f t="shared" si="116"/>
        <v/>
      </c>
      <c r="GK27" s="253" t="str">
        <f t="shared" si="117"/>
        <v/>
      </c>
      <c r="GL27" s="253" t="str">
        <f t="shared" si="118"/>
        <v/>
      </c>
      <c r="GM27" s="253" t="str">
        <f t="shared" si="119"/>
        <v/>
      </c>
      <c r="GN27" s="253" t="str">
        <f t="shared" si="120"/>
        <v/>
      </c>
      <c r="GO27" s="329" t="str">
        <f t="shared" si="121"/>
        <v/>
      </c>
      <c r="GP27" s="329" t="str">
        <f t="shared" si="122"/>
        <v/>
      </c>
    </row>
    <row r="28" spans="1:198" x14ac:dyDescent="0.35">
      <c r="A28" s="1">
        <f>IF('Student Profile'!A27="","",'Student Profile'!A27)</f>
        <v>25</v>
      </c>
      <c r="B28" s="28" t="e">
        <f>IF('Student Profile'!#REF!="","",'Student Profile'!#REF!)</f>
        <v>#REF!</v>
      </c>
      <c r="C28" s="114" t="str">
        <f>IF('Entry of Marks'!F30="","",'Entry of Marks'!F30)</f>
        <v/>
      </c>
      <c r="D28" s="119" t="str">
        <f>IF('Entry of Marks'!AA30="","",'Entry of Marks'!AA30)</f>
        <v/>
      </c>
      <c r="E28" s="115" t="str">
        <f>IF('Entry of Marks'!M30="","",'Entry of Marks'!M30)</f>
        <v/>
      </c>
      <c r="F28" s="115" t="str">
        <f>IF('Entry of Marks'!AH30="","",'Entry of Marks'!AH30)</f>
        <v/>
      </c>
      <c r="G28" s="116" t="str">
        <f t="shared" si="1"/>
        <v/>
      </c>
      <c r="H28" s="116" t="str">
        <f>IF('Entry of Marks'!AO30="","",'Entry of Marks'!AO30)</f>
        <v/>
      </c>
      <c r="I28" s="116" t="str">
        <f t="shared" si="123"/>
        <v/>
      </c>
      <c r="J28" s="167" t="str">
        <f t="shared" si="133"/>
        <v/>
      </c>
      <c r="K28" s="167" t="str">
        <f t="shared" si="2"/>
        <v/>
      </c>
      <c r="L28" s="167" t="str">
        <f t="shared" si="3"/>
        <v/>
      </c>
      <c r="M28" s="165" t="str">
        <f t="shared" si="124"/>
        <v/>
      </c>
      <c r="N28" s="124" t="str">
        <f>IF('Entry of Marks'!F135="","",'Entry of Marks'!F135)</f>
        <v/>
      </c>
      <c r="O28" s="125" t="str">
        <f>IF('Entry of Marks'!AA135="","",'Entry of Marks'!AA135)</f>
        <v/>
      </c>
      <c r="P28" s="125" t="str">
        <f>IF('Entry of Marks'!M135="","",'Entry of Marks'!M135)</f>
        <v/>
      </c>
      <c r="Q28" s="257" t="str">
        <f>IF('Entry of Marks'!AH135="","",'Entry of Marks'!AH135)</f>
        <v/>
      </c>
      <c r="R28" s="116" t="str">
        <f t="shared" si="4"/>
        <v/>
      </c>
      <c r="S28" s="126" t="str">
        <f>IF('Entry of Marks'!AO135="","",'Entry of Marks'!AO135)</f>
        <v/>
      </c>
      <c r="T28" s="116" t="str">
        <f t="shared" si="5"/>
        <v/>
      </c>
      <c r="U28" s="167" t="str">
        <f t="shared" si="134"/>
        <v/>
      </c>
      <c r="V28" s="176" t="str">
        <f t="shared" si="6"/>
        <v/>
      </c>
      <c r="W28" s="176" t="str">
        <f t="shared" si="125"/>
        <v/>
      </c>
      <c r="X28" s="174" t="str">
        <f t="shared" si="7"/>
        <v/>
      </c>
      <c r="Y28" s="258" t="str">
        <f>IF('Entry of Marks'!F240="","",'Entry of Marks'!F240)</f>
        <v/>
      </c>
      <c r="Z28" s="119" t="str">
        <f>IF('Entry of Marks'!AA240="","",'Entry of Marks'!AA240)</f>
        <v/>
      </c>
      <c r="AA28" s="119" t="str">
        <f>IF('Entry of Marks'!M240="","",'Entry of Marks'!M240)</f>
        <v/>
      </c>
      <c r="AB28" s="119" t="str">
        <f>IF('Entry of Marks'!AH240="","",'Entry of Marks'!AH240)</f>
        <v/>
      </c>
      <c r="AC28" s="116" t="str">
        <f t="shared" si="8"/>
        <v/>
      </c>
      <c r="AD28" s="259" t="str">
        <f>IF('Entry of Marks'!AO240="","",'Entry of Marks'!AO240)</f>
        <v/>
      </c>
      <c r="AE28" s="116" t="str">
        <f t="shared" si="9"/>
        <v/>
      </c>
      <c r="AF28" s="167" t="str">
        <f t="shared" si="135"/>
        <v/>
      </c>
      <c r="AG28" s="167" t="str">
        <f t="shared" si="10"/>
        <v/>
      </c>
      <c r="AH28" s="167" t="str">
        <f t="shared" si="126"/>
        <v/>
      </c>
      <c r="AI28" s="165" t="str">
        <f t="shared" si="127"/>
        <v/>
      </c>
      <c r="AJ28" s="260" t="str">
        <f>IF('Entry of Marks'!F345="","",'Entry of Marks'!F345)</f>
        <v/>
      </c>
      <c r="AK28" s="257" t="str">
        <f>IF('Entry of Marks'!AA345="","",'Entry of Marks'!AA345)</f>
        <v/>
      </c>
      <c r="AL28" s="257" t="str">
        <f>IF('Entry of Marks'!M345="","",'Entry of Marks'!M345)</f>
        <v/>
      </c>
      <c r="AM28" s="257" t="str">
        <f>IF('Entry of Marks'!AH345="","",'Entry of Marks'!AH345)</f>
        <v/>
      </c>
      <c r="AN28" s="116" t="str">
        <f t="shared" si="11"/>
        <v/>
      </c>
      <c r="AO28" s="261" t="str">
        <f>IF('Entry of Marks'!AO345="","",'Entry of Marks'!AO345)</f>
        <v/>
      </c>
      <c r="AP28" s="116" t="str">
        <f t="shared" si="12"/>
        <v/>
      </c>
      <c r="AQ28" s="167" t="str">
        <f t="shared" si="136"/>
        <v/>
      </c>
      <c r="AR28" s="176" t="str">
        <f t="shared" si="145"/>
        <v/>
      </c>
      <c r="AS28" s="176" t="str">
        <f t="shared" si="14"/>
        <v/>
      </c>
      <c r="AT28" s="176" t="str">
        <f t="shared" si="15"/>
        <v/>
      </c>
      <c r="AU28" s="262" t="str">
        <f>IF('Entry of Marks'!F450="","",'Entry of Marks'!F450)</f>
        <v/>
      </c>
      <c r="AV28" s="119" t="str">
        <f>IF('Entry of Marks'!AA450="","",'Entry of Marks'!AA450)</f>
        <v/>
      </c>
      <c r="AW28" s="119" t="str">
        <f>IF('Entry of Marks'!M450="","",'Entry of Marks'!M450)</f>
        <v/>
      </c>
      <c r="AX28" s="119" t="str">
        <f>IF('Entry of Marks'!AH450="","",'Entry of Marks'!AH450)</f>
        <v/>
      </c>
      <c r="AY28" s="116" t="str">
        <f t="shared" si="16"/>
        <v/>
      </c>
      <c r="AZ28" s="259" t="str">
        <f>IF('Entry of Marks'!AO450="","",'Entry of Marks'!AO450)</f>
        <v/>
      </c>
      <c r="BA28" s="116" t="str">
        <f t="shared" si="17"/>
        <v/>
      </c>
      <c r="BB28" s="167" t="str">
        <f t="shared" si="137"/>
        <v/>
      </c>
      <c r="BC28" s="167" t="str">
        <f t="shared" si="18"/>
        <v/>
      </c>
      <c r="BD28" s="167" t="str">
        <f t="shared" si="19"/>
        <v/>
      </c>
      <c r="BE28" s="165" t="str">
        <f t="shared" si="143"/>
        <v/>
      </c>
      <c r="BF28" s="260" t="str">
        <f>IF('Entry of Marks'!F555="","",'Entry of Marks'!F555)</f>
        <v/>
      </c>
      <c r="BG28" s="257" t="str">
        <f>IF('Entry of Marks'!AA555="","",'Entry of Marks'!AA555)</f>
        <v/>
      </c>
      <c r="BH28" s="257" t="str">
        <f>IF('Entry of Marks'!M555="","",'Entry of Marks'!M555)</f>
        <v/>
      </c>
      <c r="BI28" s="257" t="str">
        <f>IF('Entry of Marks'!AH555="","",'Entry of Marks'!AH555)</f>
        <v/>
      </c>
      <c r="BJ28" s="116" t="str">
        <f t="shared" si="20"/>
        <v/>
      </c>
      <c r="BK28" s="261" t="str">
        <f>IF('Entry of Marks'!AO555="","",'Entry of Marks'!AO555)</f>
        <v/>
      </c>
      <c r="BL28" s="116" t="str">
        <f t="shared" si="21"/>
        <v/>
      </c>
      <c r="BM28" s="167" t="str">
        <f t="shared" si="138"/>
        <v/>
      </c>
      <c r="BN28" s="176" t="str">
        <f t="shared" si="22"/>
        <v/>
      </c>
      <c r="BO28" s="176" t="str">
        <f t="shared" si="23"/>
        <v/>
      </c>
      <c r="BP28" s="176" t="str">
        <f t="shared" si="24"/>
        <v/>
      </c>
      <c r="BQ28" s="258" t="str">
        <f>IF('Entry of Marks'!F660="","",'Entry of Marks'!F660)</f>
        <v/>
      </c>
      <c r="BR28" s="119" t="str">
        <f>IF('Entry of Marks'!AA660="","",'Entry of Marks'!AA660)</f>
        <v/>
      </c>
      <c r="BS28" s="119" t="str">
        <f>IF('Entry of Marks'!M660="","",'Entry of Marks'!M660)</f>
        <v/>
      </c>
      <c r="BT28" s="119" t="str">
        <f>IF('Entry of Marks'!AH660="","",'Entry of Marks'!AH660)</f>
        <v/>
      </c>
      <c r="BU28" s="116" t="str">
        <f t="shared" si="25"/>
        <v/>
      </c>
      <c r="BV28" s="119" t="str">
        <f>IF('Entry of Marks'!AO660="","",'Entry of Marks'!AO660)</f>
        <v/>
      </c>
      <c r="BW28" s="116" t="str">
        <f t="shared" si="26"/>
        <v/>
      </c>
      <c r="BX28" s="167" t="str">
        <f t="shared" si="139"/>
        <v/>
      </c>
      <c r="BY28" s="167" t="str">
        <f t="shared" si="27"/>
        <v/>
      </c>
      <c r="BZ28" s="167" t="str">
        <f t="shared" si="128"/>
        <v/>
      </c>
      <c r="CA28" s="165" t="str">
        <f t="shared" si="140"/>
        <v/>
      </c>
      <c r="CB28" s="260" t="str">
        <f>IF('Entry of Marks'!F765="","",'Entry of Marks'!F765)</f>
        <v/>
      </c>
      <c r="CC28" s="257" t="str">
        <f>IF('Entry of Marks'!AA765="","",'Entry of Marks'!AA765)</f>
        <v/>
      </c>
      <c r="CD28" s="257" t="str">
        <f>IF('Entry of Marks'!M765="","",'Entry of Marks'!M765)</f>
        <v/>
      </c>
      <c r="CE28" s="257" t="str">
        <f>IF('Entry of Marks'!AH765="","",'Entry of Marks'!AH765)</f>
        <v/>
      </c>
      <c r="CF28" s="116" t="str">
        <f t="shared" si="144"/>
        <v/>
      </c>
      <c r="CG28" s="261" t="str">
        <f>IF('Entry of Marks'!AO765="","",'Entry of Marks'!AO765)</f>
        <v/>
      </c>
      <c r="CH28" s="116" t="str">
        <f t="shared" si="28"/>
        <v/>
      </c>
      <c r="CI28" s="167" t="str">
        <f t="shared" si="141"/>
        <v/>
      </c>
      <c r="CJ28" s="176" t="str">
        <f t="shared" si="129"/>
        <v/>
      </c>
      <c r="CK28" s="176" t="str">
        <f t="shared" si="29"/>
        <v/>
      </c>
      <c r="CL28" s="324" t="str">
        <f t="shared" si="30"/>
        <v/>
      </c>
      <c r="CM28" s="258" t="str">
        <f>IF('Entry of Marks'!F870="","",'Entry of Marks'!F870)</f>
        <v/>
      </c>
      <c r="CN28" s="119" t="str">
        <f>IF('Entry of Marks'!AA870="","",'Entry of Marks'!AA870)</f>
        <v/>
      </c>
      <c r="CO28" s="119" t="str">
        <f>IF('Entry of Marks'!M870="","",'Entry of Marks'!M870)</f>
        <v/>
      </c>
      <c r="CP28" s="119" t="str">
        <f>IF('Entry of Marks'!AH870="","",'Entry of Marks'!AH870)</f>
        <v/>
      </c>
      <c r="CQ28" s="116" t="str">
        <f t="shared" si="31"/>
        <v/>
      </c>
      <c r="CR28" s="119" t="str">
        <f>IF('Entry of Marks'!AO870="","",'Entry of Marks'!AO870)</f>
        <v/>
      </c>
      <c r="CS28" s="116" t="str">
        <f t="shared" si="32"/>
        <v/>
      </c>
      <c r="CT28" s="167" t="str">
        <f t="shared" si="142"/>
        <v/>
      </c>
      <c r="CU28" s="167" t="str">
        <f t="shared" si="33"/>
        <v/>
      </c>
      <c r="CV28" s="167" t="str">
        <f t="shared" si="34"/>
        <v/>
      </c>
      <c r="CW28" s="165" t="str">
        <f t="shared" si="35"/>
        <v/>
      </c>
      <c r="CX28" s="131" t="str">
        <f>IF('Co-Scholostic'!C27="","",'Co-Scholostic'!C27)</f>
        <v>A</v>
      </c>
      <c r="CY28" s="131" t="str">
        <f>IF('Co-Scholostic'!D27="","",'Co-Scholostic'!D27)</f>
        <v>A</v>
      </c>
      <c r="CZ28" s="131" t="str">
        <f>IF('Co-Scholostic'!E27="","",'Co-Scholostic'!E27)</f>
        <v>A</v>
      </c>
      <c r="DA28" s="131" t="str">
        <f>IF('Co-Scholostic'!F27="","",'Co-Scholostic'!F27)</f>
        <v>A</v>
      </c>
      <c r="DB28" s="134" t="str">
        <f t="shared" si="36"/>
        <v/>
      </c>
      <c r="DC28" s="134" t="str">
        <f t="shared" si="37"/>
        <v/>
      </c>
      <c r="DD28" s="134" t="str">
        <f t="shared" si="38"/>
        <v/>
      </c>
      <c r="DE28" s="134" t="str">
        <f t="shared" si="39"/>
        <v/>
      </c>
      <c r="DF28" s="134" t="str">
        <f t="shared" si="40"/>
        <v/>
      </c>
      <c r="DG28" s="134" t="str">
        <f t="shared" si="41"/>
        <v/>
      </c>
      <c r="DH28" s="134" t="str">
        <f t="shared" si="42"/>
        <v/>
      </c>
      <c r="DI28" s="134" t="str">
        <f t="shared" si="43"/>
        <v/>
      </c>
      <c r="DJ28" s="134" t="e">
        <f t="shared" si="44"/>
        <v>#VALUE!</v>
      </c>
      <c r="DK28" s="137" t="str">
        <f t="shared" si="45"/>
        <v/>
      </c>
      <c r="DL28" s="137" t="str">
        <f t="shared" si="46"/>
        <v/>
      </c>
      <c r="DM28" s="137" t="str">
        <f t="shared" si="47"/>
        <v/>
      </c>
      <c r="DN28" s="137" t="str">
        <f t="shared" si="48"/>
        <v/>
      </c>
      <c r="DO28" s="137" t="str">
        <f t="shared" si="49"/>
        <v/>
      </c>
      <c r="DP28" s="137" t="str">
        <f t="shared" si="50"/>
        <v/>
      </c>
      <c r="DQ28" s="137" t="str">
        <f t="shared" si="51"/>
        <v/>
      </c>
      <c r="DR28" s="137" t="str">
        <f t="shared" si="52"/>
        <v/>
      </c>
      <c r="DS28" s="137" t="e">
        <f t="shared" si="53"/>
        <v>#VALUE!</v>
      </c>
      <c r="DT28" s="143" t="str">
        <f t="shared" si="54"/>
        <v/>
      </c>
      <c r="DU28" s="144" t="str">
        <f t="shared" si="55"/>
        <v/>
      </c>
      <c r="DV28" s="145" t="str">
        <f t="shared" si="56"/>
        <v/>
      </c>
      <c r="DW28" s="138"/>
      <c r="DX28" s="30" t="str">
        <f t="shared" si="130"/>
        <v/>
      </c>
      <c r="DY28" s="146" t="str">
        <f t="shared" si="57"/>
        <v/>
      </c>
      <c r="DZ28" s="266" t="str">
        <f t="shared" si="58"/>
        <v/>
      </c>
      <c r="EA28" s="266" t="str">
        <f t="shared" si="59"/>
        <v/>
      </c>
      <c r="EB28" s="266" t="str">
        <f t="shared" si="60"/>
        <v/>
      </c>
      <c r="EC28" s="266" t="str">
        <f t="shared" si="61"/>
        <v/>
      </c>
      <c r="ED28" s="266" t="str">
        <f t="shared" si="62"/>
        <v/>
      </c>
      <c r="EE28" s="266" t="str">
        <f t="shared" si="63"/>
        <v/>
      </c>
      <c r="EF28" s="266" t="str">
        <f t="shared" si="64"/>
        <v/>
      </c>
      <c r="EG28" s="268"/>
      <c r="EH28" s="269" t="str">
        <f t="shared" si="65"/>
        <v/>
      </c>
      <c r="EI28" s="269" t="str">
        <f t="shared" si="66"/>
        <v/>
      </c>
      <c r="EJ28" s="269" t="str">
        <f t="shared" si="67"/>
        <v/>
      </c>
      <c r="EK28" s="269" t="str">
        <f t="shared" si="68"/>
        <v/>
      </c>
      <c r="EL28" s="271" t="str">
        <f t="shared" si="69"/>
        <v/>
      </c>
      <c r="EM28" s="271" t="str">
        <f t="shared" si="70"/>
        <v/>
      </c>
      <c r="EN28" s="273" t="str">
        <f t="shared" si="71"/>
        <v/>
      </c>
      <c r="EO28" s="276">
        <f t="shared" si="72"/>
        <v>0</v>
      </c>
      <c r="EP28" s="276" t="str">
        <f t="shared" si="73"/>
        <v/>
      </c>
      <c r="EQ28" s="148" t="str">
        <f t="shared" si="74"/>
        <v/>
      </c>
      <c r="ER28" s="148" t="str">
        <f t="shared" si="75"/>
        <v/>
      </c>
      <c r="ES28" s="276" t="str">
        <f t="shared" si="131"/>
        <v/>
      </c>
      <c r="ET28" s="276" t="str">
        <f t="shared" si="76"/>
        <v/>
      </c>
      <c r="EU28" s="147" t="str">
        <f t="shared" si="77"/>
        <v/>
      </c>
      <c r="EV28" s="148" t="str">
        <f t="shared" si="78"/>
        <v/>
      </c>
      <c r="EW28" s="148" t="str">
        <f t="shared" si="79"/>
        <v/>
      </c>
      <c r="EX28" s="148"/>
      <c r="EY28" s="148" t="str">
        <f t="shared" si="80"/>
        <v/>
      </c>
      <c r="EZ28" s="151" t="str">
        <f t="shared" si="81"/>
        <v/>
      </c>
      <c r="FA28" s="151" t="str">
        <f t="shared" si="82"/>
        <v/>
      </c>
      <c r="FB28" s="151" t="str">
        <f t="shared" si="83"/>
        <v/>
      </c>
      <c r="FC28" s="151" t="str">
        <f t="shared" si="84"/>
        <v/>
      </c>
      <c r="FD28" s="151" t="str">
        <f t="shared" si="85"/>
        <v/>
      </c>
      <c r="FE28" s="151" t="str">
        <f t="shared" si="86"/>
        <v/>
      </c>
      <c r="FF28" s="151" t="str">
        <f t="shared" si="87"/>
        <v/>
      </c>
      <c r="FG28" s="152" t="str">
        <f t="shared" si="88"/>
        <v/>
      </c>
      <c r="FH28" s="152" t="str">
        <f t="shared" si="89"/>
        <v/>
      </c>
      <c r="FI28" s="152" t="str">
        <f t="shared" si="90"/>
        <v/>
      </c>
      <c r="FJ28" s="152" t="str">
        <f t="shared" si="91"/>
        <v/>
      </c>
      <c r="FK28" s="151" t="str">
        <f t="shared" si="92"/>
        <v/>
      </c>
      <c r="FL28" s="151" t="str">
        <f t="shared" si="93"/>
        <v/>
      </c>
      <c r="FM28" s="152" t="str">
        <f t="shared" si="94"/>
        <v/>
      </c>
      <c r="FN28" s="152">
        <f t="shared" si="95"/>
        <v>0</v>
      </c>
      <c r="FO28" s="152" t="str">
        <f t="shared" si="96"/>
        <v/>
      </c>
      <c r="FP28" s="152" t="str">
        <f t="shared" si="97"/>
        <v/>
      </c>
      <c r="FQ28" s="152" t="str">
        <f t="shared" si="98"/>
        <v/>
      </c>
      <c r="FR28" s="152" t="str">
        <f t="shared" si="99"/>
        <v/>
      </c>
      <c r="FS28" s="152" t="str">
        <f t="shared" si="100"/>
        <v/>
      </c>
      <c r="FT28" s="152" t="str">
        <f t="shared" si="101"/>
        <v/>
      </c>
      <c r="FU28" s="152" t="str">
        <f t="shared" si="102"/>
        <v/>
      </c>
      <c r="FV28" s="151" t="str">
        <f t="shared" si="103"/>
        <v/>
      </c>
      <c r="FW28" s="151" t="str">
        <f t="shared" si="104"/>
        <v/>
      </c>
      <c r="FX28" s="152" t="str">
        <f t="shared" si="105"/>
        <v/>
      </c>
      <c r="FY28" s="153" t="str">
        <f t="shared" si="132"/>
        <v/>
      </c>
      <c r="FZ28" s="156">
        <f t="shared" si="106"/>
        <v>0</v>
      </c>
      <c r="GA28" s="241" t="str">
        <f t="shared" si="107"/>
        <v/>
      </c>
      <c r="GB28" s="214" t="str">
        <f t="shared" si="108"/>
        <v/>
      </c>
      <c r="GC28" s="214" t="str">
        <f t="shared" si="109"/>
        <v/>
      </c>
      <c r="GD28" s="242" t="str">
        <f t="shared" si="110"/>
        <v/>
      </c>
      <c r="GE28" s="253" t="str">
        <f t="shared" si="111"/>
        <v/>
      </c>
      <c r="GF28" s="253" t="str">
        <f t="shared" si="112"/>
        <v/>
      </c>
      <c r="GG28" s="253" t="str">
        <f t="shared" si="113"/>
        <v/>
      </c>
      <c r="GH28" s="253" t="str">
        <f t="shared" si="114"/>
        <v/>
      </c>
      <c r="GI28" s="253" t="str">
        <f t="shared" si="115"/>
        <v/>
      </c>
      <c r="GJ28" s="253" t="str">
        <f t="shared" si="116"/>
        <v/>
      </c>
      <c r="GK28" s="253" t="str">
        <f t="shared" si="117"/>
        <v/>
      </c>
      <c r="GL28" s="253" t="str">
        <f t="shared" si="118"/>
        <v/>
      </c>
      <c r="GM28" s="253" t="str">
        <f t="shared" si="119"/>
        <v/>
      </c>
      <c r="GN28" s="253" t="str">
        <f t="shared" si="120"/>
        <v/>
      </c>
      <c r="GO28" s="329" t="str">
        <f t="shared" si="121"/>
        <v/>
      </c>
      <c r="GP28" s="329" t="str">
        <f t="shared" si="122"/>
        <v/>
      </c>
    </row>
    <row r="29" spans="1:198" x14ac:dyDescent="0.35">
      <c r="A29" s="1">
        <f>IF('Student Profile'!A28="","",'Student Profile'!A28)</f>
        <v>26</v>
      </c>
      <c r="B29" s="28" t="str">
        <f>IF('Student Profile'!B28="","",'Student Profile'!B28)</f>
        <v/>
      </c>
      <c r="C29" s="114" t="str">
        <f>IF('Entry of Marks'!F31="","",'Entry of Marks'!F31)</f>
        <v/>
      </c>
      <c r="D29" s="119" t="str">
        <f>IF('Entry of Marks'!AA31="","",'Entry of Marks'!AA31)</f>
        <v/>
      </c>
      <c r="E29" s="115" t="str">
        <f>IF('Entry of Marks'!M31="","",'Entry of Marks'!M31)</f>
        <v/>
      </c>
      <c r="F29" s="115" t="str">
        <f>IF('Entry of Marks'!AH31="","",'Entry of Marks'!AH31)</f>
        <v/>
      </c>
      <c r="G29" s="116" t="str">
        <f t="shared" si="1"/>
        <v/>
      </c>
      <c r="H29" s="116" t="str">
        <f>IF('Entry of Marks'!AO31="","",'Entry of Marks'!AO31)</f>
        <v/>
      </c>
      <c r="I29" s="116" t="str">
        <f t="shared" si="123"/>
        <v/>
      </c>
      <c r="J29" s="167" t="str">
        <f t="shared" si="133"/>
        <v/>
      </c>
      <c r="K29" s="167" t="str">
        <f t="shared" si="2"/>
        <v/>
      </c>
      <c r="L29" s="167" t="str">
        <f t="shared" si="3"/>
        <v/>
      </c>
      <c r="M29" s="165" t="str">
        <f t="shared" si="124"/>
        <v/>
      </c>
      <c r="N29" s="124" t="str">
        <f>IF('Entry of Marks'!F136="","",'Entry of Marks'!F136)</f>
        <v/>
      </c>
      <c r="O29" s="125" t="str">
        <f>IF('Entry of Marks'!AA136="","",'Entry of Marks'!AA136)</f>
        <v/>
      </c>
      <c r="P29" s="125" t="str">
        <f>IF('Entry of Marks'!M136="","",'Entry of Marks'!M136)</f>
        <v/>
      </c>
      <c r="Q29" s="257" t="str">
        <f>IF('Entry of Marks'!AH136="","",'Entry of Marks'!AH136)</f>
        <v/>
      </c>
      <c r="R29" s="116" t="str">
        <f t="shared" si="4"/>
        <v/>
      </c>
      <c r="S29" s="126" t="str">
        <f>IF('Entry of Marks'!AO136="","",'Entry of Marks'!AO136)</f>
        <v/>
      </c>
      <c r="T29" s="116" t="str">
        <f t="shared" si="5"/>
        <v/>
      </c>
      <c r="U29" s="167" t="str">
        <f t="shared" si="134"/>
        <v/>
      </c>
      <c r="V29" s="176" t="str">
        <f t="shared" si="6"/>
        <v/>
      </c>
      <c r="W29" s="176" t="str">
        <f t="shared" si="125"/>
        <v/>
      </c>
      <c r="X29" s="174" t="str">
        <f t="shared" si="7"/>
        <v/>
      </c>
      <c r="Y29" s="258" t="str">
        <f>IF('Entry of Marks'!F241="","",'Entry of Marks'!F241)</f>
        <v/>
      </c>
      <c r="Z29" s="119" t="str">
        <f>IF('Entry of Marks'!AA241="","",'Entry of Marks'!AA241)</f>
        <v/>
      </c>
      <c r="AA29" s="119" t="str">
        <f>IF('Entry of Marks'!M241="","",'Entry of Marks'!M241)</f>
        <v/>
      </c>
      <c r="AB29" s="119" t="str">
        <f>IF('Entry of Marks'!AH241="","",'Entry of Marks'!AH241)</f>
        <v/>
      </c>
      <c r="AC29" s="116" t="str">
        <f t="shared" si="8"/>
        <v/>
      </c>
      <c r="AD29" s="259" t="str">
        <f>IF('Entry of Marks'!AO241="","",'Entry of Marks'!AO241)</f>
        <v/>
      </c>
      <c r="AE29" s="116" t="str">
        <f t="shared" si="9"/>
        <v/>
      </c>
      <c r="AF29" s="167" t="str">
        <f t="shared" si="135"/>
        <v/>
      </c>
      <c r="AG29" s="167" t="str">
        <f t="shared" si="10"/>
        <v/>
      </c>
      <c r="AH29" s="167" t="str">
        <f t="shared" si="126"/>
        <v/>
      </c>
      <c r="AI29" s="165" t="str">
        <f t="shared" si="127"/>
        <v/>
      </c>
      <c r="AJ29" s="260" t="str">
        <f>IF('Entry of Marks'!F346="","",'Entry of Marks'!F346)</f>
        <v/>
      </c>
      <c r="AK29" s="257" t="str">
        <f>IF('Entry of Marks'!AA346="","",'Entry of Marks'!AA346)</f>
        <v/>
      </c>
      <c r="AL29" s="257" t="str">
        <f>IF('Entry of Marks'!M346="","",'Entry of Marks'!M346)</f>
        <v/>
      </c>
      <c r="AM29" s="257" t="str">
        <f>IF('Entry of Marks'!AH346="","",'Entry of Marks'!AH346)</f>
        <v/>
      </c>
      <c r="AN29" s="116" t="str">
        <f t="shared" si="11"/>
        <v/>
      </c>
      <c r="AO29" s="261" t="str">
        <f>IF('Entry of Marks'!AO346="","",'Entry of Marks'!AO346)</f>
        <v/>
      </c>
      <c r="AP29" s="116" t="str">
        <f t="shared" si="12"/>
        <v/>
      </c>
      <c r="AQ29" s="167" t="str">
        <f t="shared" si="136"/>
        <v/>
      </c>
      <c r="AR29" s="176" t="str">
        <f t="shared" si="145"/>
        <v/>
      </c>
      <c r="AS29" s="176" t="str">
        <f t="shared" si="14"/>
        <v/>
      </c>
      <c r="AT29" s="176" t="str">
        <f t="shared" si="15"/>
        <v/>
      </c>
      <c r="AU29" s="262" t="str">
        <f>IF('Entry of Marks'!F451="","",'Entry of Marks'!F451)</f>
        <v/>
      </c>
      <c r="AV29" s="119" t="str">
        <f>IF('Entry of Marks'!AA451="","",'Entry of Marks'!AA451)</f>
        <v/>
      </c>
      <c r="AW29" s="119" t="str">
        <f>IF('Entry of Marks'!M451="","",'Entry of Marks'!M451)</f>
        <v/>
      </c>
      <c r="AX29" s="119" t="str">
        <f>IF('Entry of Marks'!AH451="","",'Entry of Marks'!AH451)</f>
        <v/>
      </c>
      <c r="AY29" s="116" t="str">
        <f t="shared" si="16"/>
        <v/>
      </c>
      <c r="AZ29" s="259" t="str">
        <f>IF('Entry of Marks'!AO451="","",'Entry of Marks'!AO451)</f>
        <v/>
      </c>
      <c r="BA29" s="116" t="str">
        <f t="shared" si="17"/>
        <v/>
      </c>
      <c r="BB29" s="167" t="str">
        <f t="shared" si="137"/>
        <v/>
      </c>
      <c r="BC29" s="167" t="str">
        <f t="shared" si="18"/>
        <v/>
      </c>
      <c r="BD29" s="167" t="str">
        <f t="shared" si="19"/>
        <v/>
      </c>
      <c r="BE29" s="165" t="str">
        <f t="shared" si="143"/>
        <v/>
      </c>
      <c r="BF29" s="260" t="str">
        <f>IF('Entry of Marks'!F556="","",'Entry of Marks'!F556)</f>
        <v/>
      </c>
      <c r="BG29" s="257" t="str">
        <f>IF('Entry of Marks'!AA556="","",'Entry of Marks'!AA556)</f>
        <v/>
      </c>
      <c r="BH29" s="257" t="str">
        <f>IF('Entry of Marks'!M556="","",'Entry of Marks'!M556)</f>
        <v/>
      </c>
      <c r="BI29" s="257" t="str">
        <f>IF('Entry of Marks'!AH556="","",'Entry of Marks'!AH556)</f>
        <v/>
      </c>
      <c r="BJ29" s="116" t="str">
        <f t="shared" si="20"/>
        <v/>
      </c>
      <c r="BK29" s="261" t="str">
        <f>IF('Entry of Marks'!AO556="","",'Entry of Marks'!AO556)</f>
        <v/>
      </c>
      <c r="BL29" s="116" t="str">
        <f t="shared" si="21"/>
        <v/>
      </c>
      <c r="BM29" s="167" t="str">
        <f t="shared" si="138"/>
        <v/>
      </c>
      <c r="BN29" s="176" t="str">
        <f t="shared" si="22"/>
        <v/>
      </c>
      <c r="BO29" s="176" t="str">
        <f t="shared" si="23"/>
        <v/>
      </c>
      <c r="BP29" s="176" t="str">
        <f t="shared" si="24"/>
        <v/>
      </c>
      <c r="BQ29" s="258" t="str">
        <f>IF('Entry of Marks'!F661="","",'Entry of Marks'!F661)</f>
        <v/>
      </c>
      <c r="BR29" s="119" t="str">
        <f>IF('Entry of Marks'!AA661="","",'Entry of Marks'!AA661)</f>
        <v/>
      </c>
      <c r="BS29" s="119" t="str">
        <f>IF('Entry of Marks'!M661="","",'Entry of Marks'!M661)</f>
        <v/>
      </c>
      <c r="BT29" s="119" t="str">
        <f>IF('Entry of Marks'!AH661="","",'Entry of Marks'!AH661)</f>
        <v/>
      </c>
      <c r="BU29" s="116" t="str">
        <f t="shared" si="25"/>
        <v/>
      </c>
      <c r="BV29" s="119" t="str">
        <f>IF('Entry of Marks'!AO661="","",'Entry of Marks'!AO661)</f>
        <v/>
      </c>
      <c r="BW29" s="116" t="str">
        <f t="shared" si="26"/>
        <v/>
      </c>
      <c r="BX29" s="167" t="str">
        <f t="shared" si="139"/>
        <v/>
      </c>
      <c r="BY29" s="167" t="str">
        <f t="shared" si="27"/>
        <v/>
      </c>
      <c r="BZ29" s="167" t="str">
        <f t="shared" si="128"/>
        <v/>
      </c>
      <c r="CA29" s="165" t="str">
        <f t="shared" si="140"/>
        <v/>
      </c>
      <c r="CB29" s="260" t="str">
        <f>IF('Entry of Marks'!F766="","",'Entry of Marks'!F766)</f>
        <v/>
      </c>
      <c r="CC29" s="257" t="str">
        <f>IF('Entry of Marks'!AA766="","",'Entry of Marks'!AA766)</f>
        <v/>
      </c>
      <c r="CD29" s="257" t="str">
        <f>IF('Entry of Marks'!M766="","",'Entry of Marks'!M766)</f>
        <v/>
      </c>
      <c r="CE29" s="257" t="str">
        <f>IF('Entry of Marks'!AH766="","",'Entry of Marks'!AH766)</f>
        <v/>
      </c>
      <c r="CF29" s="116" t="str">
        <f t="shared" si="144"/>
        <v/>
      </c>
      <c r="CG29" s="261" t="str">
        <f>IF('Entry of Marks'!AO766="","",'Entry of Marks'!AO766)</f>
        <v/>
      </c>
      <c r="CH29" s="116" t="str">
        <f t="shared" si="28"/>
        <v/>
      </c>
      <c r="CI29" s="167" t="str">
        <f t="shared" si="141"/>
        <v/>
      </c>
      <c r="CJ29" s="176" t="str">
        <f t="shared" si="129"/>
        <v/>
      </c>
      <c r="CK29" s="176" t="str">
        <f t="shared" si="29"/>
        <v/>
      </c>
      <c r="CL29" s="324" t="str">
        <f t="shared" si="30"/>
        <v/>
      </c>
      <c r="CM29" s="258" t="str">
        <f>IF('Entry of Marks'!F871="","",'Entry of Marks'!F871)</f>
        <v/>
      </c>
      <c r="CN29" s="119" t="str">
        <f>IF('Entry of Marks'!AA871="","",'Entry of Marks'!AA871)</f>
        <v/>
      </c>
      <c r="CO29" s="119" t="str">
        <f>IF('Entry of Marks'!M871="","",'Entry of Marks'!M871)</f>
        <v/>
      </c>
      <c r="CP29" s="119" t="str">
        <f>IF('Entry of Marks'!AH871="","",'Entry of Marks'!AH871)</f>
        <v/>
      </c>
      <c r="CQ29" s="116" t="str">
        <f t="shared" si="31"/>
        <v/>
      </c>
      <c r="CR29" s="119" t="str">
        <f>IF('Entry of Marks'!AO871="","",'Entry of Marks'!AO871)</f>
        <v/>
      </c>
      <c r="CS29" s="116" t="str">
        <f t="shared" si="32"/>
        <v/>
      </c>
      <c r="CT29" s="167" t="str">
        <f t="shared" si="142"/>
        <v/>
      </c>
      <c r="CU29" s="167" t="str">
        <f t="shared" si="33"/>
        <v/>
      </c>
      <c r="CV29" s="167" t="str">
        <f t="shared" si="34"/>
        <v/>
      </c>
      <c r="CW29" s="165" t="str">
        <f t="shared" si="35"/>
        <v/>
      </c>
      <c r="CX29" s="131" t="str">
        <f>IF('Co-Scholostic'!C28="","",'Co-Scholostic'!C28)</f>
        <v>A</v>
      </c>
      <c r="CY29" s="131" t="str">
        <f>IF('Co-Scholostic'!D28="","",'Co-Scholostic'!D28)</f>
        <v>A</v>
      </c>
      <c r="CZ29" s="131" t="str">
        <f>IF('Co-Scholostic'!E28="","",'Co-Scholostic'!E28)</f>
        <v>A</v>
      </c>
      <c r="DA29" s="131" t="str">
        <f>IF('Co-Scholostic'!F28="","",'Co-Scholostic'!F28)</f>
        <v>A</v>
      </c>
      <c r="DB29" s="134" t="str">
        <f t="shared" si="36"/>
        <v/>
      </c>
      <c r="DC29" s="134" t="str">
        <f t="shared" si="37"/>
        <v/>
      </c>
      <c r="DD29" s="134" t="str">
        <f t="shared" si="38"/>
        <v/>
      </c>
      <c r="DE29" s="134" t="str">
        <f t="shared" si="39"/>
        <v/>
      </c>
      <c r="DF29" s="134" t="str">
        <f t="shared" si="40"/>
        <v/>
      </c>
      <c r="DG29" s="134" t="str">
        <f t="shared" si="41"/>
        <v/>
      </c>
      <c r="DH29" s="134" t="str">
        <f t="shared" si="42"/>
        <v/>
      </c>
      <c r="DI29" s="134" t="str">
        <f t="shared" si="43"/>
        <v/>
      </c>
      <c r="DJ29" s="134" t="e">
        <f t="shared" si="44"/>
        <v>#VALUE!</v>
      </c>
      <c r="DK29" s="137" t="str">
        <f t="shared" si="45"/>
        <v/>
      </c>
      <c r="DL29" s="137" t="str">
        <f t="shared" si="46"/>
        <v/>
      </c>
      <c r="DM29" s="137" t="str">
        <f t="shared" si="47"/>
        <v/>
      </c>
      <c r="DN29" s="137" t="str">
        <f t="shared" si="48"/>
        <v/>
      </c>
      <c r="DO29" s="137" t="str">
        <f t="shared" si="49"/>
        <v/>
      </c>
      <c r="DP29" s="137" t="str">
        <f t="shared" si="50"/>
        <v/>
      </c>
      <c r="DQ29" s="137" t="str">
        <f t="shared" si="51"/>
        <v/>
      </c>
      <c r="DR29" s="137" t="str">
        <f t="shared" si="52"/>
        <v/>
      </c>
      <c r="DS29" s="137" t="e">
        <f t="shared" si="53"/>
        <v>#VALUE!</v>
      </c>
      <c r="DT29" s="143" t="str">
        <f t="shared" si="54"/>
        <v/>
      </c>
      <c r="DU29" s="144" t="str">
        <f t="shared" si="55"/>
        <v/>
      </c>
      <c r="DV29" s="145" t="str">
        <f t="shared" si="56"/>
        <v/>
      </c>
      <c r="DW29" s="138"/>
      <c r="DX29" s="30" t="str">
        <f t="shared" si="130"/>
        <v/>
      </c>
      <c r="DY29" s="146" t="str">
        <f t="shared" si="57"/>
        <v/>
      </c>
      <c r="DZ29" s="266" t="str">
        <f t="shared" si="58"/>
        <v/>
      </c>
      <c r="EA29" s="266" t="str">
        <f t="shared" si="59"/>
        <v/>
      </c>
      <c r="EB29" s="266" t="str">
        <f t="shared" si="60"/>
        <v/>
      </c>
      <c r="EC29" s="266" t="str">
        <f t="shared" si="61"/>
        <v/>
      </c>
      <c r="ED29" s="266" t="str">
        <f t="shared" si="62"/>
        <v/>
      </c>
      <c r="EE29" s="266" t="str">
        <f t="shared" si="63"/>
        <v/>
      </c>
      <c r="EF29" s="266" t="str">
        <f t="shared" si="64"/>
        <v/>
      </c>
      <c r="EG29" s="268"/>
      <c r="EH29" s="269" t="str">
        <f t="shared" si="65"/>
        <v/>
      </c>
      <c r="EI29" s="269" t="str">
        <f t="shared" si="66"/>
        <v/>
      </c>
      <c r="EJ29" s="269" t="str">
        <f t="shared" si="67"/>
        <v/>
      </c>
      <c r="EK29" s="269" t="str">
        <f t="shared" si="68"/>
        <v/>
      </c>
      <c r="EL29" s="271" t="str">
        <f t="shared" si="69"/>
        <v/>
      </c>
      <c r="EM29" s="271" t="str">
        <f t="shared" si="70"/>
        <v/>
      </c>
      <c r="EN29" s="273" t="str">
        <f t="shared" si="71"/>
        <v/>
      </c>
      <c r="EO29" s="276">
        <f t="shared" si="72"/>
        <v>0</v>
      </c>
      <c r="EP29" s="276" t="str">
        <f t="shared" si="73"/>
        <v/>
      </c>
      <c r="EQ29" s="148" t="str">
        <f t="shared" si="74"/>
        <v/>
      </c>
      <c r="ER29" s="148" t="str">
        <f t="shared" si="75"/>
        <v/>
      </c>
      <c r="ES29" s="276" t="str">
        <f t="shared" si="131"/>
        <v/>
      </c>
      <c r="ET29" s="276" t="str">
        <f t="shared" si="76"/>
        <v/>
      </c>
      <c r="EU29" s="147" t="str">
        <f t="shared" si="77"/>
        <v/>
      </c>
      <c r="EV29" s="148" t="str">
        <f t="shared" si="78"/>
        <v/>
      </c>
      <c r="EW29" s="148" t="str">
        <f t="shared" si="79"/>
        <v/>
      </c>
      <c r="EX29" s="148"/>
      <c r="EY29" s="148" t="str">
        <f t="shared" si="80"/>
        <v/>
      </c>
      <c r="EZ29" s="151" t="str">
        <f t="shared" si="81"/>
        <v/>
      </c>
      <c r="FA29" s="151" t="str">
        <f t="shared" si="82"/>
        <v/>
      </c>
      <c r="FB29" s="151" t="str">
        <f t="shared" si="83"/>
        <v/>
      </c>
      <c r="FC29" s="151" t="str">
        <f t="shared" si="84"/>
        <v/>
      </c>
      <c r="FD29" s="151" t="str">
        <f t="shared" si="85"/>
        <v/>
      </c>
      <c r="FE29" s="151" t="str">
        <f t="shared" si="86"/>
        <v/>
      </c>
      <c r="FF29" s="151" t="str">
        <f t="shared" si="87"/>
        <v/>
      </c>
      <c r="FG29" s="152" t="str">
        <f t="shared" si="88"/>
        <v/>
      </c>
      <c r="FH29" s="152" t="str">
        <f t="shared" si="89"/>
        <v/>
      </c>
      <c r="FI29" s="152" t="str">
        <f t="shared" si="90"/>
        <v/>
      </c>
      <c r="FJ29" s="152" t="str">
        <f t="shared" si="91"/>
        <v/>
      </c>
      <c r="FK29" s="151" t="str">
        <f t="shared" si="92"/>
        <v/>
      </c>
      <c r="FL29" s="151" t="str">
        <f t="shared" si="93"/>
        <v/>
      </c>
      <c r="FM29" s="152" t="str">
        <f t="shared" si="94"/>
        <v/>
      </c>
      <c r="FN29" s="152">
        <f t="shared" si="95"/>
        <v>0</v>
      </c>
      <c r="FO29" s="152" t="str">
        <f t="shared" si="96"/>
        <v/>
      </c>
      <c r="FP29" s="152" t="str">
        <f t="shared" si="97"/>
        <v/>
      </c>
      <c r="FQ29" s="152" t="str">
        <f t="shared" si="98"/>
        <v/>
      </c>
      <c r="FR29" s="152" t="str">
        <f t="shared" si="99"/>
        <v/>
      </c>
      <c r="FS29" s="152" t="str">
        <f t="shared" si="100"/>
        <v/>
      </c>
      <c r="FT29" s="152" t="str">
        <f t="shared" si="101"/>
        <v/>
      </c>
      <c r="FU29" s="152" t="str">
        <f t="shared" si="102"/>
        <v/>
      </c>
      <c r="FV29" s="151" t="str">
        <f t="shared" si="103"/>
        <v/>
      </c>
      <c r="FW29" s="151" t="str">
        <f t="shared" si="104"/>
        <v/>
      </c>
      <c r="FX29" s="152" t="str">
        <f t="shared" si="105"/>
        <v/>
      </c>
      <c r="FY29" s="153" t="str">
        <f t="shared" si="132"/>
        <v/>
      </c>
      <c r="FZ29" s="156">
        <f t="shared" si="106"/>
        <v>0</v>
      </c>
      <c r="GA29" s="241" t="str">
        <f t="shared" si="107"/>
        <v/>
      </c>
      <c r="GB29" s="214" t="str">
        <f t="shared" si="108"/>
        <v/>
      </c>
      <c r="GC29" s="214" t="str">
        <f t="shared" si="109"/>
        <v/>
      </c>
      <c r="GD29" s="242" t="str">
        <f t="shared" si="110"/>
        <v/>
      </c>
      <c r="GE29" s="253" t="str">
        <f t="shared" si="111"/>
        <v/>
      </c>
      <c r="GF29" s="253" t="str">
        <f t="shared" si="112"/>
        <v/>
      </c>
      <c r="GG29" s="253" t="str">
        <f t="shared" si="113"/>
        <v/>
      </c>
      <c r="GH29" s="253" t="str">
        <f t="shared" si="114"/>
        <v/>
      </c>
      <c r="GI29" s="253" t="str">
        <f t="shared" si="115"/>
        <v/>
      </c>
      <c r="GJ29" s="253" t="str">
        <f t="shared" si="116"/>
        <v/>
      </c>
      <c r="GK29" s="253" t="str">
        <f t="shared" si="117"/>
        <v/>
      </c>
      <c r="GL29" s="253" t="str">
        <f t="shared" si="118"/>
        <v/>
      </c>
      <c r="GM29" s="253" t="str">
        <f t="shared" si="119"/>
        <v/>
      </c>
      <c r="GN29" s="253" t="str">
        <f t="shared" si="120"/>
        <v/>
      </c>
      <c r="GO29" s="329" t="str">
        <f t="shared" si="121"/>
        <v/>
      </c>
      <c r="GP29" s="329" t="str">
        <f t="shared" si="122"/>
        <v/>
      </c>
    </row>
    <row r="30" spans="1:198" x14ac:dyDescent="0.35">
      <c r="A30" s="1">
        <f>IF('Student Profile'!A29="","",'Student Profile'!A29)</f>
        <v>27</v>
      </c>
      <c r="B30" s="28" t="str">
        <f>IF('Student Profile'!B29="","",'Student Profile'!B29)</f>
        <v/>
      </c>
      <c r="C30" s="114" t="str">
        <f>IF('Entry of Marks'!F32="","",'Entry of Marks'!F32)</f>
        <v/>
      </c>
      <c r="D30" s="119" t="str">
        <f>IF('Entry of Marks'!AA32="","",'Entry of Marks'!AA32)</f>
        <v/>
      </c>
      <c r="E30" s="115" t="str">
        <f>IF('Entry of Marks'!M32="","",'Entry of Marks'!M32)</f>
        <v/>
      </c>
      <c r="F30" s="115" t="str">
        <f>IF('Entry of Marks'!AH32="","",'Entry of Marks'!AH32)</f>
        <v/>
      </c>
      <c r="G30" s="116" t="str">
        <f t="shared" si="1"/>
        <v/>
      </c>
      <c r="H30" s="116" t="str">
        <f>IF('Entry of Marks'!AO32="","",'Entry of Marks'!AO32)</f>
        <v/>
      </c>
      <c r="I30" s="116" t="str">
        <f t="shared" si="123"/>
        <v/>
      </c>
      <c r="J30" s="167" t="str">
        <f t="shared" si="133"/>
        <v/>
      </c>
      <c r="K30" s="167" t="str">
        <f t="shared" si="2"/>
        <v/>
      </c>
      <c r="L30" s="167" t="str">
        <f t="shared" si="3"/>
        <v/>
      </c>
      <c r="M30" s="165" t="str">
        <f t="shared" si="124"/>
        <v/>
      </c>
      <c r="N30" s="124" t="str">
        <f>IF('Entry of Marks'!F137="","",'Entry of Marks'!F137)</f>
        <v/>
      </c>
      <c r="O30" s="125" t="str">
        <f>IF('Entry of Marks'!AA137="","",'Entry of Marks'!AA137)</f>
        <v/>
      </c>
      <c r="P30" s="125" t="str">
        <f>IF('Entry of Marks'!M137="","",'Entry of Marks'!M137)</f>
        <v/>
      </c>
      <c r="Q30" s="257" t="str">
        <f>IF('Entry of Marks'!AH137="","",'Entry of Marks'!AH137)</f>
        <v/>
      </c>
      <c r="R30" s="116" t="str">
        <f t="shared" si="4"/>
        <v/>
      </c>
      <c r="S30" s="126" t="str">
        <f>IF('Entry of Marks'!AO137="","",'Entry of Marks'!AO137)</f>
        <v/>
      </c>
      <c r="T30" s="116" t="str">
        <f t="shared" si="5"/>
        <v/>
      </c>
      <c r="U30" s="167" t="str">
        <f t="shared" si="134"/>
        <v/>
      </c>
      <c r="V30" s="176" t="str">
        <f t="shared" si="6"/>
        <v/>
      </c>
      <c r="W30" s="176" t="str">
        <f t="shared" si="125"/>
        <v/>
      </c>
      <c r="X30" s="174" t="str">
        <f t="shared" si="7"/>
        <v/>
      </c>
      <c r="Y30" s="258" t="str">
        <f>IF('Entry of Marks'!F242="","",'Entry of Marks'!F242)</f>
        <v/>
      </c>
      <c r="Z30" s="119" t="str">
        <f>IF('Entry of Marks'!AA242="","",'Entry of Marks'!AA242)</f>
        <v/>
      </c>
      <c r="AA30" s="119" t="str">
        <f>IF('Entry of Marks'!M242="","",'Entry of Marks'!M242)</f>
        <v/>
      </c>
      <c r="AB30" s="119" t="str">
        <f>IF('Entry of Marks'!AH242="","",'Entry of Marks'!AH242)</f>
        <v/>
      </c>
      <c r="AC30" s="116" t="str">
        <f t="shared" si="8"/>
        <v/>
      </c>
      <c r="AD30" s="259" t="str">
        <f>IF('Entry of Marks'!AO242="","",'Entry of Marks'!AO242)</f>
        <v/>
      </c>
      <c r="AE30" s="116" t="str">
        <f t="shared" si="9"/>
        <v/>
      </c>
      <c r="AF30" s="167" t="str">
        <f t="shared" si="135"/>
        <v/>
      </c>
      <c r="AG30" s="167" t="str">
        <f t="shared" si="10"/>
        <v/>
      </c>
      <c r="AH30" s="167" t="str">
        <f t="shared" si="126"/>
        <v/>
      </c>
      <c r="AI30" s="165" t="str">
        <f t="shared" si="127"/>
        <v/>
      </c>
      <c r="AJ30" s="260" t="str">
        <f>IF('Entry of Marks'!F347="","",'Entry of Marks'!F347)</f>
        <v/>
      </c>
      <c r="AK30" s="257" t="str">
        <f>IF('Entry of Marks'!AA347="","",'Entry of Marks'!AA347)</f>
        <v/>
      </c>
      <c r="AL30" s="257" t="str">
        <f>IF('Entry of Marks'!M347="","",'Entry of Marks'!M347)</f>
        <v/>
      </c>
      <c r="AM30" s="257" t="str">
        <f>IF('Entry of Marks'!AH347="","",'Entry of Marks'!AH347)</f>
        <v/>
      </c>
      <c r="AN30" s="116" t="str">
        <f t="shared" si="11"/>
        <v/>
      </c>
      <c r="AO30" s="261" t="str">
        <f>IF('Entry of Marks'!AO347="","",'Entry of Marks'!AO347)</f>
        <v/>
      </c>
      <c r="AP30" s="116" t="str">
        <f t="shared" si="12"/>
        <v/>
      </c>
      <c r="AQ30" s="167" t="str">
        <f t="shared" si="136"/>
        <v/>
      </c>
      <c r="AR30" s="176" t="str">
        <f t="shared" si="145"/>
        <v/>
      </c>
      <c r="AS30" s="176" t="str">
        <f t="shared" si="14"/>
        <v/>
      </c>
      <c r="AT30" s="176" t="str">
        <f t="shared" si="15"/>
        <v/>
      </c>
      <c r="AU30" s="262" t="str">
        <f>IF('Entry of Marks'!F452="","",'Entry of Marks'!F452)</f>
        <v/>
      </c>
      <c r="AV30" s="119" t="str">
        <f>IF('Entry of Marks'!AA452="","",'Entry of Marks'!AA452)</f>
        <v/>
      </c>
      <c r="AW30" s="119" t="str">
        <f>IF('Entry of Marks'!M452="","",'Entry of Marks'!M452)</f>
        <v/>
      </c>
      <c r="AX30" s="119" t="str">
        <f>IF('Entry of Marks'!AH452="","",'Entry of Marks'!AH452)</f>
        <v/>
      </c>
      <c r="AY30" s="116" t="str">
        <f t="shared" si="16"/>
        <v/>
      </c>
      <c r="AZ30" s="259" t="str">
        <f>IF('Entry of Marks'!AO452="","",'Entry of Marks'!AO452)</f>
        <v/>
      </c>
      <c r="BA30" s="116" t="str">
        <f t="shared" si="17"/>
        <v/>
      </c>
      <c r="BB30" s="167" t="str">
        <f t="shared" si="137"/>
        <v/>
      </c>
      <c r="BC30" s="167" t="str">
        <f t="shared" si="18"/>
        <v/>
      </c>
      <c r="BD30" s="167" t="str">
        <f t="shared" si="19"/>
        <v/>
      </c>
      <c r="BE30" s="165" t="str">
        <f t="shared" si="143"/>
        <v/>
      </c>
      <c r="BF30" s="260" t="str">
        <f>IF('Entry of Marks'!F557="","",'Entry of Marks'!F557)</f>
        <v/>
      </c>
      <c r="BG30" s="257" t="str">
        <f>IF('Entry of Marks'!AA557="","",'Entry of Marks'!AA557)</f>
        <v/>
      </c>
      <c r="BH30" s="257" t="str">
        <f>IF('Entry of Marks'!M557="","",'Entry of Marks'!M557)</f>
        <v/>
      </c>
      <c r="BI30" s="257" t="str">
        <f>IF('Entry of Marks'!AH557="","",'Entry of Marks'!AH557)</f>
        <v/>
      </c>
      <c r="BJ30" s="116" t="str">
        <f t="shared" si="20"/>
        <v/>
      </c>
      <c r="BK30" s="261" t="str">
        <f>IF('Entry of Marks'!AO557="","",'Entry of Marks'!AO557)</f>
        <v/>
      </c>
      <c r="BL30" s="116" t="str">
        <f t="shared" si="21"/>
        <v/>
      </c>
      <c r="BM30" s="167" t="str">
        <f t="shared" si="138"/>
        <v/>
      </c>
      <c r="BN30" s="176" t="str">
        <f t="shared" si="22"/>
        <v/>
      </c>
      <c r="BO30" s="176" t="str">
        <f t="shared" si="23"/>
        <v/>
      </c>
      <c r="BP30" s="176" t="str">
        <f t="shared" si="24"/>
        <v/>
      </c>
      <c r="BQ30" s="258" t="str">
        <f>IF('Entry of Marks'!F662="","",'Entry of Marks'!F662)</f>
        <v/>
      </c>
      <c r="BR30" s="119" t="str">
        <f>IF('Entry of Marks'!AA662="","",'Entry of Marks'!AA662)</f>
        <v/>
      </c>
      <c r="BS30" s="119" t="str">
        <f>IF('Entry of Marks'!M662="","",'Entry of Marks'!M662)</f>
        <v/>
      </c>
      <c r="BT30" s="119" t="str">
        <f>IF('Entry of Marks'!AH662="","",'Entry of Marks'!AH662)</f>
        <v/>
      </c>
      <c r="BU30" s="116" t="str">
        <f t="shared" si="25"/>
        <v/>
      </c>
      <c r="BV30" s="119" t="str">
        <f>IF('Entry of Marks'!AO662="","",'Entry of Marks'!AO662)</f>
        <v/>
      </c>
      <c r="BW30" s="116" t="str">
        <f t="shared" si="26"/>
        <v/>
      </c>
      <c r="BX30" s="167" t="str">
        <f t="shared" si="139"/>
        <v/>
      </c>
      <c r="BY30" s="167" t="str">
        <f t="shared" si="27"/>
        <v/>
      </c>
      <c r="BZ30" s="167" t="str">
        <f t="shared" si="128"/>
        <v/>
      </c>
      <c r="CA30" s="165" t="str">
        <f t="shared" si="140"/>
        <v/>
      </c>
      <c r="CB30" s="260" t="str">
        <f>IF('Entry of Marks'!F767="","",'Entry of Marks'!F767)</f>
        <v/>
      </c>
      <c r="CC30" s="257" t="str">
        <f>IF('Entry of Marks'!AA767="","",'Entry of Marks'!AA767)</f>
        <v/>
      </c>
      <c r="CD30" s="257" t="str">
        <f>IF('Entry of Marks'!M767="","",'Entry of Marks'!M767)</f>
        <v/>
      </c>
      <c r="CE30" s="257" t="str">
        <f>IF('Entry of Marks'!AH767="","",'Entry of Marks'!AH767)</f>
        <v/>
      </c>
      <c r="CF30" s="116" t="str">
        <f t="shared" si="144"/>
        <v/>
      </c>
      <c r="CG30" s="261" t="str">
        <f>IF('Entry of Marks'!AO767="","",'Entry of Marks'!AO767)</f>
        <v/>
      </c>
      <c r="CH30" s="116" t="str">
        <f t="shared" si="28"/>
        <v/>
      </c>
      <c r="CI30" s="167" t="str">
        <f t="shared" si="141"/>
        <v/>
      </c>
      <c r="CJ30" s="176" t="str">
        <f t="shared" si="129"/>
        <v/>
      </c>
      <c r="CK30" s="176" t="str">
        <f t="shared" si="29"/>
        <v/>
      </c>
      <c r="CL30" s="324" t="str">
        <f t="shared" si="30"/>
        <v/>
      </c>
      <c r="CM30" s="258" t="str">
        <f>IF('Entry of Marks'!F872="","",'Entry of Marks'!F872)</f>
        <v/>
      </c>
      <c r="CN30" s="119" t="str">
        <f>IF('Entry of Marks'!AA872="","",'Entry of Marks'!AA872)</f>
        <v/>
      </c>
      <c r="CO30" s="119" t="str">
        <f>IF('Entry of Marks'!M872="","",'Entry of Marks'!M872)</f>
        <v/>
      </c>
      <c r="CP30" s="119" t="str">
        <f>IF('Entry of Marks'!AH872="","",'Entry of Marks'!AH872)</f>
        <v/>
      </c>
      <c r="CQ30" s="116" t="str">
        <f t="shared" si="31"/>
        <v/>
      </c>
      <c r="CR30" s="119" t="str">
        <f>IF('Entry of Marks'!AO872="","",'Entry of Marks'!AO872)</f>
        <v/>
      </c>
      <c r="CS30" s="116" t="str">
        <f t="shared" si="32"/>
        <v/>
      </c>
      <c r="CT30" s="167" t="str">
        <f t="shared" si="142"/>
        <v/>
      </c>
      <c r="CU30" s="167" t="str">
        <f t="shared" si="33"/>
        <v/>
      </c>
      <c r="CV30" s="167" t="str">
        <f t="shared" si="34"/>
        <v/>
      </c>
      <c r="CW30" s="165" t="str">
        <f t="shared" si="35"/>
        <v/>
      </c>
      <c r="CX30" s="131" t="str">
        <f>IF('Co-Scholostic'!C29="","",'Co-Scholostic'!C29)</f>
        <v>A</v>
      </c>
      <c r="CY30" s="131" t="str">
        <f>IF('Co-Scholostic'!D29="","",'Co-Scholostic'!D29)</f>
        <v>A</v>
      </c>
      <c r="CZ30" s="131" t="str">
        <f>IF('Co-Scholostic'!E29="","",'Co-Scholostic'!E29)</f>
        <v>A</v>
      </c>
      <c r="DA30" s="131" t="str">
        <f>IF('Co-Scholostic'!F29="","",'Co-Scholostic'!F29)</f>
        <v>A</v>
      </c>
      <c r="DB30" s="134" t="str">
        <f t="shared" si="36"/>
        <v/>
      </c>
      <c r="DC30" s="134" t="str">
        <f t="shared" si="37"/>
        <v/>
      </c>
      <c r="DD30" s="134" t="str">
        <f t="shared" si="38"/>
        <v/>
      </c>
      <c r="DE30" s="134" t="str">
        <f t="shared" si="39"/>
        <v/>
      </c>
      <c r="DF30" s="134" t="str">
        <f t="shared" si="40"/>
        <v/>
      </c>
      <c r="DG30" s="134" t="str">
        <f t="shared" si="41"/>
        <v/>
      </c>
      <c r="DH30" s="134" t="str">
        <f t="shared" si="42"/>
        <v/>
      </c>
      <c r="DI30" s="134" t="str">
        <f t="shared" si="43"/>
        <v/>
      </c>
      <c r="DJ30" s="134" t="e">
        <f t="shared" si="44"/>
        <v>#VALUE!</v>
      </c>
      <c r="DK30" s="137" t="str">
        <f t="shared" si="45"/>
        <v/>
      </c>
      <c r="DL30" s="137" t="str">
        <f t="shared" si="46"/>
        <v/>
      </c>
      <c r="DM30" s="137" t="str">
        <f t="shared" si="47"/>
        <v/>
      </c>
      <c r="DN30" s="137" t="str">
        <f t="shared" si="48"/>
        <v/>
      </c>
      <c r="DO30" s="137" t="str">
        <f t="shared" si="49"/>
        <v/>
      </c>
      <c r="DP30" s="137" t="str">
        <f t="shared" si="50"/>
        <v/>
      </c>
      <c r="DQ30" s="137" t="str">
        <f t="shared" si="51"/>
        <v/>
      </c>
      <c r="DR30" s="137" t="str">
        <f t="shared" si="52"/>
        <v/>
      </c>
      <c r="DS30" s="137" t="e">
        <f t="shared" si="53"/>
        <v>#VALUE!</v>
      </c>
      <c r="DT30" s="143" t="str">
        <f t="shared" si="54"/>
        <v/>
      </c>
      <c r="DU30" s="144" t="str">
        <f t="shared" si="55"/>
        <v/>
      </c>
      <c r="DV30" s="145" t="str">
        <f t="shared" si="56"/>
        <v/>
      </c>
      <c r="DW30" s="138"/>
      <c r="DX30" s="30" t="str">
        <f t="shared" si="130"/>
        <v/>
      </c>
      <c r="DY30" s="146" t="str">
        <f t="shared" si="57"/>
        <v/>
      </c>
      <c r="DZ30" s="266" t="str">
        <f t="shared" si="58"/>
        <v/>
      </c>
      <c r="EA30" s="266" t="str">
        <f t="shared" si="59"/>
        <v/>
      </c>
      <c r="EB30" s="266" t="str">
        <f t="shared" si="60"/>
        <v/>
      </c>
      <c r="EC30" s="266" t="str">
        <f t="shared" si="61"/>
        <v/>
      </c>
      <c r="ED30" s="266" t="str">
        <f t="shared" si="62"/>
        <v/>
      </c>
      <c r="EE30" s="266" t="str">
        <f t="shared" si="63"/>
        <v/>
      </c>
      <c r="EF30" s="266" t="str">
        <f t="shared" si="64"/>
        <v/>
      </c>
      <c r="EG30" s="268"/>
      <c r="EH30" s="269" t="str">
        <f t="shared" si="65"/>
        <v/>
      </c>
      <c r="EI30" s="269" t="str">
        <f t="shared" si="66"/>
        <v/>
      </c>
      <c r="EJ30" s="269" t="str">
        <f t="shared" si="67"/>
        <v/>
      </c>
      <c r="EK30" s="269" t="str">
        <f t="shared" si="68"/>
        <v/>
      </c>
      <c r="EL30" s="271" t="str">
        <f t="shared" si="69"/>
        <v/>
      </c>
      <c r="EM30" s="271" t="str">
        <f t="shared" si="70"/>
        <v/>
      </c>
      <c r="EN30" s="273" t="str">
        <f t="shared" si="71"/>
        <v/>
      </c>
      <c r="EO30" s="276">
        <f t="shared" si="72"/>
        <v>0</v>
      </c>
      <c r="EP30" s="276" t="str">
        <f t="shared" si="73"/>
        <v/>
      </c>
      <c r="EQ30" s="148" t="str">
        <f t="shared" si="74"/>
        <v/>
      </c>
      <c r="ER30" s="148" t="str">
        <f t="shared" si="75"/>
        <v/>
      </c>
      <c r="ES30" s="276" t="str">
        <f t="shared" si="131"/>
        <v/>
      </c>
      <c r="ET30" s="276" t="str">
        <f t="shared" si="76"/>
        <v/>
      </c>
      <c r="EU30" s="147" t="str">
        <f t="shared" si="77"/>
        <v/>
      </c>
      <c r="EV30" s="148" t="str">
        <f t="shared" si="78"/>
        <v/>
      </c>
      <c r="EW30" s="148" t="str">
        <f t="shared" si="79"/>
        <v/>
      </c>
      <c r="EX30" s="148"/>
      <c r="EY30" s="148" t="str">
        <f t="shared" si="80"/>
        <v/>
      </c>
      <c r="EZ30" s="151" t="str">
        <f t="shared" si="81"/>
        <v/>
      </c>
      <c r="FA30" s="151" t="str">
        <f t="shared" si="82"/>
        <v/>
      </c>
      <c r="FB30" s="151" t="str">
        <f t="shared" si="83"/>
        <v/>
      </c>
      <c r="FC30" s="151" t="str">
        <f t="shared" si="84"/>
        <v/>
      </c>
      <c r="FD30" s="151" t="str">
        <f t="shared" si="85"/>
        <v/>
      </c>
      <c r="FE30" s="151" t="str">
        <f t="shared" si="86"/>
        <v/>
      </c>
      <c r="FF30" s="151" t="str">
        <f t="shared" si="87"/>
        <v/>
      </c>
      <c r="FG30" s="152" t="str">
        <f t="shared" si="88"/>
        <v/>
      </c>
      <c r="FH30" s="152" t="str">
        <f t="shared" si="89"/>
        <v/>
      </c>
      <c r="FI30" s="152" t="str">
        <f t="shared" si="90"/>
        <v/>
      </c>
      <c r="FJ30" s="152" t="str">
        <f t="shared" si="91"/>
        <v/>
      </c>
      <c r="FK30" s="151" t="str">
        <f t="shared" si="92"/>
        <v/>
      </c>
      <c r="FL30" s="151" t="str">
        <f t="shared" si="93"/>
        <v/>
      </c>
      <c r="FM30" s="152" t="str">
        <f t="shared" si="94"/>
        <v/>
      </c>
      <c r="FN30" s="152">
        <f t="shared" si="95"/>
        <v>0</v>
      </c>
      <c r="FO30" s="152" t="str">
        <f t="shared" si="96"/>
        <v/>
      </c>
      <c r="FP30" s="152" t="str">
        <f t="shared" si="97"/>
        <v/>
      </c>
      <c r="FQ30" s="152" t="str">
        <f t="shared" si="98"/>
        <v/>
      </c>
      <c r="FR30" s="152" t="str">
        <f t="shared" si="99"/>
        <v/>
      </c>
      <c r="FS30" s="152" t="str">
        <f t="shared" si="100"/>
        <v/>
      </c>
      <c r="FT30" s="152" t="str">
        <f t="shared" si="101"/>
        <v/>
      </c>
      <c r="FU30" s="152" t="str">
        <f t="shared" si="102"/>
        <v/>
      </c>
      <c r="FV30" s="151" t="str">
        <f t="shared" si="103"/>
        <v/>
      </c>
      <c r="FW30" s="151" t="str">
        <f t="shared" si="104"/>
        <v/>
      </c>
      <c r="FX30" s="152" t="str">
        <f t="shared" si="105"/>
        <v/>
      </c>
      <c r="FY30" s="153" t="str">
        <f t="shared" si="132"/>
        <v/>
      </c>
      <c r="FZ30" s="156">
        <f t="shared" si="106"/>
        <v>0</v>
      </c>
      <c r="GA30" s="241" t="str">
        <f t="shared" si="107"/>
        <v/>
      </c>
      <c r="GB30" s="214" t="str">
        <f t="shared" si="108"/>
        <v/>
      </c>
      <c r="GC30" s="214" t="str">
        <f t="shared" si="109"/>
        <v/>
      </c>
      <c r="GD30" s="242" t="str">
        <f t="shared" si="110"/>
        <v/>
      </c>
      <c r="GE30" s="253" t="str">
        <f t="shared" si="111"/>
        <v/>
      </c>
      <c r="GF30" s="253" t="str">
        <f t="shared" si="112"/>
        <v/>
      </c>
      <c r="GG30" s="253" t="str">
        <f t="shared" si="113"/>
        <v/>
      </c>
      <c r="GH30" s="253" t="str">
        <f t="shared" si="114"/>
        <v/>
      </c>
      <c r="GI30" s="253" t="str">
        <f t="shared" si="115"/>
        <v/>
      </c>
      <c r="GJ30" s="253" t="str">
        <f t="shared" si="116"/>
        <v/>
      </c>
      <c r="GK30" s="253" t="str">
        <f t="shared" si="117"/>
        <v/>
      </c>
      <c r="GL30" s="253" t="str">
        <f t="shared" si="118"/>
        <v/>
      </c>
      <c r="GM30" s="253" t="str">
        <f t="shared" si="119"/>
        <v/>
      </c>
      <c r="GN30" s="253" t="str">
        <f t="shared" si="120"/>
        <v/>
      </c>
      <c r="GO30" s="329" t="str">
        <f t="shared" si="121"/>
        <v/>
      </c>
      <c r="GP30" s="329" t="str">
        <f t="shared" si="122"/>
        <v/>
      </c>
    </row>
    <row r="31" spans="1:198" x14ac:dyDescent="0.35">
      <c r="A31" s="1">
        <f>IF('Student Profile'!A30="","",'Student Profile'!A30)</f>
        <v>28</v>
      </c>
      <c r="B31" s="28" t="str">
        <f>IF('Student Profile'!B30="","",'Student Profile'!B30)</f>
        <v/>
      </c>
      <c r="C31" s="114" t="str">
        <f>IF('Entry of Marks'!F33="","",'Entry of Marks'!F33)</f>
        <v/>
      </c>
      <c r="D31" s="119" t="str">
        <f>IF('Entry of Marks'!AA33="","",'Entry of Marks'!AA33)</f>
        <v/>
      </c>
      <c r="E31" s="115" t="str">
        <f>IF('Entry of Marks'!M33="","",'Entry of Marks'!M33)</f>
        <v/>
      </c>
      <c r="F31" s="115" t="str">
        <f>IF('Entry of Marks'!AH33="","",'Entry of Marks'!AH33)</f>
        <v/>
      </c>
      <c r="G31" s="116" t="str">
        <f t="shared" si="1"/>
        <v/>
      </c>
      <c r="H31" s="116" t="str">
        <f>IF('Entry of Marks'!AO33="","",'Entry of Marks'!AO33)</f>
        <v/>
      </c>
      <c r="I31" s="116" t="str">
        <f t="shared" si="123"/>
        <v/>
      </c>
      <c r="J31" s="167" t="str">
        <f t="shared" si="133"/>
        <v/>
      </c>
      <c r="K31" s="167" t="str">
        <f t="shared" si="2"/>
        <v/>
      </c>
      <c r="L31" s="167" t="str">
        <f t="shared" si="3"/>
        <v/>
      </c>
      <c r="M31" s="165" t="str">
        <f t="shared" si="124"/>
        <v/>
      </c>
      <c r="N31" s="124" t="str">
        <f>IF('Entry of Marks'!F138="","",'Entry of Marks'!F138)</f>
        <v/>
      </c>
      <c r="O31" s="125" t="str">
        <f>IF('Entry of Marks'!AA138="","",'Entry of Marks'!AA138)</f>
        <v/>
      </c>
      <c r="P31" s="125" t="str">
        <f>IF('Entry of Marks'!M138="","",'Entry of Marks'!M138)</f>
        <v/>
      </c>
      <c r="Q31" s="257" t="str">
        <f>IF('Entry of Marks'!AH138="","",'Entry of Marks'!AH138)</f>
        <v/>
      </c>
      <c r="R31" s="116" t="str">
        <f t="shared" si="4"/>
        <v/>
      </c>
      <c r="S31" s="126" t="str">
        <f>IF('Entry of Marks'!AO138="","",'Entry of Marks'!AO138)</f>
        <v/>
      </c>
      <c r="T31" s="116" t="str">
        <f t="shared" si="5"/>
        <v/>
      </c>
      <c r="U31" s="167" t="str">
        <f t="shared" si="134"/>
        <v/>
      </c>
      <c r="V31" s="176" t="str">
        <f t="shared" si="6"/>
        <v/>
      </c>
      <c r="W31" s="176" t="str">
        <f t="shared" si="125"/>
        <v/>
      </c>
      <c r="X31" s="174" t="str">
        <f t="shared" si="7"/>
        <v/>
      </c>
      <c r="Y31" s="258" t="str">
        <f>IF('Entry of Marks'!F243="","",'Entry of Marks'!F243)</f>
        <v/>
      </c>
      <c r="Z31" s="119" t="str">
        <f>IF('Entry of Marks'!AA243="","",'Entry of Marks'!AA243)</f>
        <v/>
      </c>
      <c r="AA31" s="119" t="str">
        <f>IF('Entry of Marks'!M243="","",'Entry of Marks'!M243)</f>
        <v/>
      </c>
      <c r="AB31" s="119" t="str">
        <f>IF('Entry of Marks'!AH243="","",'Entry of Marks'!AH243)</f>
        <v/>
      </c>
      <c r="AC31" s="116" t="str">
        <f t="shared" si="8"/>
        <v/>
      </c>
      <c r="AD31" s="259" t="str">
        <f>IF('Entry of Marks'!AO243="","",'Entry of Marks'!AO243)</f>
        <v/>
      </c>
      <c r="AE31" s="116" t="str">
        <f t="shared" si="9"/>
        <v/>
      </c>
      <c r="AF31" s="167" t="str">
        <f t="shared" si="135"/>
        <v/>
      </c>
      <c r="AG31" s="167" t="str">
        <f t="shared" si="10"/>
        <v/>
      </c>
      <c r="AH31" s="167" t="str">
        <f t="shared" si="126"/>
        <v/>
      </c>
      <c r="AI31" s="165" t="str">
        <f t="shared" si="127"/>
        <v/>
      </c>
      <c r="AJ31" s="260" t="str">
        <f>IF('Entry of Marks'!F348="","",'Entry of Marks'!F348)</f>
        <v/>
      </c>
      <c r="AK31" s="257" t="str">
        <f>IF('Entry of Marks'!AA348="","",'Entry of Marks'!AA348)</f>
        <v/>
      </c>
      <c r="AL31" s="257" t="str">
        <f>IF('Entry of Marks'!M348="","",'Entry of Marks'!M348)</f>
        <v/>
      </c>
      <c r="AM31" s="257" t="str">
        <f>IF('Entry of Marks'!AH348="","",'Entry of Marks'!AH348)</f>
        <v/>
      </c>
      <c r="AN31" s="116" t="str">
        <f t="shared" si="11"/>
        <v/>
      </c>
      <c r="AO31" s="261" t="str">
        <f>IF('Entry of Marks'!AO348="","",'Entry of Marks'!AO348)</f>
        <v/>
      </c>
      <c r="AP31" s="116" t="str">
        <f t="shared" si="12"/>
        <v/>
      </c>
      <c r="AQ31" s="167" t="str">
        <f t="shared" si="136"/>
        <v/>
      </c>
      <c r="AR31" s="176" t="str">
        <f t="shared" si="145"/>
        <v/>
      </c>
      <c r="AS31" s="176" t="str">
        <f t="shared" si="14"/>
        <v/>
      </c>
      <c r="AT31" s="176" t="str">
        <f t="shared" si="15"/>
        <v/>
      </c>
      <c r="AU31" s="262" t="str">
        <f>IF('Entry of Marks'!F453="","",'Entry of Marks'!F453)</f>
        <v/>
      </c>
      <c r="AV31" s="119" t="str">
        <f>IF('Entry of Marks'!AA453="","",'Entry of Marks'!AA453)</f>
        <v/>
      </c>
      <c r="AW31" s="119" t="str">
        <f>IF('Entry of Marks'!M453="","",'Entry of Marks'!M453)</f>
        <v/>
      </c>
      <c r="AX31" s="119" t="str">
        <f>IF('Entry of Marks'!AH453="","",'Entry of Marks'!AH453)</f>
        <v/>
      </c>
      <c r="AY31" s="116" t="str">
        <f t="shared" si="16"/>
        <v/>
      </c>
      <c r="AZ31" s="259" t="str">
        <f>IF('Entry of Marks'!AO453="","",'Entry of Marks'!AO453)</f>
        <v/>
      </c>
      <c r="BA31" s="116" t="str">
        <f t="shared" si="17"/>
        <v/>
      </c>
      <c r="BB31" s="167" t="str">
        <f t="shared" si="137"/>
        <v/>
      </c>
      <c r="BC31" s="167" t="str">
        <f t="shared" si="18"/>
        <v/>
      </c>
      <c r="BD31" s="167" t="str">
        <f t="shared" si="19"/>
        <v/>
      </c>
      <c r="BE31" s="165" t="str">
        <f t="shared" si="143"/>
        <v/>
      </c>
      <c r="BF31" s="260" t="str">
        <f>IF('Entry of Marks'!F558="","",'Entry of Marks'!F558)</f>
        <v/>
      </c>
      <c r="BG31" s="257" t="str">
        <f>IF('Entry of Marks'!AA558="","",'Entry of Marks'!AA558)</f>
        <v/>
      </c>
      <c r="BH31" s="257" t="str">
        <f>IF('Entry of Marks'!M558="","",'Entry of Marks'!M558)</f>
        <v/>
      </c>
      <c r="BI31" s="257" t="str">
        <f>IF('Entry of Marks'!AH558="","",'Entry of Marks'!AH558)</f>
        <v/>
      </c>
      <c r="BJ31" s="116" t="str">
        <f t="shared" si="20"/>
        <v/>
      </c>
      <c r="BK31" s="261" t="str">
        <f>IF('Entry of Marks'!AO558="","",'Entry of Marks'!AO558)</f>
        <v/>
      </c>
      <c r="BL31" s="116" t="str">
        <f t="shared" si="21"/>
        <v/>
      </c>
      <c r="BM31" s="167" t="str">
        <f t="shared" si="138"/>
        <v/>
      </c>
      <c r="BN31" s="176" t="str">
        <f t="shared" si="22"/>
        <v/>
      </c>
      <c r="BO31" s="176" t="str">
        <f t="shared" si="23"/>
        <v/>
      </c>
      <c r="BP31" s="176" t="str">
        <f t="shared" si="24"/>
        <v/>
      </c>
      <c r="BQ31" s="258" t="str">
        <f>IF('Entry of Marks'!F663="","",'Entry of Marks'!F663)</f>
        <v/>
      </c>
      <c r="BR31" s="119" t="str">
        <f>IF('Entry of Marks'!AA663="","",'Entry of Marks'!AA663)</f>
        <v/>
      </c>
      <c r="BS31" s="119" t="str">
        <f>IF('Entry of Marks'!M663="","",'Entry of Marks'!M663)</f>
        <v/>
      </c>
      <c r="BT31" s="119" t="str">
        <f>IF('Entry of Marks'!AH663="","",'Entry of Marks'!AH663)</f>
        <v/>
      </c>
      <c r="BU31" s="116" t="str">
        <f t="shared" si="25"/>
        <v/>
      </c>
      <c r="BV31" s="119" t="str">
        <f>IF('Entry of Marks'!AO663="","",'Entry of Marks'!AO663)</f>
        <v/>
      </c>
      <c r="BW31" s="116" t="str">
        <f t="shared" si="26"/>
        <v/>
      </c>
      <c r="BX31" s="167" t="str">
        <f t="shared" si="139"/>
        <v/>
      </c>
      <c r="BY31" s="167" t="str">
        <f t="shared" si="27"/>
        <v/>
      </c>
      <c r="BZ31" s="167" t="str">
        <f t="shared" si="128"/>
        <v/>
      </c>
      <c r="CA31" s="165" t="str">
        <f t="shared" si="140"/>
        <v/>
      </c>
      <c r="CB31" s="260" t="str">
        <f>IF('Entry of Marks'!F768="","",'Entry of Marks'!F768)</f>
        <v/>
      </c>
      <c r="CC31" s="257" t="str">
        <f>IF('Entry of Marks'!AA768="","",'Entry of Marks'!AA768)</f>
        <v/>
      </c>
      <c r="CD31" s="257" t="str">
        <f>IF('Entry of Marks'!M768="","",'Entry of Marks'!M768)</f>
        <v/>
      </c>
      <c r="CE31" s="257" t="str">
        <f>IF('Entry of Marks'!AH768="","",'Entry of Marks'!AH768)</f>
        <v/>
      </c>
      <c r="CF31" s="116" t="str">
        <f t="shared" si="144"/>
        <v/>
      </c>
      <c r="CG31" s="261" t="str">
        <f>IF('Entry of Marks'!AO768="","",'Entry of Marks'!AO768)</f>
        <v/>
      </c>
      <c r="CH31" s="116" t="str">
        <f t="shared" si="28"/>
        <v/>
      </c>
      <c r="CI31" s="167" t="str">
        <f t="shared" si="141"/>
        <v/>
      </c>
      <c r="CJ31" s="176" t="str">
        <f t="shared" si="129"/>
        <v/>
      </c>
      <c r="CK31" s="176" t="str">
        <f t="shared" si="29"/>
        <v/>
      </c>
      <c r="CL31" s="324" t="str">
        <f t="shared" si="30"/>
        <v/>
      </c>
      <c r="CM31" s="258" t="str">
        <f>IF('Entry of Marks'!F873="","",'Entry of Marks'!F873)</f>
        <v/>
      </c>
      <c r="CN31" s="119" t="str">
        <f>IF('Entry of Marks'!AA873="","",'Entry of Marks'!AA873)</f>
        <v/>
      </c>
      <c r="CO31" s="119" t="str">
        <f>IF('Entry of Marks'!M873="","",'Entry of Marks'!M873)</f>
        <v/>
      </c>
      <c r="CP31" s="119" t="str">
        <f>IF('Entry of Marks'!AH873="","",'Entry of Marks'!AH873)</f>
        <v/>
      </c>
      <c r="CQ31" s="116" t="str">
        <f t="shared" si="31"/>
        <v/>
      </c>
      <c r="CR31" s="119" t="str">
        <f>IF('Entry of Marks'!AO873="","",'Entry of Marks'!AO873)</f>
        <v/>
      </c>
      <c r="CS31" s="116" t="str">
        <f t="shared" si="32"/>
        <v/>
      </c>
      <c r="CT31" s="167" t="str">
        <f t="shared" si="142"/>
        <v/>
      </c>
      <c r="CU31" s="167" t="str">
        <f t="shared" si="33"/>
        <v/>
      </c>
      <c r="CV31" s="167" t="str">
        <f t="shared" si="34"/>
        <v/>
      </c>
      <c r="CW31" s="165" t="str">
        <f t="shared" si="35"/>
        <v/>
      </c>
      <c r="CX31" s="131" t="str">
        <f>IF('Co-Scholostic'!C30="","",'Co-Scholostic'!C30)</f>
        <v>A</v>
      </c>
      <c r="CY31" s="131" t="str">
        <f>IF('Co-Scholostic'!D30="","",'Co-Scholostic'!D30)</f>
        <v>A</v>
      </c>
      <c r="CZ31" s="131" t="str">
        <f>IF('Co-Scholostic'!E30="","",'Co-Scholostic'!E30)</f>
        <v>A</v>
      </c>
      <c r="DA31" s="131" t="str">
        <f>IF('Co-Scholostic'!F30="","",'Co-Scholostic'!F30)</f>
        <v>A</v>
      </c>
      <c r="DB31" s="134" t="str">
        <f t="shared" si="36"/>
        <v/>
      </c>
      <c r="DC31" s="134" t="str">
        <f t="shared" si="37"/>
        <v/>
      </c>
      <c r="DD31" s="134" t="str">
        <f t="shared" si="38"/>
        <v/>
      </c>
      <c r="DE31" s="134" t="str">
        <f t="shared" si="39"/>
        <v/>
      </c>
      <c r="DF31" s="134" t="str">
        <f t="shared" si="40"/>
        <v/>
      </c>
      <c r="DG31" s="134" t="str">
        <f t="shared" si="41"/>
        <v/>
      </c>
      <c r="DH31" s="134" t="str">
        <f t="shared" si="42"/>
        <v/>
      </c>
      <c r="DI31" s="134" t="str">
        <f t="shared" si="43"/>
        <v/>
      </c>
      <c r="DJ31" s="134" t="e">
        <f t="shared" si="44"/>
        <v>#VALUE!</v>
      </c>
      <c r="DK31" s="137" t="str">
        <f t="shared" si="45"/>
        <v/>
      </c>
      <c r="DL31" s="137" t="str">
        <f t="shared" si="46"/>
        <v/>
      </c>
      <c r="DM31" s="137" t="str">
        <f t="shared" si="47"/>
        <v/>
      </c>
      <c r="DN31" s="137" t="str">
        <f t="shared" si="48"/>
        <v/>
      </c>
      <c r="DO31" s="137" t="str">
        <f t="shared" si="49"/>
        <v/>
      </c>
      <c r="DP31" s="137" t="str">
        <f t="shared" si="50"/>
        <v/>
      </c>
      <c r="DQ31" s="137" t="str">
        <f t="shared" si="51"/>
        <v/>
      </c>
      <c r="DR31" s="137" t="str">
        <f t="shared" si="52"/>
        <v/>
      </c>
      <c r="DS31" s="137" t="e">
        <f t="shared" si="53"/>
        <v>#VALUE!</v>
      </c>
      <c r="DT31" s="143" t="str">
        <f t="shared" si="54"/>
        <v/>
      </c>
      <c r="DU31" s="144" t="str">
        <f t="shared" si="55"/>
        <v/>
      </c>
      <c r="DV31" s="145" t="str">
        <f t="shared" si="56"/>
        <v/>
      </c>
      <c r="DW31" s="138"/>
      <c r="DX31" s="30" t="str">
        <f t="shared" si="130"/>
        <v/>
      </c>
      <c r="DY31" s="146" t="str">
        <f t="shared" si="57"/>
        <v/>
      </c>
      <c r="DZ31" s="266" t="str">
        <f t="shared" si="58"/>
        <v/>
      </c>
      <c r="EA31" s="266" t="str">
        <f t="shared" si="59"/>
        <v/>
      </c>
      <c r="EB31" s="266" t="str">
        <f t="shared" si="60"/>
        <v/>
      </c>
      <c r="EC31" s="266" t="str">
        <f t="shared" si="61"/>
        <v/>
      </c>
      <c r="ED31" s="266" t="str">
        <f t="shared" si="62"/>
        <v/>
      </c>
      <c r="EE31" s="266" t="str">
        <f t="shared" si="63"/>
        <v/>
      </c>
      <c r="EF31" s="266" t="str">
        <f t="shared" si="64"/>
        <v/>
      </c>
      <c r="EG31" s="268"/>
      <c r="EH31" s="269" t="str">
        <f t="shared" si="65"/>
        <v/>
      </c>
      <c r="EI31" s="269" t="str">
        <f t="shared" si="66"/>
        <v/>
      </c>
      <c r="EJ31" s="269" t="str">
        <f t="shared" si="67"/>
        <v/>
      </c>
      <c r="EK31" s="269" t="str">
        <f t="shared" si="68"/>
        <v/>
      </c>
      <c r="EL31" s="271" t="str">
        <f t="shared" si="69"/>
        <v/>
      </c>
      <c r="EM31" s="271" t="str">
        <f t="shared" si="70"/>
        <v/>
      </c>
      <c r="EN31" s="273" t="str">
        <f t="shared" si="71"/>
        <v/>
      </c>
      <c r="EO31" s="276">
        <f t="shared" si="72"/>
        <v>0</v>
      </c>
      <c r="EP31" s="276" t="str">
        <f t="shared" si="73"/>
        <v/>
      </c>
      <c r="EQ31" s="148" t="str">
        <f t="shared" si="74"/>
        <v/>
      </c>
      <c r="ER31" s="148" t="str">
        <f t="shared" si="75"/>
        <v/>
      </c>
      <c r="ES31" s="276" t="str">
        <f t="shared" si="131"/>
        <v/>
      </c>
      <c r="ET31" s="276" t="str">
        <f t="shared" si="76"/>
        <v/>
      </c>
      <c r="EU31" s="147" t="str">
        <f t="shared" si="77"/>
        <v/>
      </c>
      <c r="EV31" s="148" t="str">
        <f t="shared" si="78"/>
        <v/>
      </c>
      <c r="EW31" s="148" t="str">
        <f t="shared" si="79"/>
        <v/>
      </c>
      <c r="EX31" s="148"/>
      <c r="EY31" s="148" t="str">
        <f t="shared" si="80"/>
        <v/>
      </c>
      <c r="EZ31" s="151" t="str">
        <f t="shared" si="81"/>
        <v/>
      </c>
      <c r="FA31" s="151" t="str">
        <f t="shared" si="82"/>
        <v/>
      </c>
      <c r="FB31" s="151" t="str">
        <f t="shared" si="83"/>
        <v/>
      </c>
      <c r="FC31" s="151" t="str">
        <f t="shared" si="84"/>
        <v/>
      </c>
      <c r="FD31" s="151" t="str">
        <f t="shared" si="85"/>
        <v/>
      </c>
      <c r="FE31" s="151" t="str">
        <f t="shared" si="86"/>
        <v/>
      </c>
      <c r="FF31" s="151" t="str">
        <f t="shared" si="87"/>
        <v/>
      </c>
      <c r="FG31" s="152" t="str">
        <f t="shared" si="88"/>
        <v/>
      </c>
      <c r="FH31" s="152" t="str">
        <f t="shared" si="89"/>
        <v/>
      </c>
      <c r="FI31" s="152" t="str">
        <f t="shared" si="90"/>
        <v/>
      </c>
      <c r="FJ31" s="152" t="str">
        <f t="shared" si="91"/>
        <v/>
      </c>
      <c r="FK31" s="151" t="str">
        <f t="shared" si="92"/>
        <v/>
      </c>
      <c r="FL31" s="151" t="str">
        <f t="shared" si="93"/>
        <v/>
      </c>
      <c r="FM31" s="152" t="str">
        <f t="shared" si="94"/>
        <v/>
      </c>
      <c r="FN31" s="152">
        <f t="shared" si="95"/>
        <v>0</v>
      </c>
      <c r="FO31" s="152" t="str">
        <f t="shared" si="96"/>
        <v/>
      </c>
      <c r="FP31" s="152" t="str">
        <f t="shared" si="97"/>
        <v/>
      </c>
      <c r="FQ31" s="152" t="str">
        <f t="shared" si="98"/>
        <v/>
      </c>
      <c r="FR31" s="152" t="str">
        <f t="shared" si="99"/>
        <v/>
      </c>
      <c r="FS31" s="152" t="str">
        <f t="shared" si="100"/>
        <v/>
      </c>
      <c r="FT31" s="152" t="str">
        <f t="shared" si="101"/>
        <v/>
      </c>
      <c r="FU31" s="152" t="str">
        <f t="shared" si="102"/>
        <v/>
      </c>
      <c r="FV31" s="151" t="str">
        <f t="shared" si="103"/>
        <v/>
      </c>
      <c r="FW31" s="151" t="str">
        <f t="shared" si="104"/>
        <v/>
      </c>
      <c r="FX31" s="152" t="str">
        <f t="shared" si="105"/>
        <v/>
      </c>
      <c r="FY31" s="153" t="str">
        <f t="shared" si="132"/>
        <v/>
      </c>
      <c r="FZ31" s="156">
        <f t="shared" si="106"/>
        <v>0</v>
      </c>
      <c r="GA31" s="241" t="str">
        <f t="shared" si="107"/>
        <v/>
      </c>
      <c r="GB31" s="214" t="str">
        <f t="shared" si="108"/>
        <v/>
      </c>
      <c r="GC31" s="214" t="str">
        <f t="shared" si="109"/>
        <v/>
      </c>
      <c r="GD31" s="242" t="str">
        <f t="shared" si="110"/>
        <v/>
      </c>
      <c r="GE31" s="253" t="str">
        <f t="shared" si="111"/>
        <v/>
      </c>
      <c r="GF31" s="253" t="str">
        <f t="shared" si="112"/>
        <v/>
      </c>
      <c r="GG31" s="253" t="str">
        <f t="shared" si="113"/>
        <v/>
      </c>
      <c r="GH31" s="253" t="str">
        <f t="shared" si="114"/>
        <v/>
      </c>
      <c r="GI31" s="253" t="str">
        <f t="shared" si="115"/>
        <v/>
      </c>
      <c r="GJ31" s="253" t="str">
        <f t="shared" si="116"/>
        <v/>
      </c>
      <c r="GK31" s="253" t="str">
        <f t="shared" si="117"/>
        <v/>
      </c>
      <c r="GL31" s="253" t="str">
        <f t="shared" si="118"/>
        <v/>
      </c>
      <c r="GM31" s="253" t="str">
        <f t="shared" si="119"/>
        <v/>
      </c>
      <c r="GN31" s="253" t="str">
        <f t="shared" si="120"/>
        <v/>
      </c>
      <c r="GO31" s="329" t="str">
        <f t="shared" si="121"/>
        <v/>
      </c>
      <c r="GP31" s="329" t="str">
        <f t="shared" si="122"/>
        <v/>
      </c>
    </row>
    <row r="32" spans="1:198" x14ac:dyDescent="0.35">
      <c r="A32" s="1">
        <f>IF('Student Profile'!A31="","",'Student Profile'!A31)</f>
        <v>29</v>
      </c>
      <c r="B32" s="28" t="str">
        <f>IF('Student Profile'!B31="","",'Student Profile'!B31)</f>
        <v/>
      </c>
      <c r="C32" s="114" t="str">
        <f>IF('Entry of Marks'!F34="","",'Entry of Marks'!F34)</f>
        <v/>
      </c>
      <c r="D32" s="119" t="str">
        <f>IF('Entry of Marks'!AA34="","",'Entry of Marks'!AA34)</f>
        <v/>
      </c>
      <c r="E32" s="115" t="str">
        <f>IF('Entry of Marks'!M34="","",'Entry of Marks'!M34)</f>
        <v/>
      </c>
      <c r="F32" s="115" t="str">
        <f>IF('Entry of Marks'!AH34="","",'Entry of Marks'!AH34)</f>
        <v/>
      </c>
      <c r="G32" s="116" t="str">
        <f t="shared" si="1"/>
        <v/>
      </c>
      <c r="H32" s="116" t="str">
        <f>IF('Entry of Marks'!AO34="","",'Entry of Marks'!AO34)</f>
        <v/>
      </c>
      <c r="I32" s="116" t="str">
        <f t="shared" si="123"/>
        <v/>
      </c>
      <c r="J32" s="167" t="str">
        <f t="shared" si="133"/>
        <v/>
      </c>
      <c r="K32" s="167" t="str">
        <f t="shared" si="2"/>
        <v/>
      </c>
      <c r="L32" s="167" t="str">
        <f t="shared" si="3"/>
        <v/>
      </c>
      <c r="M32" s="165" t="str">
        <f t="shared" si="124"/>
        <v/>
      </c>
      <c r="N32" s="124" t="str">
        <f>IF('Entry of Marks'!F139="","",'Entry of Marks'!F139)</f>
        <v/>
      </c>
      <c r="O32" s="125" t="str">
        <f>IF('Entry of Marks'!AA139="","",'Entry of Marks'!AA139)</f>
        <v/>
      </c>
      <c r="P32" s="125" t="str">
        <f>IF('Entry of Marks'!M139="","",'Entry of Marks'!M139)</f>
        <v/>
      </c>
      <c r="Q32" s="257" t="str">
        <f>IF('Entry of Marks'!AH139="","",'Entry of Marks'!AH139)</f>
        <v/>
      </c>
      <c r="R32" s="116" t="str">
        <f t="shared" si="4"/>
        <v/>
      </c>
      <c r="S32" s="126" t="str">
        <f>IF('Entry of Marks'!AO139="","",'Entry of Marks'!AO139)</f>
        <v/>
      </c>
      <c r="T32" s="116" t="str">
        <f t="shared" si="5"/>
        <v/>
      </c>
      <c r="U32" s="167" t="str">
        <f t="shared" si="134"/>
        <v/>
      </c>
      <c r="V32" s="176" t="str">
        <f t="shared" si="6"/>
        <v/>
      </c>
      <c r="W32" s="176" t="str">
        <f t="shared" si="125"/>
        <v/>
      </c>
      <c r="X32" s="174" t="str">
        <f t="shared" si="7"/>
        <v/>
      </c>
      <c r="Y32" s="258" t="str">
        <f>IF('Entry of Marks'!F244="","",'Entry of Marks'!F244)</f>
        <v/>
      </c>
      <c r="Z32" s="119" t="str">
        <f>IF('Entry of Marks'!AA244="","",'Entry of Marks'!AA244)</f>
        <v/>
      </c>
      <c r="AA32" s="119" t="str">
        <f>IF('Entry of Marks'!M244="","",'Entry of Marks'!M244)</f>
        <v/>
      </c>
      <c r="AB32" s="119" t="str">
        <f>IF('Entry of Marks'!AH244="","",'Entry of Marks'!AH244)</f>
        <v/>
      </c>
      <c r="AC32" s="116" t="str">
        <f t="shared" si="8"/>
        <v/>
      </c>
      <c r="AD32" s="259" t="str">
        <f>IF('Entry of Marks'!AO244="","",'Entry of Marks'!AO244)</f>
        <v/>
      </c>
      <c r="AE32" s="116" t="str">
        <f t="shared" si="9"/>
        <v/>
      </c>
      <c r="AF32" s="167" t="str">
        <f t="shared" si="135"/>
        <v/>
      </c>
      <c r="AG32" s="167" t="str">
        <f t="shared" si="10"/>
        <v/>
      </c>
      <c r="AH32" s="167" t="str">
        <f t="shared" si="126"/>
        <v/>
      </c>
      <c r="AI32" s="165" t="str">
        <f t="shared" si="127"/>
        <v/>
      </c>
      <c r="AJ32" s="260" t="str">
        <f>IF('Entry of Marks'!F349="","",'Entry of Marks'!F349)</f>
        <v/>
      </c>
      <c r="AK32" s="257" t="str">
        <f>IF('Entry of Marks'!AA349="","",'Entry of Marks'!AA349)</f>
        <v/>
      </c>
      <c r="AL32" s="257" t="str">
        <f>IF('Entry of Marks'!M349="","",'Entry of Marks'!M349)</f>
        <v/>
      </c>
      <c r="AM32" s="257" t="str">
        <f>IF('Entry of Marks'!AH349="","",'Entry of Marks'!AH349)</f>
        <v/>
      </c>
      <c r="AN32" s="116" t="str">
        <f t="shared" si="11"/>
        <v/>
      </c>
      <c r="AO32" s="261" t="str">
        <f>IF('Entry of Marks'!AO349="","",'Entry of Marks'!AO349)</f>
        <v/>
      </c>
      <c r="AP32" s="116" t="str">
        <f t="shared" si="12"/>
        <v/>
      </c>
      <c r="AQ32" s="167" t="str">
        <f t="shared" si="136"/>
        <v/>
      </c>
      <c r="AR32" s="176" t="str">
        <f t="shared" si="145"/>
        <v/>
      </c>
      <c r="AS32" s="176" t="str">
        <f t="shared" si="14"/>
        <v/>
      </c>
      <c r="AT32" s="176" t="str">
        <f t="shared" si="15"/>
        <v/>
      </c>
      <c r="AU32" s="262" t="str">
        <f>IF('Entry of Marks'!F454="","",'Entry of Marks'!F454)</f>
        <v/>
      </c>
      <c r="AV32" s="119" t="str">
        <f>IF('Entry of Marks'!AA454="","",'Entry of Marks'!AA454)</f>
        <v/>
      </c>
      <c r="AW32" s="119" t="str">
        <f>IF('Entry of Marks'!M454="","",'Entry of Marks'!M454)</f>
        <v/>
      </c>
      <c r="AX32" s="119" t="str">
        <f>IF('Entry of Marks'!AH454="","",'Entry of Marks'!AH454)</f>
        <v/>
      </c>
      <c r="AY32" s="116" t="str">
        <f t="shared" si="16"/>
        <v/>
      </c>
      <c r="AZ32" s="259" t="str">
        <f>IF('Entry of Marks'!AO454="","",'Entry of Marks'!AO454)</f>
        <v/>
      </c>
      <c r="BA32" s="116" t="str">
        <f t="shared" si="17"/>
        <v/>
      </c>
      <c r="BB32" s="167" t="str">
        <f t="shared" si="137"/>
        <v/>
      </c>
      <c r="BC32" s="167" t="str">
        <f t="shared" si="18"/>
        <v/>
      </c>
      <c r="BD32" s="167" t="str">
        <f t="shared" si="19"/>
        <v/>
      </c>
      <c r="BE32" s="165" t="str">
        <f t="shared" si="143"/>
        <v/>
      </c>
      <c r="BF32" s="260" t="str">
        <f>IF('Entry of Marks'!F559="","",'Entry of Marks'!F559)</f>
        <v/>
      </c>
      <c r="BG32" s="257" t="str">
        <f>IF('Entry of Marks'!AA559="","",'Entry of Marks'!AA559)</f>
        <v/>
      </c>
      <c r="BH32" s="257" t="str">
        <f>IF('Entry of Marks'!M559="","",'Entry of Marks'!M559)</f>
        <v/>
      </c>
      <c r="BI32" s="257" t="str">
        <f>IF('Entry of Marks'!AH559="","",'Entry of Marks'!AH559)</f>
        <v/>
      </c>
      <c r="BJ32" s="116" t="str">
        <f t="shared" si="20"/>
        <v/>
      </c>
      <c r="BK32" s="261" t="str">
        <f>IF('Entry of Marks'!AO559="","",'Entry of Marks'!AO559)</f>
        <v/>
      </c>
      <c r="BL32" s="116" t="str">
        <f t="shared" si="21"/>
        <v/>
      </c>
      <c r="BM32" s="167" t="str">
        <f t="shared" si="138"/>
        <v/>
      </c>
      <c r="BN32" s="176" t="str">
        <f t="shared" si="22"/>
        <v/>
      </c>
      <c r="BO32" s="176" t="str">
        <f t="shared" si="23"/>
        <v/>
      </c>
      <c r="BP32" s="176" t="str">
        <f t="shared" si="24"/>
        <v/>
      </c>
      <c r="BQ32" s="258" t="str">
        <f>IF('Entry of Marks'!F664="","",'Entry of Marks'!F664)</f>
        <v/>
      </c>
      <c r="BR32" s="119" t="str">
        <f>IF('Entry of Marks'!AA664="","",'Entry of Marks'!AA664)</f>
        <v/>
      </c>
      <c r="BS32" s="119" t="str">
        <f>IF('Entry of Marks'!M664="","",'Entry of Marks'!M664)</f>
        <v/>
      </c>
      <c r="BT32" s="119" t="str">
        <f>IF('Entry of Marks'!AH664="","",'Entry of Marks'!AH664)</f>
        <v/>
      </c>
      <c r="BU32" s="116" t="str">
        <f t="shared" si="25"/>
        <v/>
      </c>
      <c r="BV32" s="119" t="str">
        <f>IF('Entry of Marks'!AO664="","",'Entry of Marks'!AO664)</f>
        <v/>
      </c>
      <c r="BW32" s="116" t="str">
        <f t="shared" si="26"/>
        <v/>
      </c>
      <c r="BX32" s="167" t="str">
        <f t="shared" si="139"/>
        <v/>
      </c>
      <c r="BY32" s="167" t="str">
        <f t="shared" si="27"/>
        <v/>
      </c>
      <c r="BZ32" s="167" t="str">
        <f t="shared" si="128"/>
        <v/>
      </c>
      <c r="CA32" s="165" t="str">
        <f t="shared" si="140"/>
        <v/>
      </c>
      <c r="CB32" s="260" t="str">
        <f>IF('Entry of Marks'!F769="","",'Entry of Marks'!F769)</f>
        <v/>
      </c>
      <c r="CC32" s="257" t="str">
        <f>IF('Entry of Marks'!AA769="","",'Entry of Marks'!AA769)</f>
        <v/>
      </c>
      <c r="CD32" s="257" t="str">
        <f>IF('Entry of Marks'!M769="","",'Entry of Marks'!M769)</f>
        <v/>
      </c>
      <c r="CE32" s="257" t="str">
        <f>IF('Entry of Marks'!AH769="","",'Entry of Marks'!AH769)</f>
        <v/>
      </c>
      <c r="CF32" s="116" t="str">
        <f t="shared" si="144"/>
        <v/>
      </c>
      <c r="CG32" s="261" t="str">
        <f>IF('Entry of Marks'!AO769="","",'Entry of Marks'!AO769)</f>
        <v/>
      </c>
      <c r="CH32" s="116" t="str">
        <f t="shared" si="28"/>
        <v/>
      </c>
      <c r="CI32" s="167" t="str">
        <f t="shared" si="141"/>
        <v/>
      </c>
      <c r="CJ32" s="176" t="str">
        <f t="shared" si="129"/>
        <v/>
      </c>
      <c r="CK32" s="176" t="str">
        <f t="shared" si="29"/>
        <v/>
      </c>
      <c r="CL32" s="324" t="str">
        <f t="shared" si="30"/>
        <v/>
      </c>
      <c r="CM32" s="258" t="str">
        <f>IF('Entry of Marks'!F874="","",'Entry of Marks'!F874)</f>
        <v/>
      </c>
      <c r="CN32" s="119" t="str">
        <f>IF('Entry of Marks'!AA874="","",'Entry of Marks'!AA874)</f>
        <v/>
      </c>
      <c r="CO32" s="119" t="str">
        <f>IF('Entry of Marks'!M874="","",'Entry of Marks'!M874)</f>
        <v/>
      </c>
      <c r="CP32" s="119" t="str">
        <f>IF('Entry of Marks'!AH874="","",'Entry of Marks'!AH874)</f>
        <v/>
      </c>
      <c r="CQ32" s="116" t="str">
        <f t="shared" si="31"/>
        <v/>
      </c>
      <c r="CR32" s="119" t="str">
        <f>IF('Entry of Marks'!AO874="","",'Entry of Marks'!AO874)</f>
        <v/>
      </c>
      <c r="CS32" s="116" t="str">
        <f t="shared" si="32"/>
        <v/>
      </c>
      <c r="CT32" s="167" t="str">
        <f t="shared" si="142"/>
        <v/>
      </c>
      <c r="CU32" s="167" t="str">
        <f t="shared" si="33"/>
        <v/>
      </c>
      <c r="CV32" s="167" t="str">
        <f t="shared" si="34"/>
        <v/>
      </c>
      <c r="CW32" s="165" t="str">
        <f t="shared" si="35"/>
        <v/>
      </c>
      <c r="CX32" s="131" t="str">
        <f>IF('Co-Scholostic'!C31="","",'Co-Scholostic'!C31)</f>
        <v>A</v>
      </c>
      <c r="CY32" s="131" t="str">
        <f>IF('Co-Scholostic'!D31="","",'Co-Scholostic'!D31)</f>
        <v>A</v>
      </c>
      <c r="CZ32" s="131" t="str">
        <f>IF('Co-Scholostic'!E31="","",'Co-Scholostic'!E31)</f>
        <v>A</v>
      </c>
      <c r="DA32" s="131" t="str">
        <f>IF('Co-Scholostic'!F31="","",'Co-Scholostic'!F31)</f>
        <v>A</v>
      </c>
      <c r="DB32" s="134" t="str">
        <f t="shared" si="36"/>
        <v/>
      </c>
      <c r="DC32" s="134" t="str">
        <f t="shared" si="37"/>
        <v/>
      </c>
      <c r="DD32" s="134" t="str">
        <f t="shared" si="38"/>
        <v/>
      </c>
      <c r="DE32" s="134" t="str">
        <f t="shared" si="39"/>
        <v/>
      </c>
      <c r="DF32" s="134" t="str">
        <f t="shared" si="40"/>
        <v/>
      </c>
      <c r="DG32" s="134" t="str">
        <f t="shared" si="41"/>
        <v/>
      </c>
      <c r="DH32" s="134" t="str">
        <f t="shared" si="42"/>
        <v/>
      </c>
      <c r="DI32" s="134" t="str">
        <f t="shared" si="43"/>
        <v/>
      </c>
      <c r="DJ32" s="134" t="e">
        <f t="shared" si="44"/>
        <v>#VALUE!</v>
      </c>
      <c r="DK32" s="137" t="str">
        <f t="shared" si="45"/>
        <v/>
      </c>
      <c r="DL32" s="137" t="str">
        <f t="shared" si="46"/>
        <v/>
      </c>
      <c r="DM32" s="137" t="str">
        <f t="shared" si="47"/>
        <v/>
      </c>
      <c r="DN32" s="137" t="str">
        <f t="shared" si="48"/>
        <v/>
      </c>
      <c r="DO32" s="137" t="str">
        <f t="shared" si="49"/>
        <v/>
      </c>
      <c r="DP32" s="137" t="str">
        <f t="shared" si="50"/>
        <v/>
      </c>
      <c r="DQ32" s="137" t="str">
        <f t="shared" si="51"/>
        <v/>
      </c>
      <c r="DR32" s="137" t="str">
        <f t="shared" si="52"/>
        <v/>
      </c>
      <c r="DS32" s="137" t="e">
        <f t="shared" si="53"/>
        <v>#VALUE!</v>
      </c>
      <c r="DT32" s="143" t="str">
        <f t="shared" si="54"/>
        <v/>
      </c>
      <c r="DU32" s="144" t="str">
        <f t="shared" si="55"/>
        <v/>
      </c>
      <c r="DV32" s="145" t="str">
        <f t="shared" si="56"/>
        <v/>
      </c>
      <c r="DW32" s="138"/>
      <c r="DX32" s="30" t="str">
        <f t="shared" si="130"/>
        <v/>
      </c>
      <c r="DY32" s="146" t="str">
        <f t="shared" si="57"/>
        <v/>
      </c>
      <c r="DZ32" s="266" t="str">
        <f t="shared" si="58"/>
        <v/>
      </c>
      <c r="EA32" s="266" t="str">
        <f t="shared" si="59"/>
        <v/>
      </c>
      <c r="EB32" s="266" t="str">
        <f t="shared" si="60"/>
        <v/>
      </c>
      <c r="EC32" s="266" t="str">
        <f t="shared" si="61"/>
        <v/>
      </c>
      <c r="ED32" s="266" t="str">
        <f t="shared" si="62"/>
        <v/>
      </c>
      <c r="EE32" s="266" t="str">
        <f t="shared" si="63"/>
        <v/>
      </c>
      <c r="EF32" s="266" t="str">
        <f t="shared" si="64"/>
        <v/>
      </c>
      <c r="EG32" s="268"/>
      <c r="EH32" s="269" t="str">
        <f t="shared" si="65"/>
        <v/>
      </c>
      <c r="EI32" s="269" t="str">
        <f t="shared" si="66"/>
        <v/>
      </c>
      <c r="EJ32" s="269" t="str">
        <f t="shared" si="67"/>
        <v/>
      </c>
      <c r="EK32" s="269" t="str">
        <f t="shared" si="68"/>
        <v/>
      </c>
      <c r="EL32" s="271" t="str">
        <f t="shared" si="69"/>
        <v/>
      </c>
      <c r="EM32" s="271" t="str">
        <f t="shared" si="70"/>
        <v/>
      </c>
      <c r="EN32" s="273" t="str">
        <f t="shared" si="71"/>
        <v/>
      </c>
      <c r="EO32" s="276">
        <f t="shared" si="72"/>
        <v>0</v>
      </c>
      <c r="EP32" s="276" t="str">
        <f t="shared" si="73"/>
        <v/>
      </c>
      <c r="EQ32" s="148" t="str">
        <f t="shared" si="74"/>
        <v/>
      </c>
      <c r="ER32" s="148" t="str">
        <f t="shared" si="75"/>
        <v/>
      </c>
      <c r="ES32" s="276" t="str">
        <f t="shared" si="131"/>
        <v/>
      </c>
      <c r="ET32" s="276" t="str">
        <f t="shared" si="76"/>
        <v/>
      </c>
      <c r="EU32" s="147" t="str">
        <f t="shared" si="77"/>
        <v/>
      </c>
      <c r="EV32" s="148" t="str">
        <f t="shared" si="78"/>
        <v/>
      </c>
      <c r="EW32" s="148" t="str">
        <f t="shared" si="79"/>
        <v/>
      </c>
      <c r="EX32" s="148"/>
      <c r="EY32" s="148" t="str">
        <f t="shared" si="80"/>
        <v/>
      </c>
      <c r="EZ32" s="151" t="str">
        <f t="shared" si="81"/>
        <v/>
      </c>
      <c r="FA32" s="151" t="str">
        <f t="shared" si="82"/>
        <v/>
      </c>
      <c r="FB32" s="151" t="str">
        <f t="shared" si="83"/>
        <v/>
      </c>
      <c r="FC32" s="151" t="str">
        <f t="shared" si="84"/>
        <v/>
      </c>
      <c r="FD32" s="151" t="str">
        <f t="shared" si="85"/>
        <v/>
      </c>
      <c r="FE32" s="151" t="str">
        <f t="shared" si="86"/>
        <v/>
      </c>
      <c r="FF32" s="151" t="str">
        <f t="shared" si="87"/>
        <v/>
      </c>
      <c r="FG32" s="152" t="str">
        <f t="shared" si="88"/>
        <v/>
      </c>
      <c r="FH32" s="152" t="str">
        <f t="shared" si="89"/>
        <v/>
      </c>
      <c r="FI32" s="152" t="str">
        <f t="shared" si="90"/>
        <v/>
      </c>
      <c r="FJ32" s="152" t="str">
        <f t="shared" si="91"/>
        <v/>
      </c>
      <c r="FK32" s="151" t="str">
        <f t="shared" si="92"/>
        <v/>
      </c>
      <c r="FL32" s="151" t="str">
        <f t="shared" si="93"/>
        <v/>
      </c>
      <c r="FM32" s="152" t="str">
        <f t="shared" si="94"/>
        <v/>
      </c>
      <c r="FN32" s="152">
        <f t="shared" si="95"/>
        <v>0</v>
      </c>
      <c r="FO32" s="152" t="str">
        <f t="shared" si="96"/>
        <v/>
      </c>
      <c r="FP32" s="152" t="str">
        <f t="shared" si="97"/>
        <v/>
      </c>
      <c r="FQ32" s="152" t="str">
        <f t="shared" si="98"/>
        <v/>
      </c>
      <c r="FR32" s="152" t="str">
        <f t="shared" si="99"/>
        <v/>
      </c>
      <c r="FS32" s="152" t="str">
        <f t="shared" si="100"/>
        <v/>
      </c>
      <c r="FT32" s="152" t="str">
        <f t="shared" si="101"/>
        <v/>
      </c>
      <c r="FU32" s="152" t="str">
        <f t="shared" si="102"/>
        <v/>
      </c>
      <c r="FV32" s="151" t="str">
        <f t="shared" si="103"/>
        <v/>
      </c>
      <c r="FW32" s="151" t="str">
        <f t="shared" si="104"/>
        <v/>
      </c>
      <c r="FX32" s="152" t="str">
        <f t="shared" si="105"/>
        <v/>
      </c>
      <c r="FY32" s="153" t="str">
        <f t="shared" si="132"/>
        <v/>
      </c>
      <c r="FZ32" s="156">
        <f t="shared" si="106"/>
        <v>0</v>
      </c>
      <c r="GA32" s="241" t="str">
        <f t="shared" si="107"/>
        <v/>
      </c>
      <c r="GB32" s="214" t="str">
        <f t="shared" si="108"/>
        <v/>
      </c>
      <c r="GC32" s="214" t="str">
        <f t="shared" si="109"/>
        <v/>
      </c>
      <c r="GD32" s="242" t="str">
        <f t="shared" si="110"/>
        <v/>
      </c>
      <c r="GE32" s="253" t="str">
        <f t="shared" si="111"/>
        <v/>
      </c>
      <c r="GF32" s="253" t="str">
        <f t="shared" si="112"/>
        <v/>
      </c>
      <c r="GG32" s="253" t="str">
        <f t="shared" si="113"/>
        <v/>
      </c>
      <c r="GH32" s="253" t="str">
        <f t="shared" si="114"/>
        <v/>
      </c>
      <c r="GI32" s="253" t="str">
        <f t="shared" si="115"/>
        <v/>
      </c>
      <c r="GJ32" s="253" t="str">
        <f t="shared" si="116"/>
        <v/>
      </c>
      <c r="GK32" s="253" t="str">
        <f t="shared" si="117"/>
        <v/>
      </c>
      <c r="GL32" s="253" t="str">
        <f t="shared" si="118"/>
        <v/>
      </c>
      <c r="GM32" s="253" t="str">
        <f t="shared" si="119"/>
        <v/>
      </c>
      <c r="GN32" s="253" t="str">
        <f t="shared" si="120"/>
        <v/>
      </c>
      <c r="GO32" s="329" t="str">
        <f t="shared" si="121"/>
        <v/>
      </c>
      <c r="GP32" s="329" t="str">
        <f t="shared" si="122"/>
        <v/>
      </c>
    </row>
    <row r="33" spans="1:198" x14ac:dyDescent="0.35">
      <c r="A33" s="1">
        <f>IF('Student Profile'!A32="","",'Student Profile'!A32)</f>
        <v>30</v>
      </c>
      <c r="B33" s="28" t="str">
        <f>IF('Student Profile'!B32="","",'Student Profile'!B32)</f>
        <v/>
      </c>
      <c r="C33" s="114" t="str">
        <f>IF('Entry of Marks'!F35="","",'Entry of Marks'!F35)</f>
        <v/>
      </c>
      <c r="D33" s="119" t="str">
        <f>IF('Entry of Marks'!AA35="","",'Entry of Marks'!AA35)</f>
        <v/>
      </c>
      <c r="E33" s="115" t="str">
        <f>IF('Entry of Marks'!M35="","",'Entry of Marks'!M35)</f>
        <v/>
      </c>
      <c r="F33" s="115" t="str">
        <f>IF('Entry of Marks'!AH35="","",'Entry of Marks'!AH35)</f>
        <v/>
      </c>
      <c r="G33" s="116" t="str">
        <f t="shared" si="1"/>
        <v/>
      </c>
      <c r="H33" s="116" t="str">
        <f>IF('Entry of Marks'!AO35="","",'Entry of Marks'!AO35)</f>
        <v/>
      </c>
      <c r="I33" s="116" t="str">
        <f t="shared" si="123"/>
        <v/>
      </c>
      <c r="J33" s="167" t="str">
        <f t="shared" si="133"/>
        <v/>
      </c>
      <c r="K33" s="167" t="str">
        <f t="shared" si="2"/>
        <v/>
      </c>
      <c r="L33" s="167" t="str">
        <f t="shared" si="3"/>
        <v/>
      </c>
      <c r="M33" s="165" t="str">
        <f t="shared" si="124"/>
        <v/>
      </c>
      <c r="N33" s="124" t="str">
        <f>IF('Entry of Marks'!F140="","",'Entry of Marks'!F140)</f>
        <v/>
      </c>
      <c r="O33" s="125" t="str">
        <f>IF('Entry of Marks'!AA140="","",'Entry of Marks'!AA140)</f>
        <v/>
      </c>
      <c r="P33" s="125" t="str">
        <f>IF('Entry of Marks'!M140="","",'Entry of Marks'!M140)</f>
        <v/>
      </c>
      <c r="Q33" s="257" t="str">
        <f>IF('Entry of Marks'!AH140="","",'Entry of Marks'!AH140)</f>
        <v/>
      </c>
      <c r="R33" s="116" t="str">
        <f t="shared" si="4"/>
        <v/>
      </c>
      <c r="S33" s="126" t="str">
        <f>IF('Entry of Marks'!AO140="","",'Entry of Marks'!AO140)</f>
        <v/>
      </c>
      <c r="T33" s="116" t="str">
        <f t="shared" si="5"/>
        <v/>
      </c>
      <c r="U33" s="167" t="str">
        <f t="shared" si="134"/>
        <v/>
      </c>
      <c r="V33" s="176" t="str">
        <f t="shared" si="6"/>
        <v/>
      </c>
      <c r="W33" s="176" t="str">
        <f t="shared" si="125"/>
        <v/>
      </c>
      <c r="X33" s="174" t="str">
        <f t="shared" si="7"/>
        <v/>
      </c>
      <c r="Y33" s="258" t="str">
        <f>IF('Entry of Marks'!F245="","",'Entry of Marks'!F245)</f>
        <v/>
      </c>
      <c r="Z33" s="119" t="str">
        <f>IF('Entry of Marks'!AA245="","",'Entry of Marks'!AA245)</f>
        <v/>
      </c>
      <c r="AA33" s="119" t="str">
        <f>IF('Entry of Marks'!M245="","",'Entry of Marks'!M245)</f>
        <v/>
      </c>
      <c r="AB33" s="119" t="str">
        <f>IF('Entry of Marks'!AH245="","",'Entry of Marks'!AH245)</f>
        <v/>
      </c>
      <c r="AC33" s="116" t="str">
        <f t="shared" si="8"/>
        <v/>
      </c>
      <c r="AD33" s="259" t="str">
        <f>IF('Entry of Marks'!AO245="","",'Entry of Marks'!AO245)</f>
        <v/>
      </c>
      <c r="AE33" s="116" t="str">
        <f t="shared" si="9"/>
        <v/>
      </c>
      <c r="AF33" s="167" t="str">
        <f t="shared" si="135"/>
        <v/>
      </c>
      <c r="AG33" s="167" t="str">
        <f t="shared" si="10"/>
        <v/>
      </c>
      <c r="AH33" s="167" t="str">
        <f t="shared" si="126"/>
        <v/>
      </c>
      <c r="AI33" s="165" t="str">
        <f t="shared" si="127"/>
        <v/>
      </c>
      <c r="AJ33" s="260" t="str">
        <f>IF('Entry of Marks'!F350="","",'Entry of Marks'!F350)</f>
        <v/>
      </c>
      <c r="AK33" s="257" t="str">
        <f>IF('Entry of Marks'!AA350="","",'Entry of Marks'!AA350)</f>
        <v/>
      </c>
      <c r="AL33" s="257" t="str">
        <f>IF('Entry of Marks'!M350="","",'Entry of Marks'!M350)</f>
        <v/>
      </c>
      <c r="AM33" s="257" t="str">
        <f>IF('Entry of Marks'!AH350="","",'Entry of Marks'!AH350)</f>
        <v/>
      </c>
      <c r="AN33" s="116" t="str">
        <f t="shared" si="11"/>
        <v/>
      </c>
      <c r="AO33" s="261" t="str">
        <f>IF('Entry of Marks'!AO350="","",'Entry of Marks'!AO350)</f>
        <v/>
      </c>
      <c r="AP33" s="116" t="str">
        <f t="shared" si="12"/>
        <v/>
      </c>
      <c r="AQ33" s="167" t="str">
        <f t="shared" si="136"/>
        <v/>
      </c>
      <c r="AR33" s="176" t="str">
        <f t="shared" si="145"/>
        <v/>
      </c>
      <c r="AS33" s="176" t="str">
        <f t="shared" si="14"/>
        <v/>
      </c>
      <c r="AT33" s="176" t="str">
        <f t="shared" si="15"/>
        <v/>
      </c>
      <c r="AU33" s="262" t="str">
        <f>IF('Entry of Marks'!F455="","",'Entry of Marks'!F455)</f>
        <v/>
      </c>
      <c r="AV33" s="119" t="str">
        <f>IF('Entry of Marks'!AA455="","",'Entry of Marks'!AA455)</f>
        <v/>
      </c>
      <c r="AW33" s="119" t="str">
        <f>IF('Entry of Marks'!M455="","",'Entry of Marks'!M455)</f>
        <v/>
      </c>
      <c r="AX33" s="119" t="str">
        <f>IF('Entry of Marks'!AH455="","",'Entry of Marks'!AH455)</f>
        <v/>
      </c>
      <c r="AY33" s="116" t="str">
        <f t="shared" si="16"/>
        <v/>
      </c>
      <c r="AZ33" s="259" t="str">
        <f>IF('Entry of Marks'!AO455="","",'Entry of Marks'!AO455)</f>
        <v/>
      </c>
      <c r="BA33" s="116" t="str">
        <f t="shared" si="17"/>
        <v/>
      </c>
      <c r="BB33" s="167" t="str">
        <f t="shared" si="137"/>
        <v/>
      </c>
      <c r="BC33" s="167" t="str">
        <f t="shared" si="18"/>
        <v/>
      </c>
      <c r="BD33" s="167" t="str">
        <f t="shared" si="19"/>
        <v/>
      </c>
      <c r="BE33" s="165" t="str">
        <f t="shared" si="143"/>
        <v/>
      </c>
      <c r="BF33" s="260" t="str">
        <f>IF('Entry of Marks'!F560="","",'Entry of Marks'!F560)</f>
        <v/>
      </c>
      <c r="BG33" s="257" t="str">
        <f>IF('Entry of Marks'!AA560="","",'Entry of Marks'!AA560)</f>
        <v/>
      </c>
      <c r="BH33" s="257" t="str">
        <f>IF('Entry of Marks'!M560="","",'Entry of Marks'!M560)</f>
        <v/>
      </c>
      <c r="BI33" s="257" t="str">
        <f>IF('Entry of Marks'!AH560="","",'Entry of Marks'!AH560)</f>
        <v/>
      </c>
      <c r="BJ33" s="116" t="str">
        <f t="shared" si="20"/>
        <v/>
      </c>
      <c r="BK33" s="261" t="str">
        <f>IF('Entry of Marks'!AO560="","",'Entry of Marks'!AO560)</f>
        <v/>
      </c>
      <c r="BL33" s="116" t="str">
        <f t="shared" si="21"/>
        <v/>
      </c>
      <c r="BM33" s="167" t="str">
        <f t="shared" si="138"/>
        <v/>
      </c>
      <c r="BN33" s="176" t="str">
        <f t="shared" si="22"/>
        <v/>
      </c>
      <c r="BO33" s="176" t="str">
        <f t="shared" si="23"/>
        <v/>
      </c>
      <c r="BP33" s="176" t="str">
        <f t="shared" si="24"/>
        <v/>
      </c>
      <c r="BQ33" s="258" t="str">
        <f>IF('Entry of Marks'!F665="","",'Entry of Marks'!F665)</f>
        <v/>
      </c>
      <c r="BR33" s="119" t="str">
        <f>IF('Entry of Marks'!AA665="","",'Entry of Marks'!AA665)</f>
        <v/>
      </c>
      <c r="BS33" s="119" t="str">
        <f>IF('Entry of Marks'!M665="","",'Entry of Marks'!M665)</f>
        <v/>
      </c>
      <c r="BT33" s="119" t="str">
        <f>IF('Entry of Marks'!AH665="","",'Entry of Marks'!AH665)</f>
        <v/>
      </c>
      <c r="BU33" s="116" t="str">
        <f t="shared" si="25"/>
        <v/>
      </c>
      <c r="BV33" s="119" t="str">
        <f>IF('Entry of Marks'!AO665="","",'Entry of Marks'!AO665)</f>
        <v/>
      </c>
      <c r="BW33" s="116" t="str">
        <f t="shared" si="26"/>
        <v/>
      </c>
      <c r="BX33" s="167" t="str">
        <f t="shared" si="139"/>
        <v/>
      </c>
      <c r="BY33" s="167" t="str">
        <f t="shared" si="27"/>
        <v/>
      </c>
      <c r="BZ33" s="167" t="str">
        <f t="shared" si="128"/>
        <v/>
      </c>
      <c r="CA33" s="165" t="str">
        <f t="shared" si="140"/>
        <v/>
      </c>
      <c r="CB33" s="260" t="str">
        <f>IF('Entry of Marks'!F770="","",'Entry of Marks'!F770)</f>
        <v/>
      </c>
      <c r="CC33" s="257" t="str">
        <f>IF('Entry of Marks'!AA770="","",'Entry of Marks'!AA770)</f>
        <v/>
      </c>
      <c r="CD33" s="257" t="str">
        <f>IF('Entry of Marks'!M770="","",'Entry of Marks'!M770)</f>
        <v/>
      </c>
      <c r="CE33" s="257" t="str">
        <f>IF('Entry of Marks'!AH770="","",'Entry of Marks'!AH770)</f>
        <v/>
      </c>
      <c r="CF33" s="116" t="str">
        <f t="shared" si="144"/>
        <v/>
      </c>
      <c r="CG33" s="261" t="str">
        <f>IF('Entry of Marks'!AO770="","",'Entry of Marks'!AO770)</f>
        <v/>
      </c>
      <c r="CH33" s="116" t="str">
        <f t="shared" si="28"/>
        <v/>
      </c>
      <c r="CI33" s="167" t="str">
        <f t="shared" si="141"/>
        <v/>
      </c>
      <c r="CJ33" s="176" t="str">
        <f t="shared" si="129"/>
        <v/>
      </c>
      <c r="CK33" s="176" t="str">
        <f t="shared" si="29"/>
        <v/>
      </c>
      <c r="CL33" s="324" t="str">
        <f t="shared" si="30"/>
        <v/>
      </c>
      <c r="CM33" s="258" t="str">
        <f>IF('Entry of Marks'!F875="","",'Entry of Marks'!F875)</f>
        <v/>
      </c>
      <c r="CN33" s="119" t="str">
        <f>IF('Entry of Marks'!AA875="","",'Entry of Marks'!AA875)</f>
        <v/>
      </c>
      <c r="CO33" s="119" t="str">
        <f>IF('Entry of Marks'!M875="","",'Entry of Marks'!M875)</f>
        <v/>
      </c>
      <c r="CP33" s="119" t="str">
        <f>IF('Entry of Marks'!AH875="","",'Entry of Marks'!AH875)</f>
        <v/>
      </c>
      <c r="CQ33" s="116" t="str">
        <f t="shared" si="31"/>
        <v/>
      </c>
      <c r="CR33" s="119" t="str">
        <f>IF('Entry of Marks'!AO875="","",'Entry of Marks'!AO875)</f>
        <v/>
      </c>
      <c r="CS33" s="116" t="str">
        <f t="shared" si="32"/>
        <v/>
      </c>
      <c r="CT33" s="167" t="str">
        <f t="shared" si="142"/>
        <v/>
      </c>
      <c r="CU33" s="167" t="str">
        <f t="shared" si="33"/>
        <v/>
      </c>
      <c r="CV33" s="167" t="str">
        <f t="shared" si="34"/>
        <v/>
      </c>
      <c r="CW33" s="165" t="str">
        <f t="shared" si="35"/>
        <v/>
      </c>
      <c r="CX33" s="131" t="str">
        <f>IF('Co-Scholostic'!C32="","",'Co-Scholostic'!C32)</f>
        <v>A</v>
      </c>
      <c r="CY33" s="131" t="str">
        <f>IF('Co-Scholostic'!D32="","",'Co-Scholostic'!D32)</f>
        <v>A</v>
      </c>
      <c r="CZ33" s="131" t="str">
        <f>IF('Co-Scholostic'!E32="","",'Co-Scholostic'!E32)</f>
        <v>A</v>
      </c>
      <c r="DA33" s="131" t="str">
        <f>IF('Co-Scholostic'!F32="","",'Co-Scholostic'!F32)</f>
        <v>A</v>
      </c>
      <c r="DB33" s="134" t="str">
        <f t="shared" si="36"/>
        <v/>
      </c>
      <c r="DC33" s="134" t="str">
        <f t="shared" si="37"/>
        <v/>
      </c>
      <c r="DD33" s="134" t="str">
        <f t="shared" si="38"/>
        <v/>
      </c>
      <c r="DE33" s="134" t="str">
        <f t="shared" si="39"/>
        <v/>
      </c>
      <c r="DF33" s="134" t="str">
        <f t="shared" si="40"/>
        <v/>
      </c>
      <c r="DG33" s="134" t="str">
        <f t="shared" si="41"/>
        <v/>
      </c>
      <c r="DH33" s="134" t="str">
        <f t="shared" si="42"/>
        <v/>
      </c>
      <c r="DI33" s="134" t="str">
        <f t="shared" si="43"/>
        <v/>
      </c>
      <c r="DJ33" s="134" t="e">
        <f t="shared" si="44"/>
        <v>#VALUE!</v>
      </c>
      <c r="DK33" s="137" t="str">
        <f t="shared" si="45"/>
        <v/>
      </c>
      <c r="DL33" s="137" t="str">
        <f t="shared" si="46"/>
        <v/>
      </c>
      <c r="DM33" s="137" t="str">
        <f t="shared" si="47"/>
        <v/>
      </c>
      <c r="DN33" s="137" t="str">
        <f t="shared" si="48"/>
        <v/>
      </c>
      <c r="DO33" s="137" t="str">
        <f t="shared" si="49"/>
        <v/>
      </c>
      <c r="DP33" s="137" t="str">
        <f t="shared" si="50"/>
        <v/>
      </c>
      <c r="DQ33" s="137" t="str">
        <f t="shared" si="51"/>
        <v/>
      </c>
      <c r="DR33" s="137" t="str">
        <f t="shared" si="52"/>
        <v/>
      </c>
      <c r="DS33" s="137" t="e">
        <f t="shared" si="53"/>
        <v>#VALUE!</v>
      </c>
      <c r="DT33" s="143" t="str">
        <f t="shared" si="54"/>
        <v/>
      </c>
      <c r="DU33" s="144" t="str">
        <f t="shared" si="55"/>
        <v/>
      </c>
      <c r="DV33" s="145" t="str">
        <f t="shared" si="56"/>
        <v/>
      </c>
      <c r="DW33" s="138"/>
      <c r="DX33" s="30" t="str">
        <f t="shared" si="130"/>
        <v/>
      </c>
      <c r="DY33" s="146" t="str">
        <f t="shared" si="57"/>
        <v/>
      </c>
      <c r="DZ33" s="266" t="str">
        <f t="shared" si="58"/>
        <v/>
      </c>
      <c r="EA33" s="266" t="str">
        <f t="shared" si="59"/>
        <v/>
      </c>
      <c r="EB33" s="266" t="str">
        <f t="shared" si="60"/>
        <v/>
      </c>
      <c r="EC33" s="266" t="str">
        <f t="shared" si="61"/>
        <v/>
      </c>
      <c r="ED33" s="266" t="str">
        <f t="shared" si="62"/>
        <v/>
      </c>
      <c r="EE33" s="266" t="str">
        <f t="shared" si="63"/>
        <v/>
      </c>
      <c r="EF33" s="266" t="str">
        <f t="shared" si="64"/>
        <v/>
      </c>
      <c r="EG33" s="268"/>
      <c r="EH33" s="269" t="str">
        <f t="shared" si="65"/>
        <v/>
      </c>
      <c r="EI33" s="269" t="str">
        <f t="shared" si="66"/>
        <v/>
      </c>
      <c r="EJ33" s="269" t="str">
        <f t="shared" si="67"/>
        <v/>
      </c>
      <c r="EK33" s="269" t="str">
        <f t="shared" si="68"/>
        <v/>
      </c>
      <c r="EL33" s="271" t="str">
        <f t="shared" si="69"/>
        <v/>
      </c>
      <c r="EM33" s="271" t="str">
        <f t="shared" si="70"/>
        <v/>
      </c>
      <c r="EN33" s="273" t="str">
        <f t="shared" si="71"/>
        <v/>
      </c>
      <c r="EO33" s="276">
        <f t="shared" si="72"/>
        <v>0</v>
      </c>
      <c r="EP33" s="276" t="str">
        <f t="shared" si="73"/>
        <v/>
      </c>
      <c r="EQ33" s="148" t="str">
        <f t="shared" si="74"/>
        <v/>
      </c>
      <c r="ER33" s="148" t="str">
        <f t="shared" si="75"/>
        <v/>
      </c>
      <c r="ES33" s="276" t="str">
        <f t="shared" si="131"/>
        <v/>
      </c>
      <c r="ET33" s="276" t="str">
        <f t="shared" si="76"/>
        <v/>
      </c>
      <c r="EU33" s="147" t="str">
        <f t="shared" si="77"/>
        <v/>
      </c>
      <c r="EV33" s="148" t="str">
        <f t="shared" si="78"/>
        <v/>
      </c>
      <c r="EW33" s="148" t="str">
        <f t="shared" si="79"/>
        <v/>
      </c>
      <c r="EX33" s="148"/>
      <c r="EY33" s="148" t="str">
        <f t="shared" si="80"/>
        <v/>
      </c>
      <c r="EZ33" s="151" t="str">
        <f t="shared" si="81"/>
        <v/>
      </c>
      <c r="FA33" s="151" t="str">
        <f t="shared" si="82"/>
        <v/>
      </c>
      <c r="FB33" s="151" t="str">
        <f t="shared" si="83"/>
        <v/>
      </c>
      <c r="FC33" s="151" t="str">
        <f t="shared" si="84"/>
        <v/>
      </c>
      <c r="FD33" s="151" t="str">
        <f t="shared" si="85"/>
        <v/>
      </c>
      <c r="FE33" s="151" t="str">
        <f t="shared" si="86"/>
        <v/>
      </c>
      <c r="FF33" s="151" t="str">
        <f t="shared" si="87"/>
        <v/>
      </c>
      <c r="FG33" s="152" t="str">
        <f t="shared" si="88"/>
        <v/>
      </c>
      <c r="FH33" s="152" t="str">
        <f t="shared" si="89"/>
        <v/>
      </c>
      <c r="FI33" s="152" t="str">
        <f t="shared" si="90"/>
        <v/>
      </c>
      <c r="FJ33" s="152" t="str">
        <f t="shared" si="91"/>
        <v/>
      </c>
      <c r="FK33" s="151" t="str">
        <f t="shared" si="92"/>
        <v/>
      </c>
      <c r="FL33" s="151" t="str">
        <f t="shared" si="93"/>
        <v/>
      </c>
      <c r="FM33" s="152" t="str">
        <f t="shared" si="94"/>
        <v/>
      </c>
      <c r="FN33" s="152">
        <f t="shared" si="95"/>
        <v>0</v>
      </c>
      <c r="FO33" s="152" t="str">
        <f t="shared" si="96"/>
        <v/>
      </c>
      <c r="FP33" s="152" t="str">
        <f t="shared" si="97"/>
        <v/>
      </c>
      <c r="FQ33" s="152" t="str">
        <f t="shared" si="98"/>
        <v/>
      </c>
      <c r="FR33" s="152" t="str">
        <f t="shared" si="99"/>
        <v/>
      </c>
      <c r="FS33" s="152" t="str">
        <f t="shared" si="100"/>
        <v/>
      </c>
      <c r="FT33" s="152" t="str">
        <f t="shared" si="101"/>
        <v/>
      </c>
      <c r="FU33" s="152" t="str">
        <f t="shared" si="102"/>
        <v/>
      </c>
      <c r="FV33" s="151" t="str">
        <f t="shared" si="103"/>
        <v/>
      </c>
      <c r="FW33" s="151" t="str">
        <f t="shared" si="104"/>
        <v/>
      </c>
      <c r="FX33" s="152" t="str">
        <f t="shared" si="105"/>
        <v/>
      </c>
      <c r="FY33" s="153" t="str">
        <f t="shared" si="132"/>
        <v/>
      </c>
      <c r="FZ33" s="156">
        <f t="shared" si="106"/>
        <v>0</v>
      </c>
      <c r="GA33" s="241" t="str">
        <f t="shared" si="107"/>
        <v/>
      </c>
      <c r="GB33" s="214" t="str">
        <f t="shared" si="108"/>
        <v/>
      </c>
      <c r="GC33" s="214" t="str">
        <f t="shared" si="109"/>
        <v/>
      </c>
      <c r="GD33" s="242" t="str">
        <f t="shared" si="110"/>
        <v/>
      </c>
      <c r="GE33" s="253" t="str">
        <f t="shared" si="111"/>
        <v/>
      </c>
      <c r="GF33" s="253" t="str">
        <f t="shared" si="112"/>
        <v/>
      </c>
      <c r="GG33" s="253" t="str">
        <f t="shared" si="113"/>
        <v/>
      </c>
      <c r="GH33" s="253" t="str">
        <f t="shared" si="114"/>
        <v/>
      </c>
      <c r="GI33" s="253" t="str">
        <f t="shared" si="115"/>
        <v/>
      </c>
      <c r="GJ33" s="253" t="str">
        <f t="shared" si="116"/>
        <v/>
      </c>
      <c r="GK33" s="253" t="str">
        <f t="shared" si="117"/>
        <v/>
      </c>
      <c r="GL33" s="253" t="str">
        <f t="shared" si="118"/>
        <v/>
      </c>
      <c r="GM33" s="253" t="str">
        <f t="shared" si="119"/>
        <v/>
      </c>
      <c r="GN33" s="253" t="str">
        <f t="shared" si="120"/>
        <v/>
      </c>
      <c r="GO33" s="329" t="str">
        <f t="shared" si="121"/>
        <v/>
      </c>
      <c r="GP33" s="329" t="str">
        <f t="shared" si="122"/>
        <v/>
      </c>
    </row>
    <row r="34" spans="1:198" x14ac:dyDescent="0.35">
      <c r="A34" s="1">
        <f>IF('Student Profile'!A33="","",'Student Profile'!A33)</f>
        <v>31</v>
      </c>
      <c r="B34" s="28" t="str">
        <f>IF('Student Profile'!B33="","",'Student Profile'!B33)</f>
        <v/>
      </c>
      <c r="C34" s="114" t="str">
        <f>IF('Entry of Marks'!F36="","",'Entry of Marks'!F36)</f>
        <v/>
      </c>
      <c r="D34" s="119" t="str">
        <f>IF('Entry of Marks'!AA36="","",'Entry of Marks'!AA36)</f>
        <v/>
      </c>
      <c r="E34" s="115" t="str">
        <f>IF('Entry of Marks'!M36="","",'Entry of Marks'!M36)</f>
        <v/>
      </c>
      <c r="F34" s="115" t="str">
        <f>IF('Entry of Marks'!AH36="","",'Entry of Marks'!AH36)</f>
        <v/>
      </c>
      <c r="G34" s="116" t="str">
        <f t="shared" si="1"/>
        <v/>
      </c>
      <c r="H34" s="116" t="str">
        <f>IF('Entry of Marks'!AO36="","",'Entry of Marks'!AO36)</f>
        <v/>
      </c>
      <c r="I34" s="116" t="str">
        <f t="shared" si="123"/>
        <v/>
      </c>
      <c r="J34" s="167" t="str">
        <f t="shared" si="133"/>
        <v/>
      </c>
      <c r="K34" s="167" t="str">
        <f t="shared" si="2"/>
        <v/>
      </c>
      <c r="L34" s="167" t="str">
        <f t="shared" si="3"/>
        <v/>
      </c>
      <c r="M34" s="165" t="str">
        <f t="shared" si="124"/>
        <v/>
      </c>
      <c r="N34" s="124" t="str">
        <f>IF('Entry of Marks'!F141="","",'Entry of Marks'!F141)</f>
        <v/>
      </c>
      <c r="O34" s="125" t="str">
        <f>IF('Entry of Marks'!AA141="","",'Entry of Marks'!AA141)</f>
        <v/>
      </c>
      <c r="P34" s="125" t="str">
        <f>IF('Entry of Marks'!M141="","",'Entry of Marks'!M141)</f>
        <v/>
      </c>
      <c r="Q34" s="257" t="str">
        <f>IF('Entry of Marks'!AH141="","",'Entry of Marks'!AH141)</f>
        <v/>
      </c>
      <c r="R34" s="116" t="str">
        <f t="shared" si="4"/>
        <v/>
      </c>
      <c r="S34" s="126" t="str">
        <f>IF('Entry of Marks'!AO141="","",'Entry of Marks'!AO141)</f>
        <v/>
      </c>
      <c r="T34" s="116" t="str">
        <f t="shared" si="5"/>
        <v/>
      </c>
      <c r="U34" s="167" t="str">
        <f t="shared" si="134"/>
        <v/>
      </c>
      <c r="V34" s="176" t="str">
        <f t="shared" si="6"/>
        <v/>
      </c>
      <c r="W34" s="176" t="str">
        <f t="shared" si="125"/>
        <v/>
      </c>
      <c r="X34" s="174" t="str">
        <f t="shared" si="7"/>
        <v/>
      </c>
      <c r="Y34" s="258" t="str">
        <f>IF('Entry of Marks'!F246="","",'Entry of Marks'!F246)</f>
        <v/>
      </c>
      <c r="Z34" s="119" t="str">
        <f>IF('Entry of Marks'!AA246="","",'Entry of Marks'!AA246)</f>
        <v/>
      </c>
      <c r="AA34" s="119" t="str">
        <f>IF('Entry of Marks'!M246="","",'Entry of Marks'!M246)</f>
        <v/>
      </c>
      <c r="AB34" s="119" t="str">
        <f>IF('Entry of Marks'!AH246="","",'Entry of Marks'!AH246)</f>
        <v/>
      </c>
      <c r="AC34" s="116" t="str">
        <f t="shared" si="8"/>
        <v/>
      </c>
      <c r="AD34" s="259" t="str">
        <f>IF('Entry of Marks'!AO246="","",'Entry of Marks'!AO246)</f>
        <v/>
      </c>
      <c r="AE34" s="116" t="str">
        <f t="shared" si="9"/>
        <v/>
      </c>
      <c r="AF34" s="167" t="str">
        <f t="shared" si="135"/>
        <v/>
      </c>
      <c r="AG34" s="167" t="str">
        <f t="shared" si="10"/>
        <v/>
      </c>
      <c r="AH34" s="167" t="str">
        <f t="shared" si="126"/>
        <v/>
      </c>
      <c r="AI34" s="165" t="str">
        <f t="shared" si="127"/>
        <v/>
      </c>
      <c r="AJ34" s="260" t="str">
        <f>IF('Entry of Marks'!F351="","",'Entry of Marks'!F351)</f>
        <v/>
      </c>
      <c r="AK34" s="257" t="str">
        <f>IF('Entry of Marks'!AA351="","",'Entry of Marks'!AA351)</f>
        <v/>
      </c>
      <c r="AL34" s="257" t="str">
        <f>IF('Entry of Marks'!M351="","",'Entry of Marks'!M351)</f>
        <v/>
      </c>
      <c r="AM34" s="257" t="str">
        <f>IF('Entry of Marks'!AH351="","",'Entry of Marks'!AH351)</f>
        <v/>
      </c>
      <c r="AN34" s="116" t="str">
        <f t="shared" si="11"/>
        <v/>
      </c>
      <c r="AO34" s="261" t="str">
        <f>IF('Entry of Marks'!AO351="","",'Entry of Marks'!AO351)</f>
        <v/>
      </c>
      <c r="AP34" s="116" t="str">
        <f t="shared" si="12"/>
        <v/>
      </c>
      <c r="AQ34" s="167" t="str">
        <f t="shared" si="136"/>
        <v/>
      </c>
      <c r="AR34" s="176" t="str">
        <f t="shared" si="145"/>
        <v/>
      </c>
      <c r="AS34" s="176" t="str">
        <f t="shared" si="14"/>
        <v/>
      </c>
      <c r="AT34" s="176" t="str">
        <f t="shared" si="15"/>
        <v/>
      </c>
      <c r="AU34" s="262" t="str">
        <f>IF('Entry of Marks'!F456="","",'Entry of Marks'!F456)</f>
        <v/>
      </c>
      <c r="AV34" s="119" t="str">
        <f>IF('Entry of Marks'!AA456="","",'Entry of Marks'!AA456)</f>
        <v/>
      </c>
      <c r="AW34" s="119" t="str">
        <f>IF('Entry of Marks'!M456="","",'Entry of Marks'!M456)</f>
        <v/>
      </c>
      <c r="AX34" s="119" t="str">
        <f>IF('Entry of Marks'!AH456="","",'Entry of Marks'!AH456)</f>
        <v/>
      </c>
      <c r="AY34" s="116" t="str">
        <f t="shared" si="16"/>
        <v/>
      </c>
      <c r="AZ34" s="259" t="str">
        <f>IF('Entry of Marks'!AO456="","",'Entry of Marks'!AO456)</f>
        <v/>
      </c>
      <c r="BA34" s="116" t="str">
        <f t="shared" si="17"/>
        <v/>
      </c>
      <c r="BB34" s="167" t="str">
        <f t="shared" si="137"/>
        <v/>
      </c>
      <c r="BC34" s="167" t="str">
        <f t="shared" si="18"/>
        <v/>
      </c>
      <c r="BD34" s="167" t="str">
        <f t="shared" si="19"/>
        <v/>
      </c>
      <c r="BE34" s="165" t="str">
        <f t="shared" si="143"/>
        <v/>
      </c>
      <c r="BF34" s="260" t="str">
        <f>IF('Entry of Marks'!F561="","",'Entry of Marks'!F561)</f>
        <v/>
      </c>
      <c r="BG34" s="257" t="str">
        <f>IF('Entry of Marks'!AA561="","",'Entry of Marks'!AA561)</f>
        <v/>
      </c>
      <c r="BH34" s="257" t="str">
        <f>IF('Entry of Marks'!M561="","",'Entry of Marks'!M561)</f>
        <v/>
      </c>
      <c r="BI34" s="257" t="str">
        <f>IF('Entry of Marks'!AH561="","",'Entry of Marks'!AH561)</f>
        <v/>
      </c>
      <c r="BJ34" s="116" t="str">
        <f t="shared" si="20"/>
        <v/>
      </c>
      <c r="BK34" s="261" t="str">
        <f>IF('Entry of Marks'!AO561="","",'Entry of Marks'!AO561)</f>
        <v/>
      </c>
      <c r="BL34" s="116" t="str">
        <f t="shared" si="21"/>
        <v/>
      </c>
      <c r="BM34" s="167" t="str">
        <f t="shared" si="138"/>
        <v/>
      </c>
      <c r="BN34" s="176" t="str">
        <f t="shared" si="22"/>
        <v/>
      </c>
      <c r="BO34" s="176" t="str">
        <f t="shared" si="23"/>
        <v/>
      </c>
      <c r="BP34" s="176" t="str">
        <f t="shared" si="24"/>
        <v/>
      </c>
      <c r="BQ34" s="258" t="str">
        <f>IF('Entry of Marks'!F666="","",'Entry of Marks'!F666)</f>
        <v/>
      </c>
      <c r="BR34" s="119" t="str">
        <f>IF('Entry of Marks'!AA666="","",'Entry of Marks'!AA666)</f>
        <v/>
      </c>
      <c r="BS34" s="119" t="str">
        <f>IF('Entry of Marks'!M666="","",'Entry of Marks'!M666)</f>
        <v/>
      </c>
      <c r="BT34" s="119" t="str">
        <f>IF('Entry of Marks'!AH666="","",'Entry of Marks'!AH666)</f>
        <v/>
      </c>
      <c r="BU34" s="116" t="str">
        <f t="shared" si="25"/>
        <v/>
      </c>
      <c r="BV34" s="119" t="str">
        <f>IF('Entry of Marks'!AO666="","",'Entry of Marks'!AO666)</f>
        <v/>
      </c>
      <c r="BW34" s="116" t="str">
        <f t="shared" si="26"/>
        <v/>
      </c>
      <c r="BX34" s="167" t="str">
        <f t="shared" si="139"/>
        <v/>
      </c>
      <c r="BY34" s="167" t="str">
        <f t="shared" si="27"/>
        <v/>
      </c>
      <c r="BZ34" s="167" t="str">
        <f t="shared" si="128"/>
        <v/>
      </c>
      <c r="CA34" s="165" t="str">
        <f t="shared" si="140"/>
        <v/>
      </c>
      <c r="CB34" s="260" t="str">
        <f>IF('Entry of Marks'!F771="","",'Entry of Marks'!F771)</f>
        <v/>
      </c>
      <c r="CC34" s="257" t="str">
        <f>IF('Entry of Marks'!AA771="","",'Entry of Marks'!AA771)</f>
        <v/>
      </c>
      <c r="CD34" s="257" t="str">
        <f>IF('Entry of Marks'!M771="","",'Entry of Marks'!M771)</f>
        <v/>
      </c>
      <c r="CE34" s="257" t="str">
        <f>IF('Entry of Marks'!AH771="","",'Entry of Marks'!AH771)</f>
        <v/>
      </c>
      <c r="CF34" s="116" t="str">
        <f t="shared" si="144"/>
        <v/>
      </c>
      <c r="CG34" s="261" t="str">
        <f>IF('Entry of Marks'!AO771="","",'Entry of Marks'!AO771)</f>
        <v/>
      </c>
      <c r="CH34" s="116" t="str">
        <f t="shared" si="28"/>
        <v/>
      </c>
      <c r="CI34" s="167" t="str">
        <f t="shared" si="141"/>
        <v/>
      </c>
      <c r="CJ34" s="176" t="str">
        <f t="shared" si="129"/>
        <v/>
      </c>
      <c r="CK34" s="176" t="str">
        <f t="shared" si="29"/>
        <v/>
      </c>
      <c r="CL34" s="324" t="str">
        <f t="shared" si="30"/>
        <v/>
      </c>
      <c r="CM34" s="258" t="str">
        <f>IF('Entry of Marks'!F876="","",'Entry of Marks'!F876)</f>
        <v/>
      </c>
      <c r="CN34" s="119" t="str">
        <f>IF('Entry of Marks'!AA876="","",'Entry of Marks'!AA876)</f>
        <v/>
      </c>
      <c r="CO34" s="119" t="str">
        <f>IF('Entry of Marks'!M876="","",'Entry of Marks'!M876)</f>
        <v/>
      </c>
      <c r="CP34" s="119" t="str">
        <f>IF('Entry of Marks'!AH876="","",'Entry of Marks'!AH876)</f>
        <v/>
      </c>
      <c r="CQ34" s="116" t="str">
        <f t="shared" si="31"/>
        <v/>
      </c>
      <c r="CR34" s="119" t="str">
        <f>IF('Entry of Marks'!AO876="","",'Entry of Marks'!AO876)</f>
        <v/>
      </c>
      <c r="CS34" s="116" t="str">
        <f t="shared" si="32"/>
        <v/>
      </c>
      <c r="CT34" s="167" t="str">
        <f t="shared" si="142"/>
        <v/>
      </c>
      <c r="CU34" s="167" t="str">
        <f t="shared" si="33"/>
        <v/>
      </c>
      <c r="CV34" s="167" t="str">
        <f t="shared" si="34"/>
        <v/>
      </c>
      <c r="CW34" s="165" t="str">
        <f t="shared" si="35"/>
        <v/>
      </c>
      <c r="CX34" s="131" t="str">
        <f>IF('Co-Scholostic'!C33="","",'Co-Scholostic'!C33)</f>
        <v>A</v>
      </c>
      <c r="CY34" s="131" t="str">
        <f>IF('Co-Scholostic'!D33="","",'Co-Scholostic'!D33)</f>
        <v>A</v>
      </c>
      <c r="CZ34" s="131" t="str">
        <f>IF('Co-Scholostic'!E33="","",'Co-Scholostic'!E33)</f>
        <v>A</v>
      </c>
      <c r="DA34" s="131" t="str">
        <f>IF('Co-Scholostic'!F33="","",'Co-Scholostic'!F33)</f>
        <v>A</v>
      </c>
      <c r="DB34" s="134" t="str">
        <f t="shared" si="36"/>
        <v/>
      </c>
      <c r="DC34" s="134" t="str">
        <f t="shared" si="37"/>
        <v/>
      </c>
      <c r="DD34" s="134" t="str">
        <f t="shared" si="38"/>
        <v/>
      </c>
      <c r="DE34" s="134" t="str">
        <f t="shared" si="39"/>
        <v/>
      </c>
      <c r="DF34" s="134" t="str">
        <f t="shared" si="40"/>
        <v/>
      </c>
      <c r="DG34" s="134" t="str">
        <f t="shared" si="41"/>
        <v/>
      </c>
      <c r="DH34" s="134" t="str">
        <f t="shared" si="42"/>
        <v/>
      </c>
      <c r="DI34" s="134" t="str">
        <f t="shared" si="43"/>
        <v/>
      </c>
      <c r="DJ34" s="134" t="e">
        <f t="shared" si="44"/>
        <v>#VALUE!</v>
      </c>
      <c r="DK34" s="137" t="str">
        <f t="shared" si="45"/>
        <v/>
      </c>
      <c r="DL34" s="137" t="str">
        <f t="shared" si="46"/>
        <v/>
      </c>
      <c r="DM34" s="137" t="str">
        <f t="shared" si="47"/>
        <v/>
      </c>
      <c r="DN34" s="137" t="str">
        <f t="shared" si="48"/>
        <v/>
      </c>
      <c r="DO34" s="137" t="str">
        <f t="shared" si="49"/>
        <v/>
      </c>
      <c r="DP34" s="137" t="str">
        <f t="shared" si="50"/>
        <v/>
      </c>
      <c r="DQ34" s="137" t="str">
        <f t="shared" si="51"/>
        <v/>
      </c>
      <c r="DR34" s="137" t="str">
        <f t="shared" si="52"/>
        <v/>
      </c>
      <c r="DS34" s="137" t="e">
        <f t="shared" si="53"/>
        <v>#VALUE!</v>
      </c>
      <c r="DT34" s="143" t="str">
        <f t="shared" si="54"/>
        <v/>
      </c>
      <c r="DU34" s="144" t="str">
        <f t="shared" si="55"/>
        <v/>
      </c>
      <c r="DV34" s="145" t="str">
        <f t="shared" si="56"/>
        <v/>
      </c>
      <c r="DW34" s="138"/>
      <c r="DX34" s="30" t="str">
        <f t="shared" si="130"/>
        <v/>
      </c>
      <c r="DY34" s="146" t="str">
        <f t="shared" si="57"/>
        <v/>
      </c>
      <c r="DZ34" s="266" t="str">
        <f t="shared" si="58"/>
        <v/>
      </c>
      <c r="EA34" s="266" t="str">
        <f t="shared" si="59"/>
        <v/>
      </c>
      <c r="EB34" s="266" t="str">
        <f t="shared" si="60"/>
        <v/>
      </c>
      <c r="EC34" s="266" t="str">
        <f t="shared" si="61"/>
        <v/>
      </c>
      <c r="ED34" s="266" t="str">
        <f t="shared" si="62"/>
        <v/>
      </c>
      <c r="EE34" s="266" t="str">
        <f t="shared" si="63"/>
        <v/>
      </c>
      <c r="EF34" s="266" t="str">
        <f t="shared" si="64"/>
        <v/>
      </c>
      <c r="EG34" s="268"/>
      <c r="EH34" s="269" t="str">
        <f t="shared" si="65"/>
        <v/>
      </c>
      <c r="EI34" s="269" t="str">
        <f t="shared" si="66"/>
        <v/>
      </c>
      <c r="EJ34" s="269" t="str">
        <f t="shared" si="67"/>
        <v/>
      </c>
      <c r="EK34" s="269" t="str">
        <f t="shared" si="68"/>
        <v/>
      </c>
      <c r="EL34" s="271" t="str">
        <f t="shared" si="69"/>
        <v/>
      </c>
      <c r="EM34" s="271" t="str">
        <f t="shared" si="70"/>
        <v/>
      </c>
      <c r="EN34" s="273" t="str">
        <f t="shared" si="71"/>
        <v/>
      </c>
      <c r="EO34" s="276">
        <f t="shared" si="72"/>
        <v>0</v>
      </c>
      <c r="EP34" s="276" t="str">
        <f t="shared" si="73"/>
        <v/>
      </c>
      <c r="EQ34" s="148" t="str">
        <f t="shared" si="74"/>
        <v/>
      </c>
      <c r="ER34" s="148" t="str">
        <f t="shared" si="75"/>
        <v/>
      </c>
      <c r="ES34" s="276" t="str">
        <f t="shared" si="131"/>
        <v/>
      </c>
      <c r="ET34" s="276" t="str">
        <f t="shared" si="76"/>
        <v/>
      </c>
      <c r="EU34" s="147" t="str">
        <f t="shared" si="77"/>
        <v/>
      </c>
      <c r="EV34" s="148" t="str">
        <f t="shared" si="78"/>
        <v/>
      </c>
      <c r="EW34" s="148" t="str">
        <f t="shared" si="79"/>
        <v/>
      </c>
      <c r="EX34" s="148"/>
      <c r="EY34" s="148" t="str">
        <f t="shared" si="80"/>
        <v/>
      </c>
      <c r="EZ34" s="151" t="str">
        <f t="shared" si="81"/>
        <v/>
      </c>
      <c r="FA34" s="151" t="str">
        <f t="shared" si="82"/>
        <v/>
      </c>
      <c r="FB34" s="151" t="str">
        <f t="shared" si="83"/>
        <v/>
      </c>
      <c r="FC34" s="151" t="str">
        <f t="shared" si="84"/>
        <v/>
      </c>
      <c r="FD34" s="151" t="str">
        <f t="shared" si="85"/>
        <v/>
      </c>
      <c r="FE34" s="151" t="str">
        <f t="shared" si="86"/>
        <v/>
      </c>
      <c r="FF34" s="151" t="str">
        <f t="shared" si="87"/>
        <v/>
      </c>
      <c r="FG34" s="152" t="str">
        <f t="shared" si="88"/>
        <v/>
      </c>
      <c r="FH34" s="152" t="str">
        <f t="shared" si="89"/>
        <v/>
      </c>
      <c r="FI34" s="152" t="str">
        <f t="shared" si="90"/>
        <v/>
      </c>
      <c r="FJ34" s="152" t="str">
        <f t="shared" si="91"/>
        <v/>
      </c>
      <c r="FK34" s="151" t="str">
        <f t="shared" si="92"/>
        <v/>
      </c>
      <c r="FL34" s="151" t="str">
        <f t="shared" si="93"/>
        <v/>
      </c>
      <c r="FM34" s="152" t="str">
        <f t="shared" si="94"/>
        <v/>
      </c>
      <c r="FN34" s="152">
        <f t="shared" si="95"/>
        <v>0</v>
      </c>
      <c r="FO34" s="152" t="str">
        <f t="shared" si="96"/>
        <v/>
      </c>
      <c r="FP34" s="152" t="str">
        <f t="shared" si="97"/>
        <v/>
      </c>
      <c r="FQ34" s="152" t="str">
        <f t="shared" si="98"/>
        <v/>
      </c>
      <c r="FR34" s="152" t="str">
        <f t="shared" si="99"/>
        <v/>
      </c>
      <c r="FS34" s="152" t="str">
        <f t="shared" si="100"/>
        <v/>
      </c>
      <c r="FT34" s="152" t="str">
        <f t="shared" si="101"/>
        <v/>
      </c>
      <c r="FU34" s="152" t="str">
        <f t="shared" si="102"/>
        <v/>
      </c>
      <c r="FV34" s="151" t="str">
        <f t="shared" si="103"/>
        <v/>
      </c>
      <c r="FW34" s="151" t="str">
        <f t="shared" si="104"/>
        <v/>
      </c>
      <c r="FX34" s="152" t="str">
        <f t="shared" si="105"/>
        <v/>
      </c>
      <c r="FY34" s="153" t="str">
        <f t="shared" si="132"/>
        <v/>
      </c>
      <c r="FZ34" s="156">
        <f t="shared" si="106"/>
        <v>0</v>
      </c>
      <c r="GA34" s="241" t="str">
        <f t="shared" si="107"/>
        <v/>
      </c>
      <c r="GB34" s="214" t="str">
        <f t="shared" si="108"/>
        <v/>
      </c>
      <c r="GC34" s="214" t="str">
        <f t="shared" si="109"/>
        <v/>
      </c>
      <c r="GD34" s="242" t="str">
        <f t="shared" si="110"/>
        <v/>
      </c>
      <c r="GE34" s="253" t="str">
        <f t="shared" si="111"/>
        <v/>
      </c>
      <c r="GF34" s="253" t="str">
        <f t="shared" si="112"/>
        <v/>
      </c>
      <c r="GG34" s="253" t="str">
        <f t="shared" si="113"/>
        <v/>
      </c>
      <c r="GH34" s="253" t="str">
        <f t="shared" si="114"/>
        <v/>
      </c>
      <c r="GI34" s="253" t="str">
        <f t="shared" si="115"/>
        <v/>
      </c>
      <c r="GJ34" s="253" t="str">
        <f t="shared" si="116"/>
        <v/>
      </c>
      <c r="GK34" s="253" t="str">
        <f t="shared" si="117"/>
        <v/>
      </c>
      <c r="GL34" s="253" t="str">
        <f t="shared" si="118"/>
        <v/>
      </c>
      <c r="GM34" s="253" t="str">
        <f t="shared" si="119"/>
        <v/>
      </c>
      <c r="GN34" s="253" t="str">
        <f t="shared" si="120"/>
        <v/>
      </c>
      <c r="GO34" s="329" t="str">
        <f t="shared" si="121"/>
        <v/>
      </c>
      <c r="GP34" s="329" t="str">
        <f t="shared" si="122"/>
        <v/>
      </c>
    </row>
    <row r="35" spans="1:198" x14ac:dyDescent="0.35">
      <c r="A35" s="1">
        <f>IF('Student Profile'!A34="","",'Student Profile'!A34)</f>
        <v>32</v>
      </c>
      <c r="B35" s="28" t="str">
        <f>IF('Student Profile'!B34="","",'Student Profile'!B34)</f>
        <v/>
      </c>
      <c r="C35" s="114" t="str">
        <f>IF('Entry of Marks'!F37="","",'Entry of Marks'!F37)</f>
        <v/>
      </c>
      <c r="D35" s="119" t="str">
        <f>IF('Entry of Marks'!AA37="","",'Entry of Marks'!AA37)</f>
        <v/>
      </c>
      <c r="E35" s="115" t="str">
        <f>IF('Entry of Marks'!M37="","",'Entry of Marks'!M37)</f>
        <v/>
      </c>
      <c r="F35" s="115" t="str">
        <f>IF('Entry of Marks'!AH37="","",'Entry of Marks'!AH37)</f>
        <v/>
      </c>
      <c r="G35" s="116" t="str">
        <f t="shared" si="1"/>
        <v/>
      </c>
      <c r="H35" s="116" t="str">
        <f>IF('Entry of Marks'!AO37="","",'Entry of Marks'!AO37)</f>
        <v/>
      </c>
      <c r="I35" s="116" t="str">
        <f t="shared" si="123"/>
        <v/>
      </c>
      <c r="J35" s="167" t="str">
        <f t="shared" si="133"/>
        <v/>
      </c>
      <c r="K35" s="167" t="str">
        <f t="shared" si="2"/>
        <v/>
      </c>
      <c r="L35" s="167" t="str">
        <f t="shared" si="3"/>
        <v/>
      </c>
      <c r="M35" s="165" t="str">
        <f t="shared" si="124"/>
        <v/>
      </c>
      <c r="N35" s="124" t="str">
        <f>IF('Entry of Marks'!F142="","",'Entry of Marks'!F142)</f>
        <v/>
      </c>
      <c r="O35" s="125" t="str">
        <f>IF('Entry of Marks'!AA142="","",'Entry of Marks'!AA142)</f>
        <v/>
      </c>
      <c r="P35" s="125" t="str">
        <f>IF('Entry of Marks'!M142="","",'Entry of Marks'!M142)</f>
        <v/>
      </c>
      <c r="Q35" s="257" t="str">
        <f>IF('Entry of Marks'!AH142="","",'Entry of Marks'!AH142)</f>
        <v/>
      </c>
      <c r="R35" s="116" t="str">
        <f t="shared" si="4"/>
        <v/>
      </c>
      <c r="S35" s="126" t="str">
        <f>IF('Entry of Marks'!AO142="","",'Entry of Marks'!AO142)</f>
        <v/>
      </c>
      <c r="T35" s="116" t="str">
        <f t="shared" si="5"/>
        <v/>
      </c>
      <c r="U35" s="167" t="str">
        <f t="shared" si="134"/>
        <v/>
      </c>
      <c r="V35" s="176" t="str">
        <f t="shared" si="6"/>
        <v/>
      </c>
      <c r="W35" s="176" t="str">
        <f t="shared" si="125"/>
        <v/>
      </c>
      <c r="X35" s="174" t="str">
        <f t="shared" si="7"/>
        <v/>
      </c>
      <c r="Y35" s="258" t="str">
        <f>IF('Entry of Marks'!F247="","",'Entry of Marks'!F247)</f>
        <v/>
      </c>
      <c r="Z35" s="119" t="str">
        <f>IF('Entry of Marks'!AA247="","",'Entry of Marks'!AA247)</f>
        <v/>
      </c>
      <c r="AA35" s="119" t="str">
        <f>IF('Entry of Marks'!M247="","",'Entry of Marks'!M247)</f>
        <v/>
      </c>
      <c r="AB35" s="119" t="str">
        <f>IF('Entry of Marks'!AH247="","",'Entry of Marks'!AH247)</f>
        <v/>
      </c>
      <c r="AC35" s="116" t="str">
        <f t="shared" si="8"/>
        <v/>
      </c>
      <c r="AD35" s="259" t="str">
        <f>IF('Entry of Marks'!AO247="","",'Entry of Marks'!AO247)</f>
        <v/>
      </c>
      <c r="AE35" s="116" t="str">
        <f t="shared" si="9"/>
        <v/>
      </c>
      <c r="AF35" s="167" t="str">
        <f t="shared" si="135"/>
        <v/>
      </c>
      <c r="AG35" s="167" t="str">
        <f t="shared" si="10"/>
        <v/>
      </c>
      <c r="AH35" s="167" t="str">
        <f t="shared" si="126"/>
        <v/>
      </c>
      <c r="AI35" s="165" t="str">
        <f t="shared" si="127"/>
        <v/>
      </c>
      <c r="AJ35" s="260" t="str">
        <f>IF('Entry of Marks'!F352="","",'Entry of Marks'!F352)</f>
        <v/>
      </c>
      <c r="AK35" s="257" t="str">
        <f>IF('Entry of Marks'!AA352="","",'Entry of Marks'!AA352)</f>
        <v/>
      </c>
      <c r="AL35" s="257" t="str">
        <f>IF('Entry of Marks'!M352="","",'Entry of Marks'!M352)</f>
        <v/>
      </c>
      <c r="AM35" s="257" t="str">
        <f>IF('Entry of Marks'!AH352="","",'Entry of Marks'!AH352)</f>
        <v/>
      </c>
      <c r="AN35" s="116" t="str">
        <f t="shared" si="11"/>
        <v/>
      </c>
      <c r="AO35" s="261" t="str">
        <f>IF('Entry of Marks'!AO352="","",'Entry of Marks'!AO352)</f>
        <v/>
      </c>
      <c r="AP35" s="116" t="str">
        <f t="shared" si="12"/>
        <v/>
      </c>
      <c r="AQ35" s="167" t="str">
        <f t="shared" si="136"/>
        <v/>
      </c>
      <c r="AR35" s="176" t="str">
        <f t="shared" si="145"/>
        <v/>
      </c>
      <c r="AS35" s="176" t="str">
        <f t="shared" si="14"/>
        <v/>
      </c>
      <c r="AT35" s="176" t="str">
        <f t="shared" si="15"/>
        <v/>
      </c>
      <c r="AU35" s="262" t="str">
        <f>IF('Entry of Marks'!F457="","",'Entry of Marks'!F457)</f>
        <v/>
      </c>
      <c r="AV35" s="119" t="str">
        <f>IF('Entry of Marks'!AA457="","",'Entry of Marks'!AA457)</f>
        <v/>
      </c>
      <c r="AW35" s="119" t="str">
        <f>IF('Entry of Marks'!M457="","",'Entry of Marks'!M457)</f>
        <v/>
      </c>
      <c r="AX35" s="119" t="str">
        <f>IF('Entry of Marks'!AH457="","",'Entry of Marks'!AH457)</f>
        <v/>
      </c>
      <c r="AY35" s="116" t="str">
        <f t="shared" si="16"/>
        <v/>
      </c>
      <c r="AZ35" s="259" t="str">
        <f>IF('Entry of Marks'!AO457="","",'Entry of Marks'!AO457)</f>
        <v/>
      </c>
      <c r="BA35" s="116" t="str">
        <f t="shared" si="17"/>
        <v/>
      </c>
      <c r="BB35" s="167" t="str">
        <f t="shared" si="137"/>
        <v/>
      </c>
      <c r="BC35" s="167" t="str">
        <f t="shared" si="18"/>
        <v/>
      </c>
      <c r="BD35" s="167" t="str">
        <f t="shared" si="19"/>
        <v/>
      </c>
      <c r="BE35" s="165" t="str">
        <f t="shared" si="143"/>
        <v/>
      </c>
      <c r="BF35" s="260" t="str">
        <f>IF('Entry of Marks'!F562="","",'Entry of Marks'!F562)</f>
        <v/>
      </c>
      <c r="BG35" s="257" t="str">
        <f>IF('Entry of Marks'!AA562="","",'Entry of Marks'!AA562)</f>
        <v/>
      </c>
      <c r="BH35" s="257" t="str">
        <f>IF('Entry of Marks'!M562="","",'Entry of Marks'!M562)</f>
        <v/>
      </c>
      <c r="BI35" s="257" t="str">
        <f>IF('Entry of Marks'!AH562="","",'Entry of Marks'!AH562)</f>
        <v/>
      </c>
      <c r="BJ35" s="116" t="str">
        <f t="shared" si="20"/>
        <v/>
      </c>
      <c r="BK35" s="261" t="str">
        <f>IF('Entry of Marks'!AO562="","",'Entry of Marks'!AO562)</f>
        <v/>
      </c>
      <c r="BL35" s="116" t="str">
        <f t="shared" si="21"/>
        <v/>
      </c>
      <c r="BM35" s="167" t="str">
        <f t="shared" si="138"/>
        <v/>
      </c>
      <c r="BN35" s="176" t="str">
        <f t="shared" si="22"/>
        <v/>
      </c>
      <c r="BO35" s="176" t="str">
        <f t="shared" si="23"/>
        <v/>
      </c>
      <c r="BP35" s="176" t="str">
        <f t="shared" si="24"/>
        <v/>
      </c>
      <c r="BQ35" s="258" t="str">
        <f>IF('Entry of Marks'!F667="","",'Entry of Marks'!F667)</f>
        <v/>
      </c>
      <c r="BR35" s="119" t="str">
        <f>IF('Entry of Marks'!AA667="","",'Entry of Marks'!AA667)</f>
        <v/>
      </c>
      <c r="BS35" s="119" t="str">
        <f>IF('Entry of Marks'!M667="","",'Entry of Marks'!M667)</f>
        <v/>
      </c>
      <c r="BT35" s="119" t="str">
        <f>IF('Entry of Marks'!AH667="","",'Entry of Marks'!AH667)</f>
        <v/>
      </c>
      <c r="BU35" s="116" t="str">
        <f t="shared" si="25"/>
        <v/>
      </c>
      <c r="BV35" s="119" t="str">
        <f>IF('Entry of Marks'!AO667="","",'Entry of Marks'!AO667)</f>
        <v/>
      </c>
      <c r="BW35" s="116" t="str">
        <f t="shared" si="26"/>
        <v/>
      </c>
      <c r="BX35" s="167" t="str">
        <f t="shared" si="139"/>
        <v/>
      </c>
      <c r="BY35" s="167" t="str">
        <f t="shared" si="27"/>
        <v/>
      </c>
      <c r="BZ35" s="167" t="str">
        <f t="shared" si="128"/>
        <v/>
      </c>
      <c r="CA35" s="165" t="str">
        <f t="shared" si="140"/>
        <v/>
      </c>
      <c r="CB35" s="260" t="str">
        <f>IF('Entry of Marks'!F772="","",'Entry of Marks'!F772)</f>
        <v/>
      </c>
      <c r="CC35" s="257" t="str">
        <f>IF('Entry of Marks'!AA772="","",'Entry of Marks'!AA772)</f>
        <v/>
      </c>
      <c r="CD35" s="257" t="str">
        <f>IF('Entry of Marks'!M772="","",'Entry of Marks'!M772)</f>
        <v/>
      </c>
      <c r="CE35" s="257" t="str">
        <f>IF('Entry of Marks'!AH772="","",'Entry of Marks'!AH772)</f>
        <v/>
      </c>
      <c r="CF35" s="116" t="str">
        <f t="shared" si="144"/>
        <v/>
      </c>
      <c r="CG35" s="261" t="str">
        <f>IF('Entry of Marks'!AO772="","",'Entry of Marks'!AO772)</f>
        <v/>
      </c>
      <c r="CH35" s="116" t="str">
        <f t="shared" si="28"/>
        <v/>
      </c>
      <c r="CI35" s="167" t="str">
        <f t="shared" si="141"/>
        <v/>
      </c>
      <c r="CJ35" s="176" t="str">
        <f t="shared" si="129"/>
        <v/>
      </c>
      <c r="CK35" s="176" t="str">
        <f t="shared" si="29"/>
        <v/>
      </c>
      <c r="CL35" s="324" t="str">
        <f t="shared" si="30"/>
        <v/>
      </c>
      <c r="CM35" s="258" t="str">
        <f>IF('Entry of Marks'!F877="","",'Entry of Marks'!F877)</f>
        <v/>
      </c>
      <c r="CN35" s="119" t="str">
        <f>IF('Entry of Marks'!AA877="","",'Entry of Marks'!AA877)</f>
        <v/>
      </c>
      <c r="CO35" s="119" t="str">
        <f>IF('Entry of Marks'!M877="","",'Entry of Marks'!M877)</f>
        <v/>
      </c>
      <c r="CP35" s="119" t="str">
        <f>IF('Entry of Marks'!AH877="","",'Entry of Marks'!AH877)</f>
        <v/>
      </c>
      <c r="CQ35" s="116" t="str">
        <f t="shared" si="31"/>
        <v/>
      </c>
      <c r="CR35" s="119" t="str">
        <f>IF('Entry of Marks'!AO877="","",'Entry of Marks'!AO877)</f>
        <v/>
      </c>
      <c r="CS35" s="116" t="str">
        <f t="shared" si="32"/>
        <v/>
      </c>
      <c r="CT35" s="167" t="str">
        <f t="shared" si="142"/>
        <v/>
      </c>
      <c r="CU35" s="167" t="str">
        <f t="shared" si="33"/>
        <v/>
      </c>
      <c r="CV35" s="167" t="str">
        <f t="shared" si="34"/>
        <v/>
      </c>
      <c r="CW35" s="165" t="str">
        <f t="shared" si="35"/>
        <v/>
      </c>
      <c r="CX35" s="131" t="str">
        <f>IF('Co-Scholostic'!C34="","",'Co-Scholostic'!C34)</f>
        <v/>
      </c>
      <c r="CY35" s="131" t="str">
        <f>IF('Co-Scholostic'!D34="","",'Co-Scholostic'!D34)</f>
        <v/>
      </c>
      <c r="CZ35" s="131" t="str">
        <f>IF('Co-Scholostic'!E34="","",'Co-Scholostic'!E34)</f>
        <v/>
      </c>
      <c r="DA35" s="131" t="str">
        <f>IF('Co-Scholostic'!F34="","",'Co-Scholostic'!F34)</f>
        <v/>
      </c>
      <c r="DB35" s="134" t="str">
        <f t="shared" si="36"/>
        <v/>
      </c>
      <c r="DC35" s="134" t="str">
        <f t="shared" si="37"/>
        <v/>
      </c>
      <c r="DD35" s="134" t="str">
        <f t="shared" si="38"/>
        <v/>
      </c>
      <c r="DE35" s="134" t="str">
        <f t="shared" si="39"/>
        <v/>
      </c>
      <c r="DF35" s="134" t="str">
        <f t="shared" si="40"/>
        <v/>
      </c>
      <c r="DG35" s="134" t="str">
        <f t="shared" si="41"/>
        <v/>
      </c>
      <c r="DH35" s="134" t="str">
        <f t="shared" si="42"/>
        <v/>
      </c>
      <c r="DI35" s="134" t="str">
        <f t="shared" si="43"/>
        <v/>
      </c>
      <c r="DJ35" s="134" t="e">
        <f t="shared" si="44"/>
        <v>#VALUE!</v>
      </c>
      <c r="DK35" s="137" t="str">
        <f t="shared" si="45"/>
        <v/>
      </c>
      <c r="DL35" s="137" t="str">
        <f t="shared" si="46"/>
        <v/>
      </c>
      <c r="DM35" s="137" t="str">
        <f t="shared" si="47"/>
        <v/>
      </c>
      <c r="DN35" s="137" t="str">
        <f t="shared" si="48"/>
        <v/>
      </c>
      <c r="DO35" s="137" t="str">
        <f t="shared" si="49"/>
        <v/>
      </c>
      <c r="DP35" s="137" t="str">
        <f t="shared" si="50"/>
        <v/>
      </c>
      <c r="DQ35" s="137" t="str">
        <f t="shared" si="51"/>
        <v/>
      </c>
      <c r="DR35" s="137" t="str">
        <f t="shared" si="52"/>
        <v/>
      </c>
      <c r="DS35" s="137" t="e">
        <f t="shared" si="53"/>
        <v>#VALUE!</v>
      </c>
      <c r="DT35" s="143" t="str">
        <f t="shared" si="54"/>
        <v/>
      </c>
      <c r="DU35" s="144" t="str">
        <f t="shared" si="55"/>
        <v/>
      </c>
      <c r="DV35" s="145" t="str">
        <f t="shared" si="56"/>
        <v/>
      </c>
      <c r="DW35" s="138"/>
      <c r="DX35" s="30" t="str">
        <f t="shared" si="130"/>
        <v/>
      </c>
      <c r="DY35" s="146" t="str">
        <f t="shared" si="57"/>
        <v/>
      </c>
      <c r="DZ35" s="266" t="str">
        <f t="shared" si="58"/>
        <v/>
      </c>
      <c r="EA35" s="266" t="str">
        <f t="shared" si="59"/>
        <v/>
      </c>
      <c r="EB35" s="266" t="str">
        <f t="shared" si="60"/>
        <v/>
      </c>
      <c r="EC35" s="266" t="str">
        <f t="shared" si="61"/>
        <v/>
      </c>
      <c r="ED35" s="266" t="str">
        <f t="shared" si="62"/>
        <v/>
      </c>
      <c r="EE35" s="266" t="str">
        <f t="shared" si="63"/>
        <v/>
      </c>
      <c r="EF35" s="266" t="str">
        <f t="shared" si="64"/>
        <v/>
      </c>
      <c r="EG35" s="268"/>
      <c r="EH35" s="269" t="str">
        <f t="shared" si="65"/>
        <v/>
      </c>
      <c r="EI35" s="269" t="str">
        <f t="shared" si="66"/>
        <v/>
      </c>
      <c r="EJ35" s="269" t="str">
        <f t="shared" si="67"/>
        <v/>
      </c>
      <c r="EK35" s="269" t="str">
        <f t="shared" si="68"/>
        <v/>
      </c>
      <c r="EL35" s="271" t="str">
        <f t="shared" si="69"/>
        <v/>
      </c>
      <c r="EM35" s="271" t="str">
        <f t="shared" si="70"/>
        <v/>
      </c>
      <c r="EN35" s="273" t="str">
        <f t="shared" si="71"/>
        <v/>
      </c>
      <c r="EO35" s="276">
        <f t="shared" si="72"/>
        <v>0</v>
      </c>
      <c r="EP35" s="276" t="str">
        <f t="shared" si="73"/>
        <v/>
      </c>
      <c r="EQ35" s="148" t="str">
        <f t="shared" si="74"/>
        <v/>
      </c>
      <c r="ER35" s="148" t="str">
        <f t="shared" si="75"/>
        <v/>
      </c>
      <c r="ES35" s="276" t="str">
        <f t="shared" si="131"/>
        <v/>
      </c>
      <c r="ET35" s="276" t="str">
        <f t="shared" si="76"/>
        <v/>
      </c>
      <c r="EU35" s="147" t="str">
        <f t="shared" si="77"/>
        <v/>
      </c>
      <c r="EV35" s="148" t="str">
        <f t="shared" si="78"/>
        <v/>
      </c>
      <c r="EW35" s="148" t="str">
        <f t="shared" si="79"/>
        <v/>
      </c>
      <c r="EX35" s="148"/>
      <c r="EY35" s="148" t="str">
        <f t="shared" si="80"/>
        <v/>
      </c>
      <c r="EZ35" s="151" t="str">
        <f t="shared" si="81"/>
        <v/>
      </c>
      <c r="FA35" s="151" t="str">
        <f t="shared" si="82"/>
        <v/>
      </c>
      <c r="FB35" s="151" t="str">
        <f t="shared" si="83"/>
        <v/>
      </c>
      <c r="FC35" s="151" t="str">
        <f t="shared" si="84"/>
        <v/>
      </c>
      <c r="FD35" s="151" t="str">
        <f t="shared" si="85"/>
        <v/>
      </c>
      <c r="FE35" s="151" t="str">
        <f t="shared" si="86"/>
        <v/>
      </c>
      <c r="FF35" s="151" t="str">
        <f t="shared" si="87"/>
        <v/>
      </c>
      <c r="FG35" s="152" t="str">
        <f t="shared" si="88"/>
        <v/>
      </c>
      <c r="FH35" s="152" t="str">
        <f t="shared" si="89"/>
        <v/>
      </c>
      <c r="FI35" s="152" t="str">
        <f t="shared" si="90"/>
        <v/>
      </c>
      <c r="FJ35" s="152" t="str">
        <f t="shared" si="91"/>
        <v/>
      </c>
      <c r="FK35" s="151" t="str">
        <f t="shared" si="92"/>
        <v/>
      </c>
      <c r="FL35" s="151" t="str">
        <f t="shared" si="93"/>
        <v/>
      </c>
      <c r="FM35" s="152" t="str">
        <f t="shared" si="94"/>
        <v/>
      </c>
      <c r="FN35" s="152">
        <f t="shared" si="95"/>
        <v>0</v>
      </c>
      <c r="FO35" s="152" t="str">
        <f t="shared" si="96"/>
        <v/>
      </c>
      <c r="FP35" s="152" t="str">
        <f t="shared" si="97"/>
        <v/>
      </c>
      <c r="FQ35" s="152" t="str">
        <f t="shared" si="98"/>
        <v/>
      </c>
      <c r="FR35" s="152" t="str">
        <f t="shared" si="99"/>
        <v/>
      </c>
      <c r="FS35" s="152" t="str">
        <f t="shared" si="100"/>
        <v/>
      </c>
      <c r="FT35" s="152" t="str">
        <f t="shared" si="101"/>
        <v/>
      </c>
      <c r="FU35" s="152" t="str">
        <f t="shared" si="102"/>
        <v/>
      </c>
      <c r="FV35" s="151" t="str">
        <f t="shared" si="103"/>
        <v/>
      </c>
      <c r="FW35" s="151" t="str">
        <f t="shared" si="104"/>
        <v/>
      </c>
      <c r="FX35" s="152" t="str">
        <f t="shared" si="105"/>
        <v/>
      </c>
      <c r="FY35" s="153" t="str">
        <f t="shared" si="132"/>
        <v/>
      </c>
      <c r="FZ35" s="156">
        <f t="shared" si="106"/>
        <v>0</v>
      </c>
      <c r="GA35" s="241" t="str">
        <f t="shared" si="107"/>
        <v/>
      </c>
      <c r="GB35" s="214" t="str">
        <f t="shared" si="108"/>
        <v/>
      </c>
      <c r="GC35" s="214" t="str">
        <f t="shared" si="109"/>
        <v/>
      </c>
      <c r="GD35" s="242" t="str">
        <f t="shared" si="110"/>
        <v/>
      </c>
      <c r="GE35" s="253" t="str">
        <f t="shared" si="111"/>
        <v/>
      </c>
      <c r="GF35" s="253" t="str">
        <f t="shared" si="112"/>
        <v/>
      </c>
      <c r="GG35" s="253" t="str">
        <f t="shared" si="113"/>
        <v/>
      </c>
      <c r="GH35" s="253" t="str">
        <f t="shared" si="114"/>
        <v/>
      </c>
      <c r="GI35" s="253" t="str">
        <f t="shared" si="115"/>
        <v/>
      </c>
      <c r="GJ35" s="253" t="str">
        <f t="shared" si="116"/>
        <v/>
      </c>
      <c r="GK35" s="253" t="str">
        <f t="shared" si="117"/>
        <v/>
      </c>
      <c r="GL35" s="253" t="str">
        <f t="shared" si="118"/>
        <v/>
      </c>
      <c r="GM35" s="253" t="str">
        <f t="shared" si="119"/>
        <v/>
      </c>
      <c r="GN35" s="253" t="str">
        <f t="shared" si="120"/>
        <v/>
      </c>
      <c r="GO35" s="329" t="str">
        <f t="shared" si="121"/>
        <v/>
      </c>
      <c r="GP35" s="329" t="str">
        <f t="shared" si="122"/>
        <v/>
      </c>
    </row>
    <row r="36" spans="1:198" x14ac:dyDescent="0.35">
      <c r="A36" s="1">
        <f>IF('Student Profile'!A35="","",'Student Profile'!A35)</f>
        <v>33</v>
      </c>
      <c r="B36" s="28" t="str">
        <f>IF('Student Profile'!B35="","",'Student Profile'!B35)</f>
        <v/>
      </c>
      <c r="C36" s="114" t="str">
        <f>IF('Entry of Marks'!F38="","",'Entry of Marks'!F38)</f>
        <v/>
      </c>
      <c r="D36" s="119" t="str">
        <f>IF('Entry of Marks'!AA38="","",'Entry of Marks'!AA38)</f>
        <v/>
      </c>
      <c r="E36" s="115" t="str">
        <f>IF('Entry of Marks'!M38="","",'Entry of Marks'!M38)</f>
        <v/>
      </c>
      <c r="F36" s="115" t="str">
        <f>IF('Entry of Marks'!AH38="","",'Entry of Marks'!AH38)</f>
        <v/>
      </c>
      <c r="G36" s="116" t="str">
        <f t="shared" si="1"/>
        <v/>
      </c>
      <c r="H36" s="116" t="str">
        <f>IF('Entry of Marks'!AO38="","",'Entry of Marks'!AO38)</f>
        <v/>
      </c>
      <c r="I36" s="116" t="str">
        <f t="shared" si="123"/>
        <v/>
      </c>
      <c r="J36" s="167" t="str">
        <f t="shared" si="133"/>
        <v/>
      </c>
      <c r="K36" s="167" t="str">
        <f t="shared" si="2"/>
        <v/>
      </c>
      <c r="L36" s="167" t="str">
        <f t="shared" si="3"/>
        <v/>
      </c>
      <c r="M36" s="165" t="str">
        <f t="shared" si="124"/>
        <v/>
      </c>
      <c r="N36" s="124" t="str">
        <f>IF('Entry of Marks'!F143="","",'Entry of Marks'!F143)</f>
        <v/>
      </c>
      <c r="O36" s="125" t="str">
        <f>IF('Entry of Marks'!AA143="","",'Entry of Marks'!AA143)</f>
        <v/>
      </c>
      <c r="P36" s="125" t="str">
        <f>IF('Entry of Marks'!M143="","",'Entry of Marks'!M143)</f>
        <v/>
      </c>
      <c r="Q36" s="257" t="str">
        <f>IF('Entry of Marks'!AH143="","",'Entry of Marks'!AH143)</f>
        <v/>
      </c>
      <c r="R36" s="116" t="str">
        <f t="shared" si="4"/>
        <v/>
      </c>
      <c r="S36" s="126" t="str">
        <f>IF('Entry of Marks'!AO143="","",'Entry of Marks'!AO143)</f>
        <v/>
      </c>
      <c r="T36" s="116" t="str">
        <f t="shared" si="5"/>
        <v/>
      </c>
      <c r="U36" s="167" t="str">
        <f t="shared" si="134"/>
        <v/>
      </c>
      <c r="V36" s="176" t="str">
        <f t="shared" si="6"/>
        <v/>
      </c>
      <c r="W36" s="176" t="str">
        <f t="shared" si="125"/>
        <v/>
      </c>
      <c r="X36" s="174" t="str">
        <f t="shared" si="7"/>
        <v/>
      </c>
      <c r="Y36" s="258" t="str">
        <f>IF('Entry of Marks'!F248="","",'Entry of Marks'!F248)</f>
        <v/>
      </c>
      <c r="Z36" s="119" t="str">
        <f>IF('Entry of Marks'!AA248="","",'Entry of Marks'!AA248)</f>
        <v/>
      </c>
      <c r="AA36" s="119" t="str">
        <f>IF('Entry of Marks'!M248="","",'Entry of Marks'!M248)</f>
        <v/>
      </c>
      <c r="AB36" s="119" t="str">
        <f>IF('Entry of Marks'!AH248="","",'Entry of Marks'!AH248)</f>
        <v/>
      </c>
      <c r="AC36" s="116" t="str">
        <f t="shared" si="8"/>
        <v/>
      </c>
      <c r="AD36" s="259" t="str">
        <f>IF('Entry of Marks'!AO248="","",'Entry of Marks'!AO248)</f>
        <v/>
      </c>
      <c r="AE36" s="116" t="str">
        <f t="shared" si="9"/>
        <v/>
      </c>
      <c r="AF36" s="167" t="str">
        <f t="shared" si="135"/>
        <v/>
      </c>
      <c r="AG36" s="167" t="str">
        <f t="shared" si="10"/>
        <v/>
      </c>
      <c r="AH36" s="167" t="str">
        <f t="shared" si="126"/>
        <v/>
      </c>
      <c r="AI36" s="165" t="str">
        <f t="shared" si="127"/>
        <v/>
      </c>
      <c r="AJ36" s="260" t="str">
        <f>IF('Entry of Marks'!F353="","",'Entry of Marks'!F353)</f>
        <v/>
      </c>
      <c r="AK36" s="257" t="str">
        <f>IF('Entry of Marks'!AA353="","",'Entry of Marks'!AA353)</f>
        <v/>
      </c>
      <c r="AL36" s="257" t="str">
        <f>IF('Entry of Marks'!M353="","",'Entry of Marks'!M353)</f>
        <v/>
      </c>
      <c r="AM36" s="257" t="str">
        <f>IF('Entry of Marks'!AH353="","",'Entry of Marks'!AH353)</f>
        <v/>
      </c>
      <c r="AN36" s="116" t="str">
        <f t="shared" si="11"/>
        <v/>
      </c>
      <c r="AO36" s="261" t="str">
        <f>IF('Entry of Marks'!AO353="","",'Entry of Marks'!AO353)</f>
        <v/>
      </c>
      <c r="AP36" s="116" t="str">
        <f t="shared" si="12"/>
        <v/>
      </c>
      <c r="AQ36" s="167" t="str">
        <f t="shared" si="136"/>
        <v/>
      </c>
      <c r="AR36" s="176" t="str">
        <f t="shared" si="145"/>
        <v/>
      </c>
      <c r="AS36" s="176" t="str">
        <f t="shared" si="14"/>
        <v/>
      </c>
      <c r="AT36" s="176" t="str">
        <f t="shared" si="15"/>
        <v/>
      </c>
      <c r="AU36" s="262" t="str">
        <f>IF('Entry of Marks'!F458="","",'Entry of Marks'!F458)</f>
        <v/>
      </c>
      <c r="AV36" s="119" t="str">
        <f>IF('Entry of Marks'!AA458="","",'Entry of Marks'!AA458)</f>
        <v/>
      </c>
      <c r="AW36" s="119" t="str">
        <f>IF('Entry of Marks'!M458="","",'Entry of Marks'!M458)</f>
        <v/>
      </c>
      <c r="AX36" s="119" t="str">
        <f>IF('Entry of Marks'!AH458="","",'Entry of Marks'!AH458)</f>
        <v/>
      </c>
      <c r="AY36" s="116" t="str">
        <f t="shared" si="16"/>
        <v/>
      </c>
      <c r="AZ36" s="259" t="str">
        <f>IF('Entry of Marks'!AO458="","",'Entry of Marks'!AO458)</f>
        <v/>
      </c>
      <c r="BA36" s="116" t="str">
        <f t="shared" si="17"/>
        <v/>
      </c>
      <c r="BB36" s="167" t="str">
        <f t="shared" si="137"/>
        <v/>
      </c>
      <c r="BC36" s="167" t="str">
        <f t="shared" si="18"/>
        <v/>
      </c>
      <c r="BD36" s="167" t="str">
        <f t="shared" si="19"/>
        <v/>
      </c>
      <c r="BE36" s="165" t="str">
        <f t="shared" si="143"/>
        <v/>
      </c>
      <c r="BF36" s="260" t="str">
        <f>IF('Entry of Marks'!F563="","",'Entry of Marks'!F563)</f>
        <v/>
      </c>
      <c r="BG36" s="257" t="str">
        <f>IF('Entry of Marks'!AA563="","",'Entry of Marks'!AA563)</f>
        <v/>
      </c>
      <c r="BH36" s="257" t="str">
        <f>IF('Entry of Marks'!M563="","",'Entry of Marks'!M563)</f>
        <v/>
      </c>
      <c r="BI36" s="257" t="str">
        <f>IF('Entry of Marks'!AH563="","",'Entry of Marks'!AH563)</f>
        <v/>
      </c>
      <c r="BJ36" s="116" t="str">
        <f t="shared" si="20"/>
        <v/>
      </c>
      <c r="BK36" s="261" t="str">
        <f>IF('Entry of Marks'!AO563="","",'Entry of Marks'!AO563)</f>
        <v/>
      </c>
      <c r="BL36" s="116" t="str">
        <f t="shared" si="21"/>
        <v/>
      </c>
      <c r="BM36" s="167" t="str">
        <f t="shared" si="138"/>
        <v/>
      </c>
      <c r="BN36" s="176" t="str">
        <f t="shared" si="22"/>
        <v/>
      </c>
      <c r="BO36" s="176" t="str">
        <f t="shared" si="23"/>
        <v/>
      </c>
      <c r="BP36" s="176" t="str">
        <f t="shared" si="24"/>
        <v/>
      </c>
      <c r="BQ36" s="258" t="str">
        <f>IF('Entry of Marks'!F668="","",'Entry of Marks'!F668)</f>
        <v/>
      </c>
      <c r="BR36" s="119" t="str">
        <f>IF('Entry of Marks'!AA668="","",'Entry of Marks'!AA668)</f>
        <v/>
      </c>
      <c r="BS36" s="119" t="str">
        <f>IF('Entry of Marks'!M668="","",'Entry of Marks'!M668)</f>
        <v/>
      </c>
      <c r="BT36" s="119" t="str">
        <f>IF('Entry of Marks'!AH668="","",'Entry of Marks'!AH668)</f>
        <v/>
      </c>
      <c r="BU36" s="116" t="str">
        <f t="shared" si="25"/>
        <v/>
      </c>
      <c r="BV36" s="119" t="str">
        <f>IF('Entry of Marks'!AO668="","",'Entry of Marks'!AO668)</f>
        <v/>
      </c>
      <c r="BW36" s="116" t="str">
        <f t="shared" si="26"/>
        <v/>
      </c>
      <c r="BX36" s="167" t="str">
        <f t="shared" si="139"/>
        <v/>
      </c>
      <c r="BY36" s="167" t="str">
        <f t="shared" si="27"/>
        <v/>
      </c>
      <c r="BZ36" s="167" t="str">
        <f t="shared" si="128"/>
        <v/>
      </c>
      <c r="CA36" s="165" t="str">
        <f t="shared" si="140"/>
        <v/>
      </c>
      <c r="CB36" s="260" t="str">
        <f>IF('Entry of Marks'!F773="","",'Entry of Marks'!F773)</f>
        <v/>
      </c>
      <c r="CC36" s="257" t="str">
        <f>IF('Entry of Marks'!AA773="","",'Entry of Marks'!AA773)</f>
        <v/>
      </c>
      <c r="CD36" s="257" t="str">
        <f>IF('Entry of Marks'!M773="","",'Entry of Marks'!M773)</f>
        <v/>
      </c>
      <c r="CE36" s="257" t="str">
        <f>IF('Entry of Marks'!AH773="","",'Entry of Marks'!AH773)</f>
        <v/>
      </c>
      <c r="CF36" s="116" t="str">
        <f t="shared" si="144"/>
        <v/>
      </c>
      <c r="CG36" s="261" t="str">
        <f>IF('Entry of Marks'!AO773="","",'Entry of Marks'!AO773)</f>
        <v/>
      </c>
      <c r="CH36" s="116" t="str">
        <f t="shared" si="28"/>
        <v/>
      </c>
      <c r="CI36" s="167" t="str">
        <f t="shared" si="141"/>
        <v/>
      </c>
      <c r="CJ36" s="176" t="str">
        <f t="shared" si="129"/>
        <v/>
      </c>
      <c r="CK36" s="176" t="str">
        <f t="shared" si="29"/>
        <v/>
      </c>
      <c r="CL36" s="324" t="str">
        <f t="shared" si="30"/>
        <v/>
      </c>
      <c r="CM36" s="258" t="str">
        <f>IF('Entry of Marks'!F878="","",'Entry of Marks'!F878)</f>
        <v/>
      </c>
      <c r="CN36" s="119" t="str">
        <f>IF('Entry of Marks'!AA878="","",'Entry of Marks'!AA878)</f>
        <v/>
      </c>
      <c r="CO36" s="119" t="str">
        <f>IF('Entry of Marks'!M878="","",'Entry of Marks'!M878)</f>
        <v/>
      </c>
      <c r="CP36" s="119" t="str">
        <f>IF('Entry of Marks'!AH878="","",'Entry of Marks'!AH878)</f>
        <v/>
      </c>
      <c r="CQ36" s="116" t="str">
        <f t="shared" si="31"/>
        <v/>
      </c>
      <c r="CR36" s="119" t="str">
        <f>IF('Entry of Marks'!AO878="","",'Entry of Marks'!AO878)</f>
        <v/>
      </c>
      <c r="CS36" s="116" t="str">
        <f t="shared" si="32"/>
        <v/>
      </c>
      <c r="CT36" s="167" t="str">
        <f t="shared" si="142"/>
        <v/>
      </c>
      <c r="CU36" s="167" t="str">
        <f t="shared" si="33"/>
        <v/>
      </c>
      <c r="CV36" s="167" t="str">
        <f t="shared" si="34"/>
        <v/>
      </c>
      <c r="CW36" s="165" t="str">
        <f t="shared" si="35"/>
        <v/>
      </c>
      <c r="CX36" s="131" t="str">
        <f>IF('Co-Scholostic'!C35="","",'Co-Scholostic'!C35)</f>
        <v/>
      </c>
      <c r="CY36" s="131" t="str">
        <f>IF('Co-Scholostic'!D35="","",'Co-Scholostic'!D35)</f>
        <v/>
      </c>
      <c r="CZ36" s="131" t="str">
        <f>IF('Co-Scholostic'!E35="","",'Co-Scholostic'!E35)</f>
        <v/>
      </c>
      <c r="DA36" s="131" t="str">
        <f>IF('Co-Scholostic'!F35="","",'Co-Scholostic'!F35)</f>
        <v/>
      </c>
      <c r="DB36" s="134" t="str">
        <f t="shared" si="36"/>
        <v/>
      </c>
      <c r="DC36" s="134" t="str">
        <f t="shared" si="37"/>
        <v/>
      </c>
      <c r="DD36" s="134" t="str">
        <f t="shared" si="38"/>
        <v/>
      </c>
      <c r="DE36" s="134" t="str">
        <f t="shared" si="39"/>
        <v/>
      </c>
      <c r="DF36" s="134" t="str">
        <f t="shared" si="40"/>
        <v/>
      </c>
      <c r="DG36" s="134" t="str">
        <f t="shared" si="41"/>
        <v/>
      </c>
      <c r="DH36" s="134" t="str">
        <f t="shared" si="42"/>
        <v/>
      </c>
      <c r="DI36" s="134" t="str">
        <f t="shared" si="43"/>
        <v/>
      </c>
      <c r="DJ36" s="134" t="e">
        <f t="shared" si="44"/>
        <v>#VALUE!</v>
      </c>
      <c r="DK36" s="137" t="str">
        <f t="shared" si="45"/>
        <v/>
      </c>
      <c r="DL36" s="137" t="str">
        <f t="shared" si="46"/>
        <v/>
      </c>
      <c r="DM36" s="137" t="str">
        <f t="shared" si="47"/>
        <v/>
      </c>
      <c r="DN36" s="137" t="str">
        <f t="shared" si="48"/>
        <v/>
      </c>
      <c r="DO36" s="137" t="str">
        <f t="shared" si="49"/>
        <v/>
      </c>
      <c r="DP36" s="137" t="str">
        <f t="shared" si="50"/>
        <v/>
      </c>
      <c r="DQ36" s="137" t="str">
        <f t="shared" si="51"/>
        <v/>
      </c>
      <c r="DR36" s="137" t="str">
        <f t="shared" si="52"/>
        <v/>
      </c>
      <c r="DS36" s="137" t="e">
        <f t="shared" si="53"/>
        <v>#VALUE!</v>
      </c>
      <c r="DT36" s="143" t="str">
        <f t="shared" si="54"/>
        <v/>
      </c>
      <c r="DU36" s="144" t="str">
        <f t="shared" si="55"/>
        <v/>
      </c>
      <c r="DV36" s="145" t="str">
        <f t="shared" si="56"/>
        <v/>
      </c>
      <c r="DW36" s="138"/>
      <c r="DX36" s="30" t="str">
        <f t="shared" si="130"/>
        <v/>
      </c>
      <c r="DY36" s="146" t="str">
        <f t="shared" si="57"/>
        <v/>
      </c>
      <c r="DZ36" s="266" t="str">
        <f t="shared" si="58"/>
        <v/>
      </c>
      <c r="EA36" s="266" t="str">
        <f t="shared" si="59"/>
        <v/>
      </c>
      <c r="EB36" s="266" t="str">
        <f t="shared" si="60"/>
        <v/>
      </c>
      <c r="EC36" s="266" t="str">
        <f t="shared" si="61"/>
        <v/>
      </c>
      <c r="ED36" s="266" t="str">
        <f t="shared" si="62"/>
        <v/>
      </c>
      <c r="EE36" s="266" t="str">
        <f t="shared" si="63"/>
        <v/>
      </c>
      <c r="EF36" s="266" t="str">
        <f t="shared" si="64"/>
        <v/>
      </c>
      <c r="EG36" s="268"/>
      <c r="EH36" s="269" t="str">
        <f t="shared" si="65"/>
        <v/>
      </c>
      <c r="EI36" s="269" t="str">
        <f t="shared" si="66"/>
        <v/>
      </c>
      <c r="EJ36" s="269" t="str">
        <f t="shared" si="67"/>
        <v/>
      </c>
      <c r="EK36" s="269" t="str">
        <f t="shared" si="68"/>
        <v/>
      </c>
      <c r="EL36" s="271" t="str">
        <f t="shared" si="69"/>
        <v/>
      </c>
      <c r="EM36" s="271" t="str">
        <f t="shared" si="70"/>
        <v/>
      </c>
      <c r="EN36" s="273" t="str">
        <f t="shared" si="71"/>
        <v/>
      </c>
      <c r="EO36" s="276">
        <f t="shared" si="72"/>
        <v>0</v>
      </c>
      <c r="EP36" s="276" t="str">
        <f t="shared" si="73"/>
        <v/>
      </c>
      <c r="EQ36" s="148" t="str">
        <f t="shared" si="74"/>
        <v/>
      </c>
      <c r="ER36" s="148" t="str">
        <f t="shared" si="75"/>
        <v/>
      </c>
      <c r="ES36" s="276" t="str">
        <f t="shared" si="131"/>
        <v/>
      </c>
      <c r="ET36" s="276" t="str">
        <f t="shared" si="76"/>
        <v/>
      </c>
      <c r="EU36" s="147" t="str">
        <f t="shared" si="77"/>
        <v/>
      </c>
      <c r="EV36" s="148" t="str">
        <f t="shared" si="78"/>
        <v/>
      </c>
      <c r="EW36" s="148" t="str">
        <f t="shared" si="79"/>
        <v/>
      </c>
      <c r="EX36" s="148"/>
      <c r="EY36" s="148" t="str">
        <f t="shared" si="80"/>
        <v/>
      </c>
      <c r="EZ36" s="151" t="str">
        <f t="shared" si="81"/>
        <v/>
      </c>
      <c r="FA36" s="151" t="str">
        <f t="shared" si="82"/>
        <v/>
      </c>
      <c r="FB36" s="151" t="str">
        <f t="shared" si="83"/>
        <v/>
      </c>
      <c r="FC36" s="151" t="str">
        <f t="shared" si="84"/>
        <v/>
      </c>
      <c r="FD36" s="151" t="str">
        <f t="shared" si="85"/>
        <v/>
      </c>
      <c r="FE36" s="151" t="str">
        <f t="shared" si="86"/>
        <v/>
      </c>
      <c r="FF36" s="151" t="str">
        <f t="shared" si="87"/>
        <v/>
      </c>
      <c r="FG36" s="152" t="str">
        <f t="shared" si="88"/>
        <v/>
      </c>
      <c r="FH36" s="152" t="str">
        <f t="shared" si="89"/>
        <v/>
      </c>
      <c r="FI36" s="152" t="str">
        <f t="shared" si="90"/>
        <v/>
      </c>
      <c r="FJ36" s="152" t="str">
        <f t="shared" si="91"/>
        <v/>
      </c>
      <c r="FK36" s="151" t="str">
        <f t="shared" si="92"/>
        <v/>
      </c>
      <c r="FL36" s="151" t="str">
        <f t="shared" si="93"/>
        <v/>
      </c>
      <c r="FM36" s="152" t="str">
        <f t="shared" si="94"/>
        <v/>
      </c>
      <c r="FN36" s="152">
        <f t="shared" si="95"/>
        <v>0</v>
      </c>
      <c r="FO36" s="152" t="str">
        <f t="shared" si="96"/>
        <v/>
      </c>
      <c r="FP36" s="152" t="str">
        <f t="shared" si="97"/>
        <v/>
      </c>
      <c r="FQ36" s="152" t="str">
        <f t="shared" si="98"/>
        <v/>
      </c>
      <c r="FR36" s="152" t="str">
        <f t="shared" si="99"/>
        <v/>
      </c>
      <c r="FS36" s="152" t="str">
        <f t="shared" si="100"/>
        <v/>
      </c>
      <c r="FT36" s="152" t="str">
        <f t="shared" si="101"/>
        <v/>
      </c>
      <c r="FU36" s="152" t="str">
        <f t="shared" si="102"/>
        <v/>
      </c>
      <c r="FV36" s="151" t="str">
        <f t="shared" si="103"/>
        <v/>
      </c>
      <c r="FW36" s="151" t="str">
        <f t="shared" si="104"/>
        <v/>
      </c>
      <c r="FX36" s="152" t="str">
        <f t="shared" si="105"/>
        <v/>
      </c>
      <c r="FY36" s="153" t="str">
        <f t="shared" si="132"/>
        <v/>
      </c>
      <c r="FZ36" s="156">
        <f t="shared" si="106"/>
        <v>0</v>
      </c>
      <c r="GA36" s="241" t="str">
        <f t="shared" si="107"/>
        <v/>
      </c>
      <c r="GB36" s="214" t="str">
        <f t="shared" si="108"/>
        <v/>
      </c>
      <c r="GC36" s="214" t="str">
        <f t="shared" si="109"/>
        <v/>
      </c>
      <c r="GD36" s="242" t="str">
        <f t="shared" si="110"/>
        <v/>
      </c>
      <c r="GE36" s="253" t="str">
        <f t="shared" si="111"/>
        <v/>
      </c>
      <c r="GF36" s="253" t="str">
        <f t="shared" si="112"/>
        <v/>
      </c>
      <c r="GG36" s="253" t="str">
        <f t="shared" si="113"/>
        <v/>
      </c>
      <c r="GH36" s="253" t="str">
        <f t="shared" si="114"/>
        <v/>
      </c>
      <c r="GI36" s="253" t="str">
        <f t="shared" si="115"/>
        <v/>
      </c>
      <c r="GJ36" s="253" t="str">
        <f t="shared" si="116"/>
        <v/>
      </c>
      <c r="GK36" s="253" t="str">
        <f t="shared" si="117"/>
        <v/>
      </c>
      <c r="GL36" s="253" t="str">
        <f t="shared" si="118"/>
        <v/>
      </c>
      <c r="GM36" s="253" t="str">
        <f t="shared" si="119"/>
        <v/>
      </c>
      <c r="GN36" s="253" t="str">
        <f t="shared" si="120"/>
        <v/>
      </c>
      <c r="GO36" s="329" t="str">
        <f t="shared" si="121"/>
        <v/>
      </c>
      <c r="GP36" s="329" t="str">
        <f t="shared" si="122"/>
        <v/>
      </c>
    </row>
    <row r="37" spans="1:198" x14ac:dyDescent="0.35">
      <c r="A37" s="1">
        <f>IF('Student Profile'!A36="","",'Student Profile'!A36)</f>
        <v>34</v>
      </c>
      <c r="B37" s="28" t="str">
        <f>IF('Student Profile'!B36="","",'Student Profile'!B36)</f>
        <v/>
      </c>
      <c r="C37" s="114" t="str">
        <f>IF('Entry of Marks'!F39="","",'Entry of Marks'!F39)</f>
        <v/>
      </c>
      <c r="D37" s="119" t="str">
        <f>IF('Entry of Marks'!AA39="","",'Entry of Marks'!AA39)</f>
        <v/>
      </c>
      <c r="E37" s="115" t="str">
        <f>IF('Entry of Marks'!M39="","",'Entry of Marks'!M39)</f>
        <v/>
      </c>
      <c r="F37" s="115" t="str">
        <f>IF('Entry of Marks'!AH39="","",'Entry of Marks'!AH39)</f>
        <v/>
      </c>
      <c r="G37" s="116" t="str">
        <f t="shared" si="1"/>
        <v/>
      </c>
      <c r="H37" s="116" t="str">
        <f>IF('Entry of Marks'!AO39="","",'Entry of Marks'!AO39)</f>
        <v/>
      </c>
      <c r="I37" s="116" t="str">
        <f t="shared" si="123"/>
        <v/>
      </c>
      <c r="J37" s="167" t="str">
        <f t="shared" si="133"/>
        <v/>
      </c>
      <c r="K37" s="167" t="str">
        <f t="shared" si="2"/>
        <v/>
      </c>
      <c r="L37" s="167" t="str">
        <f t="shared" si="3"/>
        <v/>
      </c>
      <c r="M37" s="165" t="str">
        <f t="shared" si="124"/>
        <v/>
      </c>
      <c r="N37" s="124" t="str">
        <f>IF('Entry of Marks'!F144="","",'Entry of Marks'!F144)</f>
        <v/>
      </c>
      <c r="O37" s="125" t="str">
        <f>IF('Entry of Marks'!AA144="","",'Entry of Marks'!AA144)</f>
        <v/>
      </c>
      <c r="P37" s="125" t="str">
        <f>IF('Entry of Marks'!M144="","",'Entry of Marks'!M144)</f>
        <v/>
      </c>
      <c r="Q37" s="257" t="str">
        <f>IF('Entry of Marks'!AH144="","",'Entry of Marks'!AH144)</f>
        <v/>
      </c>
      <c r="R37" s="116" t="str">
        <f t="shared" si="4"/>
        <v/>
      </c>
      <c r="S37" s="126" t="str">
        <f>IF('Entry of Marks'!AO144="","",'Entry of Marks'!AO144)</f>
        <v/>
      </c>
      <c r="T37" s="116" t="str">
        <f t="shared" si="5"/>
        <v/>
      </c>
      <c r="U37" s="167" t="str">
        <f t="shared" si="134"/>
        <v/>
      </c>
      <c r="V37" s="176" t="str">
        <f t="shared" si="6"/>
        <v/>
      </c>
      <c r="W37" s="176" t="str">
        <f t="shared" si="125"/>
        <v/>
      </c>
      <c r="X37" s="174" t="str">
        <f t="shared" si="7"/>
        <v/>
      </c>
      <c r="Y37" s="258" t="str">
        <f>IF('Entry of Marks'!F249="","",'Entry of Marks'!F249)</f>
        <v/>
      </c>
      <c r="Z37" s="119" t="str">
        <f>IF('Entry of Marks'!AA249="","",'Entry of Marks'!AA249)</f>
        <v/>
      </c>
      <c r="AA37" s="119" t="str">
        <f>IF('Entry of Marks'!M249="","",'Entry of Marks'!M249)</f>
        <v/>
      </c>
      <c r="AB37" s="119" t="str">
        <f>IF('Entry of Marks'!AH249="","",'Entry of Marks'!AH249)</f>
        <v/>
      </c>
      <c r="AC37" s="116" t="str">
        <f t="shared" si="8"/>
        <v/>
      </c>
      <c r="AD37" s="259" t="str">
        <f>IF('Entry of Marks'!AO249="","",'Entry of Marks'!AO249)</f>
        <v/>
      </c>
      <c r="AE37" s="116" t="str">
        <f t="shared" si="9"/>
        <v/>
      </c>
      <c r="AF37" s="167" t="str">
        <f t="shared" si="135"/>
        <v/>
      </c>
      <c r="AG37" s="167" t="str">
        <f t="shared" si="10"/>
        <v/>
      </c>
      <c r="AH37" s="167" t="str">
        <f t="shared" si="126"/>
        <v/>
      </c>
      <c r="AI37" s="165" t="str">
        <f t="shared" si="127"/>
        <v/>
      </c>
      <c r="AJ37" s="260" t="str">
        <f>IF('Entry of Marks'!F354="","",'Entry of Marks'!F354)</f>
        <v/>
      </c>
      <c r="AK37" s="257" t="str">
        <f>IF('Entry of Marks'!AA354="","",'Entry of Marks'!AA354)</f>
        <v/>
      </c>
      <c r="AL37" s="257" t="str">
        <f>IF('Entry of Marks'!M354="","",'Entry of Marks'!M354)</f>
        <v/>
      </c>
      <c r="AM37" s="257" t="str">
        <f>IF('Entry of Marks'!AH354="","",'Entry of Marks'!AH354)</f>
        <v/>
      </c>
      <c r="AN37" s="116" t="str">
        <f t="shared" si="11"/>
        <v/>
      </c>
      <c r="AO37" s="261" t="str">
        <f>IF('Entry of Marks'!AO354="","",'Entry of Marks'!AO354)</f>
        <v/>
      </c>
      <c r="AP37" s="116" t="str">
        <f t="shared" si="12"/>
        <v/>
      </c>
      <c r="AQ37" s="167" t="str">
        <f t="shared" si="136"/>
        <v/>
      </c>
      <c r="AR37" s="176" t="str">
        <f t="shared" si="145"/>
        <v/>
      </c>
      <c r="AS37" s="176" t="str">
        <f t="shared" si="14"/>
        <v/>
      </c>
      <c r="AT37" s="176" t="str">
        <f t="shared" si="15"/>
        <v/>
      </c>
      <c r="AU37" s="262" t="str">
        <f>IF('Entry of Marks'!F459="","",'Entry of Marks'!F459)</f>
        <v/>
      </c>
      <c r="AV37" s="119" t="str">
        <f>IF('Entry of Marks'!AA459="","",'Entry of Marks'!AA459)</f>
        <v/>
      </c>
      <c r="AW37" s="119" t="str">
        <f>IF('Entry of Marks'!M459="","",'Entry of Marks'!M459)</f>
        <v/>
      </c>
      <c r="AX37" s="119" t="str">
        <f>IF('Entry of Marks'!AH459="","",'Entry of Marks'!AH459)</f>
        <v/>
      </c>
      <c r="AY37" s="116" t="str">
        <f t="shared" si="16"/>
        <v/>
      </c>
      <c r="AZ37" s="259" t="str">
        <f>IF('Entry of Marks'!AO459="","",'Entry of Marks'!AO459)</f>
        <v/>
      </c>
      <c r="BA37" s="116" t="str">
        <f t="shared" si="17"/>
        <v/>
      </c>
      <c r="BB37" s="167" t="str">
        <f t="shared" si="137"/>
        <v/>
      </c>
      <c r="BC37" s="167" t="str">
        <f t="shared" si="18"/>
        <v/>
      </c>
      <c r="BD37" s="167" t="str">
        <f t="shared" si="19"/>
        <v/>
      </c>
      <c r="BE37" s="165" t="str">
        <f t="shared" si="143"/>
        <v/>
      </c>
      <c r="BF37" s="260" t="str">
        <f>IF('Entry of Marks'!F564="","",'Entry of Marks'!F564)</f>
        <v/>
      </c>
      <c r="BG37" s="257" t="str">
        <f>IF('Entry of Marks'!AA564="","",'Entry of Marks'!AA564)</f>
        <v/>
      </c>
      <c r="BH37" s="257" t="str">
        <f>IF('Entry of Marks'!M564="","",'Entry of Marks'!M564)</f>
        <v/>
      </c>
      <c r="BI37" s="257" t="str">
        <f>IF('Entry of Marks'!AH564="","",'Entry of Marks'!AH564)</f>
        <v/>
      </c>
      <c r="BJ37" s="116" t="str">
        <f t="shared" si="20"/>
        <v/>
      </c>
      <c r="BK37" s="261" t="str">
        <f>IF('Entry of Marks'!AO564="","",'Entry of Marks'!AO564)</f>
        <v/>
      </c>
      <c r="BL37" s="116" t="str">
        <f t="shared" si="21"/>
        <v/>
      </c>
      <c r="BM37" s="167" t="str">
        <f t="shared" si="138"/>
        <v/>
      </c>
      <c r="BN37" s="176" t="str">
        <f t="shared" si="22"/>
        <v/>
      </c>
      <c r="BO37" s="176" t="str">
        <f t="shared" si="23"/>
        <v/>
      </c>
      <c r="BP37" s="176" t="str">
        <f t="shared" si="24"/>
        <v/>
      </c>
      <c r="BQ37" s="258" t="str">
        <f>IF('Entry of Marks'!F669="","",'Entry of Marks'!F669)</f>
        <v/>
      </c>
      <c r="BR37" s="119" t="str">
        <f>IF('Entry of Marks'!AA669="","",'Entry of Marks'!AA669)</f>
        <v/>
      </c>
      <c r="BS37" s="119" t="str">
        <f>IF('Entry of Marks'!M669="","",'Entry of Marks'!M669)</f>
        <v/>
      </c>
      <c r="BT37" s="119" t="str">
        <f>IF('Entry of Marks'!AH669="","",'Entry of Marks'!AH669)</f>
        <v/>
      </c>
      <c r="BU37" s="116" t="str">
        <f t="shared" si="25"/>
        <v/>
      </c>
      <c r="BV37" s="119" t="str">
        <f>IF('Entry of Marks'!AO669="","",'Entry of Marks'!AO669)</f>
        <v/>
      </c>
      <c r="BW37" s="116" t="str">
        <f t="shared" si="26"/>
        <v/>
      </c>
      <c r="BX37" s="167" t="str">
        <f t="shared" si="139"/>
        <v/>
      </c>
      <c r="BY37" s="167" t="str">
        <f t="shared" si="27"/>
        <v/>
      </c>
      <c r="BZ37" s="167" t="str">
        <f t="shared" si="128"/>
        <v/>
      </c>
      <c r="CA37" s="165" t="str">
        <f t="shared" si="140"/>
        <v/>
      </c>
      <c r="CB37" s="260" t="str">
        <f>IF('Entry of Marks'!F774="","",'Entry of Marks'!F774)</f>
        <v/>
      </c>
      <c r="CC37" s="257" t="str">
        <f>IF('Entry of Marks'!AA774="","",'Entry of Marks'!AA774)</f>
        <v/>
      </c>
      <c r="CD37" s="257" t="str">
        <f>IF('Entry of Marks'!M774="","",'Entry of Marks'!M774)</f>
        <v/>
      </c>
      <c r="CE37" s="257" t="str">
        <f>IF('Entry of Marks'!AH774="","",'Entry of Marks'!AH774)</f>
        <v/>
      </c>
      <c r="CF37" s="116" t="str">
        <f t="shared" si="144"/>
        <v/>
      </c>
      <c r="CG37" s="261" t="str">
        <f>IF('Entry of Marks'!AO774="","",'Entry of Marks'!AO774)</f>
        <v/>
      </c>
      <c r="CH37" s="116" t="str">
        <f t="shared" si="28"/>
        <v/>
      </c>
      <c r="CI37" s="167" t="str">
        <f t="shared" si="141"/>
        <v/>
      </c>
      <c r="CJ37" s="176" t="str">
        <f t="shared" si="129"/>
        <v/>
      </c>
      <c r="CK37" s="176" t="str">
        <f t="shared" si="29"/>
        <v/>
      </c>
      <c r="CL37" s="324" t="str">
        <f t="shared" si="30"/>
        <v/>
      </c>
      <c r="CM37" s="258" t="str">
        <f>IF('Entry of Marks'!F879="","",'Entry of Marks'!F879)</f>
        <v/>
      </c>
      <c r="CN37" s="119" t="str">
        <f>IF('Entry of Marks'!AA879="","",'Entry of Marks'!AA879)</f>
        <v/>
      </c>
      <c r="CO37" s="119" t="str">
        <f>IF('Entry of Marks'!M879="","",'Entry of Marks'!M879)</f>
        <v/>
      </c>
      <c r="CP37" s="119" t="str">
        <f>IF('Entry of Marks'!AH879="","",'Entry of Marks'!AH879)</f>
        <v/>
      </c>
      <c r="CQ37" s="116" t="str">
        <f t="shared" si="31"/>
        <v/>
      </c>
      <c r="CR37" s="119" t="str">
        <f>IF('Entry of Marks'!AO879="","",'Entry of Marks'!AO879)</f>
        <v/>
      </c>
      <c r="CS37" s="116" t="str">
        <f t="shared" si="32"/>
        <v/>
      </c>
      <c r="CT37" s="167" t="str">
        <f t="shared" si="142"/>
        <v/>
      </c>
      <c r="CU37" s="167" t="str">
        <f t="shared" si="33"/>
        <v/>
      </c>
      <c r="CV37" s="167" t="str">
        <f t="shared" si="34"/>
        <v/>
      </c>
      <c r="CW37" s="165" t="str">
        <f t="shared" si="35"/>
        <v/>
      </c>
      <c r="CX37" s="131" t="str">
        <f>IF('Co-Scholostic'!C36="","",'Co-Scholostic'!C36)</f>
        <v/>
      </c>
      <c r="CY37" s="131" t="str">
        <f>IF('Co-Scholostic'!D36="","",'Co-Scholostic'!D36)</f>
        <v/>
      </c>
      <c r="CZ37" s="131" t="str">
        <f>IF('Co-Scholostic'!E36="","",'Co-Scholostic'!E36)</f>
        <v/>
      </c>
      <c r="DA37" s="131" t="str">
        <f>IF('Co-Scholostic'!F36="","",'Co-Scholostic'!F36)</f>
        <v/>
      </c>
      <c r="DB37" s="134" t="str">
        <f t="shared" si="36"/>
        <v/>
      </c>
      <c r="DC37" s="134" t="str">
        <f t="shared" si="37"/>
        <v/>
      </c>
      <c r="DD37" s="134" t="str">
        <f t="shared" si="38"/>
        <v/>
      </c>
      <c r="DE37" s="134" t="str">
        <f t="shared" si="39"/>
        <v/>
      </c>
      <c r="DF37" s="134" t="str">
        <f t="shared" si="40"/>
        <v/>
      </c>
      <c r="DG37" s="134" t="str">
        <f t="shared" si="41"/>
        <v/>
      </c>
      <c r="DH37" s="134" t="str">
        <f t="shared" si="42"/>
        <v/>
      </c>
      <c r="DI37" s="134" t="str">
        <f t="shared" si="43"/>
        <v/>
      </c>
      <c r="DJ37" s="134" t="e">
        <f t="shared" si="44"/>
        <v>#VALUE!</v>
      </c>
      <c r="DK37" s="137" t="str">
        <f t="shared" si="45"/>
        <v/>
      </c>
      <c r="DL37" s="137" t="str">
        <f t="shared" si="46"/>
        <v/>
      </c>
      <c r="DM37" s="137" t="str">
        <f t="shared" si="47"/>
        <v/>
      </c>
      <c r="DN37" s="137" t="str">
        <f t="shared" si="48"/>
        <v/>
      </c>
      <c r="DO37" s="137" t="str">
        <f t="shared" si="49"/>
        <v/>
      </c>
      <c r="DP37" s="137" t="str">
        <f t="shared" si="50"/>
        <v/>
      </c>
      <c r="DQ37" s="137" t="str">
        <f t="shared" si="51"/>
        <v/>
      </c>
      <c r="DR37" s="137" t="str">
        <f t="shared" si="52"/>
        <v/>
      </c>
      <c r="DS37" s="137" t="e">
        <f t="shared" si="53"/>
        <v>#VALUE!</v>
      </c>
      <c r="DT37" s="143" t="str">
        <f t="shared" si="54"/>
        <v/>
      </c>
      <c r="DU37" s="144" t="str">
        <f t="shared" si="55"/>
        <v/>
      </c>
      <c r="DV37" s="145" t="str">
        <f t="shared" si="56"/>
        <v/>
      </c>
      <c r="DW37" s="138"/>
      <c r="DX37" s="30" t="str">
        <f t="shared" si="130"/>
        <v/>
      </c>
      <c r="DY37" s="146" t="str">
        <f t="shared" si="57"/>
        <v/>
      </c>
      <c r="DZ37" s="266" t="str">
        <f t="shared" si="58"/>
        <v/>
      </c>
      <c r="EA37" s="266" t="str">
        <f t="shared" si="59"/>
        <v/>
      </c>
      <c r="EB37" s="266" t="str">
        <f t="shared" si="60"/>
        <v/>
      </c>
      <c r="EC37" s="266" t="str">
        <f t="shared" si="61"/>
        <v/>
      </c>
      <c r="ED37" s="266" t="str">
        <f t="shared" si="62"/>
        <v/>
      </c>
      <c r="EE37" s="266" t="str">
        <f t="shared" si="63"/>
        <v/>
      </c>
      <c r="EF37" s="266" t="str">
        <f t="shared" si="64"/>
        <v/>
      </c>
      <c r="EG37" s="268"/>
      <c r="EH37" s="269" t="str">
        <f t="shared" si="65"/>
        <v/>
      </c>
      <c r="EI37" s="269" t="str">
        <f t="shared" si="66"/>
        <v/>
      </c>
      <c r="EJ37" s="269" t="str">
        <f t="shared" si="67"/>
        <v/>
      </c>
      <c r="EK37" s="269" t="str">
        <f t="shared" si="68"/>
        <v/>
      </c>
      <c r="EL37" s="271" t="str">
        <f t="shared" si="69"/>
        <v/>
      </c>
      <c r="EM37" s="271" t="str">
        <f t="shared" si="70"/>
        <v/>
      </c>
      <c r="EN37" s="273" t="str">
        <f t="shared" si="71"/>
        <v/>
      </c>
      <c r="EO37" s="276">
        <f t="shared" si="72"/>
        <v>0</v>
      </c>
      <c r="EP37" s="276" t="str">
        <f t="shared" si="73"/>
        <v/>
      </c>
      <c r="EQ37" s="148" t="str">
        <f t="shared" si="74"/>
        <v/>
      </c>
      <c r="ER37" s="148" t="str">
        <f t="shared" si="75"/>
        <v/>
      </c>
      <c r="ES37" s="276" t="str">
        <f t="shared" si="131"/>
        <v/>
      </c>
      <c r="ET37" s="276" t="str">
        <f t="shared" si="76"/>
        <v/>
      </c>
      <c r="EU37" s="147" t="str">
        <f t="shared" si="77"/>
        <v/>
      </c>
      <c r="EV37" s="148" t="str">
        <f t="shared" si="78"/>
        <v/>
      </c>
      <c r="EW37" s="148" t="str">
        <f t="shared" si="79"/>
        <v/>
      </c>
      <c r="EX37" s="148"/>
      <c r="EY37" s="148" t="str">
        <f t="shared" si="80"/>
        <v/>
      </c>
      <c r="EZ37" s="151" t="str">
        <f t="shared" si="81"/>
        <v/>
      </c>
      <c r="FA37" s="151" t="str">
        <f t="shared" si="82"/>
        <v/>
      </c>
      <c r="FB37" s="151" t="str">
        <f t="shared" si="83"/>
        <v/>
      </c>
      <c r="FC37" s="151" t="str">
        <f t="shared" si="84"/>
        <v/>
      </c>
      <c r="FD37" s="151" t="str">
        <f t="shared" si="85"/>
        <v/>
      </c>
      <c r="FE37" s="151" t="str">
        <f t="shared" si="86"/>
        <v/>
      </c>
      <c r="FF37" s="151" t="str">
        <f t="shared" si="87"/>
        <v/>
      </c>
      <c r="FG37" s="152" t="str">
        <f t="shared" si="88"/>
        <v/>
      </c>
      <c r="FH37" s="152" t="str">
        <f t="shared" si="89"/>
        <v/>
      </c>
      <c r="FI37" s="152" t="str">
        <f t="shared" si="90"/>
        <v/>
      </c>
      <c r="FJ37" s="152" t="str">
        <f t="shared" si="91"/>
        <v/>
      </c>
      <c r="FK37" s="151" t="str">
        <f t="shared" si="92"/>
        <v/>
      </c>
      <c r="FL37" s="151" t="str">
        <f t="shared" si="93"/>
        <v/>
      </c>
      <c r="FM37" s="152" t="str">
        <f t="shared" si="94"/>
        <v/>
      </c>
      <c r="FN37" s="152">
        <f t="shared" si="95"/>
        <v>0</v>
      </c>
      <c r="FO37" s="152" t="str">
        <f t="shared" si="96"/>
        <v/>
      </c>
      <c r="FP37" s="152" t="str">
        <f t="shared" si="97"/>
        <v/>
      </c>
      <c r="FQ37" s="152" t="str">
        <f t="shared" si="98"/>
        <v/>
      </c>
      <c r="FR37" s="152" t="str">
        <f t="shared" si="99"/>
        <v/>
      </c>
      <c r="FS37" s="152" t="str">
        <f t="shared" si="100"/>
        <v/>
      </c>
      <c r="FT37" s="152" t="str">
        <f t="shared" si="101"/>
        <v/>
      </c>
      <c r="FU37" s="152" t="str">
        <f t="shared" si="102"/>
        <v/>
      </c>
      <c r="FV37" s="151" t="str">
        <f t="shared" si="103"/>
        <v/>
      </c>
      <c r="FW37" s="151" t="str">
        <f t="shared" si="104"/>
        <v/>
      </c>
      <c r="FX37" s="152" t="str">
        <f t="shared" si="105"/>
        <v/>
      </c>
      <c r="FY37" s="153" t="str">
        <f t="shared" si="132"/>
        <v/>
      </c>
      <c r="FZ37" s="156">
        <f t="shared" si="106"/>
        <v>0</v>
      </c>
      <c r="GA37" s="241" t="str">
        <f t="shared" si="107"/>
        <v/>
      </c>
      <c r="GB37" s="214" t="str">
        <f t="shared" si="108"/>
        <v/>
      </c>
      <c r="GC37" s="214" t="str">
        <f t="shared" si="109"/>
        <v/>
      </c>
      <c r="GD37" s="242" t="str">
        <f t="shared" si="110"/>
        <v/>
      </c>
      <c r="GE37" s="253" t="str">
        <f t="shared" si="111"/>
        <v/>
      </c>
      <c r="GF37" s="253" t="str">
        <f t="shared" si="112"/>
        <v/>
      </c>
      <c r="GG37" s="253" t="str">
        <f t="shared" si="113"/>
        <v/>
      </c>
      <c r="GH37" s="253" t="str">
        <f t="shared" si="114"/>
        <v/>
      </c>
      <c r="GI37" s="253" t="str">
        <f t="shared" si="115"/>
        <v/>
      </c>
      <c r="GJ37" s="253" t="str">
        <f t="shared" si="116"/>
        <v/>
      </c>
      <c r="GK37" s="253" t="str">
        <f t="shared" si="117"/>
        <v/>
      </c>
      <c r="GL37" s="253" t="str">
        <f t="shared" si="118"/>
        <v/>
      </c>
      <c r="GM37" s="253" t="str">
        <f t="shared" si="119"/>
        <v/>
      </c>
      <c r="GN37" s="253" t="str">
        <f t="shared" si="120"/>
        <v/>
      </c>
      <c r="GO37" s="329" t="str">
        <f t="shared" si="121"/>
        <v/>
      </c>
      <c r="GP37" s="329" t="str">
        <f t="shared" si="122"/>
        <v/>
      </c>
    </row>
    <row r="38" spans="1:198" x14ac:dyDescent="0.35">
      <c r="A38" s="1">
        <f>IF('Student Profile'!A37="","",'Student Profile'!A37)</f>
        <v>35</v>
      </c>
      <c r="B38" s="28" t="str">
        <f>IF('Student Profile'!B37="","",'Student Profile'!B37)</f>
        <v/>
      </c>
      <c r="C38" s="114" t="str">
        <f>IF('Entry of Marks'!F40="","",'Entry of Marks'!F40)</f>
        <v/>
      </c>
      <c r="D38" s="119" t="str">
        <f>IF('Entry of Marks'!AA40="","",'Entry of Marks'!AA40)</f>
        <v/>
      </c>
      <c r="E38" s="115" t="str">
        <f>IF('Entry of Marks'!M40="","",'Entry of Marks'!M40)</f>
        <v/>
      </c>
      <c r="F38" s="115" t="str">
        <f>IF('Entry of Marks'!AH40="","",'Entry of Marks'!AH40)</f>
        <v/>
      </c>
      <c r="G38" s="116" t="str">
        <f t="shared" si="1"/>
        <v/>
      </c>
      <c r="H38" s="116" t="str">
        <f>IF('Entry of Marks'!AO40="","",'Entry of Marks'!AO40)</f>
        <v/>
      </c>
      <c r="I38" s="116" t="str">
        <f t="shared" si="123"/>
        <v/>
      </c>
      <c r="J38" s="167" t="str">
        <f t="shared" si="133"/>
        <v/>
      </c>
      <c r="K38" s="167" t="str">
        <f t="shared" si="2"/>
        <v/>
      </c>
      <c r="L38" s="167" t="str">
        <f t="shared" si="3"/>
        <v/>
      </c>
      <c r="M38" s="165" t="str">
        <f t="shared" si="124"/>
        <v/>
      </c>
      <c r="N38" s="124" t="str">
        <f>IF('Entry of Marks'!F145="","",'Entry of Marks'!F145)</f>
        <v/>
      </c>
      <c r="O38" s="125" t="str">
        <f>IF('Entry of Marks'!AA145="","",'Entry of Marks'!AA145)</f>
        <v/>
      </c>
      <c r="P38" s="125" t="str">
        <f>IF('Entry of Marks'!M145="","",'Entry of Marks'!M145)</f>
        <v/>
      </c>
      <c r="Q38" s="257" t="str">
        <f>IF('Entry of Marks'!AH145="","",'Entry of Marks'!AH145)</f>
        <v/>
      </c>
      <c r="R38" s="116" t="str">
        <f t="shared" si="4"/>
        <v/>
      </c>
      <c r="S38" s="126" t="str">
        <f>IF('Entry of Marks'!AO145="","",'Entry of Marks'!AO145)</f>
        <v/>
      </c>
      <c r="T38" s="116" t="str">
        <f t="shared" si="5"/>
        <v/>
      </c>
      <c r="U38" s="167" t="str">
        <f t="shared" si="134"/>
        <v/>
      </c>
      <c r="V38" s="176" t="str">
        <f t="shared" si="6"/>
        <v/>
      </c>
      <c r="W38" s="176" t="str">
        <f t="shared" si="125"/>
        <v/>
      </c>
      <c r="X38" s="174" t="str">
        <f t="shared" si="7"/>
        <v/>
      </c>
      <c r="Y38" s="258" t="str">
        <f>IF('Entry of Marks'!F250="","",'Entry of Marks'!F250)</f>
        <v/>
      </c>
      <c r="Z38" s="119" t="str">
        <f>IF('Entry of Marks'!AA250="","",'Entry of Marks'!AA250)</f>
        <v/>
      </c>
      <c r="AA38" s="119" t="str">
        <f>IF('Entry of Marks'!M250="","",'Entry of Marks'!M250)</f>
        <v/>
      </c>
      <c r="AB38" s="119" t="str">
        <f>IF('Entry of Marks'!AH250="","",'Entry of Marks'!AH250)</f>
        <v/>
      </c>
      <c r="AC38" s="116" t="str">
        <f t="shared" si="8"/>
        <v/>
      </c>
      <c r="AD38" s="259" t="str">
        <f>IF('Entry of Marks'!AO250="","",'Entry of Marks'!AO250)</f>
        <v/>
      </c>
      <c r="AE38" s="116" t="str">
        <f t="shared" si="9"/>
        <v/>
      </c>
      <c r="AF38" s="167" t="str">
        <f t="shared" si="135"/>
        <v/>
      </c>
      <c r="AG38" s="167" t="str">
        <f t="shared" si="10"/>
        <v/>
      </c>
      <c r="AH38" s="167" t="str">
        <f t="shared" si="126"/>
        <v/>
      </c>
      <c r="AI38" s="165" t="str">
        <f t="shared" si="127"/>
        <v/>
      </c>
      <c r="AJ38" s="260" t="str">
        <f>IF('Entry of Marks'!F355="","",'Entry of Marks'!F355)</f>
        <v/>
      </c>
      <c r="AK38" s="257" t="str">
        <f>IF('Entry of Marks'!AA355="","",'Entry of Marks'!AA355)</f>
        <v/>
      </c>
      <c r="AL38" s="257" t="str">
        <f>IF('Entry of Marks'!M355="","",'Entry of Marks'!M355)</f>
        <v/>
      </c>
      <c r="AM38" s="257" t="str">
        <f>IF('Entry of Marks'!AH355="","",'Entry of Marks'!AH355)</f>
        <v/>
      </c>
      <c r="AN38" s="116" t="str">
        <f t="shared" si="11"/>
        <v/>
      </c>
      <c r="AO38" s="261" t="str">
        <f>IF('Entry of Marks'!AO355="","",'Entry of Marks'!AO355)</f>
        <v/>
      </c>
      <c r="AP38" s="116" t="str">
        <f t="shared" si="12"/>
        <v/>
      </c>
      <c r="AQ38" s="167" t="str">
        <f t="shared" si="136"/>
        <v/>
      </c>
      <c r="AR38" s="176" t="str">
        <f t="shared" si="145"/>
        <v/>
      </c>
      <c r="AS38" s="176" t="str">
        <f t="shared" si="14"/>
        <v/>
      </c>
      <c r="AT38" s="176" t="str">
        <f t="shared" si="15"/>
        <v/>
      </c>
      <c r="AU38" s="262" t="str">
        <f>IF('Entry of Marks'!F460="","",'Entry of Marks'!F460)</f>
        <v/>
      </c>
      <c r="AV38" s="119" t="str">
        <f>IF('Entry of Marks'!AA460="","",'Entry of Marks'!AA460)</f>
        <v/>
      </c>
      <c r="AW38" s="119" t="str">
        <f>IF('Entry of Marks'!M460="","",'Entry of Marks'!M460)</f>
        <v/>
      </c>
      <c r="AX38" s="119" t="str">
        <f>IF('Entry of Marks'!AH460="","",'Entry of Marks'!AH460)</f>
        <v/>
      </c>
      <c r="AY38" s="116" t="str">
        <f t="shared" si="16"/>
        <v/>
      </c>
      <c r="AZ38" s="259" t="str">
        <f>IF('Entry of Marks'!AO460="","",'Entry of Marks'!AO460)</f>
        <v/>
      </c>
      <c r="BA38" s="116" t="str">
        <f t="shared" si="17"/>
        <v/>
      </c>
      <c r="BB38" s="167" t="str">
        <f t="shared" si="137"/>
        <v/>
      </c>
      <c r="BC38" s="167" t="str">
        <f t="shared" si="18"/>
        <v/>
      </c>
      <c r="BD38" s="167" t="str">
        <f t="shared" si="19"/>
        <v/>
      </c>
      <c r="BE38" s="165" t="str">
        <f t="shared" si="143"/>
        <v/>
      </c>
      <c r="BF38" s="260" t="str">
        <f>IF('Entry of Marks'!F565="","",'Entry of Marks'!F565)</f>
        <v/>
      </c>
      <c r="BG38" s="257" t="str">
        <f>IF('Entry of Marks'!AA565="","",'Entry of Marks'!AA565)</f>
        <v/>
      </c>
      <c r="BH38" s="257" t="str">
        <f>IF('Entry of Marks'!M565="","",'Entry of Marks'!M565)</f>
        <v/>
      </c>
      <c r="BI38" s="257" t="str">
        <f>IF('Entry of Marks'!AH565="","",'Entry of Marks'!AH565)</f>
        <v/>
      </c>
      <c r="BJ38" s="116" t="str">
        <f t="shared" si="20"/>
        <v/>
      </c>
      <c r="BK38" s="261" t="str">
        <f>IF('Entry of Marks'!AO565="","",'Entry of Marks'!AO565)</f>
        <v/>
      </c>
      <c r="BL38" s="116" t="str">
        <f t="shared" si="21"/>
        <v/>
      </c>
      <c r="BM38" s="167" t="str">
        <f t="shared" si="138"/>
        <v/>
      </c>
      <c r="BN38" s="176" t="str">
        <f t="shared" si="22"/>
        <v/>
      </c>
      <c r="BO38" s="176" t="str">
        <f t="shared" si="23"/>
        <v/>
      </c>
      <c r="BP38" s="176" t="str">
        <f t="shared" si="24"/>
        <v/>
      </c>
      <c r="BQ38" s="258" t="str">
        <f>IF('Entry of Marks'!F670="","",'Entry of Marks'!F670)</f>
        <v/>
      </c>
      <c r="BR38" s="119" t="str">
        <f>IF('Entry of Marks'!AA670="","",'Entry of Marks'!AA670)</f>
        <v/>
      </c>
      <c r="BS38" s="119" t="str">
        <f>IF('Entry of Marks'!M670="","",'Entry of Marks'!M670)</f>
        <v/>
      </c>
      <c r="BT38" s="119" t="str">
        <f>IF('Entry of Marks'!AH670="","",'Entry of Marks'!AH670)</f>
        <v/>
      </c>
      <c r="BU38" s="116" t="str">
        <f t="shared" si="25"/>
        <v/>
      </c>
      <c r="BV38" s="119" t="str">
        <f>IF('Entry of Marks'!AO670="","",'Entry of Marks'!AO670)</f>
        <v/>
      </c>
      <c r="BW38" s="116" t="str">
        <f>IF(BU38="","",ROUNDUP((BU38*$BW$3/$BU$3),0))</f>
        <v/>
      </c>
      <c r="BX38" s="167" t="str">
        <f t="shared" si="139"/>
        <v/>
      </c>
      <c r="BY38" s="167" t="str">
        <f t="shared" si="27"/>
        <v/>
      </c>
      <c r="BZ38" s="167" t="str">
        <f t="shared" si="128"/>
        <v/>
      </c>
      <c r="CA38" s="165" t="str">
        <f t="shared" si="140"/>
        <v/>
      </c>
      <c r="CB38" s="260" t="str">
        <f>IF('Entry of Marks'!F775="","",'Entry of Marks'!F775)</f>
        <v/>
      </c>
      <c r="CC38" s="257" t="str">
        <f>IF('Entry of Marks'!AA775="","",'Entry of Marks'!AA775)</f>
        <v/>
      </c>
      <c r="CD38" s="257" t="str">
        <f>IF('Entry of Marks'!M775="","",'Entry of Marks'!M775)</f>
        <v/>
      </c>
      <c r="CE38" s="257" t="str">
        <f>IF('Entry of Marks'!AH775="","",'Entry of Marks'!AH775)</f>
        <v/>
      </c>
      <c r="CF38" s="116" t="str">
        <f t="shared" si="144"/>
        <v/>
      </c>
      <c r="CG38" s="261" t="str">
        <f>IF('Entry of Marks'!AO775="","",'Entry of Marks'!AO775)</f>
        <v/>
      </c>
      <c r="CH38" s="116" t="str">
        <f t="shared" si="28"/>
        <v/>
      </c>
      <c r="CI38" s="167" t="str">
        <f t="shared" si="141"/>
        <v/>
      </c>
      <c r="CJ38" s="176" t="str">
        <f t="shared" si="129"/>
        <v/>
      </c>
      <c r="CK38" s="176" t="str">
        <f t="shared" si="29"/>
        <v/>
      </c>
      <c r="CL38" s="324" t="str">
        <f t="shared" si="30"/>
        <v/>
      </c>
      <c r="CM38" s="258" t="str">
        <f>IF('Entry of Marks'!F880="","",'Entry of Marks'!F880)</f>
        <v/>
      </c>
      <c r="CN38" s="119" t="str">
        <f>IF('Entry of Marks'!AA880="","",'Entry of Marks'!AA880)</f>
        <v/>
      </c>
      <c r="CO38" s="119" t="str">
        <f>IF('Entry of Marks'!M880="","",'Entry of Marks'!M880)</f>
        <v/>
      </c>
      <c r="CP38" s="119" t="str">
        <f>IF('Entry of Marks'!AH880="","",'Entry of Marks'!AH880)</f>
        <v/>
      </c>
      <c r="CQ38" s="116" t="str">
        <f t="shared" si="31"/>
        <v/>
      </c>
      <c r="CR38" s="119" t="str">
        <f>IF('Entry of Marks'!AO880="","",'Entry of Marks'!AO880)</f>
        <v/>
      </c>
      <c r="CS38" s="116" t="str">
        <f t="shared" si="32"/>
        <v/>
      </c>
      <c r="CT38" s="167" t="str">
        <f t="shared" si="142"/>
        <v/>
      </c>
      <c r="CU38" s="167" t="str">
        <f t="shared" si="33"/>
        <v/>
      </c>
      <c r="CV38" s="167" t="str">
        <f t="shared" si="34"/>
        <v/>
      </c>
      <c r="CW38" s="165" t="str">
        <f t="shared" si="35"/>
        <v/>
      </c>
      <c r="CX38" s="131" t="str">
        <f>IF('Co-Scholostic'!C37="","",'Co-Scholostic'!C37)</f>
        <v/>
      </c>
      <c r="CY38" s="131" t="str">
        <f>IF('Co-Scholostic'!D37="","",'Co-Scholostic'!D37)</f>
        <v/>
      </c>
      <c r="CZ38" s="131" t="str">
        <f>IF('Co-Scholostic'!E37="","",'Co-Scholostic'!E37)</f>
        <v/>
      </c>
      <c r="DA38" s="131" t="str">
        <f>IF('Co-Scholostic'!F37="","",'Co-Scholostic'!F37)</f>
        <v/>
      </c>
      <c r="DB38" s="134" t="str">
        <f t="shared" si="36"/>
        <v/>
      </c>
      <c r="DC38" s="134" t="str">
        <f t="shared" si="37"/>
        <v/>
      </c>
      <c r="DD38" s="134" t="str">
        <f t="shared" si="38"/>
        <v/>
      </c>
      <c r="DE38" s="134" t="str">
        <f t="shared" si="39"/>
        <v/>
      </c>
      <c r="DF38" s="134" t="str">
        <f t="shared" si="40"/>
        <v/>
      </c>
      <c r="DG38" s="134" t="str">
        <f t="shared" si="41"/>
        <v/>
      </c>
      <c r="DH38" s="134" t="str">
        <f t="shared" si="42"/>
        <v/>
      </c>
      <c r="DI38" s="134" t="str">
        <f t="shared" si="43"/>
        <v/>
      </c>
      <c r="DJ38" s="134" t="e">
        <f t="shared" si="44"/>
        <v>#VALUE!</v>
      </c>
      <c r="DK38" s="137" t="str">
        <f t="shared" si="45"/>
        <v/>
      </c>
      <c r="DL38" s="137" t="str">
        <f t="shared" si="46"/>
        <v/>
      </c>
      <c r="DM38" s="137" t="str">
        <f t="shared" si="47"/>
        <v/>
      </c>
      <c r="DN38" s="137" t="str">
        <f t="shared" si="48"/>
        <v/>
      </c>
      <c r="DO38" s="137" t="str">
        <f t="shared" si="49"/>
        <v/>
      </c>
      <c r="DP38" s="137" t="str">
        <f t="shared" si="50"/>
        <v/>
      </c>
      <c r="DQ38" s="137" t="str">
        <f t="shared" si="51"/>
        <v/>
      </c>
      <c r="DR38" s="137" t="str">
        <f t="shared" si="52"/>
        <v/>
      </c>
      <c r="DS38" s="137" t="e">
        <f t="shared" si="53"/>
        <v>#VALUE!</v>
      </c>
      <c r="DT38" s="143" t="str">
        <f t="shared" si="54"/>
        <v/>
      </c>
      <c r="DU38" s="144" t="str">
        <f t="shared" si="55"/>
        <v/>
      </c>
      <c r="DV38" s="145" t="str">
        <f t="shared" si="56"/>
        <v/>
      </c>
      <c r="DW38" s="138"/>
      <c r="DX38" s="30" t="str">
        <f t="shared" si="130"/>
        <v/>
      </c>
      <c r="DY38" s="146" t="str">
        <f t="shared" si="57"/>
        <v/>
      </c>
      <c r="DZ38" s="266" t="str">
        <f t="shared" si="58"/>
        <v/>
      </c>
      <c r="EA38" s="266" t="str">
        <f t="shared" si="59"/>
        <v/>
      </c>
      <c r="EB38" s="266" t="str">
        <f t="shared" si="60"/>
        <v/>
      </c>
      <c r="EC38" s="266" t="str">
        <f t="shared" si="61"/>
        <v/>
      </c>
      <c r="ED38" s="266" t="str">
        <f t="shared" si="62"/>
        <v/>
      </c>
      <c r="EE38" s="266" t="str">
        <f t="shared" si="63"/>
        <v/>
      </c>
      <c r="EF38" s="266" t="str">
        <f t="shared" si="64"/>
        <v/>
      </c>
      <c r="EG38" s="268"/>
      <c r="EH38" s="269" t="str">
        <f t="shared" si="65"/>
        <v/>
      </c>
      <c r="EI38" s="269" t="str">
        <f t="shared" si="66"/>
        <v/>
      </c>
      <c r="EJ38" s="269" t="str">
        <f t="shared" si="67"/>
        <v/>
      </c>
      <c r="EK38" s="269" t="str">
        <f t="shared" si="68"/>
        <v/>
      </c>
      <c r="EL38" s="271" t="str">
        <f t="shared" si="69"/>
        <v/>
      </c>
      <c r="EM38" s="271" t="str">
        <f t="shared" si="70"/>
        <v/>
      </c>
      <c r="EN38" s="273" t="str">
        <f t="shared" si="71"/>
        <v/>
      </c>
      <c r="EO38" s="276">
        <f t="shared" si="72"/>
        <v>0</v>
      </c>
      <c r="EP38" s="276" t="str">
        <f t="shared" si="73"/>
        <v/>
      </c>
      <c r="EQ38" s="148" t="str">
        <f t="shared" si="74"/>
        <v/>
      </c>
      <c r="ER38" s="148" t="str">
        <f t="shared" si="75"/>
        <v/>
      </c>
      <c r="ES38" s="276" t="str">
        <f t="shared" si="131"/>
        <v/>
      </c>
      <c r="ET38" s="276" t="str">
        <f t="shared" si="76"/>
        <v/>
      </c>
      <c r="EU38" s="147" t="str">
        <f t="shared" si="77"/>
        <v/>
      </c>
      <c r="EV38" s="148" t="str">
        <f t="shared" si="78"/>
        <v/>
      </c>
      <c r="EW38" s="148" t="str">
        <f t="shared" si="79"/>
        <v/>
      </c>
      <c r="EX38" s="148"/>
      <c r="EY38" s="148" t="str">
        <f t="shared" si="80"/>
        <v/>
      </c>
      <c r="EZ38" s="151" t="str">
        <f t="shared" si="81"/>
        <v/>
      </c>
      <c r="FA38" s="151" t="str">
        <f t="shared" si="82"/>
        <v/>
      </c>
      <c r="FB38" s="151" t="str">
        <f t="shared" si="83"/>
        <v/>
      </c>
      <c r="FC38" s="151" t="str">
        <f t="shared" si="84"/>
        <v/>
      </c>
      <c r="FD38" s="151" t="str">
        <f t="shared" si="85"/>
        <v/>
      </c>
      <c r="FE38" s="151" t="str">
        <f t="shared" si="86"/>
        <v/>
      </c>
      <c r="FF38" s="151" t="str">
        <f t="shared" si="87"/>
        <v/>
      </c>
      <c r="FG38" s="152" t="str">
        <f t="shared" si="88"/>
        <v/>
      </c>
      <c r="FH38" s="152" t="str">
        <f t="shared" si="89"/>
        <v/>
      </c>
      <c r="FI38" s="152" t="str">
        <f t="shared" si="90"/>
        <v/>
      </c>
      <c r="FJ38" s="152" t="str">
        <f t="shared" si="91"/>
        <v/>
      </c>
      <c r="FK38" s="151" t="str">
        <f t="shared" si="92"/>
        <v/>
      </c>
      <c r="FL38" s="151" t="str">
        <f t="shared" si="93"/>
        <v/>
      </c>
      <c r="FM38" s="152" t="str">
        <f t="shared" si="94"/>
        <v/>
      </c>
      <c r="FN38" s="152">
        <f t="shared" si="95"/>
        <v>0</v>
      </c>
      <c r="FO38" s="152" t="str">
        <f t="shared" si="96"/>
        <v/>
      </c>
      <c r="FP38" s="152" t="str">
        <f t="shared" si="97"/>
        <v/>
      </c>
      <c r="FQ38" s="152" t="str">
        <f t="shared" si="98"/>
        <v/>
      </c>
      <c r="FR38" s="152" t="str">
        <f t="shared" si="99"/>
        <v/>
      </c>
      <c r="FS38" s="152" t="str">
        <f t="shared" si="100"/>
        <v/>
      </c>
      <c r="FT38" s="152" t="str">
        <f t="shared" si="101"/>
        <v/>
      </c>
      <c r="FU38" s="152" t="str">
        <f t="shared" si="102"/>
        <v/>
      </c>
      <c r="FV38" s="151" t="str">
        <f t="shared" si="103"/>
        <v/>
      </c>
      <c r="FW38" s="151" t="str">
        <f t="shared" si="104"/>
        <v/>
      </c>
      <c r="FX38" s="152" t="str">
        <f t="shared" si="105"/>
        <v/>
      </c>
      <c r="FY38" s="153" t="str">
        <f t="shared" si="132"/>
        <v/>
      </c>
      <c r="FZ38" s="156">
        <f t="shared" si="106"/>
        <v>0</v>
      </c>
      <c r="GA38" s="241" t="str">
        <f t="shared" si="107"/>
        <v/>
      </c>
      <c r="GB38" s="214" t="str">
        <f t="shared" si="108"/>
        <v/>
      </c>
      <c r="GC38" s="214" t="str">
        <f t="shared" si="109"/>
        <v/>
      </c>
      <c r="GD38" s="242" t="str">
        <f t="shared" si="110"/>
        <v/>
      </c>
      <c r="GE38" s="253" t="str">
        <f t="shared" si="111"/>
        <v/>
      </c>
      <c r="GF38" s="253" t="str">
        <f t="shared" si="112"/>
        <v/>
      </c>
      <c r="GG38" s="253" t="str">
        <f t="shared" si="113"/>
        <v/>
      </c>
      <c r="GH38" s="253" t="str">
        <f t="shared" si="114"/>
        <v/>
      </c>
      <c r="GI38" s="253" t="str">
        <f t="shared" si="115"/>
        <v/>
      </c>
      <c r="GJ38" s="253" t="str">
        <f t="shared" si="116"/>
        <v/>
      </c>
      <c r="GK38" s="253" t="str">
        <f t="shared" si="117"/>
        <v/>
      </c>
      <c r="GL38" s="253" t="str">
        <f t="shared" si="118"/>
        <v/>
      </c>
      <c r="GM38" s="253" t="str">
        <f t="shared" si="119"/>
        <v/>
      </c>
      <c r="GN38" s="253" t="str">
        <f t="shared" si="120"/>
        <v/>
      </c>
      <c r="GO38" s="329" t="str">
        <f t="shared" si="121"/>
        <v/>
      </c>
      <c r="GP38" s="329" t="str">
        <f t="shared" si="122"/>
        <v/>
      </c>
    </row>
    <row r="39" spans="1:198" x14ac:dyDescent="0.35">
      <c r="A39" s="1">
        <f>IF('Student Profile'!A38="","",'Student Profile'!A38)</f>
        <v>36</v>
      </c>
      <c r="B39" s="28" t="str">
        <f>IF('Student Profile'!B38="","",'Student Profile'!B38)</f>
        <v/>
      </c>
      <c r="C39" s="114" t="str">
        <f>IF('Entry of Marks'!F41="","",'Entry of Marks'!F41)</f>
        <v/>
      </c>
      <c r="D39" s="119" t="str">
        <f>IF('Entry of Marks'!AA41="","",'Entry of Marks'!AA41)</f>
        <v/>
      </c>
      <c r="E39" s="115" t="str">
        <f>IF('Entry of Marks'!M41="","",'Entry of Marks'!M41)</f>
        <v/>
      </c>
      <c r="F39" s="115" t="str">
        <f>IF('Entry of Marks'!AH41="","",'Entry of Marks'!AH41)</f>
        <v/>
      </c>
      <c r="G39" s="116" t="str">
        <f t="shared" si="1"/>
        <v/>
      </c>
      <c r="H39" s="116" t="str">
        <f>IF('Entry of Marks'!AO41="","",'Entry of Marks'!AO41)</f>
        <v/>
      </c>
      <c r="I39" s="116" t="str">
        <f t="shared" si="123"/>
        <v/>
      </c>
      <c r="J39" s="167" t="str">
        <f t="shared" si="133"/>
        <v/>
      </c>
      <c r="K39" s="167" t="str">
        <f t="shared" si="2"/>
        <v/>
      </c>
      <c r="L39" s="167" t="str">
        <f t="shared" si="3"/>
        <v/>
      </c>
      <c r="M39" s="165" t="str">
        <f t="shared" si="124"/>
        <v/>
      </c>
      <c r="N39" s="124" t="str">
        <f>IF('Entry of Marks'!F146="","",'Entry of Marks'!F146)</f>
        <v/>
      </c>
      <c r="O39" s="125" t="str">
        <f>IF('Entry of Marks'!AA146="","",'Entry of Marks'!AA146)</f>
        <v/>
      </c>
      <c r="P39" s="125" t="str">
        <f>IF('Entry of Marks'!M146="","",'Entry of Marks'!M146)</f>
        <v/>
      </c>
      <c r="Q39" s="257" t="str">
        <f>IF('Entry of Marks'!AH146="","",'Entry of Marks'!AH146)</f>
        <v/>
      </c>
      <c r="R39" s="116" t="str">
        <f t="shared" si="4"/>
        <v/>
      </c>
      <c r="S39" s="126" t="str">
        <f>IF('Entry of Marks'!AO146="","",'Entry of Marks'!AO146)</f>
        <v/>
      </c>
      <c r="T39" s="116" t="str">
        <f t="shared" si="5"/>
        <v/>
      </c>
      <c r="U39" s="167" t="str">
        <f t="shared" si="134"/>
        <v/>
      </c>
      <c r="V39" s="176" t="str">
        <f t="shared" si="6"/>
        <v/>
      </c>
      <c r="W39" s="176" t="str">
        <f t="shared" si="125"/>
        <v/>
      </c>
      <c r="X39" s="174" t="str">
        <f t="shared" si="7"/>
        <v/>
      </c>
      <c r="Y39" s="258" t="str">
        <f>IF('Entry of Marks'!F251="","",'Entry of Marks'!F251)</f>
        <v/>
      </c>
      <c r="Z39" s="119" t="str">
        <f>IF('Entry of Marks'!AA251="","",'Entry of Marks'!AA251)</f>
        <v/>
      </c>
      <c r="AA39" s="119" t="str">
        <f>IF('Entry of Marks'!M251="","",'Entry of Marks'!M251)</f>
        <v/>
      </c>
      <c r="AB39" s="119" t="str">
        <f>IF('Entry of Marks'!AH251="","",'Entry of Marks'!AH251)</f>
        <v/>
      </c>
      <c r="AC39" s="116" t="str">
        <f t="shared" si="8"/>
        <v/>
      </c>
      <c r="AD39" s="259" t="str">
        <f>IF('Entry of Marks'!AO251="","",'Entry of Marks'!AO251)</f>
        <v/>
      </c>
      <c r="AE39" s="116" t="str">
        <f t="shared" si="9"/>
        <v/>
      </c>
      <c r="AF39" s="167" t="str">
        <f t="shared" si="135"/>
        <v/>
      </c>
      <c r="AG39" s="167" t="str">
        <f t="shared" si="10"/>
        <v/>
      </c>
      <c r="AH39" s="167" t="str">
        <f t="shared" si="126"/>
        <v/>
      </c>
      <c r="AI39" s="165" t="str">
        <f t="shared" si="127"/>
        <v/>
      </c>
      <c r="AJ39" s="260" t="str">
        <f>IF('Entry of Marks'!F356="","",'Entry of Marks'!F356)</f>
        <v/>
      </c>
      <c r="AK39" s="257" t="str">
        <f>IF('Entry of Marks'!AA356="","",'Entry of Marks'!AA356)</f>
        <v/>
      </c>
      <c r="AL39" s="257" t="str">
        <f>IF('Entry of Marks'!M356="","",'Entry of Marks'!M356)</f>
        <v/>
      </c>
      <c r="AM39" s="257" t="str">
        <f>IF('Entry of Marks'!AH356="","",'Entry of Marks'!AH356)</f>
        <v/>
      </c>
      <c r="AN39" s="116" t="str">
        <f t="shared" si="11"/>
        <v/>
      </c>
      <c r="AO39" s="261" t="str">
        <f>IF('Entry of Marks'!AO356="","",'Entry of Marks'!AO356)</f>
        <v/>
      </c>
      <c r="AP39" s="116" t="str">
        <f t="shared" si="12"/>
        <v/>
      </c>
      <c r="AQ39" s="167" t="str">
        <f t="shared" si="136"/>
        <v/>
      </c>
      <c r="AR39" s="176" t="str">
        <f t="shared" si="145"/>
        <v/>
      </c>
      <c r="AS39" s="176" t="str">
        <f t="shared" si="14"/>
        <v/>
      </c>
      <c r="AT39" s="176" t="str">
        <f t="shared" si="15"/>
        <v/>
      </c>
      <c r="AU39" s="262" t="str">
        <f>IF('Entry of Marks'!F461="","",'Entry of Marks'!F461)</f>
        <v/>
      </c>
      <c r="AV39" s="119" t="str">
        <f>IF('Entry of Marks'!AA461="","",'Entry of Marks'!AA461)</f>
        <v/>
      </c>
      <c r="AW39" s="119" t="str">
        <f>IF('Entry of Marks'!M461="","",'Entry of Marks'!M461)</f>
        <v/>
      </c>
      <c r="AX39" s="119" t="str">
        <f>IF('Entry of Marks'!AH461="","",'Entry of Marks'!AH461)</f>
        <v/>
      </c>
      <c r="AY39" s="116" t="str">
        <f t="shared" si="16"/>
        <v/>
      </c>
      <c r="AZ39" s="259" t="str">
        <f>IF('Entry of Marks'!AO461="","",'Entry of Marks'!AO461)</f>
        <v/>
      </c>
      <c r="BA39" s="116" t="str">
        <f t="shared" si="17"/>
        <v/>
      </c>
      <c r="BB39" s="167" t="str">
        <f t="shared" si="137"/>
        <v/>
      </c>
      <c r="BC39" s="167" t="str">
        <f t="shared" si="18"/>
        <v/>
      </c>
      <c r="BD39" s="167" t="str">
        <f t="shared" si="19"/>
        <v/>
      </c>
      <c r="BE39" s="165" t="str">
        <f t="shared" si="143"/>
        <v/>
      </c>
      <c r="BF39" s="260" t="str">
        <f>IF('Entry of Marks'!F566="","",'Entry of Marks'!F566)</f>
        <v/>
      </c>
      <c r="BG39" s="257" t="str">
        <f>IF('Entry of Marks'!AA566="","",'Entry of Marks'!AA566)</f>
        <v/>
      </c>
      <c r="BH39" s="257" t="str">
        <f>IF('Entry of Marks'!M566="","",'Entry of Marks'!M566)</f>
        <v/>
      </c>
      <c r="BI39" s="257" t="str">
        <f>IF('Entry of Marks'!AH566="","",'Entry of Marks'!AH566)</f>
        <v/>
      </c>
      <c r="BJ39" s="116" t="str">
        <f t="shared" si="20"/>
        <v/>
      </c>
      <c r="BK39" s="261" t="str">
        <f>IF('Entry of Marks'!AO566="","",'Entry of Marks'!AO566)</f>
        <v/>
      </c>
      <c r="BL39" s="116" t="str">
        <f t="shared" si="21"/>
        <v/>
      </c>
      <c r="BM39" s="167" t="str">
        <f t="shared" si="138"/>
        <v/>
      </c>
      <c r="BN39" s="176" t="str">
        <f t="shared" si="22"/>
        <v/>
      </c>
      <c r="BO39" s="176" t="str">
        <f t="shared" si="23"/>
        <v/>
      </c>
      <c r="BP39" s="176" t="str">
        <f t="shared" si="24"/>
        <v/>
      </c>
      <c r="BQ39" s="258" t="str">
        <f>IF('Entry of Marks'!F671="","",'Entry of Marks'!F671)</f>
        <v/>
      </c>
      <c r="BR39" s="119" t="str">
        <f>IF('Entry of Marks'!AA671="","",'Entry of Marks'!AA671)</f>
        <v/>
      </c>
      <c r="BS39" s="119" t="str">
        <f>IF('Entry of Marks'!M671="","",'Entry of Marks'!M671)</f>
        <v/>
      </c>
      <c r="BT39" s="119" t="str">
        <f>IF('Entry of Marks'!AH671="","",'Entry of Marks'!AH671)</f>
        <v/>
      </c>
      <c r="BU39" s="116" t="str">
        <f t="shared" si="25"/>
        <v/>
      </c>
      <c r="BV39" s="119" t="str">
        <f>IF('Entry of Marks'!AO671="","",'Entry of Marks'!AO671)</f>
        <v/>
      </c>
      <c r="BW39" s="116" t="str">
        <f t="shared" si="26"/>
        <v/>
      </c>
      <c r="BX39" s="167" t="str">
        <f t="shared" si="139"/>
        <v/>
      </c>
      <c r="BY39" s="167" t="str">
        <f t="shared" si="27"/>
        <v/>
      </c>
      <c r="BZ39" s="167" t="str">
        <f t="shared" si="128"/>
        <v/>
      </c>
      <c r="CA39" s="165" t="str">
        <f t="shared" si="140"/>
        <v/>
      </c>
      <c r="CB39" s="260" t="str">
        <f>IF('Entry of Marks'!F776="","",'Entry of Marks'!F776)</f>
        <v/>
      </c>
      <c r="CC39" s="257" t="str">
        <f>IF('Entry of Marks'!AA776="","",'Entry of Marks'!AA776)</f>
        <v/>
      </c>
      <c r="CD39" s="257" t="str">
        <f>IF('Entry of Marks'!M776="","",'Entry of Marks'!M776)</f>
        <v/>
      </c>
      <c r="CE39" s="257" t="str">
        <f>IF('Entry of Marks'!AH776="","",'Entry of Marks'!AH776)</f>
        <v/>
      </c>
      <c r="CF39" s="116" t="str">
        <f t="shared" si="144"/>
        <v/>
      </c>
      <c r="CG39" s="261" t="str">
        <f>IF('Entry of Marks'!AO776="","",'Entry of Marks'!AO776)</f>
        <v/>
      </c>
      <c r="CH39" s="116" t="str">
        <f t="shared" si="28"/>
        <v/>
      </c>
      <c r="CI39" s="167" t="str">
        <f t="shared" si="141"/>
        <v/>
      </c>
      <c r="CJ39" s="176" t="str">
        <f t="shared" si="129"/>
        <v/>
      </c>
      <c r="CK39" s="176" t="str">
        <f t="shared" si="29"/>
        <v/>
      </c>
      <c r="CL39" s="324" t="str">
        <f t="shared" si="30"/>
        <v/>
      </c>
      <c r="CM39" s="258" t="str">
        <f>IF('Entry of Marks'!F881="","",'Entry of Marks'!F881)</f>
        <v/>
      </c>
      <c r="CN39" s="119" t="str">
        <f>IF('Entry of Marks'!AA881="","",'Entry of Marks'!AA881)</f>
        <v/>
      </c>
      <c r="CO39" s="119" t="str">
        <f>IF('Entry of Marks'!M881="","",'Entry of Marks'!M881)</f>
        <v/>
      </c>
      <c r="CP39" s="119" t="str">
        <f>IF('Entry of Marks'!AH881="","",'Entry of Marks'!AH881)</f>
        <v/>
      </c>
      <c r="CQ39" s="116" t="str">
        <f t="shared" si="31"/>
        <v/>
      </c>
      <c r="CR39" s="119" t="str">
        <f>IF('Entry of Marks'!AO881="","",'Entry of Marks'!AO881)</f>
        <v/>
      </c>
      <c r="CS39" s="116" t="str">
        <f t="shared" si="32"/>
        <v/>
      </c>
      <c r="CT39" s="167" t="str">
        <f t="shared" si="142"/>
        <v/>
      </c>
      <c r="CU39" s="167" t="str">
        <f t="shared" si="33"/>
        <v/>
      </c>
      <c r="CV39" s="167" t="str">
        <f t="shared" si="34"/>
        <v/>
      </c>
      <c r="CW39" s="165" t="str">
        <f t="shared" si="35"/>
        <v/>
      </c>
      <c r="CX39" s="131" t="str">
        <f>IF('Co-Scholostic'!C38="","",'Co-Scholostic'!C38)</f>
        <v/>
      </c>
      <c r="CY39" s="131" t="str">
        <f>IF('Co-Scholostic'!D38="","",'Co-Scholostic'!D38)</f>
        <v/>
      </c>
      <c r="CZ39" s="131" t="str">
        <f>IF('Co-Scholostic'!E38="","",'Co-Scholostic'!E38)</f>
        <v/>
      </c>
      <c r="DA39" s="131" t="str">
        <f>IF('Co-Scholostic'!F38="","",'Co-Scholostic'!F38)</f>
        <v/>
      </c>
      <c r="DB39" s="134" t="str">
        <f t="shared" si="36"/>
        <v/>
      </c>
      <c r="DC39" s="134" t="str">
        <f t="shared" si="37"/>
        <v/>
      </c>
      <c r="DD39" s="134" t="str">
        <f t="shared" si="38"/>
        <v/>
      </c>
      <c r="DE39" s="134" t="str">
        <f t="shared" si="39"/>
        <v/>
      </c>
      <c r="DF39" s="134" t="str">
        <f t="shared" si="40"/>
        <v/>
      </c>
      <c r="DG39" s="134" t="str">
        <f t="shared" si="41"/>
        <v/>
      </c>
      <c r="DH39" s="134" t="str">
        <f t="shared" si="42"/>
        <v/>
      </c>
      <c r="DI39" s="134" t="str">
        <f t="shared" si="43"/>
        <v/>
      </c>
      <c r="DJ39" s="134" t="e">
        <f t="shared" si="44"/>
        <v>#VALUE!</v>
      </c>
      <c r="DK39" s="137" t="str">
        <f t="shared" si="45"/>
        <v/>
      </c>
      <c r="DL39" s="137" t="str">
        <f t="shared" si="46"/>
        <v/>
      </c>
      <c r="DM39" s="137" t="str">
        <f t="shared" si="47"/>
        <v/>
      </c>
      <c r="DN39" s="137" t="str">
        <f t="shared" si="48"/>
        <v/>
      </c>
      <c r="DO39" s="137" t="str">
        <f t="shared" si="49"/>
        <v/>
      </c>
      <c r="DP39" s="137" t="str">
        <f t="shared" si="50"/>
        <v/>
      </c>
      <c r="DQ39" s="137" t="str">
        <f t="shared" si="51"/>
        <v/>
      </c>
      <c r="DR39" s="137" t="str">
        <f t="shared" si="52"/>
        <v/>
      </c>
      <c r="DS39" s="137" t="e">
        <f t="shared" si="53"/>
        <v>#VALUE!</v>
      </c>
      <c r="DT39" s="143" t="str">
        <f t="shared" si="54"/>
        <v/>
      </c>
      <c r="DU39" s="144" t="str">
        <f t="shared" si="55"/>
        <v/>
      </c>
      <c r="DV39" s="145" t="str">
        <f t="shared" si="56"/>
        <v/>
      </c>
      <c r="DW39" s="138"/>
      <c r="DX39" s="30" t="str">
        <f t="shared" si="130"/>
        <v/>
      </c>
      <c r="DY39" s="146" t="str">
        <f t="shared" si="57"/>
        <v/>
      </c>
      <c r="DZ39" s="266" t="str">
        <f t="shared" si="58"/>
        <v/>
      </c>
      <c r="EA39" s="266" t="str">
        <f t="shared" si="59"/>
        <v/>
      </c>
      <c r="EB39" s="266" t="str">
        <f t="shared" si="60"/>
        <v/>
      </c>
      <c r="EC39" s="266" t="str">
        <f t="shared" si="61"/>
        <v/>
      </c>
      <c r="ED39" s="266" t="str">
        <f t="shared" si="62"/>
        <v/>
      </c>
      <c r="EE39" s="266" t="str">
        <f t="shared" si="63"/>
        <v/>
      </c>
      <c r="EF39" s="266" t="str">
        <f t="shared" si="64"/>
        <v/>
      </c>
      <c r="EG39" s="268"/>
      <c r="EH39" s="269" t="str">
        <f t="shared" si="65"/>
        <v/>
      </c>
      <c r="EI39" s="269" t="str">
        <f t="shared" si="66"/>
        <v/>
      </c>
      <c r="EJ39" s="269" t="str">
        <f t="shared" si="67"/>
        <v/>
      </c>
      <c r="EK39" s="269" t="str">
        <f t="shared" si="68"/>
        <v/>
      </c>
      <c r="EL39" s="271" t="str">
        <f t="shared" si="69"/>
        <v/>
      </c>
      <c r="EM39" s="271" t="str">
        <f t="shared" si="70"/>
        <v/>
      </c>
      <c r="EN39" s="273" t="str">
        <f t="shared" si="71"/>
        <v/>
      </c>
      <c r="EO39" s="276">
        <f t="shared" si="72"/>
        <v>0</v>
      </c>
      <c r="EP39" s="276" t="str">
        <f t="shared" si="73"/>
        <v/>
      </c>
      <c r="EQ39" s="148" t="str">
        <f t="shared" si="74"/>
        <v/>
      </c>
      <c r="ER39" s="148" t="str">
        <f t="shared" si="75"/>
        <v/>
      </c>
      <c r="ES39" s="276" t="str">
        <f t="shared" si="131"/>
        <v/>
      </c>
      <c r="ET39" s="276" t="str">
        <f t="shared" si="76"/>
        <v/>
      </c>
      <c r="EU39" s="147" t="str">
        <f t="shared" si="77"/>
        <v/>
      </c>
      <c r="EV39" s="148" t="str">
        <f t="shared" si="78"/>
        <v/>
      </c>
      <c r="EW39" s="148" t="str">
        <f t="shared" si="79"/>
        <v/>
      </c>
      <c r="EX39" s="148"/>
      <c r="EY39" s="148" t="str">
        <f t="shared" si="80"/>
        <v/>
      </c>
      <c r="EZ39" s="151" t="str">
        <f t="shared" si="81"/>
        <v/>
      </c>
      <c r="FA39" s="151" t="str">
        <f t="shared" si="82"/>
        <v/>
      </c>
      <c r="FB39" s="151" t="str">
        <f t="shared" si="83"/>
        <v/>
      </c>
      <c r="FC39" s="151" t="str">
        <f t="shared" si="84"/>
        <v/>
      </c>
      <c r="FD39" s="151" t="str">
        <f t="shared" si="85"/>
        <v/>
      </c>
      <c r="FE39" s="151" t="str">
        <f t="shared" si="86"/>
        <v/>
      </c>
      <c r="FF39" s="151" t="str">
        <f t="shared" si="87"/>
        <v/>
      </c>
      <c r="FG39" s="152" t="str">
        <f t="shared" si="88"/>
        <v/>
      </c>
      <c r="FH39" s="152" t="str">
        <f t="shared" si="89"/>
        <v/>
      </c>
      <c r="FI39" s="152" t="str">
        <f t="shared" si="90"/>
        <v/>
      </c>
      <c r="FJ39" s="152" t="str">
        <f t="shared" si="91"/>
        <v/>
      </c>
      <c r="FK39" s="151" t="str">
        <f t="shared" si="92"/>
        <v/>
      </c>
      <c r="FL39" s="151" t="str">
        <f t="shared" si="93"/>
        <v/>
      </c>
      <c r="FM39" s="152" t="str">
        <f t="shared" si="94"/>
        <v/>
      </c>
      <c r="FN39" s="152">
        <f t="shared" si="95"/>
        <v>0</v>
      </c>
      <c r="FO39" s="152" t="str">
        <f t="shared" si="96"/>
        <v/>
      </c>
      <c r="FP39" s="152" t="str">
        <f t="shared" si="97"/>
        <v/>
      </c>
      <c r="FQ39" s="152" t="str">
        <f t="shared" si="98"/>
        <v/>
      </c>
      <c r="FR39" s="152" t="str">
        <f t="shared" si="99"/>
        <v/>
      </c>
      <c r="FS39" s="152" t="str">
        <f t="shared" si="100"/>
        <v/>
      </c>
      <c r="FT39" s="152" t="str">
        <f t="shared" si="101"/>
        <v/>
      </c>
      <c r="FU39" s="152" t="str">
        <f t="shared" si="102"/>
        <v/>
      </c>
      <c r="FV39" s="151" t="str">
        <f t="shared" si="103"/>
        <v/>
      </c>
      <c r="FW39" s="151" t="str">
        <f t="shared" si="104"/>
        <v/>
      </c>
      <c r="FX39" s="152" t="str">
        <f t="shared" si="105"/>
        <v/>
      </c>
      <c r="FY39" s="153" t="str">
        <f t="shared" si="132"/>
        <v/>
      </c>
      <c r="FZ39" s="156">
        <f t="shared" si="106"/>
        <v>0</v>
      </c>
      <c r="GA39" s="241" t="str">
        <f t="shared" si="107"/>
        <v/>
      </c>
      <c r="GB39" s="214" t="str">
        <f t="shared" si="108"/>
        <v/>
      </c>
      <c r="GC39" s="214" t="str">
        <f t="shared" si="109"/>
        <v/>
      </c>
      <c r="GD39" s="242" t="str">
        <f t="shared" si="110"/>
        <v/>
      </c>
      <c r="GE39" s="253" t="str">
        <f t="shared" si="111"/>
        <v/>
      </c>
      <c r="GF39" s="253" t="str">
        <f t="shared" si="112"/>
        <v/>
      </c>
      <c r="GG39" s="253" t="str">
        <f t="shared" si="113"/>
        <v/>
      </c>
      <c r="GH39" s="253" t="str">
        <f t="shared" si="114"/>
        <v/>
      </c>
      <c r="GI39" s="253" t="str">
        <f t="shared" si="115"/>
        <v/>
      </c>
      <c r="GJ39" s="253" t="str">
        <f t="shared" si="116"/>
        <v/>
      </c>
      <c r="GK39" s="253" t="str">
        <f t="shared" si="117"/>
        <v/>
      </c>
      <c r="GL39" s="253" t="str">
        <f t="shared" si="118"/>
        <v/>
      </c>
      <c r="GM39" s="253" t="str">
        <f t="shared" si="119"/>
        <v/>
      </c>
      <c r="GN39" s="253" t="str">
        <f t="shared" si="120"/>
        <v/>
      </c>
      <c r="GO39" s="329" t="str">
        <f t="shared" si="121"/>
        <v/>
      </c>
      <c r="GP39" s="329" t="str">
        <f t="shared" si="122"/>
        <v/>
      </c>
    </row>
    <row r="40" spans="1:198" x14ac:dyDescent="0.35">
      <c r="A40" s="1">
        <f>IF('Student Profile'!A39="","",'Student Profile'!A39)</f>
        <v>37</v>
      </c>
      <c r="B40" s="28" t="str">
        <f>IF('Student Profile'!B39="","",'Student Profile'!B39)</f>
        <v/>
      </c>
      <c r="C40" s="114" t="str">
        <f>IF('Entry of Marks'!F42="","",'Entry of Marks'!F42)</f>
        <v/>
      </c>
      <c r="D40" s="119" t="str">
        <f>IF('Entry of Marks'!AA42="","",'Entry of Marks'!AA42)</f>
        <v/>
      </c>
      <c r="E40" s="115" t="str">
        <f>IF('Entry of Marks'!M42="","",'Entry of Marks'!M42)</f>
        <v/>
      </c>
      <c r="F40" s="115" t="str">
        <f>IF('Entry of Marks'!AH42="","",'Entry of Marks'!AH42)</f>
        <v/>
      </c>
      <c r="G40" s="116" t="str">
        <f t="shared" si="1"/>
        <v/>
      </c>
      <c r="H40" s="116" t="str">
        <f>IF('Entry of Marks'!AO42="","",'Entry of Marks'!AO42)</f>
        <v/>
      </c>
      <c r="I40" s="116" t="str">
        <f t="shared" si="123"/>
        <v/>
      </c>
      <c r="J40" s="167" t="str">
        <f t="shared" si="133"/>
        <v/>
      </c>
      <c r="K40" s="167" t="str">
        <f t="shared" si="2"/>
        <v/>
      </c>
      <c r="L40" s="167" t="str">
        <f t="shared" si="3"/>
        <v/>
      </c>
      <c r="M40" s="165" t="str">
        <f t="shared" si="124"/>
        <v/>
      </c>
      <c r="N40" s="124" t="str">
        <f>IF('Entry of Marks'!F147="","",'Entry of Marks'!F147)</f>
        <v/>
      </c>
      <c r="O40" s="125" t="str">
        <f>IF('Entry of Marks'!AA147="","",'Entry of Marks'!AA147)</f>
        <v/>
      </c>
      <c r="P40" s="125" t="str">
        <f>IF('Entry of Marks'!M147="","",'Entry of Marks'!M147)</f>
        <v/>
      </c>
      <c r="Q40" s="257" t="str">
        <f>IF('Entry of Marks'!AH147="","",'Entry of Marks'!AH147)</f>
        <v/>
      </c>
      <c r="R40" s="116" t="str">
        <f t="shared" si="4"/>
        <v/>
      </c>
      <c r="S40" s="126" t="str">
        <f>IF('Entry of Marks'!AO147="","",'Entry of Marks'!AO147)</f>
        <v/>
      </c>
      <c r="T40" s="116" t="str">
        <f t="shared" si="5"/>
        <v/>
      </c>
      <c r="U40" s="167" t="str">
        <f t="shared" si="134"/>
        <v/>
      </c>
      <c r="V40" s="176" t="str">
        <f t="shared" si="6"/>
        <v/>
      </c>
      <c r="W40" s="176" t="str">
        <f t="shared" si="125"/>
        <v/>
      </c>
      <c r="X40" s="174" t="str">
        <f t="shared" si="7"/>
        <v/>
      </c>
      <c r="Y40" s="258" t="str">
        <f>IF('Entry of Marks'!F252="","",'Entry of Marks'!F252)</f>
        <v/>
      </c>
      <c r="Z40" s="119" t="str">
        <f>IF('Entry of Marks'!AA252="","",'Entry of Marks'!AA252)</f>
        <v/>
      </c>
      <c r="AA40" s="119" t="str">
        <f>IF('Entry of Marks'!M252="","",'Entry of Marks'!M252)</f>
        <v/>
      </c>
      <c r="AB40" s="119" t="str">
        <f>IF('Entry of Marks'!AH252="","",'Entry of Marks'!AH252)</f>
        <v/>
      </c>
      <c r="AC40" s="116" t="str">
        <f t="shared" si="8"/>
        <v/>
      </c>
      <c r="AD40" s="259" t="str">
        <f>IF('Entry of Marks'!AO252="","",'Entry of Marks'!AO252)</f>
        <v/>
      </c>
      <c r="AE40" s="116" t="str">
        <f t="shared" si="9"/>
        <v/>
      </c>
      <c r="AF40" s="167" t="str">
        <f t="shared" si="135"/>
        <v/>
      </c>
      <c r="AG40" s="167" t="str">
        <f t="shared" si="10"/>
        <v/>
      </c>
      <c r="AH40" s="167" t="str">
        <f t="shared" si="126"/>
        <v/>
      </c>
      <c r="AI40" s="165" t="str">
        <f t="shared" si="127"/>
        <v/>
      </c>
      <c r="AJ40" s="260" t="str">
        <f>IF('Entry of Marks'!F357="","",'Entry of Marks'!F357)</f>
        <v/>
      </c>
      <c r="AK40" s="257" t="str">
        <f>IF('Entry of Marks'!AA357="","",'Entry of Marks'!AA357)</f>
        <v/>
      </c>
      <c r="AL40" s="257" t="str">
        <f>IF('Entry of Marks'!M357="","",'Entry of Marks'!M357)</f>
        <v/>
      </c>
      <c r="AM40" s="257" t="str">
        <f>IF('Entry of Marks'!AH357="","",'Entry of Marks'!AH357)</f>
        <v/>
      </c>
      <c r="AN40" s="116" t="str">
        <f t="shared" si="11"/>
        <v/>
      </c>
      <c r="AO40" s="261" t="str">
        <f>IF('Entry of Marks'!AO357="","",'Entry of Marks'!AO357)</f>
        <v/>
      </c>
      <c r="AP40" s="116" t="str">
        <f t="shared" si="12"/>
        <v/>
      </c>
      <c r="AQ40" s="167" t="str">
        <f t="shared" si="136"/>
        <v/>
      </c>
      <c r="AR40" s="176" t="str">
        <f t="shared" si="145"/>
        <v/>
      </c>
      <c r="AS40" s="176" t="str">
        <f t="shared" si="14"/>
        <v/>
      </c>
      <c r="AT40" s="176" t="str">
        <f t="shared" si="15"/>
        <v/>
      </c>
      <c r="AU40" s="262" t="str">
        <f>IF('Entry of Marks'!F462="","",'Entry of Marks'!F462)</f>
        <v/>
      </c>
      <c r="AV40" s="119" t="str">
        <f>IF('Entry of Marks'!AA462="","",'Entry of Marks'!AA462)</f>
        <v/>
      </c>
      <c r="AW40" s="119" t="str">
        <f>IF('Entry of Marks'!M462="","",'Entry of Marks'!M462)</f>
        <v/>
      </c>
      <c r="AX40" s="119" t="str">
        <f>IF('Entry of Marks'!AH462="","",'Entry of Marks'!AH462)</f>
        <v/>
      </c>
      <c r="AY40" s="116" t="str">
        <f t="shared" si="16"/>
        <v/>
      </c>
      <c r="AZ40" s="259" t="str">
        <f>IF('Entry of Marks'!AO462="","",'Entry of Marks'!AO462)</f>
        <v/>
      </c>
      <c r="BA40" s="116" t="str">
        <f t="shared" si="17"/>
        <v/>
      </c>
      <c r="BB40" s="167" t="str">
        <f t="shared" si="137"/>
        <v/>
      </c>
      <c r="BC40" s="167" t="str">
        <f t="shared" si="18"/>
        <v/>
      </c>
      <c r="BD40" s="167" t="str">
        <f t="shared" si="19"/>
        <v/>
      </c>
      <c r="BE40" s="165" t="str">
        <f t="shared" si="143"/>
        <v/>
      </c>
      <c r="BF40" s="260" t="str">
        <f>IF('Entry of Marks'!F567="","",'Entry of Marks'!F567)</f>
        <v/>
      </c>
      <c r="BG40" s="257" t="str">
        <f>IF('Entry of Marks'!AA567="","",'Entry of Marks'!AA567)</f>
        <v/>
      </c>
      <c r="BH40" s="257" t="str">
        <f>IF('Entry of Marks'!M567="","",'Entry of Marks'!M567)</f>
        <v/>
      </c>
      <c r="BI40" s="257" t="str">
        <f>IF('Entry of Marks'!AH567="","",'Entry of Marks'!AH567)</f>
        <v/>
      </c>
      <c r="BJ40" s="116" t="str">
        <f t="shared" si="20"/>
        <v/>
      </c>
      <c r="BK40" s="261" t="str">
        <f>IF('Entry of Marks'!AO567="","",'Entry of Marks'!AO567)</f>
        <v/>
      </c>
      <c r="BL40" s="116" t="str">
        <f t="shared" si="21"/>
        <v/>
      </c>
      <c r="BM40" s="167" t="str">
        <f t="shared" si="138"/>
        <v/>
      </c>
      <c r="BN40" s="176" t="str">
        <f t="shared" si="22"/>
        <v/>
      </c>
      <c r="BO40" s="176" t="str">
        <f t="shared" si="23"/>
        <v/>
      </c>
      <c r="BP40" s="176" t="str">
        <f t="shared" si="24"/>
        <v/>
      </c>
      <c r="BQ40" s="258" t="str">
        <f>IF('Entry of Marks'!F672="","",'Entry of Marks'!F672)</f>
        <v/>
      </c>
      <c r="BR40" s="119" t="str">
        <f>IF('Entry of Marks'!AA672="","",'Entry of Marks'!AA672)</f>
        <v/>
      </c>
      <c r="BS40" s="119" t="str">
        <f>IF('Entry of Marks'!M672="","",'Entry of Marks'!M672)</f>
        <v/>
      </c>
      <c r="BT40" s="119" t="str">
        <f>IF('Entry of Marks'!AH672="","",'Entry of Marks'!AH672)</f>
        <v/>
      </c>
      <c r="BU40" s="116" t="str">
        <f t="shared" si="25"/>
        <v/>
      </c>
      <c r="BV40" s="119" t="str">
        <f>IF('Entry of Marks'!AO672="","",'Entry of Marks'!AO672)</f>
        <v/>
      </c>
      <c r="BW40" s="116" t="str">
        <f t="shared" si="26"/>
        <v/>
      </c>
      <c r="BX40" s="167" t="str">
        <f t="shared" si="139"/>
        <v/>
      </c>
      <c r="BY40" s="167" t="str">
        <f t="shared" si="27"/>
        <v/>
      </c>
      <c r="BZ40" s="167" t="str">
        <f t="shared" si="128"/>
        <v/>
      </c>
      <c r="CA40" s="165" t="str">
        <f t="shared" si="140"/>
        <v/>
      </c>
      <c r="CB40" s="260" t="str">
        <f>IF('Entry of Marks'!F777="","",'Entry of Marks'!F777)</f>
        <v/>
      </c>
      <c r="CC40" s="257" t="str">
        <f>IF('Entry of Marks'!AA777="","",'Entry of Marks'!AA777)</f>
        <v/>
      </c>
      <c r="CD40" s="257" t="str">
        <f>IF('Entry of Marks'!M777="","",'Entry of Marks'!M777)</f>
        <v/>
      </c>
      <c r="CE40" s="257" t="str">
        <f>IF('Entry of Marks'!AH777="","",'Entry of Marks'!AH777)</f>
        <v/>
      </c>
      <c r="CF40" s="116" t="str">
        <f t="shared" si="144"/>
        <v/>
      </c>
      <c r="CG40" s="261" t="str">
        <f>IF('Entry of Marks'!AO777="","",'Entry of Marks'!AO777)</f>
        <v/>
      </c>
      <c r="CH40" s="116" t="str">
        <f t="shared" si="28"/>
        <v/>
      </c>
      <c r="CI40" s="167" t="str">
        <f t="shared" si="141"/>
        <v/>
      </c>
      <c r="CJ40" s="176" t="str">
        <f t="shared" si="129"/>
        <v/>
      </c>
      <c r="CK40" s="176" t="str">
        <f t="shared" si="29"/>
        <v/>
      </c>
      <c r="CL40" s="324" t="str">
        <f t="shared" si="30"/>
        <v/>
      </c>
      <c r="CM40" s="258" t="str">
        <f>IF('Entry of Marks'!F882="","",'Entry of Marks'!F882)</f>
        <v/>
      </c>
      <c r="CN40" s="119" t="str">
        <f>IF('Entry of Marks'!AA882="","",'Entry of Marks'!AA882)</f>
        <v/>
      </c>
      <c r="CO40" s="119" t="str">
        <f>IF('Entry of Marks'!M882="","",'Entry of Marks'!M882)</f>
        <v/>
      </c>
      <c r="CP40" s="119" t="str">
        <f>IF('Entry of Marks'!AH882="","",'Entry of Marks'!AH882)</f>
        <v/>
      </c>
      <c r="CQ40" s="116" t="str">
        <f t="shared" si="31"/>
        <v/>
      </c>
      <c r="CR40" s="119" t="str">
        <f>IF('Entry of Marks'!AO882="","",'Entry of Marks'!AO882)</f>
        <v/>
      </c>
      <c r="CS40" s="116" t="str">
        <f t="shared" si="32"/>
        <v/>
      </c>
      <c r="CT40" s="167" t="str">
        <f t="shared" si="142"/>
        <v/>
      </c>
      <c r="CU40" s="167" t="str">
        <f t="shared" si="33"/>
        <v/>
      </c>
      <c r="CV40" s="167" t="str">
        <f t="shared" si="34"/>
        <v/>
      </c>
      <c r="CW40" s="165" t="str">
        <f t="shared" si="35"/>
        <v/>
      </c>
      <c r="CX40" s="131" t="str">
        <f>IF('Co-Scholostic'!C39="","",'Co-Scholostic'!C39)</f>
        <v/>
      </c>
      <c r="CY40" s="131" t="str">
        <f>IF('Co-Scholostic'!D39="","",'Co-Scholostic'!D39)</f>
        <v/>
      </c>
      <c r="CZ40" s="131" t="str">
        <f>IF('Co-Scholostic'!E39="","",'Co-Scholostic'!E39)</f>
        <v/>
      </c>
      <c r="DA40" s="131" t="str">
        <f>IF('Co-Scholostic'!F39="","",'Co-Scholostic'!F39)</f>
        <v/>
      </c>
      <c r="DB40" s="134" t="str">
        <f t="shared" si="36"/>
        <v/>
      </c>
      <c r="DC40" s="134" t="str">
        <f t="shared" si="37"/>
        <v/>
      </c>
      <c r="DD40" s="134" t="str">
        <f t="shared" si="38"/>
        <v/>
      </c>
      <c r="DE40" s="134" t="str">
        <f t="shared" si="39"/>
        <v/>
      </c>
      <c r="DF40" s="134" t="str">
        <f t="shared" si="40"/>
        <v/>
      </c>
      <c r="DG40" s="134" t="str">
        <f t="shared" si="41"/>
        <v/>
      </c>
      <c r="DH40" s="134" t="str">
        <f t="shared" si="42"/>
        <v/>
      </c>
      <c r="DI40" s="134" t="str">
        <f t="shared" si="43"/>
        <v/>
      </c>
      <c r="DJ40" s="134" t="e">
        <f t="shared" si="44"/>
        <v>#VALUE!</v>
      </c>
      <c r="DK40" s="137" t="str">
        <f t="shared" si="45"/>
        <v/>
      </c>
      <c r="DL40" s="137" t="str">
        <f t="shared" si="46"/>
        <v/>
      </c>
      <c r="DM40" s="137" t="str">
        <f t="shared" si="47"/>
        <v/>
      </c>
      <c r="DN40" s="137" t="str">
        <f t="shared" si="48"/>
        <v/>
      </c>
      <c r="DO40" s="137" t="str">
        <f t="shared" si="49"/>
        <v/>
      </c>
      <c r="DP40" s="137" t="str">
        <f t="shared" si="50"/>
        <v/>
      </c>
      <c r="DQ40" s="137" t="str">
        <f t="shared" si="51"/>
        <v/>
      </c>
      <c r="DR40" s="137" t="str">
        <f t="shared" si="52"/>
        <v/>
      </c>
      <c r="DS40" s="137" t="e">
        <f t="shared" si="53"/>
        <v>#VALUE!</v>
      </c>
      <c r="DT40" s="143" t="str">
        <f t="shared" si="54"/>
        <v/>
      </c>
      <c r="DU40" s="144" t="str">
        <f t="shared" si="55"/>
        <v/>
      </c>
      <c r="DV40" s="145" t="str">
        <f t="shared" si="56"/>
        <v/>
      </c>
      <c r="DW40" s="138"/>
      <c r="DX40" s="30" t="str">
        <f t="shared" si="130"/>
        <v/>
      </c>
      <c r="DY40" s="146" t="str">
        <f t="shared" si="57"/>
        <v/>
      </c>
      <c r="DZ40" s="266" t="str">
        <f t="shared" si="58"/>
        <v/>
      </c>
      <c r="EA40" s="266" t="str">
        <f t="shared" si="59"/>
        <v/>
      </c>
      <c r="EB40" s="266" t="str">
        <f t="shared" si="60"/>
        <v/>
      </c>
      <c r="EC40" s="266" t="str">
        <f t="shared" si="61"/>
        <v/>
      </c>
      <c r="ED40" s="266" t="str">
        <f t="shared" si="62"/>
        <v/>
      </c>
      <c r="EE40" s="266" t="str">
        <f t="shared" si="63"/>
        <v/>
      </c>
      <c r="EF40" s="266" t="str">
        <f t="shared" si="64"/>
        <v/>
      </c>
      <c r="EG40" s="268"/>
      <c r="EH40" s="269" t="str">
        <f t="shared" si="65"/>
        <v/>
      </c>
      <c r="EI40" s="269" t="str">
        <f t="shared" si="66"/>
        <v/>
      </c>
      <c r="EJ40" s="269" t="str">
        <f t="shared" si="67"/>
        <v/>
      </c>
      <c r="EK40" s="269" t="str">
        <f t="shared" si="68"/>
        <v/>
      </c>
      <c r="EL40" s="271" t="str">
        <f t="shared" si="69"/>
        <v/>
      </c>
      <c r="EM40" s="271" t="str">
        <f t="shared" si="70"/>
        <v/>
      </c>
      <c r="EN40" s="273" t="str">
        <f t="shared" si="71"/>
        <v/>
      </c>
      <c r="EO40" s="276">
        <f t="shared" si="72"/>
        <v>0</v>
      </c>
      <c r="EP40" s="276" t="str">
        <f t="shared" si="73"/>
        <v/>
      </c>
      <c r="EQ40" s="148" t="str">
        <f t="shared" si="74"/>
        <v/>
      </c>
      <c r="ER40" s="148" t="str">
        <f t="shared" si="75"/>
        <v/>
      </c>
      <c r="ES40" s="276" t="str">
        <f t="shared" si="131"/>
        <v/>
      </c>
      <c r="ET40" s="276" t="str">
        <f t="shared" si="76"/>
        <v/>
      </c>
      <c r="EU40" s="147" t="str">
        <f t="shared" si="77"/>
        <v/>
      </c>
      <c r="EV40" s="148" t="str">
        <f t="shared" si="78"/>
        <v/>
      </c>
      <c r="EW40" s="148" t="str">
        <f t="shared" si="79"/>
        <v/>
      </c>
      <c r="EX40" s="148"/>
      <c r="EY40" s="148" t="str">
        <f t="shared" si="80"/>
        <v/>
      </c>
      <c r="EZ40" s="151" t="str">
        <f t="shared" si="81"/>
        <v/>
      </c>
      <c r="FA40" s="151" t="str">
        <f t="shared" si="82"/>
        <v/>
      </c>
      <c r="FB40" s="151" t="str">
        <f t="shared" si="83"/>
        <v/>
      </c>
      <c r="FC40" s="151" t="str">
        <f t="shared" si="84"/>
        <v/>
      </c>
      <c r="FD40" s="151" t="str">
        <f t="shared" si="85"/>
        <v/>
      </c>
      <c r="FE40" s="151" t="str">
        <f t="shared" si="86"/>
        <v/>
      </c>
      <c r="FF40" s="151" t="str">
        <f t="shared" si="87"/>
        <v/>
      </c>
      <c r="FG40" s="152" t="str">
        <f t="shared" si="88"/>
        <v/>
      </c>
      <c r="FH40" s="152" t="str">
        <f t="shared" si="89"/>
        <v/>
      </c>
      <c r="FI40" s="152" t="str">
        <f t="shared" si="90"/>
        <v/>
      </c>
      <c r="FJ40" s="152" t="str">
        <f t="shared" si="91"/>
        <v/>
      </c>
      <c r="FK40" s="151" t="str">
        <f t="shared" si="92"/>
        <v/>
      </c>
      <c r="FL40" s="151" t="str">
        <f t="shared" si="93"/>
        <v/>
      </c>
      <c r="FM40" s="152" t="str">
        <f t="shared" si="94"/>
        <v/>
      </c>
      <c r="FN40" s="152">
        <f t="shared" si="95"/>
        <v>0</v>
      </c>
      <c r="FO40" s="152" t="str">
        <f t="shared" si="96"/>
        <v/>
      </c>
      <c r="FP40" s="152" t="str">
        <f t="shared" si="97"/>
        <v/>
      </c>
      <c r="FQ40" s="152" t="str">
        <f t="shared" si="98"/>
        <v/>
      </c>
      <c r="FR40" s="152" t="str">
        <f t="shared" si="99"/>
        <v/>
      </c>
      <c r="FS40" s="152" t="str">
        <f t="shared" si="100"/>
        <v/>
      </c>
      <c r="FT40" s="152" t="str">
        <f t="shared" si="101"/>
        <v/>
      </c>
      <c r="FU40" s="152" t="str">
        <f t="shared" si="102"/>
        <v/>
      </c>
      <c r="FV40" s="151" t="str">
        <f t="shared" si="103"/>
        <v/>
      </c>
      <c r="FW40" s="151" t="str">
        <f t="shared" si="104"/>
        <v/>
      </c>
      <c r="FX40" s="152" t="str">
        <f t="shared" si="105"/>
        <v/>
      </c>
      <c r="FY40" s="153" t="str">
        <f t="shared" si="132"/>
        <v/>
      </c>
      <c r="FZ40" s="156">
        <f t="shared" si="106"/>
        <v>0</v>
      </c>
      <c r="GA40" s="241" t="str">
        <f t="shared" si="107"/>
        <v/>
      </c>
      <c r="GB40" s="214" t="str">
        <f t="shared" si="108"/>
        <v/>
      </c>
      <c r="GC40" s="214" t="str">
        <f t="shared" si="109"/>
        <v/>
      </c>
      <c r="GD40" s="242" t="str">
        <f t="shared" si="110"/>
        <v/>
      </c>
      <c r="GE40" s="253" t="str">
        <f t="shared" si="111"/>
        <v/>
      </c>
      <c r="GF40" s="253" t="str">
        <f t="shared" si="112"/>
        <v/>
      </c>
      <c r="GG40" s="253" t="str">
        <f t="shared" si="113"/>
        <v/>
      </c>
      <c r="GH40" s="253" t="str">
        <f t="shared" si="114"/>
        <v/>
      </c>
      <c r="GI40" s="253" t="str">
        <f t="shared" si="115"/>
        <v/>
      </c>
      <c r="GJ40" s="253" t="str">
        <f t="shared" si="116"/>
        <v/>
      </c>
      <c r="GK40" s="253" t="str">
        <f t="shared" si="117"/>
        <v/>
      </c>
      <c r="GL40" s="253" t="str">
        <f t="shared" si="118"/>
        <v/>
      </c>
      <c r="GM40" s="253" t="str">
        <f t="shared" si="119"/>
        <v/>
      </c>
      <c r="GN40" s="253" t="str">
        <f t="shared" si="120"/>
        <v/>
      </c>
      <c r="GO40" s="329" t="str">
        <f t="shared" si="121"/>
        <v/>
      </c>
      <c r="GP40" s="329" t="str">
        <f t="shared" si="122"/>
        <v/>
      </c>
    </row>
    <row r="41" spans="1:198" x14ac:dyDescent="0.35">
      <c r="A41" s="1">
        <f>IF('Student Profile'!A40="","",'Student Profile'!A40)</f>
        <v>38</v>
      </c>
      <c r="B41" s="28" t="str">
        <f>IF('Student Profile'!B40="","",'Student Profile'!B40)</f>
        <v/>
      </c>
      <c r="C41" s="114" t="str">
        <f>IF('Entry of Marks'!F43="","",'Entry of Marks'!F43)</f>
        <v/>
      </c>
      <c r="D41" s="119" t="str">
        <f>IF('Entry of Marks'!AA43="","",'Entry of Marks'!AA43)</f>
        <v/>
      </c>
      <c r="E41" s="115" t="str">
        <f>IF('Entry of Marks'!M43="","",'Entry of Marks'!M43)</f>
        <v/>
      </c>
      <c r="F41" s="115" t="str">
        <f>IF('Entry of Marks'!AH43="","",'Entry of Marks'!AH43)</f>
        <v/>
      </c>
      <c r="G41" s="116" t="str">
        <f t="shared" si="1"/>
        <v/>
      </c>
      <c r="H41" s="116" t="str">
        <f>IF('Entry of Marks'!AO43="","",'Entry of Marks'!AO43)</f>
        <v/>
      </c>
      <c r="I41" s="116" t="str">
        <f t="shared" si="123"/>
        <v/>
      </c>
      <c r="J41" s="167" t="str">
        <f t="shared" si="133"/>
        <v/>
      </c>
      <c r="K41" s="167" t="str">
        <f t="shared" si="2"/>
        <v/>
      </c>
      <c r="L41" s="167" t="str">
        <f t="shared" si="3"/>
        <v/>
      </c>
      <c r="M41" s="165" t="str">
        <f t="shared" si="124"/>
        <v/>
      </c>
      <c r="N41" s="124" t="str">
        <f>IF('Entry of Marks'!F148="","",'Entry of Marks'!F148)</f>
        <v/>
      </c>
      <c r="O41" s="125" t="str">
        <f>IF('Entry of Marks'!AA148="","",'Entry of Marks'!AA148)</f>
        <v/>
      </c>
      <c r="P41" s="125" t="str">
        <f>IF('Entry of Marks'!M148="","",'Entry of Marks'!M148)</f>
        <v/>
      </c>
      <c r="Q41" s="257" t="str">
        <f>IF('Entry of Marks'!AH148="","",'Entry of Marks'!AH148)</f>
        <v/>
      </c>
      <c r="R41" s="116" t="str">
        <f t="shared" si="4"/>
        <v/>
      </c>
      <c r="S41" s="126" t="str">
        <f>IF('Entry of Marks'!AO148="","",'Entry of Marks'!AO148)</f>
        <v/>
      </c>
      <c r="T41" s="116" t="str">
        <f t="shared" si="5"/>
        <v/>
      </c>
      <c r="U41" s="167" t="str">
        <f t="shared" si="134"/>
        <v/>
      </c>
      <c r="V41" s="176" t="str">
        <f t="shared" si="6"/>
        <v/>
      </c>
      <c r="W41" s="176" t="str">
        <f t="shared" si="125"/>
        <v/>
      </c>
      <c r="X41" s="174" t="str">
        <f t="shared" si="7"/>
        <v/>
      </c>
      <c r="Y41" s="258" t="str">
        <f>IF('Entry of Marks'!F253="","",'Entry of Marks'!F253)</f>
        <v/>
      </c>
      <c r="Z41" s="119" t="str">
        <f>IF('Entry of Marks'!AA253="","",'Entry of Marks'!AA253)</f>
        <v/>
      </c>
      <c r="AA41" s="119" t="str">
        <f>IF('Entry of Marks'!M253="","",'Entry of Marks'!M253)</f>
        <v/>
      </c>
      <c r="AB41" s="119" t="str">
        <f>IF('Entry of Marks'!AH253="","",'Entry of Marks'!AH253)</f>
        <v/>
      </c>
      <c r="AC41" s="116" t="str">
        <f t="shared" si="8"/>
        <v/>
      </c>
      <c r="AD41" s="259" t="str">
        <f>IF('Entry of Marks'!AO253="","",'Entry of Marks'!AO253)</f>
        <v/>
      </c>
      <c r="AE41" s="116" t="str">
        <f t="shared" si="9"/>
        <v/>
      </c>
      <c r="AF41" s="167" t="str">
        <f t="shared" si="135"/>
        <v/>
      </c>
      <c r="AG41" s="167" t="str">
        <f t="shared" si="10"/>
        <v/>
      </c>
      <c r="AH41" s="167" t="str">
        <f t="shared" si="126"/>
        <v/>
      </c>
      <c r="AI41" s="165" t="str">
        <f t="shared" si="127"/>
        <v/>
      </c>
      <c r="AJ41" s="260" t="str">
        <f>IF('Entry of Marks'!F358="","",'Entry of Marks'!F358)</f>
        <v/>
      </c>
      <c r="AK41" s="257" t="str">
        <f>IF('Entry of Marks'!AA358="","",'Entry of Marks'!AA358)</f>
        <v/>
      </c>
      <c r="AL41" s="257" t="str">
        <f>IF('Entry of Marks'!M358="","",'Entry of Marks'!M358)</f>
        <v/>
      </c>
      <c r="AM41" s="257" t="str">
        <f>IF('Entry of Marks'!AH358="","",'Entry of Marks'!AH358)</f>
        <v/>
      </c>
      <c r="AN41" s="116" t="str">
        <f t="shared" si="11"/>
        <v/>
      </c>
      <c r="AO41" s="261" t="str">
        <f>IF('Entry of Marks'!AO358="","",'Entry of Marks'!AO358)</f>
        <v/>
      </c>
      <c r="AP41" s="116" t="str">
        <f t="shared" si="12"/>
        <v/>
      </c>
      <c r="AQ41" s="167" t="str">
        <f t="shared" si="136"/>
        <v/>
      </c>
      <c r="AR41" s="176" t="str">
        <f t="shared" si="145"/>
        <v/>
      </c>
      <c r="AS41" s="176" t="str">
        <f t="shared" si="14"/>
        <v/>
      </c>
      <c r="AT41" s="176" t="str">
        <f t="shared" si="15"/>
        <v/>
      </c>
      <c r="AU41" s="262" t="str">
        <f>IF('Entry of Marks'!F463="","",'Entry of Marks'!F463)</f>
        <v/>
      </c>
      <c r="AV41" s="119" t="str">
        <f>IF('Entry of Marks'!AA463="","",'Entry of Marks'!AA463)</f>
        <v/>
      </c>
      <c r="AW41" s="119" t="str">
        <f>IF('Entry of Marks'!M463="","",'Entry of Marks'!M463)</f>
        <v/>
      </c>
      <c r="AX41" s="119" t="str">
        <f>IF('Entry of Marks'!AH463="","",'Entry of Marks'!AH463)</f>
        <v/>
      </c>
      <c r="AY41" s="116" t="str">
        <f t="shared" si="16"/>
        <v/>
      </c>
      <c r="AZ41" s="259" t="str">
        <f>IF('Entry of Marks'!AO463="","",'Entry of Marks'!AO463)</f>
        <v/>
      </c>
      <c r="BA41" s="116" t="str">
        <f t="shared" si="17"/>
        <v/>
      </c>
      <c r="BB41" s="167" t="str">
        <f t="shared" si="137"/>
        <v/>
      </c>
      <c r="BC41" s="167" t="str">
        <f t="shared" si="18"/>
        <v/>
      </c>
      <c r="BD41" s="167" t="str">
        <f t="shared" si="19"/>
        <v/>
      </c>
      <c r="BE41" s="165" t="str">
        <f t="shared" si="143"/>
        <v/>
      </c>
      <c r="BF41" s="260" t="str">
        <f>IF('Entry of Marks'!F568="","",'Entry of Marks'!F568)</f>
        <v/>
      </c>
      <c r="BG41" s="257" t="str">
        <f>IF('Entry of Marks'!AA568="","",'Entry of Marks'!AA568)</f>
        <v/>
      </c>
      <c r="BH41" s="257" t="str">
        <f>IF('Entry of Marks'!M568="","",'Entry of Marks'!M568)</f>
        <v/>
      </c>
      <c r="BI41" s="257" t="str">
        <f>IF('Entry of Marks'!AH568="","",'Entry of Marks'!AH568)</f>
        <v/>
      </c>
      <c r="BJ41" s="116" t="str">
        <f t="shared" si="20"/>
        <v/>
      </c>
      <c r="BK41" s="261" t="str">
        <f>IF('Entry of Marks'!AO568="","",'Entry of Marks'!AO568)</f>
        <v/>
      </c>
      <c r="BL41" s="116" t="str">
        <f t="shared" si="21"/>
        <v/>
      </c>
      <c r="BM41" s="167" t="str">
        <f t="shared" si="138"/>
        <v/>
      </c>
      <c r="BN41" s="176" t="str">
        <f t="shared" si="22"/>
        <v/>
      </c>
      <c r="BO41" s="176" t="str">
        <f t="shared" si="23"/>
        <v/>
      </c>
      <c r="BP41" s="176" t="str">
        <f t="shared" si="24"/>
        <v/>
      </c>
      <c r="BQ41" s="258" t="str">
        <f>IF('Entry of Marks'!F673="","",'Entry of Marks'!F673)</f>
        <v/>
      </c>
      <c r="BR41" s="119" t="str">
        <f>IF('Entry of Marks'!AA673="","",'Entry of Marks'!AA673)</f>
        <v/>
      </c>
      <c r="BS41" s="119" t="str">
        <f>IF('Entry of Marks'!M673="","",'Entry of Marks'!M673)</f>
        <v/>
      </c>
      <c r="BT41" s="119" t="str">
        <f>IF('Entry of Marks'!AH673="","",'Entry of Marks'!AH673)</f>
        <v/>
      </c>
      <c r="BU41" s="116" t="str">
        <f t="shared" si="25"/>
        <v/>
      </c>
      <c r="BV41" s="119" t="str">
        <f>IF('Entry of Marks'!AO673="","",'Entry of Marks'!AO673)</f>
        <v/>
      </c>
      <c r="BW41" s="116" t="str">
        <f t="shared" si="26"/>
        <v/>
      </c>
      <c r="BX41" s="167" t="str">
        <f t="shared" si="139"/>
        <v/>
      </c>
      <c r="BY41" s="167" t="str">
        <f t="shared" si="27"/>
        <v/>
      </c>
      <c r="BZ41" s="167" t="str">
        <f t="shared" si="128"/>
        <v/>
      </c>
      <c r="CA41" s="165" t="str">
        <f t="shared" si="140"/>
        <v/>
      </c>
      <c r="CB41" s="260" t="str">
        <f>IF('Entry of Marks'!F778="","",'Entry of Marks'!F778)</f>
        <v/>
      </c>
      <c r="CC41" s="257" t="str">
        <f>IF('Entry of Marks'!AA778="","",'Entry of Marks'!AA778)</f>
        <v/>
      </c>
      <c r="CD41" s="257" t="str">
        <f>IF('Entry of Marks'!M778="","",'Entry of Marks'!M778)</f>
        <v/>
      </c>
      <c r="CE41" s="257" t="str">
        <f>IF('Entry of Marks'!AH778="","",'Entry of Marks'!AH778)</f>
        <v/>
      </c>
      <c r="CF41" s="116" t="str">
        <f t="shared" si="144"/>
        <v/>
      </c>
      <c r="CG41" s="261" t="str">
        <f>IF('Entry of Marks'!AO778="","",'Entry of Marks'!AO778)</f>
        <v/>
      </c>
      <c r="CH41" s="116" t="str">
        <f t="shared" si="28"/>
        <v/>
      </c>
      <c r="CI41" s="167" t="str">
        <f t="shared" si="141"/>
        <v/>
      </c>
      <c r="CJ41" s="176" t="str">
        <f t="shared" si="129"/>
        <v/>
      </c>
      <c r="CK41" s="176" t="str">
        <f t="shared" si="29"/>
        <v/>
      </c>
      <c r="CL41" s="324" t="str">
        <f t="shared" si="30"/>
        <v/>
      </c>
      <c r="CM41" s="258" t="str">
        <f>IF('Entry of Marks'!F883="","",'Entry of Marks'!F883)</f>
        <v/>
      </c>
      <c r="CN41" s="119" t="str">
        <f>IF('Entry of Marks'!AA883="","",'Entry of Marks'!AA883)</f>
        <v/>
      </c>
      <c r="CO41" s="119" t="str">
        <f>IF('Entry of Marks'!M883="","",'Entry of Marks'!M883)</f>
        <v/>
      </c>
      <c r="CP41" s="119" t="str">
        <f>IF('Entry of Marks'!AH883="","",'Entry of Marks'!AH883)</f>
        <v/>
      </c>
      <c r="CQ41" s="116" t="str">
        <f t="shared" si="31"/>
        <v/>
      </c>
      <c r="CR41" s="119" t="str">
        <f>IF('Entry of Marks'!AO883="","",'Entry of Marks'!AO883)</f>
        <v/>
      </c>
      <c r="CS41" s="116" t="str">
        <f t="shared" si="32"/>
        <v/>
      </c>
      <c r="CT41" s="167" t="str">
        <f t="shared" si="142"/>
        <v/>
      </c>
      <c r="CU41" s="167" t="str">
        <f t="shared" si="33"/>
        <v/>
      </c>
      <c r="CV41" s="167" t="str">
        <f t="shared" si="34"/>
        <v/>
      </c>
      <c r="CW41" s="165" t="str">
        <f t="shared" si="35"/>
        <v/>
      </c>
      <c r="CX41" s="131" t="str">
        <f>IF('Co-Scholostic'!C40="","",'Co-Scholostic'!C40)</f>
        <v/>
      </c>
      <c r="CY41" s="131" t="str">
        <f>IF('Co-Scholostic'!D40="","",'Co-Scholostic'!D40)</f>
        <v/>
      </c>
      <c r="CZ41" s="131" t="str">
        <f>IF('Co-Scholostic'!E40="","",'Co-Scholostic'!E40)</f>
        <v/>
      </c>
      <c r="DA41" s="131" t="str">
        <f>IF('Co-Scholostic'!F40="","",'Co-Scholostic'!F40)</f>
        <v/>
      </c>
      <c r="DB41" s="134" t="str">
        <f t="shared" si="36"/>
        <v/>
      </c>
      <c r="DC41" s="134" t="str">
        <f t="shared" si="37"/>
        <v/>
      </c>
      <c r="DD41" s="134" t="str">
        <f t="shared" si="38"/>
        <v/>
      </c>
      <c r="DE41" s="134" t="str">
        <f t="shared" si="39"/>
        <v/>
      </c>
      <c r="DF41" s="134" t="str">
        <f t="shared" si="40"/>
        <v/>
      </c>
      <c r="DG41" s="134" t="str">
        <f t="shared" si="41"/>
        <v/>
      </c>
      <c r="DH41" s="134" t="str">
        <f t="shared" si="42"/>
        <v/>
      </c>
      <c r="DI41" s="134" t="str">
        <f t="shared" si="43"/>
        <v/>
      </c>
      <c r="DJ41" s="134" t="e">
        <f t="shared" si="44"/>
        <v>#VALUE!</v>
      </c>
      <c r="DK41" s="137" t="str">
        <f t="shared" si="45"/>
        <v/>
      </c>
      <c r="DL41" s="137" t="str">
        <f t="shared" si="46"/>
        <v/>
      </c>
      <c r="DM41" s="137" t="str">
        <f t="shared" si="47"/>
        <v/>
      </c>
      <c r="DN41" s="137" t="str">
        <f t="shared" si="48"/>
        <v/>
      </c>
      <c r="DO41" s="137" t="str">
        <f t="shared" si="49"/>
        <v/>
      </c>
      <c r="DP41" s="137" t="str">
        <f t="shared" si="50"/>
        <v/>
      </c>
      <c r="DQ41" s="137" t="str">
        <f t="shared" si="51"/>
        <v/>
      </c>
      <c r="DR41" s="137" t="str">
        <f t="shared" si="52"/>
        <v/>
      </c>
      <c r="DS41" s="137" t="e">
        <f t="shared" si="53"/>
        <v>#VALUE!</v>
      </c>
      <c r="DT41" s="143" t="str">
        <f t="shared" si="54"/>
        <v/>
      </c>
      <c r="DU41" s="144" t="str">
        <f t="shared" si="55"/>
        <v/>
      </c>
      <c r="DV41" s="145" t="str">
        <f t="shared" si="56"/>
        <v/>
      </c>
      <c r="DW41" s="138"/>
      <c r="DX41" s="30" t="str">
        <f t="shared" si="130"/>
        <v/>
      </c>
      <c r="DY41" s="146" t="str">
        <f t="shared" si="57"/>
        <v/>
      </c>
      <c r="DZ41" s="266" t="str">
        <f t="shared" si="58"/>
        <v/>
      </c>
      <c r="EA41" s="266" t="str">
        <f t="shared" si="59"/>
        <v/>
      </c>
      <c r="EB41" s="266" t="str">
        <f t="shared" si="60"/>
        <v/>
      </c>
      <c r="EC41" s="266" t="str">
        <f t="shared" si="61"/>
        <v/>
      </c>
      <c r="ED41" s="266" t="str">
        <f t="shared" si="62"/>
        <v/>
      </c>
      <c r="EE41" s="266" t="str">
        <f t="shared" si="63"/>
        <v/>
      </c>
      <c r="EF41" s="266" t="str">
        <f t="shared" si="64"/>
        <v/>
      </c>
      <c r="EG41" s="268"/>
      <c r="EH41" s="269" t="str">
        <f t="shared" si="65"/>
        <v/>
      </c>
      <c r="EI41" s="269" t="str">
        <f t="shared" si="66"/>
        <v/>
      </c>
      <c r="EJ41" s="269" t="str">
        <f t="shared" si="67"/>
        <v/>
      </c>
      <c r="EK41" s="269" t="str">
        <f t="shared" si="68"/>
        <v/>
      </c>
      <c r="EL41" s="271" t="str">
        <f t="shared" si="69"/>
        <v/>
      </c>
      <c r="EM41" s="271" t="str">
        <f t="shared" si="70"/>
        <v/>
      </c>
      <c r="EN41" s="273" t="str">
        <f t="shared" si="71"/>
        <v/>
      </c>
      <c r="EO41" s="276">
        <f t="shared" si="72"/>
        <v>0</v>
      </c>
      <c r="EP41" s="276" t="str">
        <f t="shared" si="73"/>
        <v/>
      </c>
      <c r="EQ41" s="148" t="str">
        <f t="shared" si="74"/>
        <v/>
      </c>
      <c r="ER41" s="148" t="str">
        <f t="shared" si="75"/>
        <v/>
      </c>
      <c r="ES41" s="276" t="str">
        <f t="shared" si="131"/>
        <v/>
      </c>
      <c r="ET41" s="276" t="str">
        <f t="shared" si="76"/>
        <v/>
      </c>
      <c r="EU41" s="147" t="str">
        <f t="shared" si="77"/>
        <v/>
      </c>
      <c r="EV41" s="148" t="str">
        <f t="shared" si="78"/>
        <v/>
      </c>
      <c r="EW41" s="148" t="str">
        <f t="shared" si="79"/>
        <v/>
      </c>
      <c r="EX41" s="148"/>
      <c r="EY41" s="148" t="str">
        <f t="shared" si="80"/>
        <v/>
      </c>
      <c r="EZ41" s="151" t="str">
        <f t="shared" si="81"/>
        <v/>
      </c>
      <c r="FA41" s="151" t="str">
        <f t="shared" si="82"/>
        <v/>
      </c>
      <c r="FB41" s="151" t="str">
        <f t="shared" si="83"/>
        <v/>
      </c>
      <c r="FC41" s="151" t="str">
        <f t="shared" si="84"/>
        <v/>
      </c>
      <c r="FD41" s="151" t="str">
        <f t="shared" si="85"/>
        <v/>
      </c>
      <c r="FE41" s="151" t="str">
        <f t="shared" si="86"/>
        <v/>
      </c>
      <c r="FF41" s="151" t="str">
        <f t="shared" si="87"/>
        <v/>
      </c>
      <c r="FG41" s="152" t="str">
        <f t="shared" si="88"/>
        <v/>
      </c>
      <c r="FH41" s="152" t="str">
        <f t="shared" si="89"/>
        <v/>
      </c>
      <c r="FI41" s="152" t="str">
        <f t="shared" si="90"/>
        <v/>
      </c>
      <c r="FJ41" s="152" t="str">
        <f t="shared" si="91"/>
        <v/>
      </c>
      <c r="FK41" s="151" t="str">
        <f t="shared" si="92"/>
        <v/>
      </c>
      <c r="FL41" s="151" t="str">
        <f t="shared" si="93"/>
        <v/>
      </c>
      <c r="FM41" s="152" t="str">
        <f t="shared" si="94"/>
        <v/>
      </c>
      <c r="FN41" s="152">
        <f t="shared" si="95"/>
        <v>0</v>
      </c>
      <c r="FO41" s="152" t="str">
        <f t="shared" si="96"/>
        <v/>
      </c>
      <c r="FP41" s="152" t="str">
        <f t="shared" si="97"/>
        <v/>
      </c>
      <c r="FQ41" s="152" t="str">
        <f t="shared" si="98"/>
        <v/>
      </c>
      <c r="FR41" s="152" t="str">
        <f t="shared" si="99"/>
        <v/>
      </c>
      <c r="FS41" s="152" t="str">
        <f t="shared" si="100"/>
        <v/>
      </c>
      <c r="FT41" s="152" t="str">
        <f t="shared" si="101"/>
        <v/>
      </c>
      <c r="FU41" s="152" t="str">
        <f t="shared" si="102"/>
        <v/>
      </c>
      <c r="FV41" s="151" t="str">
        <f t="shared" si="103"/>
        <v/>
      </c>
      <c r="FW41" s="151" t="str">
        <f t="shared" si="104"/>
        <v/>
      </c>
      <c r="FX41" s="152" t="str">
        <f t="shared" si="105"/>
        <v/>
      </c>
      <c r="FY41" s="153" t="str">
        <f t="shared" si="132"/>
        <v/>
      </c>
      <c r="FZ41" s="156">
        <f t="shared" si="106"/>
        <v>0</v>
      </c>
      <c r="GA41" s="241" t="str">
        <f t="shared" si="107"/>
        <v/>
      </c>
      <c r="GB41" s="214" t="str">
        <f t="shared" si="108"/>
        <v/>
      </c>
      <c r="GC41" s="214" t="str">
        <f t="shared" si="109"/>
        <v/>
      </c>
      <c r="GD41" s="242" t="str">
        <f t="shared" si="110"/>
        <v/>
      </c>
      <c r="GE41" s="253" t="str">
        <f t="shared" si="111"/>
        <v/>
      </c>
      <c r="GF41" s="253" t="str">
        <f t="shared" si="112"/>
        <v/>
      </c>
      <c r="GG41" s="253" t="str">
        <f t="shared" si="113"/>
        <v/>
      </c>
      <c r="GH41" s="253" t="str">
        <f t="shared" si="114"/>
        <v/>
      </c>
      <c r="GI41" s="253" t="str">
        <f t="shared" si="115"/>
        <v/>
      </c>
      <c r="GJ41" s="253" t="str">
        <f t="shared" si="116"/>
        <v/>
      </c>
      <c r="GK41" s="253" t="str">
        <f t="shared" si="117"/>
        <v/>
      </c>
      <c r="GL41" s="253" t="str">
        <f t="shared" si="118"/>
        <v/>
      </c>
      <c r="GM41" s="253" t="str">
        <f t="shared" si="119"/>
        <v/>
      </c>
      <c r="GN41" s="253" t="str">
        <f t="shared" si="120"/>
        <v/>
      </c>
      <c r="GO41" s="329" t="str">
        <f t="shared" si="121"/>
        <v/>
      </c>
      <c r="GP41" s="329" t="str">
        <f t="shared" si="122"/>
        <v/>
      </c>
    </row>
    <row r="42" spans="1:198" x14ac:dyDescent="0.35">
      <c r="A42" s="1">
        <f>IF('Student Profile'!A41="","",'Student Profile'!A41)</f>
        <v>39</v>
      </c>
      <c r="B42" s="28" t="str">
        <f>IF('Student Profile'!B41="","",'Student Profile'!B41)</f>
        <v/>
      </c>
      <c r="C42" s="114" t="str">
        <f>IF('Entry of Marks'!F44="","",'Entry of Marks'!F44)</f>
        <v/>
      </c>
      <c r="D42" s="119" t="str">
        <f>IF('Entry of Marks'!AA44="","",'Entry of Marks'!AA44)</f>
        <v/>
      </c>
      <c r="E42" s="115" t="str">
        <f>IF('Entry of Marks'!M44="","",'Entry of Marks'!M44)</f>
        <v/>
      </c>
      <c r="F42" s="115" t="str">
        <f>IF('Entry of Marks'!AH44="","",'Entry of Marks'!AH44)</f>
        <v/>
      </c>
      <c r="G42" s="116" t="str">
        <f t="shared" si="1"/>
        <v/>
      </c>
      <c r="H42" s="116" t="str">
        <f>IF('Entry of Marks'!AO44="","",'Entry of Marks'!AO44)</f>
        <v/>
      </c>
      <c r="I42" s="116" t="str">
        <f t="shared" si="123"/>
        <v/>
      </c>
      <c r="J42" s="167" t="str">
        <f t="shared" si="133"/>
        <v/>
      </c>
      <c r="K42" s="167" t="str">
        <f t="shared" si="2"/>
        <v/>
      </c>
      <c r="L42" s="167" t="str">
        <f t="shared" si="3"/>
        <v/>
      </c>
      <c r="M42" s="165" t="str">
        <f t="shared" si="124"/>
        <v/>
      </c>
      <c r="N42" s="124" t="str">
        <f>IF('Entry of Marks'!F149="","",'Entry of Marks'!F149)</f>
        <v/>
      </c>
      <c r="O42" s="125" t="str">
        <f>IF('Entry of Marks'!AA149="","",'Entry of Marks'!AA149)</f>
        <v/>
      </c>
      <c r="P42" s="125" t="str">
        <f>IF('Entry of Marks'!M149="","",'Entry of Marks'!M149)</f>
        <v/>
      </c>
      <c r="Q42" s="257" t="str">
        <f>IF('Entry of Marks'!AH149="","",'Entry of Marks'!AH149)</f>
        <v/>
      </c>
      <c r="R42" s="116" t="str">
        <f t="shared" si="4"/>
        <v/>
      </c>
      <c r="S42" s="126" t="str">
        <f>IF('Entry of Marks'!AO149="","",'Entry of Marks'!AO149)</f>
        <v/>
      </c>
      <c r="T42" s="116" t="str">
        <f t="shared" si="5"/>
        <v/>
      </c>
      <c r="U42" s="167" t="str">
        <f t="shared" si="134"/>
        <v/>
      </c>
      <c r="V42" s="176" t="str">
        <f t="shared" si="6"/>
        <v/>
      </c>
      <c r="W42" s="176" t="str">
        <f t="shared" si="125"/>
        <v/>
      </c>
      <c r="X42" s="174" t="str">
        <f t="shared" si="7"/>
        <v/>
      </c>
      <c r="Y42" s="258" t="str">
        <f>IF('Entry of Marks'!F254="","",'Entry of Marks'!F254)</f>
        <v/>
      </c>
      <c r="Z42" s="119" t="str">
        <f>IF('Entry of Marks'!AA254="","",'Entry of Marks'!AA254)</f>
        <v/>
      </c>
      <c r="AA42" s="119" t="str">
        <f>IF('Entry of Marks'!M254="","",'Entry of Marks'!M254)</f>
        <v/>
      </c>
      <c r="AB42" s="119" t="str">
        <f>IF('Entry of Marks'!AH254="","",'Entry of Marks'!AH254)</f>
        <v/>
      </c>
      <c r="AC42" s="116" t="str">
        <f t="shared" si="8"/>
        <v/>
      </c>
      <c r="AD42" s="259" t="str">
        <f>IF('Entry of Marks'!AO254="","",'Entry of Marks'!AO254)</f>
        <v/>
      </c>
      <c r="AE42" s="116" t="str">
        <f t="shared" si="9"/>
        <v/>
      </c>
      <c r="AF42" s="167" t="str">
        <f t="shared" si="135"/>
        <v/>
      </c>
      <c r="AG42" s="167" t="str">
        <f t="shared" si="10"/>
        <v/>
      </c>
      <c r="AH42" s="167" t="str">
        <f t="shared" si="126"/>
        <v/>
      </c>
      <c r="AI42" s="165" t="str">
        <f t="shared" si="127"/>
        <v/>
      </c>
      <c r="AJ42" s="260" t="str">
        <f>IF('Entry of Marks'!F359="","",'Entry of Marks'!F359)</f>
        <v/>
      </c>
      <c r="AK42" s="257" t="str">
        <f>IF('Entry of Marks'!AA359="","",'Entry of Marks'!AA359)</f>
        <v/>
      </c>
      <c r="AL42" s="257" t="str">
        <f>IF('Entry of Marks'!M359="","",'Entry of Marks'!M359)</f>
        <v/>
      </c>
      <c r="AM42" s="257" t="str">
        <f>IF('Entry of Marks'!AH359="","",'Entry of Marks'!AH359)</f>
        <v/>
      </c>
      <c r="AN42" s="116" t="str">
        <f t="shared" si="11"/>
        <v/>
      </c>
      <c r="AO42" s="261" t="str">
        <f>IF('Entry of Marks'!AO359="","",'Entry of Marks'!AO359)</f>
        <v/>
      </c>
      <c r="AP42" s="116" t="str">
        <f t="shared" si="12"/>
        <v/>
      </c>
      <c r="AQ42" s="167" t="str">
        <f t="shared" si="136"/>
        <v/>
      </c>
      <c r="AR42" s="176" t="str">
        <f t="shared" si="145"/>
        <v/>
      </c>
      <c r="AS42" s="176" t="str">
        <f t="shared" si="14"/>
        <v/>
      </c>
      <c r="AT42" s="176" t="str">
        <f t="shared" si="15"/>
        <v/>
      </c>
      <c r="AU42" s="262" t="str">
        <f>IF('Entry of Marks'!F464="","",'Entry of Marks'!F464)</f>
        <v/>
      </c>
      <c r="AV42" s="119" t="str">
        <f>IF('Entry of Marks'!AA464="","",'Entry of Marks'!AA464)</f>
        <v/>
      </c>
      <c r="AW42" s="119" t="str">
        <f>IF('Entry of Marks'!M464="","",'Entry of Marks'!M464)</f>
        <v/>
      </c>
      <c r="AX42" s="119" t="str">
        <f>IF('Entry of Marks'!AH464="","",'Entry of Marks'!AH464)</f>
        <v/>
      </c>
      <c r="AY42" s="116" t="str">
        <f t="shared" si="16"/>
        <v/>
      </c>
      <c r="AZ42" s="259" t="str">
        <f>IF('Entry of Marks'!AO464="","",'Entry of Marks'!AO464)</f>
        <v/>
      </c>
      <c r="BA42" s="116" t="str">
        <f t="shared" si="17"/>
        <v/>
      </c>
      <c r="BB42" s="167" t="str">
        <f t="shared" si="137"/>
        <v/>
      </c>
      <c r="BC42" s="167" t="str">
        <f t="shared" si="18"/>
        <v/>
      </c>
      <c r="BD42" s="167" t="str">
        <f t="shared" si="19"/>
        <v/>
      </c>
      <c r="BE42" s="165" t="str">
        <f t="shared" si="143"/>
        <v/>
      </c>
      <c r="BF42" s="260" t="str">
        <f>IF('Entry of Marks'!F569="","",'Entry of Marks'!F569)</f>
        <v/>
      </c>
      <c r="BG42" s="257" t="str">
        <f>IF('Entry of Marks'!AA569="","",'Entry of Marks'!AA569)</f>
        <v/>
      </c>
      <c r="BH42" s="257" t="str">
        <f>IF('Entry of Marks'!M569="","",'Entry of Marks'!M569)</f>
        <v/>
      </c>
      <c r="BI42" s="257" t="str">
        <f>IF('Entry of Marks'!AH569="","",'Entry of Marks'!AH569)</f>
        <v/>
      </c>
      <c r="BJ42" s="116" t="str">
        <f t="shared" si="20"/>
        <v/>
      </c>
      <c r="BK42" s="261" t="str">
        <f>IF('Entry of Marks'!AO569="","",'Entry of Marks'!AO569)</f>
        <v/>
      </c>
      <c r="BL42" s="116" t="str">
        <f t="shared" si="21"/>
        <v/>
      </c>
      <c r="BM42" s="167" t="str">
        <f t="shared" si="138"/>
        <v/>
      </c>
      <c r="BN42" s="176" t="str">
        <f t="shared" si="22"/>
        <v/>
      </c>
      <c r="BO42" s="176" t="str">
        <f t="shared" si="23"/>
        <v/>
      </c>
      <c r="BP42" s="176" t="str">
        <f t="shared" si="24"/>
        <v/>
      </c>
      <c r="BQ42" s="258" t="str">
        <f>IF('Entry of Marks'!F674="","",'Entry of Marks'!F674)</f>
        <v/>
      </c>
      <c r="BR42" s="119" t="str">
        <f>IF('Entry of Marks'!AA674="","",'Entry of Marks'!AA674)</f>
        <v/>
      </c>
      <c r="BS42" s="119" t="str">
        <f>IF('Entry of Marks'!M674="","",'Entry of Marks'!M674)</f>
        <v/>
      </c>
      <c r="BT42" s="119" t="str">
        <f>IF('Entry of Marks'!AH674="","",'Entry of Marks'!AH674)</f>
        <v/>
      </c>
      <c r="BU42" s="116" t="str">
        <f t="shared" si="25"/>
        <v/>
      </c>
      <c r="BV42" s="119" t="str">
        <f>IF('Entry of Marks'!AO674="","",'Entry of Marks'!AO674)</f>
        <v/>
      </c>
      <c r="BW42" s="116" t="str">
        <f t="shared" si="26"/>
        <v/>
      </c>
      <c r="BX42" s="167" t="str">
        <f t="shared" si="139"/>
        <v/>
      </c>
      <c r="BY42" s="167" t="str">
        <f t="shared" si="27"/>
        <v/>
      </c>
      <c r="BZ42" s="167" t="str">
        <f t="shared" si="128"/>
        <v/>
      </c>
      <c r="CA42" s="165" t="str">
        <f t="shared" si="140"/>
        <v/>
      </c>
      <c r="CB42" s="260" t="str">
        <f>IF('Entry of Marks'!F779="","",'Entry of Marks'!F779)</f>
        <v/>
      </c>
      <c r="CC42" s="257" t="str">
        <f>IF('Entry of Marks'!AA779="","",'Entry of Marks'!AA779)</f>
        <v/>
      </c>
      <c r="CD42" s="257" t="str">
        <f>IF('Entry of Marks'!M779="","",'Entry of Marks'!M779)</f>
        <v/>
      </c>
      <c r="CE42" s="257" t="str">
        <f>IF('Entry of Marks'!AH779="","",'Entry of Marks'!AH779)</f>
        <v/>
      </c>
      <c r="CF42" s="116" t="str">
        <f t="shared" si="144"/>
        <v/>
      </c>
      <c r="CG42" s="261" t="str">
        <f>IF('Entry of Marks'!AO779="","",'Entry of Marks'!AO779)</f>
        <v/>
      </c>
      <c r="CH42" s="116" t="str">
        <f t="shared" si="28"/>
        <v/>
      </c>
      <c r="CI42" s="167" t="str">
        <f t="shared" si="141"/>
        <v/>
      </c>
      <c r="CJ42" s="176" t="str">
        <f t="shared" si="129"/>
        <v/>
      </c>
      <c r="CK42" s="176" t="str">
        <f t="shared" si="29"/>
        <v/>
      </c>
      <c r="CL42" s="324" t="str">
        <f t="shared" si="30"/>
        <v/>
      </c>
      <c r="CM42" s="258" t="str">
        <f>IF('Entry of Marks'!F884="","",'Entry of Marks'!F884)</f>
        <v/>
      </c>
      <c r="CN42" s="119" t="str">
        <f>IF('Entry of Marks'!AA884="","",'Entry of Marks'!AA884)</f>
        <v/>
      </c>
      <c r="CO42" s="119" t="str">
        <f>IF('Entry of Marks'!M884="","",'Entry of Marks'!M884)</f>
        <v/>
      </c>
      <c r="CP42" s="119" t="str">
        <f>IF('Entry of Marks'!AH884="","",'Entry of Marks'!AH884)</f>
        <v/>
      </c>
      <c r="CQ42" s="116" t="str">
        <f t="shared" si="31"/>
        <v/>
      </c>
      <c r="CR42" s="119" t="str">
        <f>IF('Entry of Marks'!AO884="","",'Entry of Marks'!AO884)</f>
        <v/>
      </c>
      <c r="CS42" s="116" t="str">
        <f t="shared" si="32"/>
        <v/>
      </c>
      <c r="CT42" s="167" t="str">
        <f t="shared" si="142"/>
        <v/>
      </c>
      <c r="CU42" s="167" t="str">
        <f t="shared" si="33"/>
        <v/>
      </c>
      <c r="CV42" s="167" t="str">
        <f t="shared" si="34"/>
        <v/>
      </c>
      <c r="CW42" s="165" t="str">
        <f t="shared" si="35"/>
        <v/>
      </c>
      <c r="CX42" s="131" t="str">
        <f>IF('Co-Scholostic'!C41="","",'Co-Scholostic'!C41)</f>
        <v/>
      </c>
      <c r="CY42" s="131" t="str">
        <f>IF('Co-Scholostic'!D41="","",'Co-Scholostic'!D41)</f>
        <v/>
      </c>
      <c r="CZ42" s="131" t="str">
        <f>IF('Co-Scholostic'!E41="","",'Co-Scholostic'!E41)</f>
        <v/>
      </c>
      <c r="DA42" s="131" t="str">
        <f>IF('Co-Scholostic'!F41="","",'Co-Scholostic'!F41)</f>
        <v/>
      </c>
      <c r="DB42" s="134" t="str">
        <f t="shared" si="36"/>
        <v/>
      </c>
      <c r="DC42" s="134" t="str">
        <f t="shared" si="37"/>
        <v/>
      </c>
      <c r="DD42" s="134" t="str">
        <f t="shared" si="38"/>
        <v/>
      </c>
      <c r="DE42" s="134" t="str">
        <f t="shared" si="39"/>
        <v/>
      </c>
      <c r="DF42" s="134" t="str">
        <f t="shared" si="40"/>
        <v/>
      </c>
      <c r="DG42" s="134" t="str">
        <f t="shared" si="41"/>
        <v/>
      </c>
      <c r="DH42" s="134" t="str">
        <f t="shared" si="42"/>
        <v/>
      </c>
      <c r="DI42" s="134" t="str">
        <f t="shared" si="43"/>
        <v/>
      </c>
      <c r="DJ42" s="134" t="e">
        <f t="shared" si="44"/>
        <v>#VALUE!</v>
      </c>
      <c r="DK42" s="137" t="str">
        <f t="shared" si="45"/>
        <v/>
      </c>
      <c r="DL42" s="137" t="str">
        <f t="shared" si="46"/>
        <v/>
      </c>
      <c r="DM42" s="137" t="str">
        <f t="shared" si="47"/>
        <v/>
      </c>
      <c r="DN42" s="137" t="str">
        <f t="shared" si="48"/>
        <v/>
      </c>
      <c r="DO42" s="137" t="str">
        <f t="shared" si="49"/>
        <v/>
      </c>
      <c r="DP42" s="137" t="str">
        <f t="shared" si="50"/>
        <v/>
      </c>
      <c r="DQ42" s="137" t="str">
        <f t="shared" si="51"/>
        <v/>
      </c>
      <c r="DR42" s="137" t="str">
        <f t="shared" si="52"/>
        <v/>
      </c>
      <c r="DS42" s="137" t="e">
        <f t="shared" si="53"/>
        <v>#VALUE!</v>
      </c>
      <c r="DT42" s="143" t="str">
        <f t="shared" si="54"/>
        <v/>
      </c>
      <c r="DU42" s="144" t="str">
        <f t="shared" si="55"/>
        <v/>
      </c>
      <c r="DV42" s="145" t="str">
        <f t="shared" si="56"/>
        <v/>
      </c>
      <c r="DW42" s="138"/>
      <c r="DX42" s="30" t="str">
        <f t="shared" si="130"/>
        <v/>
      </c>
      <c r="DY42" s="146" t="str">
        <f t="shared" si="57"/>
        <v/>
      </c>
      <c r="DZ42" s="266" t="str">
        <f t="shared" si="58"/>
        <v/>
      </c>
      <c r="EA42" s="266" t="str">
        <f t="shared" si="59"/>
        <v/>
      </c>
      <c r="EB42" s="266" t="str">
        <f t="shared" si="60"/>
        <v/>
      </c>
      <c r="EC42" s="266" t="str">
        <f t="shared" si="61"/>
        <v/>
      </c>
      <c r="ED42" s="266" t="str">
        <f t="shared" si="62"/>
        <v/>
      </c>
      <c r="EE42" s="266" t="str">
        <f t="shared" si="63"/>
        <v/>
      </c>
      <c r="EF42" s="266" t="str">
        <f t="shared" si="64"/>
        <v/>
      </c>
      <c r="EG42" s="268"/>
      <c r="EH42" s="269" t="str">
        <f t="shared" si="65"/>
        <v/>
      </c>
      <c r="EI42" s="269" t="str">
        <f t="shared" si="66"/>
        <v/>
      </c>
      <c r="EJ42" s="269" t="str">
        <f t="shared" si="67"/>
        <v/>
      </c>
      <c r="EK42" s="269" t="str">
        <f t="shared" si="68"/>
        <v/>
      </c>
      <c r="EL42" s="271" t="str">
        <f t="shared" si="69"/>
        <v/>
      </c>
      <c r="EM42" s="271" t="str">
        <f t="shared" si="70"/>
        <v/>
      </c>
      <c r="EN42" s="273" t="str">
        <f t="shared" si="71"/>
        <v/>
      </c>
      <c r="EO42" s="276">
        <f t="shared" si="72"/>
        <v>0</v>
      </c>
      <c r="EP42" s="276" t="str">
        <f t="shared" si="73"/>
        <v/>
      </c>
      <c r="EQ42" s="148" t="str">
        <f t="shared" si="74"/>
        <v/>
      </c>
      <c r="ER42" s="148" t="str">
        <f t="shared" si="75"/>
        <v/>
      </c>
      <c r="ES42" s="276" t="str">
        <f t="shared" si="131"/>
        <v/>
      </c>
      <c r="ET42" s="276" t="str">
        <f t="shared" si="76"/>
        <v/>
      </c>
      <c r="EU42" s="147" t="str">
        <f t="shared" si="77"/>
        <v/>
      </c>
      <c r="EV42" s="148" t="str">
        <f t="shared" si="78"/>
        <v/>
      </c>
      <c r="EW42" s="148" t="str">
        <f t="shared" si="79"/>
        <v/>
      </c>
      <c r="EX42" s="148"/>
      <c r="EY42" s="148" t="str">
        <f t="shared" si="80"/>
        <v/>
      </c>
      <c r="EZ42" s="151" t="str">
        <f t="shared" si="81"/>
        <v/>
      </c>
      <c r="FA42" s="151" t="str">
        <f t="shared" si="82"/>
        <v/>
      </c>
      <c r="FB42" s="151" t="str">
        <f t="shared" si="83"/>
        <v/>
      </c>
      <c r="FC42" s="151" t="str">
        <f t="shared" si="84"/>
        <v/>
      </c>
      <c r="FD42" s="151" t="str">
        <f t="shared" si="85"/>
        <v/>
      </c>
      <c r="FE42" s="151" t="str">
        <f t="shared" si="86"/>
        <v/>
      </c>
      <c r="FF42" s="151" t="str">
        <f t="shared" si="87"/>
        <v/>
      </c>
      <c r="FG42" s="152" t="str">
        <f t="shared" si="88"/>
        <v/>
      </c>
      <c r="FH42" s="152" t="str">
        <f t="shared" si="89"/>
        <v/>
      </c>
      <c r="FI42" s="152" t="str">
        <f t="shared" si="90"/>
        <v/>
      </c>
      <c r="FJ42" s="152" t="str">
        <f t="shared" si="91"/>
        <v/>
      </c>
      <c r="FK42" s="151" t="str">
        <f t="shared" si="92"/>
        <v/>
      </c>
      <c r="FL42" s="151" t="str">
        <f t="shared" si="93"/>
        <v/>
      </c>
      <c r="FM42" s="152" t="str">
        <f t="shared" si="94"/>
        <v/>
      </c>
      <c r="FN42" s="152">
        <f t="shared" si="95"/>
        <v>0</v>
      </c>
      <c r="FO42" s="152" t="str">
        <f t="shared" si="96"/>
        <v/>
      </c>
      <c r="FP42" s="152" t="str">
        <f t="shared" si="97"/>
        <v/>
      </c>
      <c r="FQ42" s="152" t="str">
        <f t="shared" si="98"/>
        <v/>
      </c>
      <c r="FR42" s="152" t="str">
        <f t="shared" si="99"/>
        <v/>
      </c>
      <c r="FS42" s="152" t="str">
        <f t="shared" si="100"/>
        <v/>
      </c>
      <c r="FT42" s="152" t="str">
        <f t="shared" si="101"/>
        <v/>
      </c>
      <c r="FU42" s="152" t="str">
        <f t="shared" si="102"/>
        <v/>
      </c>
      <c r="FV42" s="151" t="str">
        <f t="shared" si="103"/>
        <v/>
      </c>
      <c r="FW42" s="151" t="str">
        <f t="shared" si="104"/>
        <v/>
      </c>
      <c r="FX42" s="152" t="str">
        <f t="shared" si="105"/>
        <v/>
      </c>
      <c r="FY42" s="153" t="str">
        <f t="shared" si="132"/>
        <v/>
      </c>
      <c r="FZ42" s="156">
        <f t="shared" si="106"/>
        <v>0</v>
      </c>
      <c r="GA42" s="241" t="str">
        <f t="shared" si="107"/>
        <v/>
      </c>
      <c r="GB42" s="214" t="str">
        <f t="shared" si="108"/>
        <v/>
      </c>
      <c r="GC42" s="214" t="str">
        <f t="shared" si="109"/>
        <v/>
      </c>
      <c r="GD42" s="242" t="str">
        <f t="shared" si="110"/>
        <v/>
      </c>
      <c r="GE42" s="253" t="str">
        <f t="shared" si="111"/>
        <v/>
      </c>
      <c r="GF42" s="253" t="str">
        <f t="shared" si="112"/>
        <v/>
      </c>
      <c r="GG42" s="253" t="str">
        <f t="shared" si="113"/>
        <v/>
      </c>
      <c r="GH42" s="253" t="str">
        <f t="shared" si="114"/>
        <v/>
      </c>
      <c r="GI42" s="253" t="str">
        <f t="shared" si="115"/>
        <v/>
      </c>
      <c r="GJ42" s="253" t="str">
        <f t="shared" si="116"/>
        <v/>
      </c>
      <c r="GK42" s="253" t="str">
        <f t="shared" si="117"/>
        <v/>
      </c>
      <c r="GL42" s="253" t="str">
        <f t="shared" si="118"/>
        <v/>
      </c>
      <c r="GM42" s="253" t="str">
        <f t="shared" si="119"/>
        <v/>
      </c>
      <c r="GN42" s="253" t="str">
        <f t="shared" si="120"/>
        <v/>
      </c>
      <c r="GO42" s="329" t="str">
        <f t="shared" si="121"/>
        <v/>
      </c>
      <c r="GP42" s="329" t="str">
        <f t="shared" si="122"/>
        <v/>
      </c>
    </row>
    <row r="43" spans="1:198" x14ac:dyDescent="0.35">
      <c r="A43" s="1">
        <f>IF('Student Profile'!A42="","",'Student Profile'!A42)</f>
        <v>40</v>
      </c>
      <c r="B43" s="28" t="str">
        <f>IF('Student Profile'!B42="","",'Student Profile'!B42)</f>
        <v/>
      </c>
      <c r="C43" s="114" t="str">
        <f>IF('Entry of Marks'!F45="","",'Entry of Marks'!F45)</f>
        <v/>
      </c>
      <c r="D43" s="119" t="str">
        <f>IF('Entry of Marks'!AA45="","",'Entry of Marks'!AA45)</f>
        <v/>
      </c>
      <c r="E43" s="115" t="str">
        <f>IF('Entry of Marks'!M45="","",'Entry of Marks'!M45)</f>
        <v/>
      </c>
      <c r="F43" s="115" t="str">
        <f>IF('Entry of Marks'!AH45="","",'Entry of Marks'!AH45)</f>
        <v/>
      </c>
      <c r="G43" s="116" t="str">
        <f t="shared" si="1"/>
        <v/>
      </c>
      <c r="H43" s="116" t="str">
        <f>IF('Entry of Marks'!AO45="","",'Entry of Marks'!AO45)</f>
        <v/>
      </c>
      <c r="I43" s="116" t="str">
        <f t="shared" si="123"/>
        <v/>
      </c>
      <c r="J43" s="167" t="str">
        <f t="shared" si="133"/>
        <v/>
      </c>
      <c r="K43" s="167" t="str">
        <f t="shared" si="2"/>
        <v/>
      </c>
      <c r="L43" s="167" t="str">
        <f t="shared" si="3"/>
        <v/>
      </c>
      <c r="M43" s="165" t="str">
        <f t="shared" si="124"/>
        <v/>
      </c>
      <c r="N43" s="124" t="str">
        <f>IF('Entry of Marks'!F150="","",'Entry of Marks'!F150)</f>
        <v/>
      </c>
      <c r="O43" s="125" t="str">
        <f>IF('Entry of Marks'!AA150="","",'Entry of Marks'!AA150)</f>
        <v/>
      </c>
      <c r="P43" s="125" t="str">
        <f>IF('Entry of Marks'!M150="","",'Entry of Marks'!M150)</f>
        <v/>
      </c>
      <c r="Q43" s="257" t="str">
        <f>IF('Entry of Marks'!AH150="","",'Entry of Marks'!AH150)</f>
        <v/>
      </c>
      <c r="R43" s="116" t="str">
        <f t="shared" si="4"/>
        <v/>
      </c>
      <c r="S43" s="126" t="str">
        <f>IF('Entry of Marks'!AO150="","",'Entry of Marks'!AO150)</f>
        <v/>
      </c>
      <c r="T43" s="116" t="str">
        <f t="shared" si="5"/>
        <v/>
      </c>
      <c r="U43" s="167" t="str">
        <f t="shared" si="134"/>
        <v/>
      </c>
      <c r="V43" s="176" t="str">
        <f t="shared" si="6"/>
        <v/>
      </c>
      <c r="W43" s="176" t="str">
        <f t="shared" si="125"/>
        <v/>
      </c>
      <c r="X43" s="174" t="str">
        <f t="shared" si="7"/>
        <v/>
      </c>
      <c r="Y43" s="258" t="str">
        <f>IF('Entry of Marks'!F255="","",'Entry of Marks'!F255)</f>
        <v/>
      </c>
      <c r="Z43" s="119" t="str">
        <f>IF('Entry of Marks'!AA255="","",'Entry of Marks'!AA255)</f>
        <v/>
      </c>
      <c r="AA43" s="119" t="str">
        <f>IF('Entry of Marks'!M255="","",'Entry of Marks'!M255)</f>
        <v/>
      </c>
      <c r="AB43" s="119" t="str">
        <f>IF('Entry of Marks'!AH255="","",'Entry of Marks'!AH255)</f>
        <v/>
      </c>
      <c r="AC43" s="116" t="str">
        <f t="shared" si="8"/>
        <v/>
      </c>
      <c r="AD43" s="259" t="str">
        <f>IF('Entry of Marks'!AO255="","",'Entry of Marks'!AO255)</f>
        <v/>
      </c>
      <c r="AE43" s="116" t="str">
        <f t="shared" si="9"/>
        <v/>
      </c>
      <c r="AF43" s="167" t="str">
        <f t="shared" si="135"/>
        <v/>
      </c>
      <c r="AG43" s="167" t="str">
        <f t="shared" si="10"/>
        <v/>
      </c>
      <c r="AH43" s="167" t="str">
        <f t="shared" si="126"/>
        <v/>
      </c>
      <c r="AI43" s="165" t="str">
        <f t="shared" si="127"/>
        <v/>
      </c>
      <c r="AJ43" s="260" t="str">
        <f>IF('Entry of Marks'!F360="","",'Entry of Marks'!F360)</f>
        <v/>
      </c>
      <c r="AK43" s="257" t="str">
        <f>IF('Entry of Marks'!AA360="","",'Entry of Marks'!AA360)</f>
        <v/>
      </c>
      <c r="AL43" s="257" t="str">
        <f>IF('Entry of Marks'!M360="","",'Entry of Marks'!M360)</f>
        <v/>
      </c>
      <c r="AM43" s="257" t="str">
        <f>IF('Entry of Marks'!AH360="","",'Entry of Marks'!AH360)</f>
        <v/>
      </c>
      <c r="AN43" s="116" t="str">
        <f t="shared" si="11"/>
        <v/>
      </c>
      <c r="AO43" s="261" t="str">
        <f>IF('Entry of Marks'!AO360="","",'Entry of Marks'!AO360)</f>
        <v/>
      </c>
      <c r="AP43" s="116" t="str">
        <f t="shared" si="12"/>
        <v/>
      </c>
      <c r="AQ43" s="167" t="str">
        <f t="shared" si="136"/>
        <v/>
      </c>
      <c r="AR43" s="176" t="str">
        <f t="shared" si="145"/>
        <v/>
      </c>
      <c r="AS43" s="176" t="str">
        <f t="shared" si="14"/>
        <v/>
      </c>
      <c r="AT43" s="176" t="str">
        <f t="shared" si="15"/>
        <v/>
      </c>
      <c r="AU43" s="262" t="str">
        <f>IF('Entry of Marks'!F465="","",'Entry of Marks'!F465)</f>
        <v/>
      </c>
      <c r="AV43" s="119" t="str">
        <f>IF('Entry of Marks'!AA465="","",'Entry of Marks'!AA465)</f>
        <v/>
      </c>
      <c r="AW43" s="119" t="str">
        <f>IF('Entry of Marks'!M465="","",'Entry of Marks'!M465)</f>
        <v/>
      </c>
      <c r="AX43" s="119" t="str">
        <f>IF('Entry of Marks'!AH465="","",'Entry of Marks'!AH465)</f>
        <v/>
      </c>
      <c r="AY43" s="116" t="str">
        <f t="shared" si="16"/>
        <v/>
      </c>
      <c r="AZ43" s="259" t="str">
        <f>IF('Entry of Marks'!AO465="","",'Entry of Marks'!AO465)</f>
        <v/>
      </c>
      <c r="BA43" s="116" t="str">
        <f t="shared" si="17"/>
        <v/>
      </c>
      <c r="BB43" s="167" t="str">
        <f t="shared" si="137"/>
        <v/>
      </c>
      <c r="BC43" s="167" t="str">
        <f t="shared" si="18"/>
        <v/>
      </c>
      <c r="BD43" s="167" t="str">
        <f t="shared" si="19"/>
        <v/>
      </c>
      <c r="BE43" s="165" t="str">
        <f t="shared" si="143"/>
        <v/>
      </c>
      <c r="BF43" s="260" t="str">
        <f>IF('Entry of Marks'!F570="","",'Entry of Marks'!F570)</f>
        <v/>
      </c>
      <c r="BG43" s="257" t="str">
        <f>IF('Entry of Marks'!AA570="","",'Entry of Marks'!AA570)</f>
        <v/>
      </c>
      <c r="BH43" s="257" t="str">
        <f>IF('Entry of Marks'!M570="","",'Entry of Marks'!M570)</f>
        <v/>
      </c>
      <c r="BI43" s="257" t="str">
        <f>IF('Entry of Marks'!AH570="","",'Entry of Marks'!AH570)</f>
        <v/>
      </c>
      <c r="BJ43" s="116" t="str">
        <f t="shared" si="20"/>
        <v/>
      </c>
      <c r="BK43" s="261" t="str">
        <f>IF('Entry of Marks'!AO570="","",'Entry of Marks'!AO570)</f>
        <v/>
      </c>
      <c r="BL43" s="116" t="str">
        <f t="shared" si="21"/>
        <v/>
      </c>
      <c r="BM43" s="167" t="str">
        <f t="shared" si="138"/>
        <v/>
      </c>
      <c r="BN43" s="176" t="str">
        <f t="shared" si="22"/>
        <v/>
      </c>
      <c r="BO43" s="176" t="str">
        <f t="shared" si="23"/>
        <v/>
      </c>
      <c r="BP43" s="176" t="str">
        <f t="shared" si="24"/>
        <v/>
      </c>
      <c r="BQ43" s="258" t="str">
        <f>IF('Entry of Marks'!F675="","",'Entry of Marks'!F675)</f>
        <v/>
      </c>
      <c r="BR43" s="119" t="str">
        <f>IF('Entry of Marks'!AA675="","",'Entry of Marks'!AA675)</f>
        <v/>
      </c>
      <c r="BS43" s="119" t="str">
        <f>IF('Entry of Marks'!M675="","",'Entry of Marks'!M675)</f>
        <v/>
      </c>
      <c r="BT43" s="119" t="str">
        <f>IF('Entry of Marks'!AH675="","",'Entry of Marks'!AH675)</f>
        <v/>
      </c>
      <c r="BU43" s="116" t="str">
        <f t="shared" si="25"/>
        <v/>
      </c>
      <c r="BV43" s="119" t="str">
        <f>IF('Entry of Marks'!AO675="","",'Entry of Marks'!AO675)</f>
        <v/>
      </c>
      <c r="BW43" s="116" t="str">
        <f t="shared" si="26"/>
        <v/>
      </c>
      <c r="BX43" s="167" t="str">
        <f t="shared" si="139"/>
        <v/>
      </c>
      <c r="BY43" s="167" t="str">
        <f t="shared" si="27"/>
        <v/>
      </c>
      <c r="BZ43" s="167" t="str">
        <f t="shared" si="128"/>
        <v/>
      </c>
      <c r="CA43" s="165" t="str">
        <f t="shared" si="140"/>
        <v/>
      </c>
      <c r="CB43" s="260" t="str">
        <f>IF('Entry of Marks'!F780="","",'Entry of Marks'!F780)</f>
        <v/>
      </c>
      <c r="CC43" s="257" t="str">
        <f>IF('Entry of Marks'!AA780="","",'Entry of Marks'!AA780)</f>
        <v/>
      </c>
      <c r="CD43" s="257" t="str">
        <f>IF('Entry of Marks'!M780="","",'Entry of Marks'!M780)</f>
        <v/>
      </c>
      <c r="CE43" s="257" t="str">
        <f>IF('Entry of Marks'!AH780="","",'Entry of Marks'!AH780)</f>
        <v/>
      </c>
      <c r="CF43" s="116" t="str">
        <f t="shared" si="144"/>
        <v/>
      </c>
      <c r="CG43" s="261" t="str">
        <f>IF('Entry of Marks'!AO780="","",'Entry of Marks'!AO780)</f>
        <v/>
      </c>
      <c r="CH43" s="116" t="str">
        <f t="shared" si="28"/>
        <v/>
      </c>
      <c r="CI43" s="167" t="str">
        <f t="shared" si="141"/>
        <v/>
      </c>
      <c r="CJ43" s="176" t="str">
        <f t="shared" si="129"/>
        <v/>
      </c>
      <c r="CK43" s="176" t="str">
        <f t="shared" si="29"/>
        <v/>
      </c>
      <c r="CL43" s="324" t="str">
        <f t="shared" si="30"/>
        <v/>
      </c>
      <c r="CM43" s="258" t="str">
        <f>IF('Entry of Marks'!F885="","",'Entry of Marks'!F885)</f>
        <v/>
      </c>
      <c r="CN43" s="119" t="str">
        <f>IF('Entry of Marks'!AA885="","",'Entry of Marks'!AA885)</f>
        <v/>
      </c>
      <c r="CO43" s="119" t="str">
        <f>IF('Entry of Marks'!M885="","",'Entry of Marks'!M885)</f>
        <v/>
      </c>
      <c r="CP43" s="119" t="str">
        <f>IF('Entry of Marks'!AH885="","",'Entry of Marks'!AH885)</f>
        <v/>
      </c>
      <c r="CQ43" s="116" t="str">
        <f t="shared" si="31"/>
        <v/>
      </c>
      <c r="CR43" s="119" t="str">
        <f>IF('Entry of Marks'!AO885="","",'Entry of Marks'!AO885)</f>
        <v/>
      </c>
      <c r="CS43" s="116" t="str">
        <f t="shared" si="32"/>
        <v/>
      </c>
      <c r="CT43" s="167" t="str">
        <f t="shared" si="142"/>
        <v/>
      </c>
      <c r="CU43" s="167" t="str">
        <f t="shared" si="33"/>
        <v/>
      </c>
      <c r="CV43" s="167" t="str">
        <f t="shared" si="34"/>
        <v/>
      </c>
      <c r="CW43" s="165" t="str">
        <f t="shared" si="35"/>
        <v/>
      </c>
      <c r="CX43" s="131" t="str">
        <f>IF('Co-Scholostic'!C42="","",'Co-Scholostic'!C42)</f>
        <v/>
      </c>
      <c r="CY43" s="131" t="str">
        <f>IF('Co-Scholostic'!D42="","",'Co-Scholostic'!D42)</f>
        <v/>
      </c>
      <c r="CZ43" s="131" t="str">
        <f>IF('Co-Scholostic'!E42="","",'Co-Scholostic'!E42)</f>
        <v/>
      </c>
      <c r="DA43" s="131" t="str">
        <f>IF('Co-Scholostic'!F42="","",'Co-Scholostic'!F42)</f>
        <v/>
      </c>
      <c r="DB43" s="134" t="str">
        <f t="shared" si="36"/>
        <v/>
      </c>
      <c r="DC43" s="134" t="str">
        <f t="shared" si="37"/>
        <v/>
      </c>
      <c r="DD43" s="134" t="str">
        <f t="shared" si="38"/>
        <v/>
      </c>
      <c r="DE43" s="134" t="str">
        <f t="shared" si="39"/>
        <v/>
      </c>
      <c r="DF43" s="134" t="str">
        <f t="shared" si="40"/>
        <v/>
      </c>
      <c r="DG43" s="134" t="str">
        <f t="shared" si="41"/>
        <v/>
      </c>
      <c r="DH43" s="134" t="str">
        <f t="shared" si="42"/>
        <v/>
      </c>
      <c r="DI43" s="134" t="str">
        <f t="shared" si="43"/>
        <v/>
      </c>
      <c r="DJ43" s="134" t="e">
        <f t="shared" si="44"/>
        <v>#VALUE!</v>
      </c>
      <c r="DK43" s="137" t="str">
        <f t="shared" si="45"/>
        <v/>
      </c>
      <c r="DL43" s="137" t="str">
        <f t="shared" si="46"/>
        <v/>
      </c>
      <c r="DM43" s="137" t="str">
        <f t="shared" si="47"/>
        <v/>
      </c>
      <c r="DN43" s="137" t="str">
        <f t="shared" si="48"/>
        <v/>
      </c>
      <c r="DO43" s="137" t="str">
        <f t="shared" si="49"/>
        <v/>
      </c>
      <c r="DP43" s="137" t="str">
        <f t="shared" si="50"/>
        <v/>
      </c>
      <c r="DQ43" s="137" t="str">
        <f t="shared" si="51"/>
        <v/>
      </c>
      <c r="DR43" s="137" t="str">
        <f t="shared" si="52"/>
        <v/>
      </c>
      <c r="DS43" s="137" t="e">
        <f t="shared" si="53"/>
        <v>#VALUE!</v>
      </c>
      <c r="DT43" s="143" t="str">
        <f t="shared" si="54"/>
        <v/>
      </c>
      <c r="DU43" s="144" t="str">
        <f t="shared" si="55"/>
        <v/>
      </c>
      <c r="DV43" s="145" t="str">
        <f t="shared" si="56"/>
        <v/>
      </c>
      <c r="DW43" s="138"/>
      <c r="DX43" s="30" t="str">
        <f t="shared" si="130"/>
        <v/>
      </c>
      <c r="DY43" s="146" t="str">
        <f t="shared" si="57"/>
        <v/>
      </c>
      <c r="DZ43" s="266" t="str">
        <f t="shared" si="58"/>
        <v/>
      </c>
      <c r="EA43" s="266" t="str">
        <f t="shared" si="59"/>
        <v/>
      </c>
      <c r="EB43" s="266" t="str">
        <f t="shared" si="60"/>
        <v/>
      </c>
      <c r="EC43" s="266" t="str">
        <f t="shared" si="61"/>
        <v/>
      </c>
      <c r="ED43" s="266" t="str">
        <f t="shared" si="62"/>
        <v/>
      </c>
      <c r="EE43" s="266" t="str">
        <f t="shared" si="63"/>
        <v/>
      </c>
      <c r="EF43" s="266" t="str">
        <f t="shared" si="64"/>
        <v/>
      </c>
      <c r="EG43" s="268"/>
      <c r="EH43" s="269" t="str">
        <f t="shared" si="65"/>
        <v/>
      </c>
      <c r="EI43" s="269" t="str">
        <f t="shared" si="66"/>
        <v/>
      </c>
      <c r="EJ43" s="269" t="str">
        <f t="shared" si="67"/>
        <v/>
      </c>
      <c r="EK43" s="269" t="str">
        <f t="shared" si="68"/>
        <v/>
      </c>
      <c r="EL43" s="271" t="str">
        <f t="shared" si="69"/>
        <v/>
      </c>
      <c r="EM43" s="271" t="str">
        <f t="shared" si="70"/>
        <v/>
      </c>
      <c r="EN43" s="273" t="str">
        <f t="shared" si="71"/>
        <v/>
      </c>
      <c r="EO43" s="276">
        <f t="shared" si="72"/>
        <v>0</v>
      </c>
      <c r="EP43" s="276" t="str">
        <f t="shared" si="73"/>
        <v/>
      </c>
      <c r="EQ43" s="148" t="str">
        <f t="shared" si="74"/>
        <v/>
      </c>
      <c r="ER43" s="148" t="str">
        <f t="shared" si="75"/>
        <v/>
      </c>
      <c r="ES43" s="276" t="str">
        <f t="shared" si="131"/>
        <v/>
      </c>
      <c r="ET43" s="276" t="str">
        <f t="shared" si="76"/>
        <v/>
      </c>
      <c r="EU43" s="147" t="str">
        <f t="shared" si="77"/>
        <v/>
      </c>
      <c r="EV43" s="148" t="str">
        <f t="shared" si="78"/>
        <v/>
      </c>
      <c r="EW43" s="148" t="str">
        <f t="shared" si="79"/>
        <v/>
      </c>
      <c r="EX43" s="148"/>
      <c r="EY43" s="148" t="str">
        <f t="shared" si="80"/>
        <v/>
      </c>
      <c r="EZ43" s="151" t="str">
        <f t="shared" si="81"/>
        <v/>
      </c>
      <c r="FA43" s="151" t="str">
        <f t="shared" si="82"/>
        <v/>
      </c>
      <c r="FB43" s="151" t="str">
        <f t="shared" si="83"/>
        <v/>
      </c>
      <c r="FC43" s="151" t="str">
        <f t="shared" si="84"/>
        <v/>
      </c>
      <c r="FD43" s="151" t="str">
        <f t="shared" si="85"/>
        <v/>
      </c>
      <c r="FE43" s="151" t="str">
        <f t="shared" si="86"/>
        <v/>
      </c>
      <c r="FF43" s="151" t="str">
        <f t="shared" si="87"/>
        <v/>
      </c>
      <c r="FG43" s="152" t="str">
        <f t="shared" si="88"/>
        <v/>
      </c>
      <c r="FH43" s="152" t="str">
        <f t="shared" si="89"/>
        <v/>
      </c>
      <c r="FI43" s="152" t="str">
        <f t="shared" si="90"/>
        <v/>
      </c>
      <c r="FJ43" s="152" t="str">
        <f t="shared" si="91"/>
        <v/>
      </c>
      <c r="FK43" s="151" t="str">
        <f t="shared" si="92"/>
        <v/>
      </c>
      <c r="FL43" s="151" t="str">
        <f t="shared" si="93"/>
        <v/>
      </c>
      <c r="FM43" s="152" t="str">
        <f t="shared" si="94"/>
        <v/>
      </c>
      <c r="FN43" s="152">
        <f t="shared" si="95"/>
        <v>0</v>
      </c>
      <c r="FO43" s="152" t="str">
        <f t="shared" si="96"/>
        <v/>
      </c>
      <c r="FP43" s="152" t="str">
        <f t="shared" si="97"/>
        <v/>
      </c>
      <c r="FQ43" s="152" t="str">
        <f t="shared" si="98"/>
        <v/>
      </c>
      <c r="FR43" s="152" t="str">
        <f t="shared" si="99"/>
        <v/>
      </c>
      <c r="FS43" s="152" t="str">
        <f t="shared" si="100"/>
        <v/>
      </c>
      <c r="FT43" s="152" t="str">
        <f t="shared" si="101"/>
        <v/>
      </c>
      <c r="FU43" s="152" t="str">
        <f t="shared" si="102"/>
        <v/>
      </c>
      <c r="FV43" s="151" t="str">
        <f t="shared" si="103"/>
        <v/>
      </c>
      <c r="FW43" s="151" t="str">
        <f t="shared" si="104"/>
        <v/>
      </c>
      <c r="FX43" s="152" t="str">
        <f t="shared" si="105"/>
        <v/>
      </c>
      <c r="FY43" s="153" t="str">
        <f t="shared" si="132"/>
        <v/>
      </c>
      <c r="FZ43" s="156">
        <f t="shared" si="106"/>
        <v>0</v>
      </c>
      <c r="GA43" s="241" t="str">
        <f t="shared" si="107"/>
        <v/>
      </c>
      <c r="GB43" s="214" t="str">
        <f t="shared" si="108"/>
        <v/>
      </c>
      <c r="GC43" s="214" t="str">
        <f t="shared" si="109"/>
        <v/>
      </c>
      <c r="GD43" s="242" t="str">
        <f t="shared" si="110"/>
        <v/>
      </c>
      <c r="GE43" s="253" t="str">
        <f t="shared" si="111"/>
        <v/>
      </c>
      <c r="GF43" s="253" t="str">
        <f t="shared" si="112"/>
        <v/>
      </c>
      <c r="GG43" s="253" t="str">
        <f t="shared" si="113"/>
        <v/>
      </c>
      <c r="GH43" s="253" t="str">
        <f t="shared" si="114"/>
        <v/>
      </c>
      <c r="GI43" s="253" t="str">
        <f t="shared" si="115"/>
        <v/>
      </c>
      <c r="GJ43" s="253" t="str">
        <f t="shared" si="116"/>
        <v/>
      </c>
      <c r="GK43" s="253" t="str">
        <f t="shared" si="117"/>
        <v/>
      </c>
      <c r="GL43" s="253" t="str">
        <f t="shared" si="118"/>
        <v/>
      </c>
      <c r="GM43" s="253" t="str">
        <f t="shared" si="119"/>
        <v/>
      </c>
      <c r="GN43" s="253" t="str">
        <f t="shared" si="120"/>
        <v/>
      </c>
      <c r="GO43" s="329" t="str">
        <f t="shared" si="121"/>
        <v/>
      </c>
      <c r="GP43" s="329" t="str">
        <f t="shared" si="122"/>
        <v/>
      </c>
    </row>
    <row r="44" spans="1:198" x14ac:dyDescent="0.35">
      <c r="A44" s="1">
        <f>IF('Student Profile'!A43="","",'Student Profile'!A43)</f>
        <v>41</v>
      </c>
      <c r="B44" s="28" t="str">
        <f>IF('Student Profile'!B43="","",'Student Profile'!B43)</f>
        <v/>
      </c>
      <c r="C44" s="114" t="str">
        <f>IF('Entry of Marks'!F46="","",'Entry of Marks'!F46)</f>
        <v/>
      </c>
      <c r="D44" s="119" t="str">
        <f>IF('Entry of Marks'!AA46="","",'Entry of Marks'!AA46)</f>
        <v/>
      </c>
      <c r="E44" s="115" t="str">
        <f>IF('Entry of Marks'!M46="","",'Entry of Marks'!M46)</f>
        <v/>
      </c>
      <c r="F44" s="115" t="str">
        <f>IF('Entry of Marks'!AH46="","",'Entry of Marks'!AH46)</f>
        <v/>
      </c>
      <c r="G44" s="116" t="str">
        <f t="shared" si="1"/>
        <v/>
      </c>
      <c r="H44" s="116" t="str">
        <f>IF('Entry of Marks'!AO46="","",'Entry of Marks'!AO46)</f>
        <v/>
      </c>
      <c r="I44" s="116" t="str">
        <f t="shared" si="123"/>
        <v/>
      </c>
      <c r="J44" s="167" t="str">
        <f t="shared" si="133"/>
        <v/>
      </c>
      <c r="K44" s="167" t="str">
        <f t="shared" si="2"/>
        <v/>
      </c>
      <c r="L44" s="167" t="str">
        <f t="shared" si="3"/>
        <v/>
      </c>
      <c r="M44" s="165" t="str">
        <f t="shared" si="124"/>
        <v/>
      </c>
      <c r="N44" s="124" t="str">
        <f>IF('Entry of Marks'!F151="","",'Entry of Marks'!F151)</f>
        <v/>
      </c>
      <c r="O44" s="125" t="str">
        <f>IF('Entry of Marks'!AA151="","",'Entry of Marks'!AA151)</f>
        <v/>
      </c>
      <c r="P44" s="125" t="str">
        <f>IF('Entry of Marks'!M151="","",'Entry of Marks'!M151)</f>
        <v/>
      </c>
      <c r="Q44" s="257" t="str">
        <f>IF('Entry of Marks'!AH151="","",'Entry of Marks'!AH151)</f>
        <v/>
      </c>
      <c r="R44" s="116" t="str">
        <f t="shared" si="4"/>
        <v/>
      </c>
      <c r="S44" s="126" t="str">
        <f>IF('Entry of Marks'!AO151="","",'Entry of Marks'!AO151)</f>
        <v/>
      </c>
      <c r="T44" s="116" t="str">
        <f t="shared" si="5"/>
        <v/>
      </c>
      <c r="U44" s="167" t="str">
        <f t="shared" si="134"/>
        <v/>
      </c>
      <c r="V44" s="176" t="str">
        <f t="shared" si="6"/>
        <v/>
      </c>
      <c r="W44" s="176" t="str">
        <f t="shared" si="125"/>
        <v/>
      </c>
      <c r="X44" s="174" t="str">
        <f t="shared" si="7"/>
        <v/>
      </c>
      <c r="Y44" s="258" t="str">
        <f>IF('Entry of Marks'!F256="","",'Entry of Marks'!F256)</f>
        <v/>
      </c>
      <c r="Z44" s="119" t="str">
        <f>IF('Entry of Marks'!AA256="","",'Entry of Marks'!AA256)</f>
        <v/>
      </c>
      <c r="AA44" s="119" t="str">
        <f>IF('Entry of Marks'!M256="","",'Entry of Marks'!M256)</f>
        <v/>
      </c>
      <c r="AB44" s="119" t="str">
        <f>IF('Entry of Marks'!AH256="","",'Entry of Marks'!AH256)</f>
        <v/>
      </c>
      <c r="AC44" s="116" t="str">
        <f t="shared" si="8"/>
        <v/>
      </c>
      <c r="AD44" s="259" t="str">
        <f>IF('Entry of Marks'!AO256="","",'Entry of Marks'!AO256)</f>
        <v/>
      </c>
      <c r="AE44" s="116" t="str">
        <f t="shared" si="9"/>
        <v/>
      </c>
      <c r="AF44" s="167" t="str">
        <f t="shared" si="135"/>
        <v/>
      </c>
      <c r="AG44" s="167" t="str">
        <f t="shared" si="10"/>
        <v/>
      </c>
      <c r="AH44" s="167" t="str">
        <f t="shared" si="126"/>
        <v/>
      </c>
      <c r="AI44" s="165" t="str">
        <f t="shared" si="127"/>
        <v/>
      </c>
      <c r="AJ44" s="260" t="str">
        <f>IF('Entry of Marks'!F361="","",'Entry of Marks'!F361)</f>
        <v/>
      </c>
      <c r="AK44" s="257" t="str">
        <f>IF('Entry of Marks'!AA361="","",'Entry of Marks'!AA361)</f>
        <v/>
      </c>
      <c r="AL44" s="257" t="str">
        <f>IF('Entry of Marks'!M361="","",'Entry of Marks'!M361)</f>
        <v/>
      </c>
      <c r="AM44" s="257" t="str">
        <f>IF('Entry of Marks'!AH361="","",'Entry of Marks'!AH361)</f>
        <v/>
      </c>
      <c r="AN44" s="116" t="str">
        <f t="shared" si="11"/>
        <v/>
      </c>
      <c r="AO44" s="261" t="str">
        <f>IF('Entry of Marks'!AO361="","",'Entry of Marks'!AO361)</f>
        <v/>
      </c>
      <c r="AP44" s="116" t="str">
        <f t="shared" si="12"/>
        <v/>
      </c>
      <c r="AQ44" s="167" t="str">
        <f t="shared" si="136"/>
        <v/>
      </c>
      <c r="AR44" s="176" t="str">
        <f t="shared" si="145"/>
        <v/>
      </c>
      <c r="AS44" s="176" t="str">
        <f t="shared" si="14"/>
        <v/>
      </c>
      <c r="AT44" s="176" t="str">
        <f t="shared" si="15"/>
        <v/>
      </c>
      <c r="AU44" s="262" t="str">
        <f>IF('Entry of Marks'!F466="","",'Entry of Marks'!F466)</f>
        <v/>
      </c>
      <c r="AV44" s="119" t="str">
        <f>IF('Entry of Marks'!AA466="","",'Entry of Marks'!AA466)</f>
        <v/>
      </c>
      <c r="AW44" s="119" t="str">
        <f>IF('Entry of Marks'!M466="","",'Entry of Marks'!M466)</f>
        <v/>
      </c>
      <c r="AX44" s="119" t="str">
        <f>IF('Entry of Marks'!AH466="","",'Entry of Marks'!AH466)</f>
        <v/>
      </c>
      <c r="AY44" s="116" t="str">
        <f t="shared" si="16"/>
        <v/>
      </c>
      <c r="AZ44" s="259" t="str">
        <f>IF('Entry of Marks'!AO466="","",'Entry of Marks'!AO466)</f>
        <v/>
      </c>
      <c r="BA44" s="116" t="str">
        <f t="shared" si="17"/>
        <v/>
      </c>
      <c r="BB44" s="167" t="str">
        <f t="shared" si="137"/>
        <v/>
      </c>
      <c r="BC44" s="167" t="str">
        <f t="shared" si="18"/>
        <v/>
      </c>
      <c r="BD44" s="167" t="str">
        <f t="shared" si="19"/>
        <v/>
      </c>
      <c r="BE44" s="165" t="str">
        <f t="shared" si="143"/>
        <v/>
      </c>
      <c r="BF44" s="260" t="str">
        <f>IF('Entry of Marks'!F571="","",'Entry of Marks'!F571)</f>
        <v/>
      </c>
      <c r="BG44" s="257" t="str">
        <f>IF('Entry of Marks'!AA571="","",'Entry of Marks'!AA571)</f>
        <v/>
      </c>
      <c r="BH44" s="257" t="str">
        <f>IF('Entry of Marks'!M571="","",'Entry of Marks'!M571)</f>
        <v/>
      </c>
      <c r="BI44" s="257" t="str">
        <f>IF('Entry of Marks'!AH571="","",'Entry of Marks'!AH571)</f>
        <v/>
      </c>
      <c r="BJ44" s="116" t="str">
        <f t="shared" si="20"/>
        <v/>
      </c>
      <c r="BK44" s="261" t="str">
        <f>IF('Entry of Marks'!AO571="","",'Entry of Marks'!AO571)</f>
        <v/>
      </c>
      <c r="BL44" s="116" t="str">
        <f t="shared" si="21"/>
        <v/>
      </c>
      <c r="BM44" s="167" t="str">
        <f t="shared" si="138"/>
        <v/>
      </c>
      <c r="BN44" s="176" t="str">
        <f t="shared" si="22"/>
        <v/>
      </c>
      <c r="BO44" s="176" t="str">
        <f t="shared" si="23"/>
        <v/>
      </c>
      <c r="BP44" s="176" t="str">
        <f t="shared" si="24"/>
        <v/>
      </c>
      <c r="BQ44" s="258" t="str">
        <f>IF('Entry of Marks'!F676="","",'Entry of Marks'!F676)</f>
        <v/>
      </c>
      <c r="BR44" s="119" t="str">
        <f>IF('Entry of Marks'!AA676="","",'Entry of Marks'!AA676)</f>
        <v/>
      </c>
      <c r="BS44" s="119" t="str">
        <f>IF('Entry of Marks'!M676="","",'Entry of Marks'!M676)</f>
        <v/>
      </c>
      <c r="BT44" s="119" t="str">
        <f>IF('Entry of Marks'!AH676="","",'Entry of Marks'!AH676)</f>
        <v/>
      </c>
      <c r="BU44" s="116" t="str">
        <f t="shared" si="25"/>
        <v/>
      </c>
      <c r="BV44" s="119" t="str">
        <f>IF('Entry of Marks'!AO676="","",'Entry of Marks'!AO676)</f>
        <v/>
      </c>
      <c r="BW44" s="116" t="str">
        <f t="shared" si="26"/>
        <v/>
      </c>
      <c r="BX44" s="167" t="str">
        <f t="shared" si="139"/>
        <v/>
      </c>
      <c r="BY44" s="167" t="str">
        <f t="shared" si="27"/>
        <v/>
      </c>
      <c r="BZ44" s="167" t="str">
        <f t="shared" si="128"/>
        <v/>
      </c>
      <c r="CA44" s="165" t="str">
        <f t="shared" si="140"/>
        <v/>
      </c>
      <c r="CB44" s="260" t="str">
        <f>IF('Entry of Marks'!F781="","",'Entry of Marks'!F781)</f>
        <v/>
      </c>
      <c r="CC44" s="257" t="str">
        <f>IF('Entry of Marks'!AA781="","",'Entry of Marks'!AA781)</f>
        <v/>
      </c>
      <c r="CD44" s="257" t="str">
        <f>IF('Entry of Marks'!M781="","",'Entry of Marks'!M781)</f>
        <v/>
      </c>
      <c r="CE44" s="257" t="str">
        <f>IF('Entry of Marks'!AH781="","",'Entry of Marks'!AH781)</f>
        <v/>
      </c>
      <c r="CF44" s="116" t="str">
        <f t="shared" si="144"/>
        <v/>
      </c>
      <c r="CG44" s="261" t="str">
        <f>IF('Entry of Marks'!AO781="","",'Entry of Marks'!AO781)</f>
        <v/>
      </c>
      <c r="CH44" s="116" t="str">
        <f t="shared" si="28"/>
        <v/>
      </c>
      <c r="CI44" s="167" t="str">
        <f t="shared" si="141"/>
        <v/>
      </c>
      <c r="CJ44" s="176" t="str">
        <f t="shared" si="129"/>
        <v/>
      </c>
      <c r="CK44" s="176" t="str">
        <f t="shared" si="29"/>
        <v/>
      </c>
      <c r="CL44" s="324" t="str">
        <f t="shared" si="30"/>
        <v/>
      </c>
      <c r="CM44" s="258" t="str">
        <f>IF('Entry of Marks'!F886="","",'Entry of Marks'!F886)</f>
        <v/>
      </c>
      <c r="CN44" s="119" t="str">
        <f>IF('Entry of Marks'!AA886="","",'Entry of Marks'!AA886)</f>
        <v/>
      </c>
      <c r="CO44" s="119" t="str">
        <f>IF('Entry of Marks'!M886="","",'Entry of Marks'!M886)</f>
        <v/>
      </c>
      <c r="CP44" s="119" t="str">
        <f>IF('Entry of Marks'!AH886="","",'Entry of Marks'!AH886)</f>
        <v/>
      </c>
      <c r="CQ44" s="116" t="str">
        <f t="shared" si="31"/>
        <v/>
      </c>
      <c r="CR44" s="119" t="str">
        <f>IF('Entry of Marks'!AO886="","",'Entry of Marks'!AO886)</f>
        <v/>
      </c>
      <c r="CS44" s="116" t="str">
        <f t="shared" si="32"/>
        <v/>
      </c>
      <c r="CT44" s="167" t="str">
        <f t="shared" si="142"/>
        <v/>
      </c>
      <c r="CU44" s="167" t="str">
        <f t="shared" si="33"/>
        <v/>
      </c>
      <c r="CV44" s="167" t="str">
        <f t="shared" si="34"/>
        <v/>
      </c>
      <c r="CW44" s="165" t="str">
        <f t="shared" si="35"/>
        <v/>
      </c>
      <c r="CX44" s="131" t="str">
        <f>IF('Co-Scholostic'!C43="","",'Co-Scholostic'!C43)</f>
        <v/>
      </c>
      <c r="CY44" s="131" t="str">
        <f>IF('Co-Scholostic'!D43="","",'Co-Scholostic'!D43)</f>
        <v/>
      </c>
      <c r="CZ44" s="131" t="str">
        <f>IF('Co-Scholostic'!E43="","",'Co-Scholostic'!E43)</f>
        <v/>
      </c>
      <c r="DA44" s="131" t="str">
        <f>IF('Co-Scholostic'!F43="","",'Co-Scholostic'!F43)</f>
        <v/>
      </c>
      <c r="DB44" s="134" t="str">
        <f t="shared" si="36"/>
        <v/>
      </c>
      <c r="DC44" s="134" t="str">
        <f t="shared" si="37"/>
        <v/>
      </c>
      <c r="DD44" s="134" t="str">
        <f t="shared" si="38"/>
        <v/>
      </c>
      <c r="DE44" s="134" t="str">
        <f t="shared" si="39"/>
        <v/>
      </c>
      <c r="DF44" s="134" t="str">
        <f t="shared" si="40"/>
        <v/>
      </c>
      <c r="DG44" s="134" t="str">
        <f t="shared" si="41"/>
        <v/>
      </c>
      <c r="DH44" s="134" t="str">
        <f t="shared" si="42"/>
        <v/>
      </c>
      <c r="DI44" s="134" t="str">
        <f t="shared" si="43"/>
        <v/>
      </c>
      <c r="DJ44" s="134" t="e">
        <f t="shared" si="44"/>
        <v>#VALUE!</v>
      </c>
      <c r="DK44" s="137" t="str">
        <f t="shared" si="45"/>
        <v/>
      </c>
      <c r="DL44" s="137" t="str">
        <f t="shared" si="46"/>
        <v/>
      </c>
      <c r="DM44" s="137" t="str">
        <f t="shared" si="47"/>
        <v/>
      </c>
      <c r="DN44" s="137" t="str">
        <f t="shared" si="48"/>
        <v/>
      </c>
      <c r="DO44" s="137" t="str">
        <f t="shared" si="49"/>
        <v/>
      </c>
      <c r="DP44" s="137" t="str">
        <f t="shared" si="50"/>
        <v/>
      </c>
      <c r="DQ44" s="137" t="str">
        <f t="shared" si="51"/>
        <v/>
      </c>
      <c r="DR44" s="137" t="str">
        <f t="shared" si="52"/>
        <v/>
      </c>
      <c r="DS44" s="137" t="e">
        <f t="shared" si="53"/>
        <v>#VALUE!</v>
      </c>
      <c r="DT44" s="143" t="str">
        <f t="shared" si="54"/>
        <v/>
      </c>
      <c r="DU44" s="144" t="str">
        <f t="shared" si="55"/>
        <v/>
      </c>
      <c r="DV44" s="145" t="str">
        <f t="shared" si="56"/>
        <v/>
      </c>
      <c r="DW44" s="138"/>
      <c r="DX44" s="30" t="str">
        <f t="shared" si="130"/>
        <v/>
      </c>
      <c r="DY44" s="146" t="str">
        <f t="shared" si="57"/>
        <v/>
      </c>
      <c r="DZ44" s="266" t="str">
        <f t="shared" si="58"/>
        <v/>
      </c>
      <c r="EA44" s="266" t="str">
        <f t="shared" si="59"/>
        <v/>
      </c>
      <c r="EB44" s="266" t="str">
        <f t="shared" si="60"/>
        <v/>
      </c>
      <c r="EC44" s="266" t="str">
        <f t="shared" si="61"/>
        <v/>
      </c>
      <c r="ED44" s="266" t="str">
        <f t="shared" si="62"/>
        <v/>
      </c>
      <c r="EE44" s="266" t="str">
        <f t="shared" si="63"/>
        <v/>
      </c>
      <c r="EF44" s="266" t="str">
        <f t="shared" si="64"/>
        <v/>
      </c>
      <c r="EG44" s="268"/>
      <c r="EH44" s="269" t="str">
        <f t="shared" si="65"/>
        <v/>
      </c>
      <c r="EI44" s="269" t="str">
        <f t="shared" si="66"/>
        <v/>
      </c>
      <c r="EJ44" s="269" t="str">
        <f t="shared" si="67"/>
        <v/>
      </c>
      <c r="EK44" s="269" t="str">
        <f t="shared" si="68"/>
        <v/>
      </c>
      <c r="EL44" s="271" t="str">
        <f t="shared" si="69"/>
        <v/>
      </c>
      <c r="EM44" s="271" t="str">
        <f t="shared" si="70"/>
        <v/>
      </c>
      <c r="EN44" s="273" t="str">
        <f t="shared" si="71"/>
        <v/>
      </c>
      <c r="EO44" s="276">
        <f t="shared" si="72"/>
        <v>0</v>
      </c>
      <c r="EP44" s="276" t="str">
        <f t="shared" si="73"/>
        <v/>
      </c>
      <c r="EQ44" s="148" t="str">
        <f t="shared" si="74"/>
        <v/>
      </c>
      <c r="ER44" s="148" t="str">
        <f t="shared" si="75"/>
        <v/>
      </c>
      <c r="ES44" s="276" t="str">
        <f t="shared" si="131"/>
        <v/>
      </c>
      <c r="ET44" s="276" t="str">
        <f t="shared" si="76"/>
        <v/>
      </c>
      <c r="EU44" s="147" t="str">
        <f t="shared" si="77"/>
        <v/>
      </c>
      <c r="EV44" s="148" t="str">
        <f t="shared" si="78"/>
        <v/>
      </c>
      <c r="EW44" s="148" t="str">
        <f t="shared" si="79"/>
        <v/>
      </c>
      <c r="EX44" s="148"/>
      <c r="EY44" s="148" t="str">
        <f t="shared" si="80"/>
        <v/>
      </c>
      <c r="EZ44" s="151" t="str">
        <f t="shared" si="81"/>
        <v/>
      </c>
      <c r="FA44" s="151" t="str">
        <f t="shared" si="82"/>
        <v/>
      </c>
      <c r="FB44" s="151" t="str">
        <f t="shared" si="83"/>
        <v/>
      </c>
      <c r="FC44" s="151" t="str">
        <f t="shared" si="84"/>
        <v/>
      </c>
      <c r="FD44" s="151" t="str">
        <f t="shared" si="85"/>
        <v/>
      </c>
      <c r="FE44" s="151" t="str">
        <f t="shared" si="86"/>
        <v/>
      </c>
      <c r="FF44" s="151" t="str">
        <f t="shared" si="87"/>
        <v/>
      </c>
      <c r="FG44" s="152" t="str">
        <f t="shared" si="88"/>
        <v/>
      </c>
      <c r="FH44" s="152" t="str">
        <f t="shared" si="89"/>
        <v/>
      </c>
      <c r="FI44" s="152" t="str">
        <f t="shared" si="90"/>
        <v/>
      </c>
      <c r="FJ44" s="152" t="str">
        <f t="shared" si="91"/>
        <v/>
      </c>
      <c r="FK44" s="151" t="str">
        <f t="shared" si="92"/>
        <v/>
      </c>
      <c r="FL44" s="151" t="str">
        <f t="shared" si="93"/>
        <v/>
      </c>
      <c r="FM44" s="152" t="str">
        <f t="shared" si="94"/>
        <v/>
      </c>
      <c r="FN44" s="152">
        <f t="shared" si="95"/>
        <v>0</v>
      </c>
      <c r="FO44" s="152" t="str">
        <f t="shared" si="96"/>
        <v/>
      </c>
      <c r="FP44" s="152" t="str">
        <f t="shared" si="97"/>
        <v/>
      </c>
      <c r="FQ44" s="152" t="str">
        <f t="shared" si="98"/>
        <v/>
      </c>
      <c r="FR44" s="152" t="str">
        <f t="shared" si="99"/>
        <v/>
      </c>
      <c r="FS44" s="152" t="str">
        <f t="shared" si="100"/>
        <v/>
      </c>
      <c r="FT44" s="152" t="str">
        <f t="shared" si="101"/>
        <v/>
      </c>
      <c r="FU44" s="152" t="str">
        <f t="shared" si="102"/>
        <v/>
      </c>
      <c r="FV44" s="151" t="str">
        <f t="shared" si="103"/>
        <v/>
      </c>
      <c r="FW44" s="151" t="str">
        <f t="shared" si="104"/>
        <v/>
      </c>
      <c r="FX44" s="152" t="str">
        <f t="shared" si="105"/>
        <v/>
      </c>
      <c r="FY44" s="153" t="str">
        <f t="shared" si="132"/>
        <v/>
      </c>
      <c r="FZ44" s="156">
        <f t="shared" si="106"/>
        <v>0</v>
      </c>
      <c r="GA44" s="241" t="str">
        <f t="shared" si="107"/>
        <v/>
      </c>
      <c r="GB44" s="214" t="str">
        <f t="shared" si="108"/>
        <v/>
      </c>
      <c r="GC44" s="214" t="str">
        <f t="shared" si="109"/>
        <v/>
      </c>
      <c r="GD44" s="242" t="str">
        <f t="shared" si="110"/>
        <v/>
      </c>
      <c r="GE44" s="253" t="str">
        <f t="shared" si="111"/>
        <v/>
      </c>
      <c r="GF44" s="253" t="str">
        <f t="shared" si="112"/>
        <v/>
      </c>
      <c r="GG44" s="253" t="str">
        <f t="shared" si="113"/>
        <v/>
      </c>
      <c r="GH44" s="253" t="str">
        <f t="shared" si="114"/>
        <v/>
      </c>
      <c r="GI44" s="253" t="str">
        <f t="shared" si="115"/>
        <v/>
      </c>
      <c r="GJ44" s="253" t="str">
        <f t="shared" si="116"/>
        <v/>
      </c>
      <c r="GK44" s="253" t="str">
        <f t="shared" si="117"/>
        <v/>
      </c>
      <c r="GL44" s="253" t="str">
        <f t="shared" si="118"/>
        <v/>
      </c>
      <c r="GM44" s="253" t="str">
        <f t="shared" si="119"/>
        <v/>
      </c>
      <c r="GN44" s="253" t="str">
        <f t="shared" si="120"/>
        <v/>
      </c>
      <c r="GO44" s="329" t="str">
        <f t="shared" si="121"/>
        <v/>
      </c>
      <c r="GP44" s="329" t="str">
        <f t="shared" si="122"/>
        <v/>
      </c>
    </row>
    <row r="45" spans="1:198" x14ac:dyDescent="0.35">
      <c r="A45" s="1">
        <f>IF('Student Profile'!A44="","",'Student Profile'!A44)</f>
        <v>42</v>
      </c>
      <c r="B45" s="28" t="str">
        <f>IF('Student Profile'!B44="","",'Student Profile'!B44)</f>
        <v/>
      </c>
      <c r="C45" s="114" t="str">
        <f>IF('Entry of Marks'!F47="","",'Entry of Marks'!F47)</f>
        <v/>
      </c>
      <c r="D45" s="119" t="str">
        <f>IF('Entry of Marks'!AA47="","",'Entry of Marks'!AA47)</f>
        <v/>
      </c>
      <c r="E45" s="115" t="str">
        <f>IF('Entry of Marks'!M47="","",'Entry of Marks'!M47)</f>
        <v/>
      </c>
      <c r="F45" s="115" t="str">
        <f>IF('Entry of Marks'!AH47="","",'Entry of Marks'!AH47)</f>
        <v/>
      </c>
      <c r="G45" s="116" t="str">
        <f t="shared" si="1"/>
        <v/>
      </c>
      <c r="H45" s="116" t="str">
        <f>IF('Entry of Marks'!AO47="","",'Entry of Marks'!AO47)</f>
        <v/>
      </c>
      <c r="I45" s="116" t="str">
        <f t="shared" si="123"/>
        <v/>
      </c>
      <c r="J45" s="167" t="str">
        <f t="shared" si="133"/>
        <v/>
      </c>
      <c r="K45" s="167" t="str">
        <f t="shared" si="2"/>
        <v/>
      </c>
      <c r="L45" s="167" t="str">
        <f t="shared" si="3"/>
        <v/>
      </c>
      <c r="M45" s="165" t="str">
        <f t="shared" si="124"/>
        <v/>
      </c>
      <c r="N45" s="124" t="str">
        <f>IF('Entry of Marks'!F152="","",'Entry of Marks'!F152)</f>
        <v/>
      </c>
      <c r="O45" s="125" t="str">
        <f>IF('Entry of Marks'!AA152="","",'Entry of Marks'!AA152)</f>
        <v/>
      </c>
      <c r="P45" s="125" t="str">
        <f>IF('Entry of Marks'!M152="","",'Entry of Marks'!M152)</f>
        <v/>
      </c>
      <c r="Q45" s="257" t="str">
        <f>IF('Entry of Marks'!AH152="","",'Entry of Marks'!AH152)</f>
        <v/>
      </c>
      <c r="R45" s="116" t="str">
        <f t="shared" si="4"/>
        <v/>
      </c>
      <c r="S45" s="126" t="str">
        <f>IF('Entry of Marks'!AO152="","",'Entry of Marks'!AO152)</f>
        <v/>
      </c>
      <c r="T45" s="116" t="str">
        <f t="shared" si="5"/>
        <v/>
      </c>
      <c r="U45" s="167" t="str">
        <f t="shared" si="134"/>
        <v/>
      </c>
      <c r="V45" s="176" t="str">
        <f t="shared" si="6"/>
        <v/>
      </c>
      <c r="W45" s="176" t="str">
        <f t="shared" si="125"/>
        <v/>
      </c>
      <c r="X45" s="174" t="str">
        <f t="shared" si="7"/>
        <v/>
      </c>
      <c r="Y45" s="258" t="str">
        <f>IF('Entry of Marks'!F257="","",'Entry of Marks'!F257)</f>
        <v/>
      </c>
      <c r="Z45" s="119" t="str">
        <f>IF('Entry of Marks'!AA257="","",'Entry of Marks'!AA257)</f>
        <v/>
      </c>
      <c r="AA45" s="119" t="str">
        <f>IF('Entry of Marks'!M257="","",'Entry of Marks'!M257)</f>
        <v/>
      </c>
      <c r="AB45" s="119" t="str">
        <f>IF('Entry of Marks'!AH257="","",'Entry of Marks'!AH257)</f>
        <v/>
      </c>
      <c r="AC45" s="116" t="str">
        <f t="shared" si="8"/>
        <v/>
      </c>
      <c r="AD45" s="259" t="str">
        <f>IF('Entry of Marks'!AO257="","",'Entry of Marks'!AO257)</f>
        <v/>
      </c>
      <c r="AE45" s="116" t="str">
        <f t="shared" si="9"/>
        <v/>
      </c>
      <c r="AF45" s="167" t="str">
        <f t="shared" si="135"/>
        <v/>
      </c>
      <c r="AG45" s="167" t="str">
        <f t="shared" si="10"/>
        <v/>
      </c>
      <c r="AH45" s="167" t="str">
        <f t="shared" si="126"/>
        <v/>
      </c>
      <c r="AI45" s="165" t="str">
        <f t="shared" si="127"/>
        <v/>
      </c>
      <c r="AJ45" s="260" t="str">
        <f>IF('Entry of Marks'!F362="","",'Entry of Marks'!F362)</f>
        <v/>
      </c>
      <c r="AK45" s="257" t="str">
        <f>IF('Entry of Marks'!AA362="","",'Entry of Marks'!AA362)</f>
        <v/>
      </c>
      <c r="AL45" s="257" t="str">
        <f>IF('Entry of Marks'!M362="","",'Entry of Marks'!M362)</f>
        <v/>
      </c>
      <c r="AM45" s="257" t="str">
        <f>IF('Entry of Marks'!AH362="","",'Entry of Marks'!AH362)</f>
        <v/>
      </c>
      <c r="AN45" s="116" t="str">
        <f t="shared" si="11"/>
        <v/>
      </c>
      <c r="AO45" s="261" t="str">
        <f>IF('Entry of Marks'!AO362="","",'Entry of Marks'!AO362)</f>
        <v/>
      </c>
      <c r="AP45" s="116" t="str">
        <f t="shared" si="12"/>
        <v/>
      </c>
      <c r="AQ45" s="167" t="str">
        <f t="shared" si="136"/>
        <v/>
      </c>
      <c r="AR45" s="176" t="str">
        <f t="shared" si="145"/>
        <v/>
      </c>
      <c r="AS45" s="176" t="str">
        <f t="shared" si="14"/>
        <v/>
      </c>
      <c r="AT45" s="176" t="str">
        <f t="shared" si="15"/>
        <v/>
      </c>
      <c r="AU45" s="262" t="str">
        <f>IF('Entry of Marks'!F467="","",'Entry of Marks'!F467)</f>
        <v/>
      </c>
      <c r="AV45" s="119" t="str">
        <f>IF('Entry of Marks'!AA467="","",'Entry of Marks'!AA467)</f>
        <v/>
      </c>
      <c r="AW45" s="119" t="str">
        <f>IF('Entry of Marks'!M467="","",'Entry of Marks'!M467)</f>
        <v/>
      </c>
      <c r="AX45" s="119" t="str">
        <f>IF('Entry of Marks'!AH467="","",'Entry of Marks'!AH467)</f>
        <v/>
      </c>
      <c r="AY45" s="116" t="str">
        <f t="shared" si="16"/>
        <v/>
      </c>
      <c r="AZ45" s="259" t="str">
        <f>IF('Entry of Marks'!AO467="","",'Entry of Marks'!AO467)</f>
        <v/>
      </c>
      <c r="BA45" s="116" t="str">
        <f t="shared" si="17"/>
        <v/>
      </c>
      <c r="BB45" s="167" t="str">
        <f t="shared" si="137"/>
        <v/>
      </c>
      <c r="BC45" s="167" t="str">
        <f t="shared" si="18"/>
        <v/>
      </c>
      <c r="BD45" s="167" t="str">
        <f t="shared" si="19"/>
        <v/>
      </c>
      <c r="BE45" s="165" t="str">
        <f t="shared" si="143"/>
        <v/>
      </c>
      <c r="BF45" s="260" t="str">
        <f>IF('Entry of Marks'!F572="","",'Entry of Marks'!F572)</f>
        <v/>
      </c>
      <c r="BG45" s="257" t="str">
        <f>IF('Entry of Marks'!AA572="","",'Entry of Marks'!AA572)</f>
        <v/>
      </c>
      <c r="BH45" s="257" t="str">
        <f>IF('Entry of Marks'!M572="","",'Entry of Marks'!M572)</f>
        <v/>
      </c>
      <c r="BI45" s="257" t="str">
        <f>IF('Entry of Marks'!AH572="","",'Entry of Marks'!AH572)</f>
        <v/>
      </c>
      <c r="BJ45" s="116" t="str">
        <f t="shared" si="20"/>
        <v/>
      </c>
      <c r="BK45" s="261" t="str">
        <f>IF('Entry of Marks'!AO572="","",'Entry of Marks'!AO572)</f>
        <v/>
      </c>
      <c r="BL45" s="116" t="str">
        <f t="shared" si="21"/>
        <v/>
      </c>
      <c r="BM45" s="167" t="str">
        <f t="shared" si="138"/>
        <v/>
      </c>
      <c r="BN45" s="176" t="str">
        <f t="shared" si="22"/>
        <v/>
      </c>
      <c r="BO45" s="176" t="str">
        <f t="shared" si="23"/>
        <v/>
      </c>
      <c r="BP45" s="176" t="str">
        <f t="shared" si="24"/>
        <v/>
      </c>
      <c r="BQ45" s="258" t="str">
        <f>IF('Entry of Marks'!F677="","",'Entry of Marks'!F677)</f>
        <v/>
      </c>
      <c r="BR45" s="119" t="str">
        <f>IF('Entry of Marks'!AA677="","",'Entry of Marks'!AA677)</f>
        <v/>
      </c>
      <c r="BS45" s="119" t="str">
        <f>IF('Entry of Marks'!M677="","",'Entry of Marks'!M677)</f>
        <v/>
      </c>
      <c r="BT45" s="119" t="str">
        <f>IF('Entry of Marks'!AH677="","",'Entry of Marks'!AH677)</f>
        <v/>
      </c>
      <c r="BU45" s="116" t="str">
        <f t="shared" si="25"/>
        <v/>
      </c>
      <c r="BV45" s="119" t="str">
        <f>IF('Entry of Marks'!AO677="","",'Entry of Marks'!AO677)</f>
        <v/>
      </c>
      <c r="BW45" s="116" t="str">
        <f t="shared" si="26"/>
        <v/>
      </c>
      <c r="BX45" s="167" t="str">
        <f t="shared" si="139"/>
        <v/>
      </c>
      <c r="BY45" s="167" t="str">
        <f t="shared" si="27"/>
        <v/>
      </c>
      <c r="BZ45" s="167" t="str">
        <f t="shared" si="128"/>
        <v/>
      </c>
      <c r="CA45" s="165" t="str">
        <f t="shared" si="140"/>
        <v/>
      </c>
      <c r="CB45" s="260" t="str">
        <f>IF('Entry of Marks'!F782="","",'Entry of Marks'!F782)</f>
        <v/>
      </c>
      <c r="CC45" s="257" t="str">
        <f>IF('Entry of Marks'!AA782="","",'Entry of Marks'!AA782)</f>
        <v/>
      </c>
      <c r="CD45" s="257" t="str">
        <f>IF('Entry of Marks'!M782="","",'Entry of Marks'!M782)</f>
        <v/>
      </c>
      <c r="CE45" s="257" t="str">
        <f>IF('Entry of Marks'!AH782="","",'Entry of Marks'!AH782)</f>
        <v/>
      </c>
      <c r="CF45" s="116" t="str">
        <f t="shared" si="144"/>
        <v/>
      </c>
      <c r="CG45" s="261" t="str">
        <f>IF('Entry of Marks'!AO782="","",'Entry of Marks'!AO782)</f>
        <v/>
      </c>
      <c r="CH45" s="116" t="str">
        <f t="shared" si="28"/>
        <v/>
      </c>
      <c r="CI45" s="167" t="str">
        <f t="shared" si="141"/>
        <v/>
      </c>
      <c r="CJ45" s="176" t="str">
        <f t="shared" si="129"/>
        <v/>
      </c>
      <c r="CK45" s="176" t="str">
        <f t="shared" si="29"/>
        <v/>
      </c>
      <c r="CL45" s="324" t="str">
        <f t="shared" si="30"/>
        <v/>
      </c>
      <c r="CM45" s="258" t="str">
        <f>IF('Entry of Marks'!F887="","",'Entry of Marks'!F887)</f>
        <v/>
      </c>
      <c r="CN45" s="119" t="str">
        <f>IF('Entry of Marks'!AA887="","",'Entry of Marks'!AA887)</f>
        <v/>
      </c>
      <c r="CO45" s="119" t="str">
        <f>IF('Entry of Marks'!M887="","",'Entry of Marks'!M887)</f>
        <v/>
      </c>
      <c r="CP45" s="119" t="str">
        <f>IF('Entry of Marks'!AH887="","",'Entry of Marks'!AH887)</f>
        <v/>
      </c>
      <c r="CQ45" s="116" t="str">
        <f t="shared" si="31"/>
        <v/>
      </c>
      <c r="CR45" s="119" t="str">
        <f>IF('Entry of Marks'!AO887="","",'Entry of Marks'!AO887)</f>
        <v/>
      </c>
      <c r="CS45" s="116" t="str">
        <f t="shared" si="32"/>
        <v/>
      </c>
      <c r="CT45" s="167" t="str">
        <f t="shared" si="142"/>
        <v/>
      </c>
      <c r="CU45" s="167" t="str">
        <f t="shared" si="33"/>
        <v/>
      </c>
      <c r="CV45" s="167" t="str">
        <f t="shared" si="34"/>
        <v/>
      </c>
      <c r="CW45" s="165" t="str">
        <f t="shared" si="35"/>
        <v/>
      </c>
      <c r="CX45" s="131" t="str">
        <f>IF('Co-Scholostic'!C44="","",'Co-Scholostic'!C44)</f>
        <v/>
      </c>
      <c r="CY45" s="131" t="str">
        <f>IF('Co-Scholostic'!D44="","",'Co-Scholostic'!D44)</f>
        <v/>
      </c>
      <c r="CZ45" s="131" t="str">
        <f>IF('Co-Scholostic'!E44="","",'Co-Scholostic'!E44)</f>
        <v/>
      </c>
      <c r="DA45" s="131" t="str">
        <f>IF('Co-Scholostic'!F44="","",'Co-Scholostic'!F44)</f>
        <v/>
      </c>
      <c r="DB45" s="134" t="str">
        <f t="shared" si="36"/>
        <v/>
      </c>
      <c r="DC45" s="134" t="str">
        <f t="shared" si="37"/>
        <v/>
      </c>
      <c r="DD45" s="134" t="str">
        <f t="shared" si="38"/>
        <v/>
      </c>
      <c r="DE45" s="134" t="str">
        <f t="shared" si="39"/>
        <v/>
      </c>
      <c r="DF45" s="134" t="str">
        <f t="shared" si="40"/>
        <v/>
      </c>
      <c r="DG45" s="134" t="str">
        <f t="shared" si="41"/>
        <v/>
      </c>
      <c r="DH45" s="134" t="str">
        <f t="shared" si="42"/>
        <v/>
      </c>
      <c r="DI45" s="134" t="str">
        <f t="shared" si="43"/>
        <v/>
      </c>
      <c r="DJ45" s="134" t="e">
        <f t="shared" si="44"/>
        <v>#VALUE!</v>
      </c>
      <c r="DK45" s="137" t="str">
        <f t="shared" si="45"/>
        <v/>
      </c>
      <c r="DL45" s="137" t="str">
        <f t="shared" si="46"/>
        <v/>
      </c>
      <c r="DM45" s="137" t="str">
        <f t="shared" si="47"/>
        <v/>
      </c>
      <c r="DN45" s="137" t="str">
        <f t="shared" si="48"/>
        <v/>
      </c>
      <c r="DO45" s="137" t="str">
        <f t="shared" si="49"/>
        <v/>
      </c>
      <c r="DP45" s="137" t="str">
        <f t="shared" si="50"/>
        <v/>
      </c>
      <c r="DQ45" s="137" t="str">
        <f t="shared" si="51"/>
        <v/>
      </c>
      <c r="DR45" s="137" t="str">
        <f t="shared" si="52"/>
        <v/>
      </c>
      <c r="DS45" s="137" t="e">
        <f t="shared" si="53"/>
        <v>#VALUE!</v>
      </c>
      <c r="DT45" s="143" t="str">
        <f t="shared" si="54"/>
        <v/>
      </c>
      <c r="DU45" s="144" t="str">
        <f t="shared" si="55"/>
        <v/>
      </c>
      <c r="DV45" s="145" t="str">
        <f t="shared" si="56"/>
        <v/>
      </c>
      <c r="DW45" s="138"/>
      <c r="DX45" s="30" t="str">
        <f t="shared" si="130"/>
        <v/>
      </c>
      <c r="DY45" s="146" t="str">
        <f t="shared" si="57"/>
        <v/>
      </c>
      <c r="DZ45" s="266" t="str">
        <f t="shared" si="58"/>
        <v/>
      </c>
      <c r="EA45" s="266" t="str">
        <f t="shared" si="59"/>
        <v/>
      </c>
      <c r="EB45" s="266" t="str">
        <f t="shared" si="60"/>
        <v/>
      </c>
      <c r="EC45" s="266" t="str">
        <f t="shared" si="61"/>
        <v/>
      </c>
      <c r="ED45" s="266" t="str">
        <f t="shared" si="62"/>
        <v/>
      </c>
      <c r="EE45" s="266" t="str">
        <f t="shared" si="63"/>
        <v/>
      </c>
      <c r="EF45" s="266" t="str">
        <f t="shared" si="64"/>
        <v/>
      </c>
      <c r="EG45" s="268"/>
      <c r="EH45" s="269" t="str">
        <f t="shared" si="65"/>
        <v/>
      </c>
      <c r="EI45" s="269" t="str">
        <f t="shared" si="66"/>
        <v/>
      </c>
      <c r="EJ45" s="269" t="str">
        <f t="shared" si="67"/>
        <v/>
      </c>
      <c r="EK45" s="269" t="str">
        <f t="shared" si="68"/>
        <v/>
      </c>
      <c r="EL45" s="271" t="str">
        <f t="shared" si="69"/>
        <v/>
      </c>
      <c r="EM45" s="271" t="str">
        <f t="shared" si="70"/>
        <v/>
      </c>
      <c r="EN45" s="273" t="str">
        <f t="shared" si="71"/>
        <v/>
      </c>
      <c r="EO45" s="276">
        <f t="shared" si="72"/>
        <v>0</v>
      </c>
      <c r="EP45" s="276" t="str">
        <f t="shared" si="73"/>
        <v/>
      </c>
      <c r="EQ45" s="148" t="str">
        <f t="shared" si="74"/>
        <v/>
      </c>
      <c r="ER45" s="148" t="str">
        <f t="shared" si="75"/>
        <v/>
      </c>
      <c r="ES45" s="276" t="str">
        <f t="shared" si="131"/>
        <v/>
      </c>
      <c r="ET45" s="276" t="str">
        <f t="shared" si="76"/>
        <v/>
      </c>
      <c r="EU45" s="147" t="str">
        <f t="shared" si="77"/>
        <v/>
      </c>
      <c r="EV45" s="148" t="str">
        <f t="shared" si="78"/>
        <v/>
      </c>
      <c r="EW45" s="148" t="str">
        <f t="shared" si="79"/>
        <v/>
      </c>
      <c r="EX45" s="148"/>
      <c r="EY45" s="148" t="str">
        <f t="shared" si="80"/>
        <v/>
      </c>
      <c r="EZ45" s="151" t="str">
        <f t="shared" si="81"/>
        <v/>
      </c>
      <c r="FA45" s="151" t="str">
        <f t="shared" si="82"/>
        <v/>
      </c>
      <c r="FB45" s="151" t="str">
        <f t="shared" si="83"/>
        <v/>
      </c>
      <c r="FC45" s="151" t="str">
        <f t="shared" si="84"/>
        <v/>
      </c>
      <c r="FD45" s="151" t="str">
        <f t="shared" si="85"/>
        <v/>
      </c>
      <c r="FE45" s="151" t="str">
        <f t="shared" si="86"/>
        <v/>
      </c>
      <c r="FF45" s="151" t="str">
        <f t="shared" si="87"/>
        <v/>
      </c>
      <c r="FG45" s="152" t="str">
        <f t="shared" si="88"/>
        <v/>
      </c>
      <c r="FH45" s="152" t="str">
        <f t="shared" si="89"/>
        <v/>
      </c>
      <c r="FI45" s="152" t="str">
        <f t="shared" si="90"/>
        <v/>
      </c>
      <c r="FJ45" s="152" t="str">
        <f t="shared" si="91"/>
        <v/>
      </c>
      <c r="FK45" s="151" t="str">
        <f t="shared" si="92"/>
        <v/>
      </c>
      <c r="FL45" s="151" t="str">
        <f t="shared" si="93"/>
        <v/>
      </c>
      <c r="FM45" s="152" t="str">
        <f t="shared" si="94"/>
        <v/>
      </c>
      <c r="FN45" s="152">
        <f t="shared" si="95"/>
        <v>0</v>
      </c>
      <c r="FO45" s="152" t="str">
        <f t="shared" si="96"/>
        <v/>
      </c>
      <c r="FP45" s="152" t="str">
        <f t="shared" si="97"/>
        <v/>
      </c>
      <c r="FQ45" s="152" t="str">
        <f t="shared" si="98"/>
        <v/>
      </c>
      <c r="FR45" s="152" t="str">
        <f t="shared" si="99"/>
        <v/>
      </c>
      <c r="FS45" s="152" t="str">
        <f t="shared" si="100"/>
        <v/>
      </c>
      <c r="FT45" s="152" t="str">
        <f t="shared" si="101"/>
        <v/>
      </c>
      <c r="FU45" s="152" t="str">
        <f t="shared" si="102"/>
        <v/>
      </c>
      <c r="FV45" s="151" t="str">
        <f t="shared" si="103"/>
        <v/>
      </c>
      <c r="FW45" s="151" t="str">
        <f t="shared" si="104"/>
        <v/>
      </c>
      <c r="FX45" s="152" t="str">
        <f t="shared" si="105"/>
        <v/>
      </c>
      <c r="FY45" s="153" t="str">
        <f t="shared" si="132"/>
        <v/>
      </c>
      <c r="FZ45" s="156">
        <f t="shared" si="106"/>
        <v>0</v>
      </c>
      <c r="GA45" s="241" t="str">
        <f t="shared" si="107"/>
        <v/>
      </c>
      <c r="GB45" s="214" t="str">
        <f t="shared" si="108"/>
        <v/>
      </c>
      <c r="GC45" s="214" t="str">
        <f t="shared" si="109"/>
        <v/>
      </c>
      <c r="GD45" s="242" t="str">
        <f t="shared" si="110"/>
        <v/>
      </c>
      <c r="GE45" s="253" t="str">
        <f t="shared" si="111"/>
        <v/>
      </c>
      <c r="GF45" s="253" t="str">
        <f t="shared" si="112"/>
        <v/>
      </c>
      <c r="GG45" s="253" t="str">
        <f t="shared" si="113"/>
        <v/>
      </c>
      <c r="GH45" s="253" t="str">
        <f t="shared" si="114"/>
        <v/>
      </c>
      <c r="GI45" s="253" t="str">
        <f t="shared" si="115"/>
        <v/>
      </c>
      <c r="GJ45" s="253" t="str">
        <f t="shared" si="116"/>
        <v/>
      </c>
      <c r="GK45" s="253" t="str">
        <f t="shared" si="117"/>
        <v/>
      </c>
      <c r="GL45" s="253" t="str">
        <f t="shared" si="118"/>
        <v/>
      </c>
      <c r="GM45" s="253" t="str">
        <f t="shared" si="119"/>
        <v/>
      </c>
      <c r="GN45" s="253" t="str">
        <f t="shared" si="120"/>
        <v/>
      </c>
      <c r="GO45" s="329" t="str">
        <f t="shared" si="121"/>
        <v/>
      </c>
      <c r="GP45" s="329" t="str">
        <f t="shared" si="122"/>
        <v/>
      </c>
    </row>
    <row r="46" spans="1:198" x14ac:dyDescent="0.35">
      <c r="A46" s="1">
        <f>IF('Student Profile'!A45="","",'Student Profile'!A45)</f>
        <v>43</v>
      </c>
      <c r="B46" s="28" t="str">
        <f>IF('Student Profile'!B45="","",'Student Profile'!B45)</f>
        <v/>
      </c>
      <c r="C46" s="114" t="str">
        <f>IF('Entry of Marks'!F48="","",'Entry of Marks'!F48)</f>
        <v/>
      </c>
      <c r="D46" s="119" t="str">
        <f>IF('Entry of Marks'!AA48="","",'Entry of Marks'!AA48)</f>
        <v/>
      </c>
      <c r="E46" s="115" t="str">
        <f>IF('Entry of Marks'!M48="","",'Entry of Marks'!M48)</f>
        <v/>
      </c>
      <c r="F46" s="115" t="str">
        <f>IF('Entry of Marks'!AH48="","",'Entry of Marks'!AH48)</f>
        <v/>
      </c>
      <c r="G46" s="116" t="str">
        <f t="shared" si="1"/>
        <v/>
      </c>
      <c r="H46" s="116" t="str">
        <f>IF('Entry of Marks'!AO48="","",'Entry of Marks'!AO48)</f>
        <v/>
      </c>
      <c r="I46" s="116" t="str">
        <f t="shared" si="123"/>
        <v/>
      </c>
      <c r="J46" s="167" t="str">
        <f t="shared" si="133"/>
        <v/>
      </c>
      <c r="K46" s="167" t="str">
        <f t="shared" si="2"/>
        <v/>
      </c>
      <c r="L46" s="167" t="str">
        <f t="shared" si="3"/>
        <v/>
      </c>
      <c r="M46" s="165" t="str">
        <f t="shared" si="124"/>
        <v/>
      </c>
      <c r="N46" s="124" t="str">
        <f>IF('Entry of Marks'!F153="","",'Entry of Marks'!F153)</f>
        <v/>
      </c>
      <c r="O46" s="125" t="str">
        <f>IF('Entry of Marks'!AA153="","",'Entry of Marks'!AA153)</f>
        <v/>
      </c>
      <c r="P46" s="125" t="str">
        <f>IF('Entry of Marks'!M153="","",'Entry of Marks'!M153)</f>
        <v/>
      </c>
      <c r="Q46" s="257" t="str">
        <f>IF('Entry of Marks'!AH153="","",'Entry of Marks'!AH153)</f>
        <v/>
      </c>
      <c r="R46" s="116" t="str">
        <f t="shared" si="4"/>
        <v/>
      </c>
      <c r="S46" s="126" t="str">
        <f>IF('Entry of Marks'!AO153="","",'Entry of Marks'!AO153)</f>
        <v/>
      </c>
      <c r="T46" s="116" t="str">
        <f t="shared" si="5"/>
        <v/>
      </c>
      <c r="U46" s="167" t="str">
        <f t="shared" si="134"/>
        <v/>
      </c>
      <c r="V46" s="176" t="str">
        <f t="shared" si="6"/>
        <v/>
      </c>
      <c r="W46" s="176" t="str">
        <f t="shared" si="125"/>
        <v/>
      </c>
      <c r="X46" s="174" t="str">
        <f t="shared" si="7"/>
        <v/>
      </c>
      <c r="Y46" s="258" t="str">
        <f>IF('Entry of Marks'!F258="","",'Entry of Marks'!F258)</f>
        <v/>
      </c>
      <c r="Z46" s="119" t="str">
        <f>IF('Entry of Marks'!AA258="","",'Entry of Marks'!AA258)</f>
        <v/>
      </c>
      <c r="AA46" s="119" t="str">
        <f>IF('Entry of Marks'!M258="","",'Entry of Marks'!M258)</f>
        <v/>
      </c>
      <c r="AB46" s="119" t="str">
        <f>IF('Entry of Marks'!AH258="","",'Entry of Marks'!AH258)</f>
        <v/>
      </c>
      <c r="AC46" s="116" t="str">
        <f t="shared" si="8"/>
        <v/>
      </c>
      <c r="AD46" s="259" t="str">
        <f>IF('Entry of Marks'!AO258="","",'Entry of Marks'!AO258)</f>
        <v/>
      </c>
      <c r="AE46" s="116" t="str">
        <f t="shared" si="9"/>
        <v/>
      </c>
      <c r="AF46" s="167" t="str">
        <f t="shared" si="135"/>
        <v/>
      </c>
      <c r="AG46" s="167" t="str">
        <f t="shared" si="10"/>
        <v/>
      </c>
      <c r="AH46" s="167" t="str">
        <f t="shared" si="126"/>
        <v/>
      </c>
      <c r="AI46" s="165" t="str">
        <f t="shared" si="127"/>
        <v/>
      </c>
      <c r="AJ46" s="260" t="str">
        <f>IF('Entry of Marks'!F363="","",'Entry of Marks'!F363)</f>
        <v/>
      </c>
      <c r="AK46" s="257" t="str">
        <f>IF('Entry of Marks'!AA363="","",'Entry of Marks'!AA363)</f>
        <v/>
      </c>
      <c r="AL46" s="257" t="str">
        <f>IF('Entry of Marks'!M363="","",'Entry of Marks'!M363)</f>
        <v/>
      </c>
      <c r="AM46" s="257" t="str">
        <f>IF('Entry of Marks'!AH363="","",'Entry of Marks'!AH363)</f>
        <v/>
      </c>
      <c r="AN46" s="116" t="str">
        <f t="shared" si="11"/>
        <v/>
      </c>
      <c r="AO46" s="261" t="str">
        <f>IF('Entry of Marks'!AO363="","",'Entry of Marks'!AO363)</f>
        <v/>
      </c>
      <c r="AP46" s="116" t="str">
        <f t="shared" si="12"/>
        <v/>
      </c>
      <c r="AQ46" s="167" t="str">
        <f t="shared" si="136"/>
        <v/>
      </c>
      <c r="AR46" s="176" t="str">
        <f t="shared" si="145"/>
        <v/>
      </c>
      <c r="AS46" s="176" t="str">
        <f t="shared" si="14"/>
        <v/>
      </c>
      <c r="AT46" s="176" t="str">
        <f t="shared" si="15"/>
        <v/>
      </c>
      <c r="AU46" s="262" t="str">
        <f>IF('Entry of Marks'!F468="","",'Entry of Marks'!F468)</f>
        <v/>
      </c>
      <c r="AV46" s="119" t="str">
        <f>IF('Entry of Marks'!AA468="","",'Entry of Marks'!AA468)</f>
        <v/>
      </c>
      <c r="AW46" s="119" t="str">
        <f>IF('Entry of Marks'!M468="","",'Entry of Marks'!M468)</f>
        <v/>
      </c>
      <c r="AX46" s="119" t="str">
        <f>IF('Entry of Marks'!AH468="","",'Entry of Marks'!AH468)</f>
        <v/>
      </c>
      <c r="AY46" s="116" t="str">
        <f t="shared" si="16"/>
        <v/>
      </c>
      <c r="AZ46" s="259" t="str">
        <f>IF('Entry of Marks'!AO468="","",'Entry of Marks'!AO468)</f>
        <v/>
      </c>
      <c r="BA46" s="116" t="str">
        <f t="shared" si="17"/>
        <v/>
      </c>
      <c r="BB46" s="167" t="str">
        <f t="shared" si="137"/>
        <v/>
      </c>
      <c r="BC46" s="167" t="str">
        <f t="shared" si="18"/>
        <v/>
      </c>
      <c r="BD46" s="167" t="str">
        <f t="shared" si="19"/>
        <v/>
      </c>
      <c r="BE46" s="165" t="str">
        <f t="shared" si="143"/>
        <v/>
      </c>
      <c r="BF46" s="260" t="str">
        <f>IF('Entry of Marks'!F573="","",'Entry of Marks'!F573)</f>
        <v/>
      </c>
      <c r="BG46" s="257" t="str">
        <f>IF('Entry of Marks'!AA573="","",'Entry of Marks'!AA573)</f>
        <v/>
      </c>
      <c r="BH46" s="257" t="str">
        <f>IF('Entry of Marks'!M573="","",'Entry of Marks'!M573)</f>
        <v/>
      </c>
      <c r="BI46" s="257" t="str">
        <f>IF('Entry of Marks'!AH573="","",'Entry of Marks'!AH573)</f>
        <v/>
      </c>
      <c r="BJ46" s="116" t="str">
        <f t="shared" si="20"/>
        <v/>
      </c>
      <c r="BK46" s="261" t="str">
        <f>IF('Entry of Marks'!AO573="","",'Entry of Marks'!AO573)</f>
        <v/>
      </c>
      <c r="BL46" s="116" t="str">
        <f t="shared" si="21"/>
        <v/>
      </c>
      <c r="BM46" s="167" t="str">
        <f t="shared" si="138"/>
        <v/>
      </c>
      <c r="BN46" s="176" t="str">
        <f t="shared" si="22"/>
        <v/>
      </c>
      <c r="BO46" s="176" t="str">
        <f t="shared" si="23"/>
        <v/>
      </c>
      <c r="BP46" s="176" t="str">
        <f t="shared" si="24"/>
        <v/>
      </c>
      <c r="BQ46" s="258" t="str">
        <f>IF('Entry of Marks'!F678="","",'Entry of Marks'!F678)</f>
        <v/>
      </c>
      <c r="BR46" s="119" t="str">
        <f>IF('Entry of Marks'!AA678="","",'Entry of Marks'!AA678)</f>
        <v/>
      </c>
      <c r="BS46" s="119" t="str">
        <f>IF('Entry of Marks'!M678="","",'Entry of Marks'!M678)</f>
        <v/>
      </c>
      <c r="BT46" s="119" t="str">
        <f>IF('Entry of Marks'!AH678="","",'Entry of Marks'!AH678)</f>
        <v/>
      </c>
      <c r="BU46" s="116" t="str">
        <f t="shared" si="25"/>
        <v/>
      </c>
      <c r="BV46" s="119" t="str">
        <f>IF('Entry of Marks'!AO678="","",'Entry of Marks'!AO678)</f>
        <v/>
      </c>
      <c r="BW46" s="116" t="str">
        <f t="shared" si="26"/>
        <v/>
      </c>
      <c r="BX46" s="167" t="str">
        <f t="shared" si="139"/>
        <v/>
      </c>
      <c r="BY46" s="167" t="str">
        <f t="shared" si="27"/>
        <v/>
      </c>
      <c r="BZ46" s="167" t="str">
        <f t="shared" si="128"/>
        <v/>
      </c>
      <c r="CA46" s="165" t="str">
        <f t="shared" si="140"/>
        <v/>
      </c>
      <c r="CB46" s="260" t="str">
        <f>IF('Entry of Marks'!F783="","",'Entry of Marks'!F783)</f>
        <v/>
      </c>
      <c r="CC46" s="257" t="str">
        <f>IF('Entry of Marks'!AA783="","",'Entry of Marks'!AA783)</f>
        <v/>
      </c>
      <c r="CD46" s="257" t="str">
        <f>IF('Entry of Marks'!M783="","",'Entry of Marks'!M783)</f>
        <v/>
      </c>
      <c r="CE46" s="257" t="str">
        <f>IF('Entry of Marks'!AH783="","",'Entry of Marks'!AH783)</f>
        <v/>
      </c>
      <c r="CF46" s="116" t="str">
        <f t="shared" si="144"/>
        <v/>
      </c>
      <c r="CG46" s="261" t="str">
        <f>IF('Entry of Marks'!AO783="","",'Entry of Marks'!AO783)</f>
        <v/>
      </c>
      <c r="CH46" s="116" t="str">
        <f t="shared" si="28"/>
        <v/>
      </c>
      <c r="CI46" s="167" t="str">
        <f t="shared" si="141"/>
        <v/>
      </c>
      <c r="CJ46" s="176" t="str">
        <f t="shared" si="129"/>
        <v/>
      </c>
      <c r="CK46" s="176" t="str">
        <f t="shared" si="29"/>
        <v/>
      </c>
      <c r="CL46" s="324" t="str">
        <f t="shared" si="30"/>
        <v/>
      </c>
      <c r="CM46" s="258" t="str">
        <f>IF('Entry of Marks'!F888="","",'Entry of Marks'!F888)</f>
        <v/>
      </c>
      <c r="CN46" s="119" t="str">
        <f>IF('Entry of Marks'!AA888="","",'Entry of Marks'!AA888)</f>
        <v/>
      </c>
      <c r="CO46" s="119" t="str">
        <f>IF('Entry of Marks'!M888="","",'Entry of Marks'!M888)</f>
        <v/>
      </c>
      <c r="CP46" s="119" t="str">
        <f>IF('Entry of Marks'!AH888="","",'Entry of Marks'!AH888)</f>
        <v/>
      </c>
      <c r="CQ46" s="116" t="str">
        <f t="shared" si="31"/>
        <v/>
      </c>
      <c r="CR46" s="119" t="str">
        <f>IF('Entry of Marks'!AO888="","",'Entry of Marks'!AO888)</f>
        <v/>
      </c>
      <c r="CS46" s="116" t="str">
        <f t="shared" si="32"/>
        <v/>
      </c>
      <c r="CT46" s="167" t="str">
        <f t="shared" si="142"/>
        <v/>
      </c>
      <c r="CU46" s="167" t="str">
        <f t="shared" si="33"/>
        <v/>
      </c>
      <c r="CV46" s="167" t="str">
        <f t="shared" si="34"/>
        <v/>
      </c>
      <c r="CW46" s="165" t="str">
        <f t="shared" si="35"/>
        <v/>
      </c>
      <c r="CX46" s="131" t="str">
        <f>IF('Co-Scholostic'!C45="","",'Co-Scholostic'!C45)</f>
        <v/>
      </c>
      <c r="CY46" s="131" t="str">
        <f>IF('Co-Scholostic'!D45="","",'Co-Scholostic'!D45)</f>
        <v/>
      </c>
      <c r="CZ46" s="131" t="str">
        <f>IF('Co-Scholostic'!E45="","",'Co-Scholostic'!E45)</f>
        <v/>
      </c>
      <c r="DA46" s="131" t="str">
        <f>IF('Co-Scholostic'!F45="","",'Co-Scholostic'!F45)</f>
        <v/>
      </c>
      <c r="DB46" s="134" t="str">
        <f t="shared" si="36"/>
        <v/>
      </c>
      <c r="DC46" s="134" t="str">
        <f t="shared" si="37"/>
        <v/>
      </c>
      <c r="DD46" s="134" t="str">
        <f t="shared" si="38"/>
        <v/>
      </c>
      <c r="DE46" s="134" t="str">
        <f t="shared" si="39"/>
        <v/>
      </c>
      <c r="DF46" s="134" t="str">
        <f t="shared" si="40"/>
        <v/>
      </c>
      <c r="DG46" s="134" t="str">
        <f t="shared" si="41"/>
        <v/>
      </c>
      <c r="DH46" s="134" t="str">
        <f t="shared" si="42"/>
        <v/>
      </c>
      <c r="DI46" s="134" t="str">
        <f t="shared" si="43"/>
        <v/>
      </c>
      <c r="DJ46" s="134" t="e">
        <f t="shared" si="44"/>
        <v>#VALUE!</v>
      </c>
      <c r="DK46" s="137" t="str">
        <f t="shared" si="45"/>
        <v/>
      </c>
      <c r="DL46" s="137" t="str">
        <f t="shared" si="46"/>
        <v/>
      </c>
      <c r="DM46" s="137" t="str">
        <f t="shared" si="47"/>
        <v/>
      </c>
      <c r="DN46" s="137" t="str">
        <f t="shared" si="48"/>
        <v/>
      </c>
      <c r="DO46" s="137" t="str">
        <f t="shared" si="49"/>
        <v/>
      </c>
      <c r="DP46" s="137" t="str">
        <f t="shared" si="50"/>
        <v/>
      </c>
      <c r="DQ46" s="137" t="str">
        <f t="shared" si="51"/>
        <v/>
      </c>
      <c r="DR46" s="137" t="str">
        <f t="shared" si="52"/>
        <v/>
      </c>
      <c r="DS46" s="137" t="e">
        <f t="shared" si="53"/>
        <v>#VALUE!</v>
      </c>
      <c r="DT46" s="143" t="str">
        <f t="shared" si="54"/>
        <v/>
      </c>
      <c r="DU46" s="144" t="str">
        <f t="shared" si="55"/>
        <v/>
      </c>
      <c r="DV46" s="145" t="str">
        <f t="shared" si="56"/>
        <v/>
      </c>
      <c r="DW46" s="138"/>
      <c r="DX46" s="30" t="str">
        <f t="shared" si="130"/>
        <v/>
      </c>
      <c r="DY46" s="146" t="str">
        <f t="shared" si="57"/>
        <v/>
      </c>
      <c r="DZ46" s="266" t="str">
        <f t="shared" si="58"/>
        <v/>
      </c>
      <c r="EA46" s="266" t="str">
        <f t="shared" si="59"/>
        <v/>
      </c>
      <c r="EB46" s="266" t="str">
        <f t="shared" si="60"/>
        <v/>
      </c>
      <c r="EC46" s="266" t="str">
        <f t="shared" si="61"/>
        <v/>
      </c>
      <c r="ED46" s="266" t="str">
        <f t="shared" si="62"/>
        <v/>
      </c>
      <c r="EE46" s="266" t="str">
        <f t="shared" si="63"/>
        <v/>
      </c>
      <c r="EF46" s="266" t="str">
        <f t="shared" si="64"/>
        <v/>
      </c>
      <c r="EG46" s="268"/>
      <c r="EH46" s="269" t="str">
        <f t="shared" si="65"/>
        <v/>
      </c>
      <c r="EI46" s="269" t="str">
        <f t="shared" si="66"/>
        <v/>
      </c>
      <c r="EJ46" s="269" t="str">
        <f t="shared" si="67"/>
        <v/>
      </c>
      <c r="EK46" s="269" t="str">
        <f t="shared" si="68"/>
        <v/>
      </c>
      <c r="EL46" s="271" t="str">
        <f t="shared" si="69"/>
        <v/>
      </c>
      <c r="EM46" s="271" t="str">
        <f t="shared" si="70"/>
        <v/>
      </c>
      <c r="EN46" s="273" t="str">
        <f t="shared" si="71"/>
        <v/>
      </c>
      <c r="EO46" s="276">
        <f t="shared" si="72"/>
        <v>0</v>
      </c>
      <c r="EP46" s="276" t="str">
        <f t="shared" si="73"/>
        <v/>
      </c>
      <c r="EQ46" s="148" t="str">
        <f t="shared" si="74"/>
        <v/>
      </c>
      <c r="ER46" s="148" t="str">
        <f t="shared" si="75"/>
        <v/>
      </c>
      <c r="ES46" s="276" t="str">
        <f t="shared" si="131"/>
        <v/>
      </c>
      <c r="ET46" s="276" t="str">
        <f t="shared" si="76"/>
        <v/>
      </c>
      <c r="EU46" s="147" t="str">
        <f t="shared" si="77"/>
        <v/>
      </c>
      <c r="EV46" s="148" t="str">
        <f t="shared" si="78"/>
        <v/>
      </c>
      <c r="EW46" s="148" t="str">
        <f t="shared" si="79"/>
        <v/>
      </c>
      <c r="EX46" s="148"/>
      <c r="EY46" s="148" t="str">
        <f t="shared" si="80"/>
        <v/>
      </c>
      <c r="EZ46" s="151" t="str">
        <f t="shared" si="81"/>
        <v/>
      </c>
      <c r="FA46" s="151" t="str">
        <f t="shared" si="82"/>
        <v/>
      </c>
      <c r="FB46" s="151" t="str">
        <f t="shared" si="83"/>
        <v/>
      </c>
      <c r="FC46" s="151" t="str">
        <f t="shared" si="84"/>
        <v/>
      </c>
      <c r="FD46" s="151" t="str">
        <f t="shared" si="85"/>
        <v/>
      </c>
      <c r="FE46" s="151" t="str">
        <f t="shared" si="86"/>
        <v/>
      </c>
      <c r="FF46" s="151" t="str">
        <f t="shared" si="87"/>
        <v/>
      </c>
      <c r="FG46" s="152" t="str">
        <f t="shared" si="88"/>
        <v/>
      </c>
      <c r="FH46" s="152" t="str">
        <f t="shared" si="89"/>
        <v/>
      </c>
      <c r="FI46" s="152" t="str">
        <f t="shared" si="90"/>
        <v/>
      </c>
      <c r="FJ46" s="152" t="str">
        <f t="shared" si="91"/>
        <v/>
      </c>
      <c r="FK46" s="151" t="str">
        <f t="shared" si="92"/>
        <v/>
      </c>
      <c r="FL46" s="151" t="str">
        <f t="shared" si="93"/>
        <v/>
      </c>
      <c r="FM46" s="152" t="str">
        <f t="shared" si="94"/>
        <v/>
      </c>
      <c r="FN46" s="152">
        <f t="shared" si="95"/>
        <v>0</v>
      </c>
      <c r="FO46" s="152" t="str">
        <f t="shared" si="96"/>
        <v/>
      </c>
      <c r="FP46" s="152" t="str">
        <f t="shared" si="97"/>
        <v/>
      </c>
      <c r="FQ46" s="152" t="str">
        <f t="shared" si="98"/>
        <v/>
      </c>
      <c r="FR46" s="152" t="str">
        <f t="shared" si="99"/>
        <v/>
      </c>
      <c r="FS46" s="152" t="str">
        <f t="shared" si="100"/>
        <v/>
      </c>
      <c r="FT46" s="152" t="str">
        <f t="shared" si="101"/>
        <v/>
      </c>
      <c r="FU46" s="152" t="str">
        <f t="shared" si="102"/>
        <v/>
      </c>
      <c r="FV46" s="151" t="str">
        <f t="shared" si="103"/>
        <v/>
      </c>
      <c r="FW46" s="151" t="str">
        <f t="shared" si="104"/>
        <v/>
      </c>
      <c r="FX46" s="152" t="str">
        <f t="shared" si="105"/>
        <v/>
      </c>
      <c r="FY46" s="153" t="str">
        <f t="shared" si="132"/>
        <v/>
      </c>
      <c r="FZ46" s="156">
        <f t="shared" si="106"/>
        <v>0</v>
      </c>
      <c r="GA46" s="241" t="str">
        <f t="shared" si="107"/>
        <v/>
      </c>
      <c r="GB46" s="214" t="str">
        <f t="shared" si="108"/>
        <v/>
      </c>
      <c r="GC46" s="214" t="str">
        <f t="shared" si="109"/>
        <v/>
      </c>
      <c r="GD46" s="242" t="str">
        <f t="shared" si="110"/>
        <v/>
      </c>
      <c r="GE46" s="253" t="str">
        <f t="shared" si="111"/>
        <v/>
      </c>
      <c r="GF46" s="253" t="str">
        <f t="shared" si="112"/>
        <v/>
      </c>
      <c r="GG46" s="253" t="str">
        <f t="shared" si="113"/>
        <v/>
      </c>
      <c r="GH46" s="253" t="str">
        <f t="shared" si="114"/>
        <v/>
      </c>
      <c r="GI46" s="253" t="str">
        <f t="shared" si="115"/>
        <v/>
      </c>
      <c r="GJ46" s="253" t="str">
        <f t="shared" si="116"/>
        <v/>
      </c>
      <c r="GK46" s="253" t="str">
        <f t="shared" si="117"/>
        <v/>
      </c>
      <c r="GL46" s="253" t="str">
        <f t="shared" si="118"/>
        <v/>
      </c>
      <c r="GM46" s="253" t="str">
        <f t="shared" si="119"/>
        <v/>
      </c>
      <c r="GN46" s="253" t="str">
        <f t="shared" si="120"/>
        <v/>
      </c>
      <c r="GO46" s="329" t="str">
        <f t="shared" si="121"/>
        <v/>
      </c>
      <c r="GP46" s="329" t="str">
        <f t="shared" si="122"/>
        <v/>
      </c>
    </row>
    <row r="47" spans="1:198" x14ac:dyDescent="0.35">
      <c r="A47" s="1">
        <f>IF('Student Profile'!A46="","",'Student Profile'!A46)</f>
        <v>44</v>
      </c>
      <c r="B47" s="28" t="str">
        <f>IF('Student Profile'!B46="","",'Student Profile'!B46)</f>
        <v/>
      </c>
      <c r="C47" s="114" t="str">
        <f>IF('Entry of Marks'!F49="","",'Entry of Marks'!F49)</f>
        <v/>
      </c>
      <c r="D47" s="119" t="str">
        <f>IF('Entry of Marks'!AA49="","",'Entry of Marks'!AA49)</f>
        <v/>
      </c>
      <c r="E47" s="115" t="str">
        <f>IF('Entry of Marks'!M49="","",'Entry of Marks'!M49)</f>
        <v/>
      </c>
      <c r="F47" s="115" t="str">
        <f>IF('Entry of Marks'!AH49="","",'Entry of Marks'!AH49)</f>
        <v/>
      </c>
      <c r="G47" s="116" t="str">
        <f t="shared" si="1"/>
        <v/>
      </c>
      <c r="H47" s="116" t="str">
        <f>IF('Entry of Marks'!AO49="","",'Entry of Marks'!AO49)</f>
        <v/>
      </c>
      <c r="I47" s="116" t="str">
        <f t="shared" si="123"/>
        <v/>
      </c>
      <c r="J47" s="167" t="str">
        <f t="shared" si="133"/>
        <v/>
      </c>
      <c r="K47" s="167" t="str">
        <f t="shared" si="2"/>
        <v/>
      </c>
      <c r="L47" s="167" t="str">
        <f t="shared" si="3"/>
        <v/>
      </c>
      <c r="M47" s="165" t="str">
        <f t="shared" si="124"/>
        <v/>
      </c>
      <c r="N47" s="124" t="str">
        <f>IF('Entry of Marks'!F154="","",'Entry of Marks'!F154)</f>
        <v/>
      </c>
      <c r="O47" s="125" t="str">
        <f>IF('Entry of Marks'!AA154="","",'Entry of Marks'!AA154)</f>
        <v/>
      </c>
      <c r="P47" s="125" t="str">
        <f>IF('Entry of Marks'!M154="","",'Entry of Marks'!M154)</f>
        <v/>
      </c>
      <c r="Q47" s="257" t="str">
        <f>IF('Entry of Marks'!AH154="","",'Entry of Marks'!AH154)</f>
        <v/>
      </c>
      <c r="R47" s="116" t="str">
        <f t="shared" si="4"/>
        <v/>
      </c>
      <c r="S47" s="126" t="str">
        <f>IF('Entry of Marks'!AO154="","",'Entry of Marks'!AO154)</f>
        <v/>
      </c>
      <c r="T47" s="116" t="str">
        <f t="shared" si="5"/>
        <v/>
      </c>
      <c r="U47" s="167" t="str">
        <f t="shared" si="134"/>
        <v/>
      </c>
      <c r="V47" s="176" t="str">
        <f t="shared" si="6"/>
        <v/>
      </c>
      <c r="W47" s="176" t="str">
        <f t="shared" si="125"/>
        <v/>
      </c>
      <c r="X47" s="174" t="str">
        <f t="shared" si="7"/>
        <v/>
      </c>
      <c r="Y47" s="258" t="str">
        <f>IF('Entry of Marks'!F259="","",'Entry of Marks'!F259)</f>
        <v/>
      </c>
      <c r="Z47" s="119" t="str">
        <f>IF('Entry of Marks'!AA259="","",'Entry of Marks'!AA259)</f>
        <v/>
      </c>
      <c r="AA47" s="119" t="str">
        <f>IF('Entry of Marks'!M259="","",'Entry of Marks'!M259)</f>
        <v/>
      </c>
      <c r="AB47" s="119" t="str">
        <f>IF('Entry of Marks'!AH259="","",'Entry of Marks'!AH259)</f>
        <v/>
      </c>
      <c r="AC47" s="116" t="str">
        <f t="shared" si="8"/>
        <v/>
      </c>
      <c r="AD47" s="259" t="str">
        <f>IF('Entry of Marks'!AO259="","",'Entry of Marks'!AO259)</f>
        <v/>
      </c>
      <c r="AE47" s="116" t="str">
        <f t="shared" si="9"/>
        <v/>
      </c>
      <c r="AF47" s="167" t="str">
        <f t="shared" si="135"/>
        <v/>
      </c>
      <c r="AG47" s="167" t="str">
        <f t="shared" si="10"/>
        <v/>
      </c>
      <c r="AH47" s="167" t="str">
        <f t="shared" si="126"/>
        <v/>
      </c>
      <c r="AI47" s="165" t="str">
        <f t="shared" si="127"/>
        <v/>
      </c>
      <c r="AJ47" s="260" t="str">
        <f>IF('Entry of Marks'!F364="","",'Entry of Marks'!F364)</f>
        <v/>
      </c>
      <c r="AK47" s="257" t="str">
        <f>IF('Entry of Marks'!AA364="","",'Entry of Marks'!AA364)</f>
        <v/>
      </c>
      <c r="AL47" s="257" t="str">
        <f>IF('Entry of Marks'!M364="","",'Entry of Marks'!M364)</f>
        <v/>
      </c>
      <c r="AM47" s="257" t="str">
        <f>IF('Entry of Marks'!AH364="","",'Entry of Marks'!AH364)</f>
        <v/>
      </c>
      <c r="AN47" s="116" t="str">
        <f t="shared" si="11"/>
        <v/>
      </c>
      <c r="AO47" s="261" t="str">
        <f>IF('Entry of Marks'!AO364="","",'Entry of Marks'!AO364)</f>
        <v/>
      </c>
      <c r="AP47" s="116" t="str">
        <f t="shared" si="12"/>
        <v/>
      </c>
      <c r="AQ47" s="167" t="str">
        <f t="shared" si="136"/>
        <v/>
      </c>
      <c r="AR47" s="176" t="str">
        <f t="shared" si="145"/>
        <v/>
      </c>
      <c r="AS47" s="176" t="str">
        <f t="shared" si="14"/>
        <v/>
      </c>
      <c r="AT47" s="176" t="str">
        <f t="shared" si="15"/>
        <v/>
      </c>
      <c r="AU47" s="262" t="str">
        <f>IF('Entry of Marks'!F469="","",'Entry of Marks'!F469)</f>
        <v/>
      </c>
      <c r="AV47" s="119" t="str">
        <f>IF('Entry of Marks'!AA469="","",'Entry of Marks'!AA469)</f>
        <v/>
      </c>
      <c r="AW47" s="119" t="str">
        <f>IF('Entry of Marks'!M469="","",'Entry of Marks'!M469)</f>
        <v/>
      </c>
      <c r="AX47" s="119" t="str">
        <f>IF('Entry of Marks'!AH469="","",'Entry of Marks'!AH469)</f>
        <v/>
      </c>
      <c r="AY47" s="116" t="str">
        <f t="shared" si="16"/>
        <v/>
      </c>
      <c r="AZ47" s="259" t="str">
        <f>IF('Entry of Marks'!AO469="","",'Entry of Marks'!AO469)</f>
        <v/>
      </c>
      <c r="BA47" s="116" t="str">
        <f t="shared" si="17"/>
        <v/>
      </c>
      <c r="BB47" s="167" t="str">
        <f t="shared" si="137"/>
        <v/>
      </c>
      <c r="BC47" s="167" t="str">
        <f t="shared" si="18"/>
        <v/>
      </c>
      <c r="BD47" s="167" t="str">
        <f t="shared" si="19"/>
        <v/>
      </c>
      <c r="BE47" s="165" t="str">
        <f t="shared" si="143"/>
        <v/>
      </c>
      <c r="BF47" s="260" t="str">
        <f>IF('Entry of Marks'!F574="","",'Entry of Marks'!F574)</f>
        <v/>
      </c>
      <c r="BG47" s="257" t="str">
        <f>IF('Entry of Marks'!AA574="","",'Entry of Marks'!AA574)</f>
        <v/>
      </c>
      <c r="BH47" s="257" t="str">
        <f>IF('Entry of Marks'!M574="","",'Entry of Marks'!M574)</f>
        <v/>
      </c>
      <c r="BI47" s="257" t="str">
        <f>IF('Entry of Marks'!AH574="","",'Entry of Marks'!AH574)</f>
        <v/>
      </c>
      <c r="BJ47" s="116" t="str">
        <f t="shared" si="20"/>
        <v/>
      </c>
      <c r="BK47" s="261" t="str">
        <f>IF('Entry of Marks'!AO574="","",'Entry of Marks'!AO574)</f>
        <v/>
      </c>
      <c r="BL47" s="116" t="str">
        <f t="shared" si="21"/>
        <v/>
      </c>
      <c r="BM47" s="167" t="str">
        <f t="shared" si="138"/>
        <v/>
      </c>
      <c r="BN47" s="176" t="str">
        <f t="shared" si="22"/>
        <v/>
      </c>
      <c r="BO47" s="176" t="str">
        <f t="shared" si="23"/>
        <v/>
      </c>
      <c r="BP47" s="176" t="str">
        <f t="shared" si="24"/>
        <v/>
      </c>
      <c r="BQ47" s="258" t="str">
        <f>IF('Entry of Marks'!F679="","",'Entry of Marks'!F679)</f>
        <v/>
      </c>
      <c r="BR47" s="119" t="str">
        <f>IF('Entry of Marks'!AA679="","",'Entry of Marks'!AA679)</f>
        <v/>
      </c>
      <c r="BS47" s="119" t="str">
        <f>IF('Entry of Marks'!M679="","",'Entry of Marks'!M679)</f>
        <v/>
      </c>
      <c r="BT47" s="119" t="str">
        <f>IF('Entry of Marks'!AH679="","",'Entry of Marks'!AH679)</f>
        <v/>
      </c>
      <c r="BU47" s="116" t="str">
        <f t="shared" si="25"/>
        <v/>
      </c>
      <c r="BV47" s="119" t="str">
        <f>IF('Entry of Marks'!AO679="","",'Entry of Marks'!AO679)</f>
        <v/>
      </c>
      <c r="BW47" s="116" t="str">
        <f t="shared" si="26"/>
        <v/>
      </c>
      <c r="BX47" s="167" t="str">
        <f t="shared" si="139"/>
        <v/>
      </c>
      <c r="BY47" s="167" t="str">
        <f t="shared" si="27"/>
        <v/>
      </c>
      <c r="BZ47" s="167" t="str">
        <f t="shared" si="128"/>
        <v/>
      </c>
      <c r="CA47" s="165" t="str">
        <f t="shared" si="140"/>
        <v/>
      </c>
      <c r="CB47" s="260" t="str">
        <f>IF('Entry of Marks'!F784="","",'Entry of Marks'!F784)</f>
        <v/>
      </c>
      <c r="CC47" s="257" t="str">
        <f>IF('Entry of Marks'!AA784="","",'Entry of Marks'!AA784)</f>
        <v/>
      </c>
      <c r="CD47" s="257" t="str">
        <f>IF('Entry of Marks'!M784="","",'Entry of Marks'!M784)</f>
        <v/>
      </c>
      <c r="CE47" s="257" t="str">
        <f>IF('Entry of Marks'!AH784="","",'Entry of Marks'!AH784)</f>
        <v/>
      </c>
      <c r="CF47" s="116" t="str">
        <f t="shared" si="144"/>
        <v/>
      </c>
      <c r="CG47" s="261" t="str">
        <f>IF('Entry of Marks'!AO784="","",'Entry of Marks'!AO784)</f>
        <v/>
      </c>
      <c r="CH47" s="116" t="str">
        <f t="shared" si="28"/>
        <v/>
      </c>
      <c r="CI47" s="167" t="str">
        <f t="shared" si="141"/>
        <v/>
      </c>
      <c r="CJ47" s="176" t="str">
        <f t="shared" si="129"/>
        <v/>
      </c>
      <c r="CK47" s="176" t="str">
        <f t="shared" si="29"/>
        <v/>
      </c>
      <c r="CL47" s="324" t="str">
        <f t="shared" si="30"/>
        <v/>
      </c>
      <c r="CM47" s="258" t="str">
        <f>IF('Entry of Marks'!F889="","",'Entry of Marks'!F889)</f>
        <v/>
      </c>
      <c r="CN47" s="119" t="str">
        <f>IF('Entry of Marks'!AA889="","",'Entry of Marks'!AA889)</f>
        <v/>
      </c>
      <c r="CO47" s="119" t="str">
        <f>IF('Entry of Marks'!M889="","",'Entry of Marks'!M889)</f>
        <v/>
      </c>
      <c r="CP47" s="119" t="str">
        <f>IF('Entry of Marks'!AH889="","",'Entry of Marks'!AH889)</f>
        <v/>
      </c>
      <c r="CQ47" s="116" t="str">
        <f t="shared" si="31"/>
        <v/>
      </c>
      <c r="CR47" s="119" t="str">
        <f>IF('Entry of Marks'!AO889="","",'Entry of Marks'!AO889)</f>
        <v/>
      </c>
      <c r="CS47" s="116" t="str">
        <f t="shared" si="32"/>
        <v/>
      </c>
      <c r="CT47" s="167" t="str">
        <f t="shared" si="142"/>
        <v/>
      </c>
      <c r="CU47" s="167" t="str">
        <f t="shared" si="33"/>
        <v/>
      </c>
      <c r="CV47" s="167" t="str">
        <f t="shared" si="34"/>
        <v/>
      </c>
      <c r="CW47" s="165" t="str">
        <f t="shared" si="35"/>
        <v/>
      </c>
      <c r="CX47" s="131" t="str">
        <f>IF('Co-Scholostic'!C46="","",'Co-Scholostic'!C46)</f>
        <v/>
      </c>
      <c r="CY47" s="131" t="str">
        <f>IF('Co-Scholostic'!D46="","",'Co-Scholostic'!D46)</f>
        <v/>
      </c>
      <c r="CZ47" s="131" t="str">
        <f>IF('Co-Scholostic'!E46="","",'Co-Scholostic'!E46)</f>
        <v/>
      </c>
      <c r="DA47" s="131" t="str">
        <f>IF('Co-Scholostic'!F46="","",'Co-Scholostic'!F46)</f>
        <v/>
      </c>
      <c r="DB47" s="134" t="str">
        <f t="shared" si="36"/>
        <v/>
      </c>
      <c r="DC47" s="134" t="str">
        <f t="shared" si="37"/>
        <v/>
      </c>
      <c r="DD47" s="134" t="str">
        <f t="shared" si="38"/>
        <v/>
      </c>
      <c r="DE47" s="134" t="str">
        <f t="shared" si="39"/>
        <v/>
      </c>
      <c r="DF47" s="134" t="str">
        <f t="shared" si="40"/>
        <v/>
      </c>
      <c r="DG47" s="134" t="str">
        <f t="shared" si="41"/>
        <v/>
      </c>
      <c r="DH47" s="134" t="str">
        <f t="shared" si="42"/>
        <v/>
      </c>
      <c r="DI47" s="134" t="str">
        <f t="shared" si="43"/>
        <v/>
      </c>
      <c r="DJ47" s="134" t="e">
        <f t="shared" si="44"/>
        <v>#VALUE!</v>
      </c>
      <c r="DK47" s="137" t="str">
        <f t="shared" si="45"/>
        <v/>
      </c>
      <c r="DL47" s="137" t="str">
        <f t="shared" si="46"/>
        <v/>
      </c>
      <c r="DM47" s="137" t="str">
        <f t="shared" si="47"/>
        <v/>
      </c>
      <c r="DN47" s="137" t="str">
        <f t="shared" si="48"/>
        <v/>
      </c>
      <c r="DO47" s="137" t="str">
        <f t="shared" si="49"/>
        <v/>
      </c>
      <c r="DP47" s="137" t="str">
        <f t="shared" si="50"/>
        <v/>
      </c>
      <c r="DQ47" s="137" t="str">
        <f t="shared" si="51"/>
        <v/>
      </c>
      <c r="DR47" s="137" t="str">
        <f t="shared" si="52"/>
        <v/>
      </c>
      <c r="DS47" s="137" t="e">
        <f t="shared" si="53"/>
        <v>#VALUE!</v>
      </c>
      <c r="DT47" s="143" t="str">
        <f t="shared" si="54"/>
        <v/>
      </c>
      <c r="DU47" s="144" t="str">
        <f t="shared" si="55"/>
        <v/>
      </c>
      <c r="DV47" s="145" t="str">
        <f t="shared" si="56"/>
        <v/>
      </c>
      <c r="DW47" s="138"/>
      <c r="DX47" s="30" t="str">
        <f t="shared" si="130"/>
        <v/>
      </c>
      <c r="DY47" s="146" t="str">
        <f t="shared" si="57"/>
        <v/>
      </c>
      <c r="DZ47" s="266" t="str">
        <f t="shared" si="58"/>
        <v/>
      </c>
      <c r="EA47" s="266" t="str">
        <f t="shared" si="59"/>
        <v/>
      </c>
      <c r="EB47" s="266" t="str">
        <f t="shared" si="60"/>
        <v/>
      </c>
      <c r="EC47" s="266" t="str">
        <f t="shared" si="61"/>
        <v/>
      </c>
      <c r="ED47" s="266" t="str">
        <f t="shared" si="62"/>
        <v/>
      </c>
      <c r="EE47" s="266" t="str">
        <f t="shared" si="63"/>
        <v/>
      </c>
      <c r="EF47" s="266" t="str">
        <f t="shared" si="64"/>
        <v/>
      </c>
      <c r="EG47" s="268"/>
      <c r="EH47" s="269" t="str">
        <f t="shared" si="65"/>
        <v/>
      </c>
      <c r="EI47" s="269" t="str">
        <f t="shared" si="66"/>
        <v/>
      </c>
      <c r="EJ47" s="269" t="str">
        <f t="shared" si="67"/>
        <v/>
      </c>
      <c r="EK47" s="269" t="str">
        <f t="shared" si="68"/>
        <v/>
      </c>
      <c r="EL47" s="271" t="str">
        <f t="shared" si="69"/>
        <v/>
      </c>
      <c r="EM47" s="271" t="str">
        <f t="shared" si="70"/>
        <v/>
      </c>
      <c r="EN47" s="273" t="str">
        <f t="shared" si="71"/>
        <v/>
      </c>
      <c r="EO47" s="276">
        <f t="shared" si="72"/>
        <v>0</v>
      </c>
      <c r="EP47" s="276" t="str">
        <f t="shared" si="73"/>
        <v/>
      </c>
      <c r="EQ47" s="148" t="str">
        <f t="shared" si="74"/>
        <v/>
      </c>
      <c r="ER47" s="148" t="str">
        <f t="shared" si="75"/>
        <v/>
      </c>
      <c r="ES47" s="276" t="str">
        <f t="shared" si="131"/>
        <v/>
      </c>
      <c r="ET47" s="276" t="str">
        <f t="shared" si="76"/>
        <v/>
      </c>
      <c r="EU47" s="147" t="str">
        <f t="shared" si="77"/>
        <v/>
      </c>
      <c r="EV47" s="148" t="str">
        <f t="shared" si="78"/>
        <v/>
      </c>
      <c r="EW47" s="148" t="str">
        <f t="shared" si="79"/>
        <v/>
      </c>
      <c r="EX47" s="148"/>
      <c r="EY47" s="148" t="str">
        <f t="shared" si="80"/>
        <v/>
      </c>
      <c r="EZ47" s="151" t="str">
        <f t="shared" si="81"/>
        <v/>
      </c>
      <c r="FA47" s="151" t="str">
        <f t="shared" si="82"/>
        <v/>
      </c>
      <c r="FB47" s="151" t="str">
        <f t="shared" si="83"/>
        <v/>
      </c>
      <c r="FC47" s="151" t="str">
        <f t="shared" si="84"/>
        <v/>
      </c>
      <c r="FD47" s="151" t="str">
        <f t="shared" si="85"/>
        <v/>
      </c>
      <c r="FE47" s="151" t="str">
        <f t="shared" si="86"/>
        <v/>
      </c>
      <c r="FF47" s="151" t="str">
        <f t="shared" si="87"/>
        <v/>
      </c>
      <c r="FG47" s="152" t="str">
        <f t="shared" si="88"/>
        <v/>
      </c>
      <c r="FH47" s="152" t="str">
        <f t="shared" si="89"/>
        <v/>
      </c>
      <c r="FI47" s="152" t="str">
        <f t="shared" si="90"/>
        <v/>
      </c>
      <c r="FJ47" s="152" t="str">
        <f t="shared" si="91"/>
        <v/>
      </c>
      <c r="FK47" s="151" t="str">
        <f t="shared" si="92"/>
        <v/>
      </c>
      <c r="FL47" s="151" t="str">
        <f t="shared" si="93"/>
        <v/>
      </c>
      <c r="FM47" s="152" t="str">
        <f t="shared" si="94"/>
        <v/>
      </c>
      <c r="FN47" s="152">
        <f t="shared" si="95"/>
        <v>0</v>
      </c>
      <c r="FO47" s="152" t="str">
        <f t="shared" si="96"/>
        <v/>
      </c>
      <c r="FP47" s="152" t="str">
        <f t="shared" si="97"/>
        <v/>
      </c>
      <c r="FQ47" s="152" t="str">
        <f t="shared" si="98"/>
        <v/>
      </c>
      <c r="FR47" s="152" t="str">
        <f t="shared" si="99"/>
        <v/>
      </c>
      <c r="FS47" s="152" t="str">
        <f t="shared" si="100"/>
        <v/>
      </c>
      <c r="FT47" s="152" t="str">
        <f t="shared" si="101"/>
        <v/>
      </c>
      <c r="FU47" s="152" t="str">
        <f t="shared" si="102"/>
        <v/>
      </c>
      <c r="FV47" s="151" t="str">
        <f t="shared" si="103"/>
        <v/>
      </c>
      <c r="FW47" s="151" t="str">
        <f t="shared" si="104"/>
        <v/>
      </c>
      <c r="FX47" s="152" t="str">
        <f t="shared" si="105"/>
        <v/>
      </c>
      <c r="FY47" s="153" t="str">
        <f t="shared" si="132"/>
        <v/>
      </c>
      <c r="FZ47" s="156">
        <f t="shared" si="106"/>
        <v>0</v>
      </c>
      <c r="GA47" s="241" t="str">
        <f t="shared" si="107"/>
        <v/>
      </c>
      <c r="GB47" s="214" t="str">
        <f t="shared" si="108"/>
        <v/>
      </c>
      <c r="GC47" s="214" t="str">
        <f t="shared" si="109"/>
        <v/>
      </c>
      <c r="GD47" s="242" t="str">
        <f t="shared" si="110"/>
        <v/>
      </c>
      <c r="GE47" s="253" t="str">
        <f t="shared" si="111"/>
        <v/>
      </c>
      <c r="GF47" s="253" t="str">
        <f t="shared" si="112"/>
        <v/>
      </c>
      <c r="GG47" s="253" t="str">
        <f t="shared" si="113"/>
        <v/>
      </c>
      <c r="GH47" s="253" t="str">
        <f t="shared" si="114"/>
        <v/>
      </c>
      <c r="GI47" s="253" t="str">
        <f t="shared" si="115"/>
        <v/>
      </c>
      <c r="GJ47" s="253" t="str">
        <f t="shared" si="116"/>
        <v/>
      </c>
      <c r="GK47" s="253" t="str">
        <f t="shared" si="117"/>
        <v/>
      </c>
      <c r="GL47" s="253" t="str">
        <f t="shared" si="118"/>
        <v/>
      </c>
      <c r="GM47" s="253" t="str">
        <f t="shared" si="119"/>
        <v/>
      </c>
      <c r="GN47" s="253" t="str">
        <f t="shared" si="120"/>
        <v/>
      </c>
      <c r="GO47" s="329" t="str">
        <f t="shared" si="121"/>
        <v/>
      </c>
      <c r="GP47" s="329" t="str">
        <f t="shared" si="122"/>
        <v/>
      </c>
    </row>
    <row r="48" spans="1:198" x14ac:dyDescent="0.35">
      <c r="A48" s="1">
        <f>IF('Student Profile'!A47="","",'Student Profile'!A47)</f>
        <v>45</v>
      </c>
      <c r="B48" s="28" t="str">
        <f>IF('Student Profile'!B47="","",'Student Profile'!B47)</f>
        <v/>
      </c>
      <c r="C48" s="114" t="str">
        <f>IF('Entry of Marks'!F50="","",'Entry of Marks'!F50)</f>
        <v/>
      </c>
      <c r="D48" s="119" t="str">
        <f>IF('Entry of Marks'!AA50="","",'Entry of Marks'!AA50)</f>
        <v/>
      </c>
      <c r="E48" s="115" t="str">
        <f>IF('Entry of Marks'!M50="","",'Entry of Marks'!M50)</f>
        <v/>
      </c>
      <c r="F48" s="115" t="str">
        <f>IF('Entry of Marks'!AH50="","",'Entry of Marks'!AH50)</f>
        <v/>
      </c>
      <c r="G48" s="116" t="str">
        <f t="shared" si="1"/>
        <v/>
      </c>
      <c r="H48" s="116" t="str">
        <f>IF('Entry of Marks'!AO50="","",'Entry of Marks'!AO50)</f>
        <v/>
      </c>
      <c r="I48" s="116" t="str">
        <f t="shared" si="123"/>
        <v/>
      </c>
      <c r="J48" s="167" t="str">
        <f t="shared" si="133"/>
        <v/>
      </c>
      <c r="K48" s="167" t="str">
        <f t="shared" si="2"/>
        <v/>
      </c>
      <c r="L48" s="167" t="str">
        <f t="shared" si="3"/>
        <v/>
      </c>
      <c r="M48" s="165" t="str">
        <f t="shared" si="124"/>
        <v/>
      </c>
      <c r="N48" s="124" t="str">
        <f>IF('Entry of Marks'!F155="","",'Entry of Marks'!F155)</f>
        <v/>
      </c>
      <c r="O48" s="125" t="str">
        <f>IF('Entry of Marks'!AA155="","",'Entry of Marks'!AA155)</f>
        <v/>
      </c>
      <c r="P48" s="125" t="str">
        <f>IF('Entry of Marks'!M155="","",'Entry of Marks'!M155)</f>
        <v/>
      </c>
      <c r="Q48" s="257" t="str">
        <f>IF('Entry of Marks'!AH155="","",'Entry of Marks'!AH155)</f>
        <v/>
      </c>
      <c r="R48" s="116" t="str">
        <f t="shared" si="4"/>
        <v/>
      </c>
      <c r="S48" s="126" t="str">
        <f>IF('Entry of Marks'!AO155="","",'Entry of Marks'!AO155)</f>
        <v/>
      </c>
      <c r="T48" s="116" t="str">
        <f t="shared" si="5"/>
        <v/>
      </c>
      <c r="U48" s="167" t="str">
        <f t="shared" si="134"/>
        <v/>
      </c>
      <c r="V48" s="176" t="str">
        <f t="shared" si="6"/>
        <v/>
      </c>
      <c r="W48" s="176" t="str">
        <f t="shared" si="125"/>
        <v/>
      </c>
      <c r="X48" s="174" t="str">
        <f t="shared" si="7"/>
        <v/>
      </c>
      <c r="Y48" s="258" t="str">
        <f>IF('Entry of Marks'!F260="","",'Entry of Marks'!F260)</f>
        <v/>
      </c>
      <c r="Z48" s="119" t="str">
        <f>IF('Entry of Marks'!AA260="","",'Entry of Marks'!AA260)</f>
        <v/>
      </c>
      <c r="AA48" s="119" t="str">
        <f>IF('Entry of Marks'!M260="","",'Entry of Marks'!M260)</f>
        <v/>
      </c>
      <c r="AB48" s="119" t="str">
        <f>IF('Entry of Marks'!AH260="","",'Entry of Marks'!AH260)</f>
        <v/>
      </c>
      <c r="AC48" s="116" t="str">
        <f t="shared" si="8"/>
        <v/>
      </c>
      <c r="AD48" s="259" t="str">
        <f>IF('Entry of Marks'!AO260="","",'Entry of Marks'!AO260)</f>
        <v/>
      </c>
      <c r="AE48" s="116" t="str">
        <f t="shared" si="9"/>
        <v/>
      </c>
      <c r="AF48" s="167" t="str">
        <f t="shared" si="135"/>
        <v/>
      </c>
      <c r="AG48" s="167" t="str">
        <f t="shared" si="10"/>
        <v/>
      </c>
      <c r="AH48" s="167" t="str">
        <f t="shared" si="126"/>
        <v/>
      </c>
      <c r="AI48" s="165" t="str">
        <f t="shared" si="127"/>
        <v/>
      </c>
      <c r="AJ48" s="260" t="str">
        <f>IF('Entry of Marks'!F365="","",'Entry of Marks'!F365)</f>
        <v/>
      </c>
      <c r="AK48" s="257" t="str">
        <f>IF('Entry of Marks'!AA365="","",'Entry of Marks'!AA365)</f>
        <v/>
      </c>
      <c r="AL48" s="257" t="str">
        <f>IF('Entry of Marks'!M365="","",'Entry of Marks'!M365)</f>
        <v/>
      </c>
      <c r="AM48" s="257" t="str">
        <f>IF('Entry of Marks'!AH365="","",'Entry of Marks'!AH365)</f>
        <v/>
      </c>
      <c r="AN48" s="116" t="str">
        <f t="shared" si="11"/>
        <v/>
      </c>
      <c r="AO48" s="261" t="str">
        <f>IF('Entry of Marks'!AO365="","",'Entry of Marks'!AO365)</f>
        <v/>
      </c>
      <c r="AP48" s="116" t="str">
        <f t="shared" si="12"/>
        <v/>
      </c>
      <c r="AQ48" s="167" t="str">
        <f t="shared" si="136"/>
        <v/>
      </c>
      <c r="AR48" s="176" t="str">
        <f t="shared" si="145"/>
        <v/>
      </c>
      <c r="AS48" s="176" t="str">
        <f t="shared" si="14"/>
        <v/>
      </c>
      <c r="AT48" s="176" t="str">
        <f t="shared" si="15"/>
        <v/>
      </c>
      <c r="AU48" s="262" t="str">
        <f>IF('Entry of Marks'!F470="","",'Entry of Marks'!F470)</f>
        <v/>
      </c>
      <c r="AV48" s="119" t="str">
        <f>IF('Entry of Marks'!AA470="","",'Entry of Marks'!AA470)</f>
        <v/>
      </c>
      <c r="AW48" s="119" t="str">
        <f>IF('Entry of Marks'!M470="","",'Entry of Marks'!M470)</f>
        <v/>
      </c>
      <c r="AX48" s="119" t="str">
        <f>IF('Entry of Marks'!AH470="","",'Entry of Marks'!AH470)</f>
        <v/>
      </c>
      <c r="AY48" s="116" t="str">
        <f t="shared" si="16"/>
        <v/>
      </c>
      <c r="AZ48" s="259" t="str">
        <f>IF('Entry of Marks'!AO470="","",'Entry of Marks'!AO470)</f>
        <v/>
      </c>
      <c r="BA48" s="116" t="str">
        <f t="shared" si="17"/>
        <v/>
      </c>
      <c r="BB48" s="167" t="str">
        <f t="shared" si="137"/>
        <v/>
      </c>
      <c r="BC48" s="167" t="str">
        <f t="shared" si="18"/>
        <v/>
      </c>
      <c r="BD48" s="167" t="str">
        <f t="shared" si="19"/>
        <v/>
      </c>
      <c r="BE48" s="165" t="str">
        <f t="shared" si="143"/>
        <v/>
      </c>
      <c r="BF48" s="260" t="str">
        <f>IF('Entry of Marks'!F575="","",'Entry of Marks'!F575)</f>
        <v/>
      </c>
      <c r="BG48" s="257" t="str">
        <f>IF('Entry of Marks'!AA575="","",'Entry of Marks'!AA575)</f>
        <v/>
      </c>
      <c r="BH48" s="257" t="str">
        <f>IF('Entry of Marks'!M575="","",'Entry of Marks'!M575)</f>
        <v/>
      </c>
      <c r="BI48" s="257" t="str">
        <f>IF('Entry of Marks'!AH575="","",'Entry of Marks'!AH575)</f>
        <v/>
      </c>
      <c r="BJ48" s="116" t="str">
        <f t="shared" si="20"/>
        <v/>
      </c>
      <c r="BK48" s="261" t="str">
        <f>IF('Entry of Marks'!AO575="","",'Entry of Marks'!AO575)</f>
        <v/>
      </c>
      <c r="BL48" s="116" t="str">
        <f t="shared" si="21"/>
        <v/>
      </c>
      <c r="BM48" s="167" t="str">
        <f t="shared" si="138"/>
        <v/>
      </c>
      <c r="BN48" s="176" t="str">
        <f t="shared" si="22"/>
        <v/>
      </c>
      <c r="BO48" s="176" t="str">
        <f t="shared" si="23"/>
        <v/>
      </c>
      <c r="BP48" s="176" t="str">
        <f t="shared" si="24"/>
        <v/>
      </c>
      <c r="BQ48" s="258" t="str">
        <f>IF('Entry of Marks'!F680="","",'Entry of Marks'!F680)</f>
        <v/>
      </c>
      <c r="BR48" s="119" t="str">
        <f>IF('Entry of Marks'!AA680="","",'Entry of Marks'!AA680)</f>
        <v/>
      </c>
      <c r="BS48" s="119" t="str">
        <f>IF('Entry of Marks'!M680="","",'Entry of Marks'!M680)</f>
        <v/>
      </c>
      <c r="BT48" s="119" t="str">
        <f>IF('Entry of Marks'!AH680="","",'Entry of Marks'!AH680)</f>
        <v/>
      </c>
      <c r="BU48" s="116" t="str">
        <f t="shared" si="25"/>
        <v/>
      </c>
      <c r="BV48" s="119" t="str">
        <f>IF('Entry of Marks'!AO680="","",'Entry of Marks'!AO680)</f>
        <v/>
      </c>
      <c r="BW48" s="116" t="str">
        <f t="shared" si="26"/>
        <v/>
      </c>
      <c r="BX48" s="167" t="str">
        <f t="shared" si="139"/>
        <v/>
      </c>
      <c r="BY48" s="167" t="str">
        <f t="shared" si="27"/>
        <v/>
      </c>
      <c r="BZ48" s="167" t="str">
        <f t="shared" si="128"/>
        <v/>
      </c>
      <c r="CA48" s="165" t="str">
        <f t="shared" si="140"/>
        <v/>
      </c>
      <c r="CB48" s="260" t="str">
        <f>IF('Entry of Marks'!F785="","",'Entry of Marks'!F785)</f>
        <v/>
      </c>
      <c r="CC48" s="257" t="str">
        <f>IF('Entry of Marks'!AA785="","",'Entry of Marks'!AA785)</f>
        <v/>
      </c>
      <c r="CD48" s="257" t="str">
        <f>IF('Entry of Marks'!M785="","",'Entry of Marks'!M785)</f>
        <v/>
      </c>
      <c r="CE48" s="257" t="str">
        <f>IF('Entry of Marks'!AH785="","",'Entry of Marks'!AH785)</f>
        <v/>
      </c>
      <c r="CF48" s="116" t="str">
        <f t="shared" si="144"/>
        <v/>
      </c>
      <c r="CG48" s="261" t="str">
        <f>IF('Entry of Marks'!AO785="","",'Entry of Marks'!AO785)</f>
        <v/>
      </c>
      <c r="CH48" s="116" t="str">
        <f t="shared" si="28"/>
        <v/>
      </c>
      <c r="CI48" s="167" t="str">
        <f t="shared" si="141"/>
        <v/>
      </c>
      <c r="CJ48" s="176" t="str">
        <f t="shared" si="129"/>
        <v/>
      </c>
      <c r="CK48" s="176" t="str">
        <f t="shared" si="29"/>
        <v/>
      </c>
      <c r="CL48" s="324" t="str">
        <f t="shared" si="30"/>
        <v/>
      </c>
      <c r="CM48" s="258" t="str">
        <f>IF('Entry of Marks'!F890="","",'Entry of Marks'!F890)</f>
        <v/>
      </c>
      <c r="CN48" s="119" t="str">
        <f>IF('Entry of Marks'!AA890="","",'Entry of Marks'!AA890)</f>
        <v/>
      </c>
      <c r="CO48" s="119" t="str">
        <f>IF('Entry of Marks'!M890="","",'Entry of Marks'!M890)</f>
        <v/>
      </c>
      <c r="CP48" s="119" t="str">
        <f>IF('Entry of Marks'!AH890="","",'Entry of Marks'!AH890)</f>
        <v/>
      </c>
      <c r="CQ48" s="116" t="str">
        <f t="shared" si="31"/>
        <v/>
      </c>
      <c r="CR48" s="119" t="str">
        <f>IF('Entry of Marks'!AO890="","",'Entry of Marks'!AO890)</f>
        <v/>
      </c>
      <c r="CS48" s="116" t="str">
        <f t="shared" si="32"/>
        <v/>
      </c>
      <c r="CT48" s="167" t="str">
        <f t="shared" si="142"/>
        <v/>
      </c>
      <c r="CU48" s="167" t="str">
        <f t="shared" si="33"/>
        <v/>
      </c>
      <c r="CV48" s="167" t="str">
        <f t="shared" si="34"/>
        <v/>
      </c>
      <c r="CW48" s="165" t="str">
        <f t="shared" si="35"/>
        <v/>
      </c>
      <c r="CX48" s="131" t="str">
        <f>IF('Co-Scholostic'!C47="","",'Co-Scholostic'!C47)</f>
        <v/>
      </c>
      <c r="CY48" s="131" t="str">
        <f>IF('Co-Scholostic'!D47="","",'Co-Scholostic'!D47)</f>
        <v/>
      </c>
      <c r="CZ48" s="131" t="str">
        <f>IF('Co-Scholostic'!E47="","",'Co-Scholostic'!E47)</f>
        <v/>
      </c>
      <c r="DA48" s="131" t="str">
        <f>IF('Co-Scholostic'!F47="","",'Co-Scholostic'!F47)</f>
        <v/>
      </c>
      <c r="DB48" s="134" t="str">
        <f t="shared" si="36"/>
        <v/>
      </c>
      <c r="DC48" s="134" t="str">
        <f t="shared" si="37"/>
        <v/>
      </c>
      <c r="DD48" s="134" t="str">
        <f t="shared" si="38"/>
        <v/>
      </c>
      <c r="DE48" s="134" t="str">
        <f t="shared" si="39"/>
        <v/>
      </c>
      <c r="DF48" s="134" t="str">
        <f t="shared" si="40"/>
        <v/>
      </c>
      <c r="DG48" s="134" t="str">
        <f t="shared" si="41"/>
        <v/>
      </c>
      <c r="DH48" s="134" t="str">
        <f t="shared" si="42"/>
        <v/>
      </c>
      <c r="DI48" s="134" t="str">
        <f t="shared" si="43"/>
        <v/>
      </c>
      <c r="DJ48" s="134" t="e">
        <f t="shared" si="44"/>
        <v>#VALUE!</v>
      </c>
      <c r="DK48" s="137" t="str">
        <f t="shared" si="45"/>
        <v/>
      </c>
      <c r="DL48" s="137" t="str">
        <f t="shared" si="46"/>
        <v/>
      </c>
      <c r="DM48" s="137" t="str">
        <f t="shared" si="47"/>
        <v/>
      </c>
      <c r="DN48" s="137" t="str">
        <f t="shared" si="48"/>
        <v/>
      </c>
      <c r="DO48" s="137" t="str">
        <f t="shared" si="49"/>
        <v/>
      </c>
      <c r="DP48" s="137" t="str">
        <f t="shared" si="50"/>
        <v/>
      </c>
      <c r="DQ48" s="137" t="str">
        <f t="shared" si="51"/>
        <v/>
      </c>
      <c r="DR48" s="137" t="str">
        <f t="shared" si="52"/>
        <v/>
      </c>
      <c r="DS48" s="137" t="e">
        <f t="shared" si="53"/>
        <v>#VALUE!</v>
      </c>
      <c r="DT48" s="143" t="str">
        <f t="shared" si="54"/>
        <v/>
      </c>
      <c r="DU48" s="144" t="str">
        <f t="shared" si="55"/>
        <v/>
      </c>
      <c r="DV48" s="145" t="str">
        <f t="shared" si="56"/>
        <v/>
      </c>
      <c r="DW48" s="138"/>
      <c r="DX48" s="30" t="str">
        <f t="shared" si="130"/>
        <v/>
      </c>
      <c r="DY48" s="146" t="str">
        <f t="shared" si="57"/>
        <v/>
      </c>
      <c r="DZ48" s="266" t="str">
        <f t="shared" si="58"/>
        <v/>
      </c>
      <c r="EA48" s="266" t="str">
        <f t="shared" si="59"/>
        <v/>
      </c>
      <c r="EB48" s="266" t="str">
        <f t="shared" si="60"/>
        <v/>
      </c>
      <c r="EC48" s="266" t="str">
        <f t="shared" si="61"/>
        <v/>
      </c>
      <c r="ED48" s="266" t="str">
        <f t="shared" si="62"/>
        <v/>
      </c>
      <c r="EE48" s="266" t="str">
        <f t="shared" si="63"/>
        <v/>
      </c>
      <c r="EF48" s="266" t="str">
        <f t="shared" si="64"/>
        <v/>
      </c>
      <c r="EG48" s="268"/>
      <c r="EH48" s="269" t="str">
        <f t="shared" si="65"/>
        <v/>
      </c>
      <c r="EI48" s="269" t="str">
        <f t="shared" si="66"/>
        <v/>
      </c>
      <c r="EJ48" s="269" t="str">
        <f t="shared" si="67"/>
        <v/>
      </c>
      <c r="EK48" s="269" t="str">
        <f t="shared" si="68"/>
        <v/>
      </c>
      <c r="EL48" s="271" t="str">
        <f t="shared" si="69"/>
        <v/>
      </c>
      <c r="EM48" s="271" t="str">
        <f t="shared" si="70"/>
        <v/>
      </c>
      <c r="EN48" s="273" t="str">
        <f t="shared" si="71"/>
        <v/>
      </c>
      <c r="EO48" s="276">
        <f t="shared" si="72"/>
        <v>0</v>
      </c>
      <c r="EP48" s="276" t="str">
        <f t="shared" si="73"/>
        <v/>
      </c>
      <c r="EQ48" s="148" t="str">
        <f t="shared" si="74"/>
        <v/>
      </c>
      <c r="ER48" s="148" t="str">
        <f t="shared" si="75"/>
        <v/>
      </c>
      <c r="ES48" s="276" t="str">
        <f t="shared" si="131"/>
        <v/>
      </c>
      <c r="ET48" s="276" t="str">
        <f t="shared" si="76"/>
        <v/>
      </c>
      <c r="EU48" s="147" t="str">
        <f t="shared" si="77"/>
        <v/>
      </c>
      <c r="EV48" s="148" t="str">
        <f t="shared" si="78"/>
        <v/>
      </c>
      <c r="EW48" s="148" t="str">
        <f t="shared" si="79"/>
        <v/>
      </c>
      <c r="EX48" s="148"/>
      <c r="EY48" s="148" t="str">
        <f t="shared" si="80"/>
        <v/>
      </c>
      <c r="EZ48" s="151" t="str">
        <f t="shared" si="81"/>
        <v/>
      </c>
      <c r="FA48" s="151" t="str">
        <f t="shared" si="82"/>
        <v/>
      </c>
      <c r="FB48" s="151" t="str">
        <f t="shared" si="83"/>
        <v/>
      </c>
      <c r="FC48" s="151" t="str">
        <f t="shared" si="84"/>
        <v/>
      </c>
      <c r="FD48" s="151" t="str">
        <f t="shared" si="85"/>
        <v/>
      </c>
      <c r="FE48" s="151" t="str">
        <f t="shared" si="86"/>
        <v/>
      </c>
      <c r="FF48" s="151" t="str">
        <f t="shared" si="87"/>
        <v/>
      </c>
      <c r="FG48" s="152" t="str">
        <f t="shared" si="88"/>
        <v/>
      </c>
      <c r="FH48" s="152" t="str">
        <f t="shared" si="89"/>
        <v/>
      </c>
      <c r="FI48" s="152" t="str">
        <f t="shared" si="90"/>
        <v/>
      </c>
      <c r="FJ48" s="152" t="str">
        <f t="shared" si="91"/>
        <v/>
      </c>
      <c r="FK48" s="151" t="str">
        <f t="shared" si="92"/>
        <v/>
      </c>
      <c r="FL48" s="151" t="str">
        <f t="shared" si="93"/>
        <v/>
      </c>
      <c r="FM48" s="152" t="str">
        <f t="shared" si="94"/>
        <v/>
      </c>
      <c r="FN48" s="152">
        <f t="shared" si="95"/>
        <v>0</v>
      </c>
      <c r="FO48" s="152" t="str">
        <f t="shared" si="96"/>
        <v/>
      </c>
      <c r="FP48" s="152" t="str">
        <f t="shared" si="97"/>
        <v/>
      </c>
      <c r="FQ48" s="152" t="str">
        <f t="shared" si="98"/>
        <v/>
      </c>
      <c r="FR48" s="152" t="str">
        <f t="shared" si="99"/>
        <v/>
      </c>
      <c r="FS48" s="152" t="str">
        <f t="shared" si="100"/>
        <v/>
      </c>
      <c r="FT48" s="152" t="str">
        <f t="shared" si="101"/>
        <v/>
      </c>
      <c r="FU48" s="152" t="str">
        <f t="shared" si="102"/>
        <v/>
      </c>
      <c r="FV48" s="151" t="str">
        <f t="shared" si="103"/>
        <v/>
      </c>
      <c r="FW48" s="151" t="str">
        <f t="shared" si="104"/>
        <v/>
      </c>
      <c r="FX48" s="152" t="str">
        <f t="shared" si="105"/>
        <v/>
      </c>
      <c r="FY48" s="153" t="str">
        <f t="shared" si="132"/>
        <v/>
      </c>
      <c r="FZ48" s="156">
        <f t="shared" si="106"/>
        <v>0</v>
      </c>
      <c r="GA48" s="241" t="str">
        <f t="shared" si="107"/>
        <v/>
      </c>
      <c r="GB48" s="214" t="str">
        <f t="shared" si="108"/>
        <v/>
      </c>
      <c r="GC48" s="214" t="str">
        <f t="shared" si="109"/>
        <v/>
      </c>
      <c r="GD48" s="242" t="str">
        <f t="shared" si="110"/>
        <v/>
      </c>
      <c r="GE48" s="253" t="str">
        <f t="shared" si="111"/>
        <v/>
      </c>
      <c r="GF48" s="253" t="str">
        <f t="shared" si="112"/>
        <v/>
      </c>
      <c r="GG48" s="253" t="str">
        <f t="shared" si="113"/>
        <v/>
      </c>
      <c r="GH48" s="253" t="str">
        <f t="shared" si="114"/>
        <v/>
      </c>
      <c r="GI48" s="253" t="str">
        <f t="shared" si="115"/>
        <v/>
      </c>
      <c r="GJ48" s="253" t="str">
        <f t="shared" si="116"/>
        <v/>
      </c>
      <c r="GK48" s="253" t="str">
        <f t="shared" si="117"/>
        <v/>
      </c>
      <c r="GL48" s="253" t="str">
        <f t="shared" si="118"/>
        <v/>
      </c>
      <c r="GM48" s="253" t="str">
        <f t="shared" si="119"/>
        <v/>
      </c>
      <c r="GN48" s="253" t="str">
        <f t="shared" si="120"/>
        <v/>
      </c>
      <c r="GO48" s="329" t="str">
        <f t="shared" si="121"/>
        <v/>
      </c>
      <c r="GP48" s="329" t="str">
        <f t="shared" si="122"/>
        <v/>
      </c>
    </row>
    <row r="49" spans="1:198" x14ac:dyDescent="0.35">
      <c r="A49" s="1">
        <f>IF('Student Profile'!A48="","",'Student Profile'!A48)</f>
        <v>46</v>
      </c>
      <c r="B49" s="28" t="str">
        <f>IF('Student Profile'!B48="","",'Student Profile'!B48)</f>
        <v/>
      </c>
      <c r="C49" s="114" t="str">
        <f>IF('Entry of Marks'!F51="","",'Entry of Marks'!F51)</f>
        <v/>
      </c>
      <c r="D49" s="119" t="str">
        <f>IF('Entry of Marks'!AA51="","",'Entry of Marks'!AA51)</f>
        <v/>
      </c>
      <c r="E49" s="115" t="str">
        <f>IF('Entry of Marks'!M51="","",'Entry of Marks'!M51)</f>
        <v/>
      </c>
      <c r="F49" s="115" t="str">
        <f>IF('Entry of Marks'!AH51="","",'Entry of Marks'!AH51)</f>
        <v/>
      </c>
      <c r="G49" s="116" t="str">
        <f t="shared" si="1"/>
        <v/>
      </c>
      <c r="H49" s="116" t="str">
        <f>IF('Entry of Marks'!AO51="","",'Entry of Marks'!AO51)</f>
        <v/>
      </c>
      <c r="I49" s="116" t="str">
        <f t="shared" si="123"/>
        <v/>
      </c>
      <c r="J49" s="167" t="str">
        <f t="shared" si="133"/>
        <v/>
      </c>
      <c r="K49" s="167" t="str">
        <f t="shared" si="2"/>
        <v/>
      </c>
      <c r="L49" s="167" t="str">
        <f t="shared" si="3"/>
        <v/>
      </c>
      <c r="M49" s="165" t="str">
        <f t="shared" si="124"/>
        <v/>
      </c>
      <c r="N49" s="124" t="str">
        <f>IF('Entry of Marks'!F156="","",'Entry of Marks'!F156)</f>
        <v/>
      </c>
      <c r="O49" s="125" t="str">
        <f>IF('Entry of Marks'!AA156="","",'Entry of Marks'!AA156)</f>
        <v/>
      </c>
      <c r="P49" s="125" t="str">
        <f>IF('Entry of Marks'!M156="","",'Entry of Marks'!M156)</f>
        <v/>
      </c>
      <c r="Q49" s="257" t="str">
        <f>IF('Entry of Marks'!AH156="","",'Entry of Marks'!AH156)</f>
        <v/>
      </c>
      <c r="R49" s="116" t="str">
        <f t="shared" si="4"/>
        <v/>
      </c>
      <c r="S49" s="126" t="str">
        <f>IF('Entry of Marks'!AO156="","",'Entry of Marks'!AO156)</f>
        <v/>
      </c>
      <c r="T49" s="116" t="str">
        <f t="shared" si="5"/>
        <v/>
      </c>
      <c r="U49" s="167" t="str">
        <f t="shared" si="134"/>
        <v/>
      </c>
      <c r="V49" s="176" t="str">
        <f t="shared" si="6"/>
        <v/>
      </c>
      <c r="W49" s="176" t="str">
        <f t="shared" si="125"/>
        <v/>
      </c>
      <c r="X49" s="174" t="str">
        <f t="shared" si="7"/>
        <v/>
      </c>
      <c r="Y49" s="258" t="str">
        <f>IF('Entry of Marks'!F261="","",'Entry of Marks'!F261)</f>
        <v/>
      </c>
      <c r="Z49" s="119" t="str">
        <f>IF('Entry of Marks'!AA261="","",'Entry of Marks'!AA261)</f>
        <v/>
      </c>
      <c r="AA49" s="119" t="str">
        <f>IF('Entry of Marks'!M261="","",'Entry of Marks'!M261)</f>
        <v/>
      </c>
      <c r="AB49" s="119" t="str">
        <f>IF('Entry of Marks'!AH261="","",'Entry of Marks'!AH261)</f>
        <v/>
      </c>
      <c r="AC49" s="116" t="str">
        <f t="shared" si="8"/>
        <v/>
      </c>
      <c r="AD49" s="259" t="str">
        <f>IF('Entry of Marks'!AO261="","",'Entry of Marks'!AO261)</f>
        <v/>
      </c>
      <c r="AE49" s="116" t="str">
        <f t="shared" si="9"/>
        <v/>
      </c>
      <c r="AF49" s="167" t="str">
        <f t="shared" si="135"/>
        <v/>
      </c>
      <c r="AG49" s="167" t="str">
        <f t="shared" si="10"/>
        <v/>
      </c>
      <c r="AH49" s="167" t="str">
        <f t="shared" si="126"/>
        <v/>
      </c>
      <c r="AI49" s="165" t="str">
        <f t="shared" si="127"/>
        <v/>
      </c>
      <c r="AJ49" s="260" t="str">
        <f>IF('Entry of Marks'!F366="","",'Entry of Marks'!F366)</f>
        <v/>
      </c>
      <c r="AK49" s="257" t="str">
        <f>IF('Entry of Marks'!AA366="","",'Entry of Marks'!AA366)</f>
        <v/>
      </c>
      <c r="AL49" s="257" t="str">
        <f>IF('Entry of Marks'!M366="","",'Entry of Marks'!M366)</f>
        <v/>
      </c>
      <c r="AM49" s="257" t="str">
        <f>IF('Entry of Marks'!AH366="","",'Entry of Marks'!AH366)</f>
        <v/>
      </c>
      <c r="AN49" s="116" t="str">
        <f t="shared" si="11"/>
        <v/>
      </c>
      <c r="AO49" s="261" t="str">
        <f>IF('Entry of Marks'!AO366="","",'Entry of Marks'!AO366)</f>
        <v/>
      </c>
      <c r="AP49" s="116" t="str">
        <f t="shared" si="12"/>
        <v/>
      </c>
      <c r="AQ49" s="167" t="str">
        <f t="shared" si="136"/>
        <v/>
      </c>
      <c r="AR49" s="176" t="str">
        <f t="shared" si="145"/>
        <v/>
      </c>
      <c r="AS49" s="176" t="str">
        <f t="shared" si="14"/>
        <v/>
      </c>
      <c r="AT49" s="176" t="str">
        <f t="shared" si="15"/>
        <v/>
      </c>
      <c r="AU49" s="262" t="str">
        <f>IF('Entry of Marks'!F471="","",'Entry of Marks'!F471)</f>
        <v/>
      </c>
      <c r="AV49" s="119" t="str">
        <f>IF('Entry of Marks'!AA471="","",'Entry of Marks'!AA471)</f>
        <v/>
      </c>
      <c r="AW49" s="119" t="str">
        <f>IF('Entry of Marks'!M471="","",'Entry of Marks'!M471)</f>
        <v/>
      </c>
      <c r="AX49" s="119" t="str">
        <f>IF('Entry of Marks'!AH471="","",'Entry of Marks'!AH471)</f>
        <v/>
      </c>
      <c r="AY49" s="116" t="str">
        <f t="shared" si="16"/>
        <v/>
      </c>
      <c r="AZ49" s="259" t="str">
        <f>IF('Entry of Marks'!AO471="","",'Entry of Marks'!AO471)</f>
        <v/>
      </c>
      <c r="BA49" s="116" t="str">
        <f t="shared" si="17"/>
        <v/>
      </c>
      <c r="BB49" s="167" t="str">
        <f t="shared" si="137"/>
        <v/>
      </c>
      <c r="BC49" s="167" t="str">
        <f t="shared" si="18"/>
        <v/>
      </c>
      <c r="BD49" s="167" t="str">
        <f t="shared" si="19"/>
        <v/>
      </c>
      <c r="BE49" s="165" t="str">
        <f t="shared" si="143"/>
        <v/>
      </c>
      <c r="BF49" s="260" t="str">
        <f>IF('Entry of Marks'!F576="","",'Entry of Marks'!F576)</f>
        <v/>
      </c>
      <c r="BG49" s="257" t="str">
        <f>IF('Entry of Marks'!AA576="","",'Entry of Marks'!AA576)</f>
        <v/>
      </c>
      <c r="BH49" s="257" t="str">
        <f>IF('Entry of Marks'!M576="","",'Entry of Marks'!M576)</f>
        <v/>
      </c>
      <c r="BI49" s="257" t="str">
        <f>IF('Entry of Marks'!AH576="","",'Entry of Marks'!AH576)</f>
        <v/>
      </c>
      <c r="BJ49" s="116" t="str">
        <f t="shared" si="20"/>
        <v/>
      </c>
      <c r="BK49" s="261" t="str">
        <f>IF('Entry of Marks'!AO576="","",'Entry of Marks'!AO576)</f>
        <v/>
      </c>
      <c r="BL49" s="116" t="str">
        <f t="shared" si="21"/>
        <v/>
      </c>
      <c r="BM49" s="167" t="str">
        <f t="shared" si="138"/>
        <v/>
      </c>
      <c r="BN49" s="176" t="str">
        <f t="shared" si="22"/>
        <v/>
      </c>
      <c r="BO49" s="176" t="str">
        <f t="shared" si="23"/>
        <v/>
      </c>
      <c r="BP49" s="176" t="str">
        <f t="shared" si="24"/>
        <v/>
      </c>
      <c r="BQ49" s="258" t="str">
        <f>IF('Entry of Marks'!F681="","",'Entry of Marks'!F681)</f>
        <v/>
      </c>
      <c r="BR49" s="119" t="str">
        <f>IF('Entry of Marks'!AA681="","",'Entry of Marks'!AA681)</f>
        <v/>
      </c>
      <c r="BS49" s="119" t="str">
        <f>IF('Entry of Marks'!M681="","",'Entry of Marks'!M681)</f>
        <v/>
      </c>
      <c r="BT49" s="119" t="str">
        <f>IF('Entry of Marks'!AH681="","",'Entry of Marks'!AH681)</f>
        <v/>
      </c>
      <c r="BU49" s="116" t="str">
        <f t="shared" si="25"/>
        <v/>
      </c>
      <c r="BV49" s="119" t="str">
        <f>IF('Entry of Marks'!AO681="","",'Entry of Marks'!AO681)</f>
        <v/>
      </c>
      <c r="BW49" s="116" t="str">
        <f t="shared" si="26"/>
        <v/>
      </c>
      <c r="BX49" s="167" t="str">
        <f t="shared" si="139"/>
        <v/>
      </c>
      <c r="BY49" s="167" t="str">
        <f t="shared" si="27"/>
        <v/>
      </c>
      <c r="BZ49" s="167" t="str">
        <f t="shared" si="128"/>
        <v/>
      </c>
      <c r="CA49" s="165" t="str">
        <f t="shared" si="140"/>
        <v/>
      </c>
      <c r="CB49" s="260" t="str">
        <f>IF('Entry of Marks'!F786="","",'Entry of Marks'!F786)</f>
        <v/>
      </c>
      <c r="CC49" s="257" t="str">
        <f>IF('Entry of Marks'!AA786="","",'Entry of Marks'!AA786)</f>
        <v/>
      </c>
      <c r="CD49" s="257" t="str">
        <f>IF('Entry of Marks'!M786="","",'Entry of Marks'!M786)</f>
        <v/>
      </c>
      <c r="CE49" s="257" t="str">
        <f>IF('Entry of Marks'!AH786="","",'Entry of Marks'!AH786)</f>
        <v/>
      </c>
      <c r="CF49" s="116" t="str">
        <f t="shared" si="144"/>
        <v/>
      </c>
      <c r="CG49" s="261" t="str">
        <f>IF('Entry of Marks'!AO786="","",'Entry of Marks'!AO786)</f>
        <v/>
      </c>
      <c r="CH49" s="116" t="str">
        <f t="shared" si="28"/>
        <v/>
      </c>
      <c r="CI49" s="167" t="str">
        <f t="shared" si="141"/>
        <v/>
      </c>
      <c r="CJ49" s="176" t="str">
        <f t="shared" si="129"/>
        <v/>
      </c>
      <c r="CK49" s="176" t="str">
        <f t="shared" si="29"/>
        <v/>
      </c>
      <c r="CL49" s="324" t="str">
        <f t="shared" si="30"/>
        <v/>
      </c>
      <c r="CM49" s="258" t="str">
        <f>IF('Entry of Marks'!F891="","",'Entry of Marks'!F891)</f>
        <v/>
      </c>
      <c r="CN49" s="119" t="str">
        <f>IF('Entry of Marks'!AA891="","",'Entry of Marks'!AA891)</f>
        <v/>
      </c>
      <c r="CO49" s="119" t="str">
        <f>IF('Entry of Marks'!M891="","",'Entry of Marks'!M891)</f>
        <v/>
      </c>
      <c r="CP49" s="119" t="str">
        <f>IF('Entry of Marks'!AH891="","",'Entry of Marks'!AH891)</f>
        <v/>
      </c>
      <c r="CQ49" s="116" t="str">
        <f t="shared" si="31"/>
        <v/>
      </c>
      <c r="CR49" s="119" t="str">
        <f>IF('Entry of Marks'!AO891="","",'Entry of Marks'!AO891)</f>
        <v/>
      </c>
      <c r="CS49" s="116" t="str">
        <f t="shared" si="32"/>
        <v/>
      </c>
      <c r="CT49" s="167" t="str">
        <f t="shared" si="142"/>
        <v/>
      </c>
      <c r="CU49" s="167" t="str">
        <f t="shared" si="33"/>
        <v/>
      </c>
      <c r="CV49" s="167" t="str">
        <f t="shared" si="34"/>
        <v/>
      </c>
      <c r="CW49" s="165" t="str">
        <f t="shared" si="35"/>
        <v/>
      </c>
      <c r="CX49" s="131" t="str">
        <f>IF('Co-Scholostic'!C48="","",'Co-Scholostic'!C48)</f>
        <v/>
      </c>
      <c r="CY49" s="131" t="str">
        <f>IF('Co-Scholostic'!D48="","",'Co-Scholostic'!D48)</f>
        <v/>
      </c>
      <c r="CZ49" s="131" t="str">
        <f>IF('Co-Scholostic'!E48="","",'Co-Scholostic'!E48)</f>
        <v/>
      </c>
      <c r="DA49" s="131" t="str">
        <f>IF('Co-Scholostic'!F48="","",'Co-Scholostic'!F48)</f>
        <v/>
      </c>
      <c r="DB49" s="134" t="str">
        <f t="shared" si="36"/>
        <v/>
      </c>
      <c r="DC49" s="134" t="str">
        <f t="shared" si="37"/>
        <v/>
      </c>
      <c r="DD49" s="134" t="str">
        <f t="shared" si="38"/>
        <v/>
      </c>
      <c r="DE49" s="134" t="str">
        <f t="shared" si="39"/>
        <v/>
      </c>
      <c r="DF49" s="134" t="str">
        <f t="shared" si="40"/>
        <v/>
      </c>
      <c r="DG49" s="134" t="str">
        <f t="shared" si="41"/>
        <v/>
      </c>
      <c r="DH49" s="134" t="str">
        <f t="shared" si="42"/>
        <v/>
      </c>
      <c r="DI49" s="134" t="str">
        <f t="shared" si="43"/>
        <v/>
      </c>
      <c r="DJ49" s="134" t="e">
        <f t="shared" si="44"/>
        <v>#VALUE!</v>
      </c>
      <c r="DK49" s="137" t="str">
        <f t="shared" si="45"/>
        <v/>
      </c>
      <c r="DL49" s="137" t="str">
        <f t="shared" si="46"/>
        <v/>
      </c>
      <c r="DM49" s="137" t="str">
        <f t="shared" si="47"/>
        <v/>
      </c>
      <c r="DN49" s="137" t="str">
        <f t="shared" si="48"/>
        <v/>
      </c>
      <c r="DO49" s="137" t="str">
        <f t="shared" si="49"/>
        <v/>
      </c>
      <c r="DP49" s="137" t="str">
        <f t="shared" si="50"/>
        <v/>
      </c>
      <c r="DQ49" s="137" t="str">
        <f t="shared" si="51"/>
        <v/>
      </c>
      <c r="DR49" s="137" t="str">
        <f t="shared" si="52"/>
        <v/>
      </c>
      <c r="DS49" s="137" t="e">
        <f t="shared" si="53"/>
        <v>#VALUE!</v>
      </c>
      <c r="DT49" s="143" t="str">
        <f t="shared" si="54"/>
        <v/>
      </c>
      <c r="DU49" s="144" t="str">
        <f t="shared" si="55"/>
        <v/>
      </c>
      <c r="DV49" s="145" t="str">
        <f t="shared" si="56"/>
        <v/>
      </c>
      <c r="DW49" s="138"/>
      <c r="DX49" s="30" t="str">
        <f t="shared" si="130"/>
        <v/>
      </c>
      <c r="DY49" s="146" t="str">
        <f t="shared" si="57"/>
        <v/>
      </c>
      <c r="DZ49" s="266" t="str">
        <f t="shared" si="58"/>
        <v/>
      </c>
      <c r="EA49" s="266" t="str">
        <f t="shared" si="59"/>
        <v/>
      </c>
      <c r="EB49" s="266" t="str">
        <f t="shared" si="60"/>
        <v/>
      </c>
      <c r="EC49" s="266" t="str">
        <f t="shared" si="61"/>
        <v/>
      </c>
      <c r="ED49" s="266" t="str">
        <f t="shared" si="62"/>
        <v/>
      </c>
      <c r="EE49" s="266" t="str">
        <f t="shared" si="63"/>
        <v/>
      </c>
      <c r="EF49" s="266" t="str">
        <f t="shared" si="64"/>
        <v/>
      </c>
      <c r="EG49" s="268"/>
      <c r="EH49" s="269" t="str">
        <f t="shared" si="65"/>
        <v/>
      </c>
      <c r="EI49" s="269" t="str">
        <f t="shared" si="66"/>
        <v/>
      </c>
      <c r="EJ49" s="269" t="str">
        <f t="shared" si="67"/>
        <v/>
      </c>
      <c r="EK49" s="269" t="str">
        <f t="shared" si="68"/>
        <v/>
      </c>
      <c r="EL49" s="271" t="str">
        <f t="shared" si="69"/>
        <v/>
      </c>
      <c r="EM49" s="271" t="str">
        <f t="shared" si="70"/>
        <v/>
      </c>
      <c r="EN49" s="273" t="str">
        <f t="shared" si="71"/>
        <v/>
      </c>
      <c r="EO49" s="276">
        <f t="shared" si="72"/>
        <v>0</v>
      </c>
      <c r="EP49" s="276" t="str">
        <f t="shared" si="73"/>
        <v/>
      </c>
      <c r="EQ49" s="148" t="str">
        <f t="shared" si="74"/>
        <v/>
      </c>
      <c r="ER49" s="148" t="str">
        <f t="shared" si="75"/>
        <v/>
      </c>
      <c r="ES49" s="276" t="str">
        <f t="shared" si="131"/>
        <v/>
      </c>
      <c r="ET49" s="276" t="str">
        <f t="shared" si="76"/>
        <v/>
      </c>
      <c r="EU49" s="147" t="str">
        <f t="shared" si="77"/>
        <v/>
      </c>
      <c r="EV49" s="148" t="str">
        <f t="shared" si="78"/>
        <v/>
      </c>
      <c r="EW49" s="148" t="str">
        <f t="shared" si="79"/>
        <v/>
      </c>
      <c r="EX49" s="148"/>
      <c r="EY49" s="148" t="str">
        <f t="shared" si="80"/>
        <v/>
      </c>
      <c r="EZ49" s="151" t="str">
        <f t="shared" si="81"/>
        <v/>
      </c>
      <c r="FA49" s="151" t="str">
        <f t="shared" si="82"/>
        <v/>
      </c>
      <c r="FB49" s="151" t="str">
        <f t="shared" si="83"/>
        <v/>
      </c>
      <c r="FC49" s="151" t="str">
        <f t="shared" si="84"/>
        <v/>
      </c>
      <c r="FD49" s="151" t="str">
        <f t="shared" si="85"/>
        <v/>
      </c>
      <c r="FE49" s="151" t="str">
        <f t="shared" si="86"/>
        <v/>
      </c>
      <c r="FF49" s="151" t="str">
        <f t="shared" si="87"/>
        <v/>
      </c>
      <c r="FG49" s="152" t="str">
        <f t="shared" si="88"/>
        <v/>
      </c>
      <c r="FH49" s="152" t="str">
        <f t="shared" si="89"/>
        <v/>
      </c>
      <c r="FI49" s="152" t="str">
        <f t="shared" si="90"/>
        <v/>
      </c>
      <c r="FJ49" s="152" t="str">
        <f t="shared" si="91"/>
        <v/>
      </c>
      <c r="FK49" s="151" t="str">
        <f t="shared" si="92"/>
        <v/>
      </c>
      <c r="FL49" s="151" t="str">
        <f t="shared" si="93"/>
        <v/>
      </c>
      <c r="FM49" s="152" t="str">
        <f t="shared" si="94"/>
        <v/>
      </c>
      <c r="FN49" s="152">
        <f t="shared" si="95"/>
        <v>0</v>
      </c>
      <c r="FO49" s="152" t="str">
        <f t="shared" si="96"/>
        <v/>
      </c>
      <c r="FP49" s="152" t="str">
        <f t="shared" si="97"/>
        <v/>
      </c>
      <c r="FQ49" s="152" t="str">
        <f t="shared" si="98"/>
        <v/>
      </c>
      <c r="FR49" s="152" t="str">
        <f t="shared" si="99"/>
        <v/>
      </c>
      <c r="FS49" s="152" t="str">
        <f t="shared" si="100"/>
        <v/>
      </c>
      <c r="FT49" s="152" t="str">
        <f t="shared" si="101"/>
        <v/>
      </c>
      <c r="FU49" s="152" t="str">
        <f t="shared" si="102"/>
        <v/>
      </c>
      <c r="FV49" s="151" t="str">
        <f t="shared" si="103"/>
        <v/>
      </c>
      <c r="FW49" s="151" t="str">
        <f t="shared" si="104"/>
        <v/>
      </c>
      <c r="FX49" s="152" t="str">
        <f t="shared" si="105"/>
        <v/>
      </c>
      <c r="FY49" s="153" t="str">
        <f t="shared" si="132"/>
        <v/>
      </c>
      <c r="FZ49" s="156">
        <f t="shared" si="106"/>
        <v>0</v>
      </c>
      <c r="GA49" s="241" t="str">
        <f t="shared" si="107"/>
        <v/>
      </c>
      <c r="GB49" s="214" t="str">
        <f t="shared" si="108"/>
        <v/>
      </c>
      <c r="GC49" s="214" t="str">
        <f t="shared" si="109"/>
        <v/>
      </c>
      <c r="GD49" s="242" t="str">
        <f t="shared" si="110"/>
        <v/>
      </c>
      <c r="GE49" s="253" t="str">
        <f t="shared" si="111"/>
        <v/>
      </c>
      <c r="GF49" s="253" t="str">
        <f t="shared" si="112"/>
        <v/>
      </c>
      <c r="GG49" s="253" t="str">
        <f t="shared" si="113"/>
        <v/>
      </c>
      <c r="GH49" s="253" t="str">
        <f t="shared" si="114"/>
        <v/>
      </c>
      <c r="GI49" s="253" t="str">
        <f t="shared" si="115"/>
        <v/>
      </c>
      <c r="GJ49" s="253" t="str">
        <f t="shared" si="116"/>
        <v/>
      </c>
      <c r="GK49" s="253" t="str">
        <f t="shared" si="117"/>
        <v/>
      </c>
      <c r="GL49" s="253" t="str">
        <f t="shared" si="118"/>
        <v/>
      </c>
      <c r="GM49" s="253" t="str">
        <f t="shared" si="119"/>
        <v/>
      </c>
      <c r="GN49" s="253" t="str">
        <f t="shared" si="120"/>
        <v/>
      </c>
      <c r="GO49" s="329" t="str">
        <f t="shared" si="121"/>
        <v/>
      </c>
      <c r="GP49" s="329" t="str">
        <f t="shared" si="122"/>
        <v/>
      </c>
    </row>
    <row r="50" spans="1:198" x14ac:dyDescent="0.35">
      <c r="A50" s="1">
        <f>IF('Student Profile'!A49="","",'Student Profile'!A49)</f>
        <v>47</v>
      </c>
      <c r="B50" s="28" t="str">
        <f>IF('Student Profile'!B49="","",'Student Profile'!B49)</f>
        <v/>
      </c>
      <c r="C50" s="114" t="str">
        <f>IF('Entry of Marks'!F52="","",'Entry of Marks'!F52)</f>
        <v/>
      </c>
      <c r="D50" s="119" t="str">
        <f>IF('Entry of Marks'!AA52="","",'Entry of Marks'!AA52)</f>
        <v/>
      </c>
      <c r="E50" s="115" t="str">
        <f>IF('Entry of Marks'!M52="","",'Entry of Marks'!M52)</f>
        <v/>
      </c>
      <c r="F50" s="115" t="str">
        <f>IF('Entry of Marks'!AH52="","",'Entry of Marks'!AH52)</f>
        <v/>
      </c>
      <c r="G50" s="116" t="str">
        <f t="shared" si="1"/>
        <v/>
      </c>
      <c r="H50" s="116" t="str">
        <f>IF('Entry of Marks'!AO52="","",'Entry of Marks'!AO52)</f>
        <v/>
      </c>
      <c r="I50" s="116" t="str">
        <f t="shared" si="123"/>
        <v/>
      </c>
      <c r="J50" s="167" t="str">
        <f t="shared" si="133"/>
        <v/>
      </c>
      <c r="K50" s="167" t="str">
        <f t="shared" si="2"/>
        <v/>
      </c>
      <c r="L50" s="167" t="str">
        <f t="shared" si="3"/>
        <v/>
      </c>
      <c r="M50" s="165" t="str">
        <f t="shared" si="124"/>
        <v/>
      </c>
      <c r="N50" s="124" t="str">
        <f>IF('Entry of Marks'!F157="","",'Entry of Marks'!F157)</f>
        <v/>
      </c>
      <c r="O50" s="125" t="str">
        <f>IF('Entry of Marks'!AA157="","",'Entry of Marks'!AA157)</f>
        <v/>
      </c>
      <c r="P50" s="125" t="str">
        <f>IF('Entry of Marks'!M157="","",'Entry of Marks'!M157)</f>
        <v/>
      </c>
      <c r="Q50" s="257" t="str">
        <f>IF('Entry of Marks'!AH157="","",'Entry of Marks'!AH157)</f>
        <v/>
      </c>
      <c r="R50" s="116" t="str">
        <f t="shared" si="4"/>
        <v/>
      </c>
      <c r="S50" s="126" t="str">
        <f>IF('Entry of Marks'!AO157="","",'Entry of Marks'!AO157)</f>
        <v/>
      </c>
      <c r="T50" s="116" t="str">
        <f t="shared" si="5"/>
        <v/>
      </c>
      <c r="U50" s="167" t="str">
        <f t="shared" si="134"/>
        <v/>
      </c>
      <c r="V50" s="176" t="str">
        <f t="shared" si="6"/>
        <v/>
      </c>
      <c r="W50" s="176" t="str">
        <f t="shared" si="125"/>
        <v/>
      </c>
      <c r="X50" s="174" t="str">
        <f t="shared" si="7"/>
        <v/>
      </c>
      <c r="Y50" s="258" t="str">
        <f>IF('Entry of Marks'!F262="","",'Entry of Marks'!F262)</f>
        <v/>
      </c>
      <c r="Z50" s="119" t="str">
        <f>IF('Entry of Marks'!AA262="","",'Entry of Marks'!AA262)</f>
        <v/>
      </c>
      <c r="AA50" s="119" t="str">
        <f>IF('Entry of Marks'!M262="","",'Entry of Marks'!M262)</f>
        <v/>
      </c>
      <c r="AB50" s="119" t="str">
        <f>IF('Entry of Marks'!AH262="","",'Entry of Marks'!AH262)</f>
        <v/>
      </c>
      <c r="AC50" s="116" t="str">
        <f t="shared" si="8"/>
        <v/>
      </c>
      <c r="AD50" s="259" t="str">
        <f>IF('Entry of Marks'!AO262="","",'Entry of Marks'!AO262)</f>
        <v/>
      </c>
      <c r="AE50" s="116" t="str">
        <f t="shared" si="9"/>
        <v/>
      </c>
      <c r="AF50" s="167" t="str">
        <f t="shared" si="135"/>
        <v/>
      </c>
      <c r="AG50" s="167" t="str">
        <f t="shared" si="10"/>
        <v/>
      </c>
      <c r="AH50" s="167" t="str">
        <f t="shared" si="126"/>
        <v/>
      </c>
      <c r="AI50" s="165" t="str">
        <f t="shared" si="127"/>
        <v/>
      </c>
      <c r="AJ50" s="260" t="str">
        <f>IF('Entry of Marks'!F367="","",'Entry of Marks'!F367)</f>
        <v/>
      </c>
      <c r="AK50" s="257" t="str">
        <f>IF('Entry of Marks'!AA367="","",'Entry of Marks'!AA367)</f>
        <v/>
      </c>
      <c r="AL50" s="257" t="str">
        <f>IF('Entry of Marks'!M367="","",'Entry of Marks'!M367)</f>
        <v/>
      </c>
      <c r="AM50" s="257" t="str">
        <f>IF('Entry of Marks'!AH367="","",'Entry of Marks'!AH367)</f>
        <v/>
      </c>
      <c r="AN50" s="116" t="str">
        <f t="shared" si="11"/>
        <v/>
      </c>
      <c r="AO50" s="261" t="str">
        <f>IF('Entry of Marks'!AO367="","",'Entry of Marks'!AO367)</f>
        <v/>
      </c>
      <c r="AP50" s="116" t="str">
        <f t="shared" si="12"/>
        <v/>
      </c>
      <c r="AQ50" s="167" t="str">
        <f t="shared" si="136"/>
        <v/>
      </c>
      <c r="AR50" s="176" t="str">
        <f t="shared" si="145"/>
        <v/>
      </c>
      <c r="AS50" s="176" t="str">
        <f t="shared" si="14"/>
        <v/>
      </c>
      <c r="AT50" s="176" t="str">
        <f t="shared" si="15"/>
        <v/>
      </c>
      <c r="AU50" s="262" t="str">
        <f>IF('Entry of Marks'!F472="","",'Entry of Marks'!F472)</f>
        <v/>
      </c>
      <c r="AV50" s="119" t="str">
        <f>IF('Entry of Marks'!AA472="","",'Entry of Marks'!AA472)</f>
        <v/>
      </c>
      <c r="AW50" s="119" t="str">
        <f>IF('Entry of Marks'!M472="","",'Entry of Marks'!M472)</f>
        <v/>
      </c>
      <c r="AX50" s="119" t="str">
        <f>IF('Entry of Marks'!AH472="","",'Entry of Marks'!AH472)</f>
        <v/>
      </c>
      <c r="AY50" s="116" t="str">
        <f t="shared" si="16"/>
        <v/>
      </c>
      <c r="AZ50" s="259" t="str">
        <f>IF('Entry of Marks'!AO472="","",'Entry of Marks'!AO472)</f>
        <v/>
      </c>
      <c r="BA50" s="116" t="str">
        <f t="shared" si="17"/>
        <v/>
      </c>
      <c r="BB50" s="167" t="str">
        <f t="shared" si="137"/>
        <v/>
      </c>
      <c r="BC50" s="167" t="str">
        <f t="shared" si="18"/>
        <v/>
      </c>
      <c r="BD50" s="167" t="str">
        <f t="shared" si="19"/>
        <v/>
      </c>
      <c r="BE50" s="165" t="str">
        <f t="shared" si="143"/>
        <v/>
      </c>
      <c r="BF50" s="260" t="str">
        <f>IF('Entry of Marks'!F577="","",'Entry of Marks'!F577)</f>
        <v/>
      </c>
      <c r="BG50" s="257" t="str">
        <f>IF('Entry of Marks'!AA577="","",'Entry of Marks'!AA577)</f>
        <v/>
      </c>
      <c r="BH50" s="257" t="str">
        <f>IF('Entry of Marks'!M577="","",'Entry of Marks'!M577)</f>
        <v/>
      </c>
      <c r="BI50" s="257" t="str">
        <f>IF('Entry of Marks'!AH577="","",'Entry of Marks'!AH577)</f>
        <v/>
      </c>
      <c r="BJ50" s="116" t="str">
        <f t="shared" si="20"/>
        <v/>
      </c>
      <c r="BK50" s="261" t="str">
        <f>IF('Entry of Marks'!AO577="","",'Entry of Marks'!AO577)</f>
        <v/>
      </c>
      <c r="BL50" s="116" t="str">
        <f t="shared" si="21"/>
        <v/>
      </c>
      <c r="BM50" s="167" t="str">
        <f t="shared" si="138"/>
        <v/>
      </c>
      <c r="BN50" s="176" t="str">
        <f t="shared" si="22"/>
        <v/>
      </c>
      <c r="BO50" s="176" t="str">
        <f t="shared" si="23"/>
        <v/>
      </c>
      <c r="BP50" s="176" t="str">
        <f t="shared" si="24"/>
        <v/>
      </c>
      <c r="BQ50" s="258" t="str">
        <f>IF('Entry of Marks'!F682="","",'Entry of Marks'!F682)</f>
        <v/>
      </c>
      <c r="BR50" s="119" t="str">
        <f>IF('Entry of Marks'!AA682="","",'Entry of Marks'!AA682)</f>
        <v/>
      </c>
      <c r="BS50" s="119" t="str">
        <f>IF('Entry of Marks'!M682="","",'Entry of Marks'!M682)</f>
        <v/>
      </c>
      <c r="BT50" s="119" t="str">
        <f>IF('Entry of Marks'!AH682="","",'Entry of Marks'!AH682)</f>
        <v/>
      </c>
      <c r="BU50" s="116" t="str">
        <f t="shared" si="25"/>
        <v/>
      </c>
      <c r="BV50" s="119" t="str">
        <f>IF('Entry of Marks'!AO682="","",'Entry of Marks'!AO682)</f>
        <v/>
      </c>
      <c r="BW50" s="116" t="str">
        <f t="shared" si="26"/>
        <v/>
      </c>
      <c r="BX50" s="167" t="str">
        <f t="shared" si="139"/>
        <v/>
      </c>
      <c r="BY50" s="167" t="str">
        <f t="shared" si="27"/>
        <v/>
      </c>
      <c r="BZ50" s="167" t="str">
        <f t="shared" si="128"/>
        <v/>
      </c>
      <c r="CA50" s="165" t="str">
        <f t="shared" si="140"/>
        <v/>
      </c>
      <c r="CB50" s="260" t="str">
        <f>IF('Entry of Marks'!F787="","",'Entry of Marks'!F787)</f>
        <v/>
      </c>
      <c r="CC50" s="257" t="str">
        <f>IF('Entry of Marks'!AA787="","",'Entry of Marks'!AA787)</f>
        <v/>
      </c>
      <c r="CD50" s="257" t="str">
        <f>IF('Entry of Marks'!M787="","",'Entry of Marks'!M787)</f>
        <v/>
      </c>
      <c r="CE50" s="257" t="str">
        <f>IF('Entry of Marks'!AH787="","",'Entry of Marks'!AH787)</f>
        <v/>
      </c>
      <c r="CF50" s="116" t="str">
        <f t="shared" si="144"/>
        <v/>
      </c>
      <c r="CG50" s="261" t="str">
        <f>IF('Entry of Marks'!AO787="","",'Entry of Marks'!AO787)</f>
        <v/>
      </c>
      <c r="CH50" s="116" t="str">
        <f t="shared" si="28"/>
        <v/>
      </c>
      <c r="CI50" s="167" t="str">
        <f t="shared" si="141"/>
        <v/>
      </c>
      <c r="CJ50" s="176" t="str">
        <f t="shared" si="129"/>
        <v/>
      </c>
      <c r="CK50" s="176" t="str">
        <f t="shared" si="29"/>
        <v/>
      </c>
      <c r="CL50" s="324" t="str">
        <f t="shared" si="30"/>
        <v/>
      </c>
      <c r="CM50" s="258" t="str">
        <f>IF('Entry of Marks'!F892="","",'Entry of Marks'!F892)</f>
        <v/>
      </c>
      <c r="CN50" s="119" t="str">
        <f>IF('Entry of Marks'!AA892="","",'Entry of Marks'!AA892)</f>
        <v/>
      </c>
      <c r="CO50" s="119" t="str">
        <f>IF('Entry of Marks'!M892="","",'Entry of Marks'!M892)</f>
        <v/>
      </c>
      <c r="CP50" s="119" t="str">
        <f>IF('Entry of Marks'!AH892="","",'Entry of Marks'!AH892)</f>
        <v/>
      </c>
      <c r="CQ50" s="116" t="str">
        <f t="shared" si="31"/>
        <v/>
      </c>
      <c r="CR50" s="119" t="str">
        <f>IF('Entry of Marks'!AO892="","",'Entry of Marks'!AO892)</f>
        <v/>
      </c>
      <c r="CS50" s="116" t="str">
        <f t="shared" si="32"/>
        <v/>
      </c>
      <c r="CT50" s="167" t="str">
        <f t="shared" si="142"/>
        <v/>
      </c>
      <c r="CU50" s="167" t="str">
        <f t="shared" si="33"/>
        <v/>
      </c>
      <c r="CV50" s="167" t="str">
        <f t="shared" si="34"/>
        <v/>
      </c>
      <c r="CW50" s="165" t="str">
        <f t="shared" si="35"/>
        <v/>
      </c>
      <c r="CX50" s="131" t="str">
        <f>IF('Co-Scholostic'!C49="","",'Co-Scholostic'!C49)</f>
        <v/>
      </c>
      <c r="CY50" s="131" t="str">
        <f>IF('Co-Scholostic'!D49="","",'Co-Scholostic'!D49)</f>
        <v/>
      </c>
      <c r="CZ50" s="131" t="str">
        <f>IF('Co-Scholostic'!E49="","",'Co-Scholostic'!E49)</f>
        <v/>
      </c>
      <c r="DA50" s="131" t="str">
        <f>IF('Co-Scholostic'!F49="","",'Co-Scholostic'!F49)</f>
        <v/>
      </c>
      <c r="DB50" s="134" t="str">
        <f t="shared" si="36"/>
        <v/>
      </c>
      <c r="DC50" s="134" t="str">
        <f t="shared" si="37"/>
        <v/>
      </c>
      <c r="DD50" s="134" t="str">
        <f t="shared" si="38"/>
        <v/>
      </c>
      <c r="DE50" s="134" t="str">
        <f t="shared" si="39"/>
        <v/>
      </c>
      <c r="DF50" s="134" t="str">
        <f t="shared" si="40"/>
        <v/>
      </c>
      <c r="DG50" s="134" t="str">
        <f t="shared" si="41"/>
        <v/>
      </c>
      <c r="DH50" s="134" t="str">
        <f t="shared" si="42"/>
        <v/>
      </c>
      <c r="DI50" s="134" t="str">
        <f t="shared" si="43"/>
        <v/>
      </c>
      <c r="DJ50" s="134" t="e">
        <f t="shared" si="44"/>
        <v>#VALUE!</v>
      </c>
      <c r="DK50" s="137" t="str">
        <f t="shared" si="45"/>
        <v/>
      </c>
      <c r="DL50" s="137" t="str">
        <f t="shared" si="46"/>
        <v/>
      </c>
      <c r="DM50" s="137" t="str">
        <f t="shared" si="47"/>
        <v/>
      </c>
      <c r="DN50" s="137" t="str">
        <f t="shared" si="48"/>
        <v/>
      </c>
      <c r="DO50" s="137" t="str">
        <f t="shared" si="49"/>
        <v/>
      </c>
      <c r="DP50" s="137" t="str">
        <f t="shared" si="50"/>
        <v/>
      </c>
      <c r="DQ50" s="137" t="str">
        <f t="shared" si="51"/>
        <v/>
      </c>
      <c r="DR50" s="137" t="str">
        <f t="shared" si="52"/>
        <v/>
      </c>
      <c r="DS50" s="137" t="e">
        <f t="shared" si="53"/>
        <v>#VALUE!</v>
      </c>
      <c r="DT50" s="143" t="str">
        <f t="shared" si="54"/>
        <v/>
      </c>
      <c r="DU50" s="144" t="str">
        <f t="shared" si="55"/>
        <v/>
      </c>
      <c r="DV50" s="145" t="str">
        <f t="shared" si="56"/>
        <v/>
      </c>
      <c r="DW50" s="138"/>
      <c r="DX50" s="30" t="str">
        <f t="shared" si="130"/>
        <v/>
      </c>
      <c r="DY50" s="146" t="str">
        <f t="shared" si="57"/>
        <v/>
      </c>
      <c r="DZ50" s="266" t="str">
        <f t="shared" si="58"/>
        <v/>
      </c>
      <c r="EA50" s="266" t="str">
        <f t="shared" si="59"/>
        <v/>
      </c>
      <c r="EB50" s="266" t="str">
        <f t="shared" si="60"/>
        <v/>
      </c>
      <c r="EC50" s="266" t="str">
        <f t="shared" si="61"/>
        <v/>
      </c>
      <c r="ED50" s="266" t="str">
        <f t="shared" si="62"/>
        <v/>
      </c>
      <c r="EE50" s="266" t="str">
        <f t="shared" si="63"/>
        <v/>
      </c>
      <c r="EF50" s="266" t="str">
        <f t="shared" si="64"/>
        <v/>
      </c>
      <c r="EG50" s="268"/>
      <c r="EH50" s="269" t="str">
        <f t="shared" si="65"/>
        <v/>
      </c>
      <c r="EI50" s="269" t="str">
        <f t="shared" si="66"/>
        <v/>
      </c>
      <c r="EJ50" s="269" t="str">
        <f t="shared" si="67"/>
        <v/>
      </c>
      <c r="EK50" s="269" t="str">
        <f t="shared" si="68"/>
        <v/>
      </c>
      <c r="EL50" s="271" t="str">
        <f t="shared" si="69"/>
        <v/>
      </c>
      <c r="EM50" s="271" t="str">
        <f t="shared" si="70"/>
        <v/>
      </c>
      <c r="EN50" s="273" t="str">
        <f t="shared" si="71"/>
        <v/>
      </c>
      <c r="EO50" s="276">
        <f t="shared" si="72"/>
        <v>0</v>
      </c>
      <c r="EP50" s="276" t="str">
        <f t="shared" si="73"/>
        <v/>
      </c>
      <c r="EQ50" s="148" t="str">
        <f t="shared" si="74"/>
        <v/>
      </c>
      <c r="ER50" s="148" t="str">
        <f t="shared" si="75"/>
        <v/>
      </c>
      <c r="ES50" s="276" t="str">
        <f t="shared" si="131"/>
        <v/>
      </c>
      <c r="ET50" s="276" t="str">
        <f t="shared" si="76"/>
        <v/>
      </c>
      <c r="EU50" s="147" t="str">
        <f t="shared" si="77"/>
        <v/>
      </c>
      <c r="EV50" s="148" t="str">
        <f t="shared" si="78"/>
        <v/>
      </c>
      <c r="EW50" s="148" t="str">
        <f t="shared" si="79"/>
        <v/>
      </c>
      <c r="EX50" s="148"/>
      <c r="EY50" s="148" t="str">
        <f t="shared" si="80"/>
        <v/>
      </c>
      <c r="EZ50" s="151" t="str">
        <f t="shared" si="81"/>
        <v/>
      </c>
      <c r="FA50" s="151" t="str">
        <f t="shared" si="82"/>
        <v/>
      </c>
      <c r="FB50" s="151" t="str">
        <f t="shared" si="83"/>
        <v/>
      </c>
      <c r="FC50" s="151" t="str">
        <f t="shared" si="84"/>
        <v/>
      </c>
      <c r="FD50" s="151" t="str">
        <f t="shared" si="85"/>
        <v/>
      </c>
      <c r="FE50" s="151" t="str">
        <f t="shared" si="86"/>
        <v/>
      </c>
      <c r="FF50" s="151" t="str">
        <f t="shared" si="87"/>
        <v/>
      </c>
      <c r="FG50" s="152" t="str">
        <f t="shared" si="88"/>
        <v/>
      </c>
      <c r="FH50" s="152" t="str">
        <f t="shared" si="89"/>
        <v/>
      </c>
      <c r="FI50" s="152" t="str">
        <f t="shared" si="90"/>
        <v/>
      </c>
      <c r="FJ50" s="152" t="str">
        <f t="shared" si="91"/>
        <v/>
      </c>
      <c r="FK50" s="151" t="str">
        <f t="shared" si="92"/>
        <v/>
      </c>
      <c r="FL50" s="151" t="str">
        <f t="shared" si="93"/>
        <v/>
      </c>
      <c r="FM50" s="152" t="str">
        <f t="shared" si="94"/>
        <v/>
      </c>
      <c r="FN50" s="152">
        <f t="shared" si="95"/>
        <v>0</v>
      </c>
      <c r="FO50" s="152" t="str">
        <f t="shared" si="96"/>
        <v/>
      </c>
      <c r="FP50" s="152" t="str">
        <f t="shared" si="97"/>
        <v/>
      </c>
      <c r="FQ50" s="152" t="str">
        <f t="shared" si="98"/>
        <v/>
      </c>
      <c r="FR50" s="152" t="str">
        <f t="shared" si="99"/>
        <v/>
      </c>
      <c r="FS50" s="152" t="str">
        <f t="shared" si="100"/>
        <v/>
      </c>
      <c r="FT50" s="152" t="str">
        <f t="shared" si="101"/>
        <v/>
      </c>
      <c r="FU50" s="152" t="str">
        <f t="shared" si="102"/>
        <v/>
      </c>
      <c r="FV50" s="151" t="str">
        <f t="shared" si="103"/>
        <v/>
      </c>
      <c r="FW50" s="151" t="str">
        <f t="shared" si="104"/>
        <v/>
      </c>
      <c r="FX50" s="152" t="str">
        <f t="shared" si="105"/>
        <v/>
      </c>
      <c r="FY50" s="153" t="str">
        <f t="shared" si="132"/>
        <v/>
      </c>
      <c r="FZ50" s="156">
        <f t="shared" si="106"/>
        <v>0</v>
      </c>
      <c r="GA50" s="241" t="str">
        <f t="shared" si="107"/>
        <v/>
      </c>
      <c r="GB50" s="214" t="str">
        <f t="shared" si="108"/>
        <v/>
      </c>
      <c r="GC50" s="214" t="str">
        <f t="shared" si="109"/>
        <v/>
      </c>
      <c r="GD50" s="242" t="str">
        <f t="shared" si="110"/>
        <v/>
      </c>
      <c r="GE50" s="253" t="str">
        <f t="shared" si="111"/>
        <v/>
      </c>
      <c r="GF50" s="253" t="str">
        <f t="shared" si="112"/>
        <v/>
      </c>
      <c r="GG50" s="253" t="str">
        <f t="shared" si="113"/>
        <v/>
      </c>
      <c r="GH50" s="253" t="str">
        <f t="shared" si="114"/>
        <v/>
      </c>
      <c r="GI50" s="253" t="str">
        <f t="shared" si="115"/>
        <v/>
      </c>
      <c r="GJ50" s="253" t="str">
        <f t="shared" si="116"/>
        <v/>
      </c>
      <c r="GK50" s="253" t="str">
        <f t="shared" si="117"/>
        <v/>
      </c>
      <c r="GL50" s="253" t="str">
        <f t="shared" si="118"/>
        <v/>
      </c>
      <c r="GM50" s="253" t="str">
        <f t="shared" si="119"/>
        <v/>
      </c>
      <c r="GN50" s="253" t="str">
        <f t="shared" si="120"/>
        <v/>
      </c>
      <c r="GO50" s="329" t="str">
        <f t="shared" si="121"/>
        <v/>
      </c>
      <c r="GP50" s="329" t="str">
        <f t="shared" si="122"/>
        <v/>
      </c>
    </row>
    <row r="51" spans="1:198" x14ac:dyDescent="0.35">
      <c r="A51" s="1">
        <f>IF('Student Profile'!A50="","",'Student Profile'!A50)</f>
        <v>48</v>
      </c>
      <c r="B51" s="28" t="str">
        <f>IF('Student Profile'!B50="","",'Student Profile'!B50)</f>
        <v/>
      </c>
      <c r="C51" s="114" t="str">
        <f>IF('Entry of Marks'!F53="","",'Entry of Marks'!F53)</f>
        <v/>
      </c>
      <c r="D51" s="119" t="str">
        <f>IF('Entry of Marks'!AA53="","",'Entry of Marks'!AA53)</f>
        <v/>
      </c>
      <c r="E51" s="115" t="str">
        <f>IF('Entry of Marks'!M53="","",'Entry of Marks'!M53)</f>
        <v/>
      </c>
      <c r="F51" s="115" t="str">
        <f>IF('Entry of Marks'!AH53="","",'Entry of Marks'!AH53)</f>
        <v/>
      </c>
      <c r="G51" s="116" t="str">
        <f t="shared" si="1"/>
        <v/>
      </c>
      <c r="H51" s="116" t="str">
        <f>IF('Entry of Marks'!AO53="","",'Entry of Marks'!AO53)</f>
        <v/>
      </c>
      <c r="I51" s="116" t="str">
        <f t="shared" si="123"/>
        <v/>
      </c>
      <c r="J51" s="167" t="str">
        <f t="shared" si="133"/>
        <v/>
      </c>
      <c r="K51" s="167" t="str">
        <f t="shared" si="2"/>
        <v/>
      </c>
      <c r="L51" s="167" t="str">
        <f t="shared" si="3"/>
        <v/>
      </c>
      <c r="M51" s="165" t="str">
        <f t="shared" si="124"/>
        <v/>
      </c>
      <c r="N51" s="124" t="str">
        <f>IF('Entry of Marks'!F158="","",'Entry of Marks'!F158)</f>
        <v/>
      </c>
      <c r="O51" s="125" t="str">
        <f>IF('Entry of Marks'!AA158="","",'Entry of Marks'!AA158)</f>
        <v/>
      </c>
      <c r="P51" s="125" t="str">
        <f>IF('Entry of Marks'!M158="","",'Entry of Marks'!M158)</f>
        <v/>
      </c>
      <c r="Q51" s="257" t="str">
        <f>IF('Entry of Marks'!AH158="","",'Entry of Marks'!AH158)</f>
        <v/>
      </c>
      <c r="R51" s="116" t="str">
        <f t="shared" si="4"/>
        <v/>
      </c>
      <c r="S51" s="126" t="str">
        <f>IF('Entry of Marks'!AO158="","",'Entry of Marks'!AO158)</f>
        <v/>
      </c>
      <c r="T51" s="116" t="str">
        <f t="shared" si="5"/>
        <v/>
      </c>
      <c r="U51" s="167" t="str">
        <f t="shared" si="134"/>
        <v/>
      </c>
      <c r="V51" s="176" t="str">
        <f t="shared" si="6"/>
        <v/>
      </c>
      <c r="W51" s="176" t="str">
        <f t="shared" si="125"/>
        <v/>
      </c>
      <c r="X51" s="174" t="str">
        <f t="shared" si="7"/>
        <v/>
      </c>
      <c r="Y51" s="258" t="str">
        <f>IF('Entry of Marks'!F263="","",'Entry of Marks'!F263)</f>
        <v/>
      </c>
      <c r="Z51" s="119" t="str">
        <f>IF('Entry of Marks'!AA263="","",'Entry of Marks'!AA263)</f>
        <v/>
      </c>
      <c r="AA51" s="119" t="str">
        <f>IF('Entry of Marks'!M263="","",'Entry of Marks'!M263)</f>
        <v/>
      </c>
      <c r="AB51" s="119" t="str">
        <f>IF('Entry of Marks'!AH263="","",'Entry of Marks'!AH263)</f>
        <v/>
      </c>
      <c r="AC51" s="116" t="str">
        <f t="shared" si="8"/>
        <v/>
      </c>
      <c r="AD51" s="259" t="str">
        <f>IF('Entry of Marks'!AO263="","",'Entry of Marks'!AO263)</f>
        <v/>
      </c>
      <c r="AE51" s="116" t="str">
        <f t="shared" si="9"/>
        <v/>
      </c>
      <c r="AF51" s="167" t="str">
        <f t="shared" si="135"/>
        <v/>
      </c>
      <c r="AG51" s="167" t="str">
        <f t="shared" si="10"/>
        <v/>
      </c>
      <c r="AH51" s="167" t="str">
        <f t="shared" si="126"/>
        <v/>
      </c>
      <c r="AI51" s="165" t="str">
        <f t="shared" si="127"/>
        <v/>
      </c>
      <c r="AJ51" s="260" t="str">
        <f>IF('Entry of Marks'!F368="","",'Entry of Marks'!F368)</f>
        <v/>
      </c>
      <c r="AK51" s="257" t="str">
        <f>IF('Entry of Marks'!AA368="","",'Entry of Marks'!AA368)</f>
        <v/>
      </c>
      <c r="AL51" s="257" t="str">
        <f>IF('Entry of Marks'!M368="","",'Entry of Marks'!M368)</f>
        <v/>
      </c>
      <c r="AM51" s="257" t="str">
        <f>IF('Entry of Marks'!AH368="","",'Entry of Marks'!AH368)</f>
        <v/>
      </c>
      <c r="AN51" s="116" t="str">
        <f t="shared" si="11"/>
        <v/>
      </c>
      <c r="AO51" s="261" t="str">
        <f>IF('Entry of Marks'!AO368="","",'Entry of Marks'!AO368)</f>
        <v/>
      </c>
      <c r="AP51" s="116" t="str">
        <f t="shared" si="12"/>
        <v/>
      </c>
      <c r="AQ51" s="167" t="str">
        <f t="shared" si="136"/>
        <v/>
      </c>
      <c r="AR51" s="176" t="str">
        <f t="shared" si="145"/>
        <v/>
      </c>
      <c r="AS51" s="176" t="str">
        <f t="shared" si="14"/>
        <v/>
      </c>
      <c r="AT51" s="176" t="str">
        <f t="shared" si="15"/>
        <v/>
      </c>
      <c r="AU51" s="262" t="str">
        <f>IF('Entry of Marks'!F473="","",'Entry of Marks'!F473)</f>
        <v/>
      </c>
      <c r="AV51" s="119" t="str">
        <f>IF('Entry of Marks'!AA473="","",'Entry of Marks'!AA473)</f>
        <v/>
      </c>
      <c r="AW51" s="119" t="str">
        <f>IF('Entry of Marks'!M473="","",'Entry of Marks'!M473)</f>
        <v/>
      </c>
      <c r="AX51" s="119" t="str">
        <f>IF('Entry of Marks'!AH473="","",'Entry of Marks'!AH473)</f>
        <v/>
      </c>
      <c r="AY51" s="116" t="str">
        <f t="shared" si="16"/>
        <v/>
      </c>
      <c r="AZ51" s="259" t="str">
        <f>IF('Entry of Marks'!AO473="","",'Entry of Marks'!AO473)</f>
        <v/>
      </c>
      <c r="BA51" s="116" t="str">
        <f t="shared" si="17"/>
        <v/>
      </c>
      <c r="BB51" s="167" t="str">
        <f t="shared" si="137"/>
        <v/>
      </c>
      <c r="BC51" s="167" t="str">
        <f t="shared" si="18"/>
        <v/>
      </c>
      <c r="BD51" s="167" t="str">
        <f t="shared" si="19"/>
        <v/>
      </c>
      <c r="BE51" s="165" t="str">
        <f t="shared" si="143"/>
        <v/>
      </c>
      <c r="BF51" s="260" t="str">
        <f>IF('Entry of Marks'!F578="","",'Entry of Marks'!F578)</f>
        <v/>
      </c>
      <c r="BG51" s="257" t="str">
        <f>IF('Entry of Marks'!AA578="","",'Entry of Marks'!AA578)</f>
        <v/>
      </c>
      <c r="BH51" s="257" t="str">
        <f>IF('Entry of Marks'!M578="","",'Entry of Marks'!M578)</f>
        <v/>
      </c>
      <c r="BI51" s="257" t="str">
        <f>IF('Entry of Marks'!AH578="","",'Entry of Marks'!AH578)</f>
        <v/>
      </c>
      <c r="BJ51" s="116" t="str">
        <f t="shared" si="20"/>
        <v/>
      </c>
      <c r="BK51" s="261" t="str">
        <f>IF('Entry of Marks'!AO578="","",'Entry of Marks'!AO578)</f>
        <v/>
      </c>
      <c r="BL51" s="116" t="str">
        <f t="shared" si="21"/>
        <v/>
      </c>
      <c r="BM51" s="167" t="str">
        <f t="shared" si="138"/>
        <v/>
      </c>
      <c r="BN51" s="176" t="str">
        <f t="shared" si="22"/>
        <v/>
      </c>
      <c r="BO51" s="176" t="str">
        <f t="shared" si="23"/>
        <v/>
      </c>
      <c r="BP51" s="176" t="str">
        <f t="shared" si="24"/>
        <v/>
      </c>
      <c r="BQ51" s="258" t="str">
        <f>IF('Entry of Marks'!F683="","",'Entry of Marks'!F683)</f>
        <v/>
      </c>
      <c r="BR51" s="119" t="str">
        <f>IF('Entry of Marks'!AA683="","",'Entry of Marks'!AA683)</f>
        <v/>
      </c>
      <c r="BS51" s="119" t="str">
        <f>IF('Entry of Marks'!M683="","",'Entry of Marks'!M683)</f>
        <v/>
      </c>
      <c r="BT51" s="119" t="str">
        <f>IF('Entry of Marks'!AH683="","",'Entry of Marks'!AH683)</f>
        <v/>
      </c>
      <c r="BU51" s="116" t="str">
        <f t="shared" si="25"/>
        <v/>
      </c>
      <c r="BV51" s="119" t="str">
        <f>IF('Entry of Marks'!AO683="","",'Entry of Marks'!AO683)</f>
        <v/>
      </c>
      <c r="BW51" s="116" t="str">
        <f t="shared" si="26"/>
        <v/>
      </c>
      <c r="BX51" s="167" t="str">
        <f t="shared" si="139"/>
        <v/>
      </c>
      <c r="BY51" s="167" t="str">
        <f t="shared" si="27"/>
        <v/>
      </c>
      <c r="BZ51" s="167" t="str">
        <f t="shared" si="128"/>
        <v/>
      </c>
      <c r="CA51" s="165" t="str">
        <f t="shared" si="140"/>
        <v/>
      </c>
      <c r="CB51" s="260" t="str">
        <f>IF('Entry of Marks'!F788="","",'Entry of Marks'!F788)</f>
        <v/>
      </c>
      <c r="CC51" s="257" t="str">
        <f>IF('Entry of Marks'!AA788="","",'Entry of Marks'!AA788)</f>
        <v/>
      </c>
      <c r="CD51" s="257" t="str">
        <f>IF('Entry of Marks'!M788="","",'Entry of Marks'!M788)</f>
        <v/>
      </c>
      <c r="CE51" s="257" t="str">
        <f>IF('Entry of Marks'!AH788="","",'Entry of Marks'!AH788)</f>
        <v/>
      </c>
      <c r="CF51" s="116" t="str">
        <f t="shared" si="144"/>
        <v/>
      </c>
      <c r="CG51" s="261" t="str">
        <f>IF('Entry of Marks'!AO788="","",'Entry of Marks'!AO788)</f>
        <v/>
      </c>
      <c r="CH51" s="116" t="str">
        <f t="shared" si="28"/>
        <v/>
      </c>
      <c r="CI51" s="167" t="str">
        <f t="shared" si="141"/>
        <v/>
      </c>
      <c r="CJ51" s="176" t="str">
        <f t="shared" si="129"/>
        <v/>
      </c>
      <c r="CK51" s="176" t="str">
        <f t="shared" si="29"/>
        <v/>
      </c>
      <c r="CL51" s="324" t="str">
        <f t="shared" si="30"/>
        <v/>
      </c>
      <c r="CM51" s="258" t="str">
        <f>IF('Entry of Marks'!F893="","",'Entry of Marks'!F893)</f>
        <v/>
      </c>
      <c r="CN51" s="119" t="str">
        <f>IF('Entry of Marks'!AA893="","",'Entry of Marks'!AA893)</f>
        <v/>
      </c>
      <c r="CO51" s="119" t="str">
        <f>IF('Entry of Marks'!M893="","",'Entry of Marks'!M893)</f>
        <v/>
      </c>
      <c r="CP51" s="119" t="str">
        <f>IF('Entry of Marks'!AH893="","",'Entry of Marks'!AH893)</f>
        <v/>
      </c>
      <c r="CQ51" s="116" t="str">
        <f t="shared" si="31"/>
        <v/>
      </c>
      <c r="CR51" s="119" t="str">
        <f>IF('Entry of Marks'!AO893="","",'Entry of Marks'!AO893)</f>
        <v/>
      </c>
      <c r="CS51" s="116" t="str">
        <f t="shared" si="32"/>
        <v/>
      </c>
      <c r="CT51" s="167" t="str">
        <f t="shared" si="142"/>
        <v/>
      </c>
      <c r="CU51" s="167" t="str">
        <f t="shared" si="33"/>
        <v/>
      </c>
      <c r="CV51" s="167" t="str">
        <f t="shared" si="34"/>
        <v/>
      </c>
      <c r="CW51" s="165" t="str">
        <f t="shared" si="35"/>
        <v/>
      </c>
      <c r="CX51" s="131" t="str">
        <f>IF('Co-Scholostic'!C50="","",'Co-Scholostic'!C50)</f>
        <v/>
      </c>
      <c r="CY51" s="131" t="str">
        <f>IF('Co-Scholostic'!D50="","",'Co-Scholostic'!D50)</f>
        <v/>
      </c>
      <c r="CZ51" s="131" t="str">
        <f>IF('Co-Scholostic'!E50="","",'Co-Scholostic'!E50)</f>
        <v/>
      </c>
      <c r="DA51" s="131" t="str">
        <f>IF('Co-Scholostic'!F50="","",'Co-Scholostic'!F50)</f>
        <v/>
      </c>
      <c r="DB51" s="134" t="str">
        <f t="shared" si="36"/>
        <v/>
      </c>
      <c r="DC51" s="134" t="str">
        <f t="shared" si="37"/>
        <v/>
      </c>
      <c r="DD51" s="134" t="str">
        <f t="shared" si="38"/>
        <v/>
      </c>
      <c r="DE51" s="134" t="str">
        <f t="shared" si="39"/>
        <v/>
      </c>
      <c r="DF51" s="134" t="str">
        <f t="shared" si="40"/>
        <v/>
      </c>
      <c r="DG51" s="134" t="str">
        <f t="shared" si="41"/>
        <v/>
      </c>
      <c r="DH51" s="134" t="str">
        <f t="shared" si="42"/>
        <v/>
      </c>
      <c r="DI51" s="134" t="str">
        <f t="shared" si="43"/>
        <v/>
      </c>
      <c r="DJ51" s="134" t="e">
        <f t="shared" si="44"/>
        <v>#VALUE!</v>
      </c>
      <c r="DK51" s="137" t="str">
        <f t="shared" si="45"/>
        <v/>
      </c>
      <c r="DL51" s="137" t="str">
        <f t="shared" si="46"/>
        <v/>
      </c>
      <c r="DM51" s="137" t="str">
        <f t="shared" si="47"/>
        <v/>
      </c>
      <c r="DN51" s="137" t="str">
        <f t="shared" si="48"/>
        <v/>
      </c>
      <c r="DO51" s="137" t="str">
        <f t="shared" si="49"/>
        <v/>
      </c>
      <c r="DP51" s="137" t="str">
        <f t="shared" si="50"/>
        <v/>
      </c>
      <c r="DQ51" s="137" t="str">
        <f t="shared" si="51"/>
        <v/>
      </c>
      <c r="DR51" s="137" t="str">
        <f t="shared" si="52"/>
        <v/>
      </c>
      <c r="DS51" s="137" t="e">
        <f t="shared" si="53"/>
        <v>#VALUE!</v>
      </c>
      <c r="DT51" s="143" t="str">
        <f t="shared" si="54"/>
        <v/>
      </c>
      <c r="DU51" s="144" t="str">
        <f t="shared" si="55"/>
        <v/>
      </c>
      <c r="DV51" s="145" t="str">
        <f t="shared" si="56"/>
        <v/>
      </c>
      <c r="DW51" s="138"/>
      <c r="DX51" s="30" t="str">
        <f t="shared" si="130"/>
        <v/>
      </c>
      <c r="DY51" s="146" t="str">
        <f t="shared" si="57"/>
        <v/>
      </c>
      <c r="DZ51" s="266" t="str">
        <f t="shared" si="58"/>
        <v/>
      </c>
      <c r="EA51" s="266" t="str">
        <f t="shared" si="59"/>
        <v/>
      </c>
      <c r="EB51" s="266" t="str">
        <f t="shared" si="60"/>
        <v/>
      </c>
      <c r="EC51" s="266" t="str">
        <f t="shared" si="61"/>
        <v/>
      </c>
      <c r="ED51" s="266" t="str">
        <f t="shared" si="62"/>
        <v/>
      </c>
      <c r="EE51" s="266" t="str">
        <f t="shared" si="63"/>
        <v/>
      </c>
      <c r="EF51" s="266" t="str">
        <f t="shared" si="64"/>
        <v/>
      </c>
      <c r="EG51" s="268"/>
      <c r="EH51" s="269" t="str">
        <f t="shared" si="65"/>
        <v/>
      </c>
      <c r="EI51" s="269" t="str">
        <f t="shared" si="66"/>
        <v/>
      </c>
      <c r="EJ51" s="269" t="str">
        <f t="shared" si="67"/>
        <v/>
      </c>
      <c r="EK51" s="269" t="str">
        <f t="shared" si="68"/>
        <v/>
      </c>
      <c r="EL51" s="271" t="str">
        <f t="shared" si="69"/>
        <v/>
      </c>
      <c r="EM51" s="271" t="str">
        <f t="shared" si="70"/>
        <v/>
      </c>
      <c r="EN51" s="273" t="str">
        <f t="shared" si="71"/>
        <v/>
      </c>
      <c r="EO51" s="276">
        <f t="shared" si="72"/>
        <v>0</v>
      </c>
      <c r="EP51" s="276" t="str">
        <f t="shared" si="73"/>
        <v/>
      </c>
      <c r="EQ51" s="148" t="str">
        <f t="shared" si="74"/>
        <v/>
      </c>
      <c r="ER51" s="148" t="str">
        <f t="shared" si="75"/>
        <v/>
      </c>
      <c r="ES51" s="276" t="str">
        <f t="shared" si="131"/>
        <v/>
      </c>
      <c r="ET51" s="276" t="str">
        <f t="shared" si="76"/>
        <v/>
      </c>
      <c r="EU51" s="147" t="str">
        <f t="shared" si="77"/>
        <v/>
      </c>
      <c r="EV51" s="148" t="str">
        <f t="shared" si="78"/>
        <v/>
      </c>
      <c r="EW51" s="148" t="str">
        <f t="shared" si="79"/>
        <v/>
      </c>
      <c r="EX51" s="148"/>
      <c r="EY51" s="148" t="str">
        <f t="shared" si="80"/>
        <v/>
      </c>
      <c r="EZ51" s="151" t="str">
        <f t="shared" si="81"/>
        <v/>
      </c>
      <c r="FA51" s="151" t="str">
        <f t="shared" si="82"/>
        <v/>
      </c>
      <c r="FB51" s="151" t="str">
        <f t="shared" si="83"/>
        <v/>
      </c>
      <c r="FC51" s="151" t="str">
        <f t="shared" si="84"/>
        <v/>
      </c>
      <c r="FD51" s="151" t="str">
        <f t="shared" si="85"/>
        <v/>
      </c>
      <c r="FE51" s="151" t="str">
        <f t="shared" si="86"/>
        <v/>
      </c>
      <c r="FF51" s="151" t="str">
        <f t="shared" si="87"/>
        <v/>
      </c>
      <c r="FG51" s="152" t="str">
        <f t="shared" si="88"/>
        <v/>
      </c>
      <c r="FH51" s="152" t="str">
        <f t="shared" si="89"/>
        <v/>
      </c>
      <c r="FI51" s="152" t="str">
        <f t="shared" si="90"/>
        <v/>
      </c>
      <c r="FJ51" s="152" t="str">
        <f t="shared" si="91"/>
        <v/>
      </c>
      <c r="FK51" s="151" t="str">
        <f t="shared" si="92"/>
        <v/>
      </c>
      <c r="FL51" s="151" t="str">
        <f t="shared" si="93"/>
        <v/>
      </c>
      <c r="FM51" s="152" t="str">
        <f t="shared" si="94"/>
        <v/>
      </c>
      <c r="FN51" s="152">
        <f t="shared" si="95"/>
        <v>0</v>
      </c>
      <c r="FO51" s="152" t="str">
        <f t="shared" si="96"/>
        <v/>
      </c>
      <c r="FP51" s="152" t="str">
        <f t="shared" si="97"/>
        <v/>
      </c>
      <c r="FQ51" s="152" t="str">
        <f t="shared" si="98"/>
        <v/>
      </c>
      <c r="FR51" s="152" t="str">
        <f t="shared" si="99"/>
        <v/>
      </c>
      <c r="FS51" s="152" t="str">
        <f t="shared" si="100"/>
        <v/>
      </c>
      <c r="FT51" s="152" t="str">
        <f t="shared" si="101"/>
        <v/>
      </c>
      <c r="FU51" s="152" t="str">
        <f t="shared" si="102"/>
        <v/>
      </c>
      <c r="FV51" s="151" t="str">
        <f t="shared" si="103"/>
        <v/>
      </c>
      <c r="FW51" s="151" t="str">
        <f t="shared" si="104"/>
        <v/>
      </c>
      <c r="FX51" s="152" t="str">
        <f t="shared" si="105"/>
        <v/>
      </c>
      <c r="FY51" s="153" t="str">
        <f t="shared" si="132"/>
        <v/>
      </c>
      <c r="FZ51" s="156">
        <f t="shared" si="106"/>
        <v>0</v>
      </c>
      <c r="GA51" s="241" t="str">
        <f t="shared" si="107"/>
        <v/>
      </c>
      <c r="GB51" s="214" t="str">
        <f t="shared" si="108"/>
        <v/>
      </c>
      <c r="GC51" s="214" t="str">
        <f t="shared" si="109"/>
        <v/>
      </c>
      <c r="GD51" s="242" t="str">
        <f t="shared" si="110"/>
        <v/>
      </c>
      <c r="GE51" s="253" t="str">
        <f t="shared" si="111"/>
        <v/>
      </c>
      <c r="GF51" s="253" t="str">
        <f t="shared" si="112"/>
        <v/>
      </c>
      <c r="GG51" s="253" t="str">
        <f t="shared" si="113"/>
        <v/>
      </c>
      <c r="GH51" s="253" t="str">
        <f t="shared" si="114"/>
        <v/>
      </c>
      <c r="GI51" s="253" t="str">
        <f t="shared" si="115"/>
        <v/>
      </c>
      <c r="GJ51" s="253" t="str">
        <f t="shared" si="116"/>
        <v/>
      </c>
      <c r="GK51" s="253" t="str">
        <f t="shared" si="117"/>
        <v/>
      </c>
      <c r="GL51" s="253" t="str">
        <f t="shared" si="118"/>
        <v/>
      </c>
      <c r="GM51" s="253" t="str">
        <f t="shared" si="119"/>
        <v/>
      </c>
      <c r="GN51" s="253" t="str">
        <f t="shared" si="120"/>
        <v/>
      </c>
      <c r="GO51" s="329" t="str">
        <f t="shared" si="121"/>
        <v/>
      </c>
      <c r="GP51" s="329" t="str">
        <f t="shared" si="122"/>
        <v/>
      </c>
    </row>
    <row r="52" spans="1:198" x14ac:dyDescent="0.35">
      <c r="A52" s="1">
        <f>IF('Student Profile'!A51="","",'Student Profile'!A51)</f>
        <v>49</v>
      </c>
      <c r="B52" s="28" t="str">
        <f>IF('Student Profile'!B51="","",'Student Profile'!B51)</f>
        <v/>
      </c>
      <c r="C52" s="114" t="str">
        <f>IF('Entry of Marks'!F54="","",'Entry of Marks'!F54)</f>
        <v/>
      </c>
      <c r="D52" s="119" t="str">
        <f>IF('Entry of Marks'!AA54="","",'Entry of Marks'!AA54)</f>
        <v/>
      </c>
      <c r="E52" s="115" t="str">
        <f>IF('Entry of Marks'!M54="","",'Entry of Marks'!M54)</f>
        <v/>
      </c>
      <c r="F52" s="115" t="str">
        <f>IF('Entry of Marks'!AH54="","",'Entry of Marks'!AH54)</f>
        <v/>
      </c>
      <c r="G52" s="116" t="str">
        <f t="shared" si="1"/>
        <v/>
      </c>
      <c r="H52" s="116" t="str">
        <f>IF('Entry of Marks'!AO54="","",'Entry of Marks'!AO54)</f>
        <v/>
      </c>
      <c r="I52" s="116" t="str">
        <f t="shared" si="123"/>
        <v/>
      </c>
      <c r="J52" s="167" t="str">
        <f t="shared" si="133"/>
        <v/>
      </c>
      <c r="K52" s="167" t="str">
        <f t="shared" si="2"/>
        <v/>
      </c>
      <c r="L52" s="167" t="str">
        <f t="shared" si="3"/>
        <v/>
      </c>
      <c r="M52" s="165" t="str">
        <f t="shared" si="124"/>
        <v/>
      </c>
      <c r="N52" s="124" t="str">
        <f>IF('Entry of Marks'!F159="","",'Entry of Marks'!F159)</f>
        <v/>
      </c>
      <c r="O52" s="125" t="str">
        <f>IF('Entry of Marks'!AA159="","",'Entry of Marks'!AA159)</f>
        <v/>
      </c>
      <c r="P52" s="125" t="str">
        <f>IF('Entry of Marks'!M159="","",'Entry of Marks'!M159)</f>
        <v/>
      </c>
      <c r="Q52" s="257" t="str">
        <f>IF('Entry of Marks'!AH159="","",'Entry of Marks'!AH159)</f>
        <v/>
      </c>
      <c r="R52" s="116" t="str">
        <f t="shared" si="4"/>
        <v/>
      </c>
      <c r="S52" s="126" t="str">
        <f>IF('Entry of Marks'!AO159="","",'Entry of Marks'!AO159)</f>
        <v/>
      </c>
      <c r="T52" s="116" t="str">
        <f t="shared" si="5"/>
        <v/>
      </c>
      <c r="U52" s="167" t="str">
        <f t="shared" si="134"/>
        <v/>
      </c>
      <c r="V52" s="176" t="str">
        <f t="shared" si="6"/>
        <v/>
      </c>
      <c r="W52" s="176" t="str">
        <f t="shared" si="125"/>
        <v/>
      </c>
      <c r="X52" s="174" t="str">
        <f t="shared" si="7"/>
        <v/>
      </c>
      <c r="Y52" s="258" t="str">
        <f>IF('Entry of Marks'!F264="","",'Entry of Marks'!F264)</f>
        <v/>
      </c>
      <c r="Z52" s="119" t="str">
        <f>IF('Entry of Marks'!AA264="","",'Entry of Marks'!AA264)</f>
        <v/>
      </c>
      <c r="AA52" s="119" t="str">
        <f>IF('Entry of Marks'!M264="","",'Entry of Marks'!M264)</f>
        <v/>
      </c>
      <c r="AB52" s="119" t="str">
        <f>IF('Entry of Marks'!AH264="","",'Entry of Marks'!AH264)</f>
        <v/>
      </c>
      <c r="AC52" s="116" t="str">
        <f t="shared" si="8"/>
        <v/>
      </c>
      <c r="AD52" s="259" t="str">
        <f>IF('Entry of Marks'!AO264="","",'Entry of Marks'!AO264)</f>
        <v/>
      </c>
      <c r="AE52" s="116" t="str">
        <f t="shared" si="9"/>
        <v/>
      </c>
      <c r="AF52" s="167" t="str">
        <f t="shared" si="135"/>
        <v/>
      </c>
      <c r="AG52" s="167" t="str">
        <f t="shared" si="10"/>
        <v/>
      </c>
      <c r="AH52" s="167" t="str">
        <f t="shared" si="126"/>
        <v/>
      </c>
      <c r="AI52" s="165" t="str">
        <f t="shared" si="127"/>
        <v/>
      </c>
      <c r="AJ52" s="260" t="str">
        <f>IF('Entry of Marks'!F369="","",'Entry of Marks'!F369)</f>
        <v/>
      </c>
      <c r="AK52" s="257" t="str">
        <f>IF('Entry of Marks'!AA369="","",'Entry of Marks'!AA369)</f>
        <v/>
      </c>
      <c r="AL52" s="257" t="str">
        <f>IF('Entry of Marks'!M369="","",'Entry of Marks'!M369)</f>
        <v/>
      </c>
      <c r="AM52" s="257" t="str">
        <f>IF('Entry of Marks'!AH369="","",'Entry of Marks'!AH369)</f>
        <v/>
      </c>
      <c r="AN52" s="116" t="str">
        <f t="shared" si="11"/>
        <v/>
      </c>
      <c r="AO52" s="261" t="str">
        <f>IF('Entry of Marks'!AO369="","",'Entry of Marks'!AO369)</f>
        <v/>
      </c>
      <c r="AP52" s="116" t="str">
        <f t="shared" si="12"/>
        <v/>
      </c>
      <c r="AQ52" s="167" t="str">
        <f t="shared" si="136"/>
        <v/>
      </c>
      <c r="AR52" s="176" t="str">
        <f t="shared" si="145"/>
        <v/>
      </c>
      <c r="AS52" s="176" t="str">
        <f t="shared" si="14"/>
        <v/>
      </c>
      <c r="AT52" s="176" t="str">
        <f t="shared" si="15"/>
        <v/>
      </c>
      <c r="AU52" s="262" t="str">
        <f>IF('Entry of Marks'!F474="","",'Entry of Marks'!F474)</f>
        <v/>
      </c>
      <c r="AV52" s="119" t="str">
        <f>IF('Entry of Marks'!AA474="","",'Entry of Marks'!AA474)</f>
        <v/>
      </c>
      <c r="AW52" s="119" t="str">
        <f>IF('Entry of Marks'!M474="","",'Entry of Marks'!M474)</f>
        <v/>
      </c>
      <c r="AX52" s="119" t="str">
        <f>IF('Entry of Marks'!AH474="","",'Entry of Marks'!AH474)</f>
        <v/>
      </c>
      <c r="AY52" s="116" t="str">
        <f t="shared" si="16"/>
        <v/>
      </c>
      <c r="AZ52" s="259" t="str">
        <f>IF('Entry of Marks'!AO474="","",'Entry of Marks'!AO474)</f>
        <v/>
      </c>
      <c r="BA52" s="116" t="str">
        <f t="shared" si="17"/>
        <v/>
      </c>
      <c r="BB52" s="167" t="str">
        <f t="shared" si="137"/>
        <v/>
      </c>
      <c r="BC52" s="167" t="str">
        <f t="shared" si="18"/>
        <v/>
      </c>
      <c r="BD52" s="167" t="str">
        <f t="shared" si="19"/>
        <v/>
      </c>
      <c r="BE52" s="165" t="str">
        <f t="shared" si="143"/>
        <v/>
      </c>
      <c r="BF52" s="260" t="str">
        <f>IF('Entry of Marks'!F579="","",'Entry of Marks'!F579)</f>
        <v/>
      </c>
      <c r="BG52" s="257" t="str">
        <f>IF('Entry of Marks'!AA579="","",'Entry of Marks'!AA579)</f>
        <v/>
      </c>
      <c r="BH52" s="257" t="str">
        <f>IF('Entry of Marks'!M579="","",'Entry of Marks'!M579)</f>
        <v/>
      </c>
      <c r="BI52" s="257" t="str">
        <f>IF('Entry of Marks'!AH579="","",'Entry of Marks'!AH579)</f>
        <v/>
      </c>
      <c r="BJ52" s="116" t="str">
        <f t="shared" si="20"/>
        <v/>
      </c>
      <c r="BK52" s="261" t="str">
        <f>IF('Entry of Marks'!AO579="","",'Entry of Marks'!AO579)</f>
        <v/>
      </c>
      <c r="BL52" s="116" t="str">
        <f t="shared" si="21"/>
        <v/>
      </c>
      <c r="BM52" s="167" t="str">
        <f t="shared" si="138"/>
        <v/>
      </c>
      <c r="BN52" s="176" t="str">
        <f t="shared" si="22"/>
        <v/>
      </c>
      <c r="BO52" s="176" t="str">
        <f t="shared" si="23"/>
        <v/>
      </c>
      <c r="BP52" s="176" t="str">
        <f t="shared" si="24"/>
        <v/>
      </c>
      <c r="BQ52" s="258" t="str">
        <f>IF('Entry of Marks'!F684="","",'Entry of Marks'!F684)</f>
        <v/>
      </c>
      <c r="BR52" s="119" t="str">
        <f>IF('Entry of Marks'!AA684="","",'Entry of Marks'!AA684)</f>
        <v/>
      </c>
      <c r="BS52" s="119" t="str">
        <f>IF('Entry of Marks'!M684="","",'Entry of Marks'!M684)</f>
        <v/>
      </c>
      <c r="BT52" s="119" t="str">
        <f>IF('Entry of Marks'!AH684="","",'Entry of Marks'!AH684)</f>
        <v/>
      </c>
      <c r="BU52" s="116" t="str">
        <f t="shared" si="25"/>
        <v/>
      </c>
      <c r="BV52" s="119" t="str">
        <f>IF('Entry of Marks'!AO684="","",'Entry of Marks'!AO684)</f>
        <v/>
      </c>
      <c r="BW52" s="116" t="str">
        <f t="shared" si="26"/>
        <v/>
      </c>
      <c r="BX52" s="167" t="str">
        <f t="shared" si="139"/>
        <v/>
      </c>
      <c r="BY52" s="167" t="str">
        <f t="shared" si="27"/>
        <v/>
      </c>
      <c r="BZ52" s="167" t="str">
        <f t="shared" si="128"/>
        <v/>
      </c>
      <c r="CA52" s="165" t="str">
        <f t="shared" si="140"/>
        <v/>
      </c>
      <c r="CB52" s="260" t="str">
        <f>IF('Entry of Marks'!F789="","",'Entry of Marks'!F789)</f>
        <v/>
      </c>
      <c r="CC52" s="257" t="str">
        <f>IF('Entry of Marks'!AA789="","",'Entry of Marks'!AA789)</f>
        <v/>
      </c>
      <c r="CD52" s="257" t="str">
        <f>IF('Entry of Marks'!M789="","",'Entry of Marks'!M789)</f>
        <v/>
      </c>
      <c r="CE52" s="257" t="str">
        <f>IF('Entry of Marks'!AH789="","",'Entry of Marks'!AH789)</f>
        <v/>
      </c>
      <c r="CF52" s="116" t="str">
        <f t="shared" si="144"/>
        <v/>
      </c>
      <c r="CG52" s="261" t="str">
        <f>IF('Entry of Marks'!AO789="","",'Entry of Marks'!AO789)</f>
        <v/>
      </c>
      <c r="CH52" s="116" t="str">
        <f t="shared" si="28"/>
        <v/>
      </c>
      <c r="CI52" s="167" t="str">
        <f t="shared" si="141"/>
        <v/>
      </c>
      <c r="CJ52" s="176" t="str">
        <f t="shared" si="129"/>
        <v/>
      </c>
      <c r="CK52" s="176" t="str">
        <f t="shared" si="29"/>
        <v/>
      </c>
      <c r="CL52" s="324" t="str">
        <f t="shared" si="30"/>
        <v/>
      </c>
      <c r="CM52" s="258" t="str">
        <f>IF('Entry of Marks'!F894="","",'Entry of Marks'!F894)</f>
        <v/>
      </c>
      <c r="CN52" s="119" t="str">
        <f>IF('Entry of Marks'!AA894="","",'Entry of Marks'!AA894)</f>
        <v/>
      </c>
      <c r="CO52" s="119" t="str">
        <f>IF('Entry of Marks'!M894="","",'Entry of Marks'!M894)</f>
        <v/>
      </c>
      <c r="CP52" s="119" t="str">
        <f>IF('Entry of Marks'!AH894="","",'Entry of Marks'!AH894)</f>
        <v/>
      </c>
      <c r="CQ52" s="116" t="str">
        <f t="shared" si="31"/>
        <v/>
      </c>
      <c r="CR52" s="119" t="str">
        <f>IF('Entry of Marks'!AO894="","",'Entry of Marks'!AO894)</f>
        <v/>
      </c>
      <c r="CS52" s="116" t="str">
        <f t="shared" si="32"/>
        <v/>
      </c>
      <c r="CT52" s="167" t="str">
        <f t="shared" si="142"/>
        <v/>
      </c>
      <c r="CU52" s="167" t="str">
        <f t="shared" si="33"/>
        <v/>
      </c>
      <c r="CV52" s="167" t="str">
        <f t="shared" si="34"/>
        <v/>
      </c>
      <c r="CW52" s="165" t="str">
        <f t="shared" si="35"/>
        <v/>
      </c>
      <c r="CX52" s="131" t="str">
        <f>IF('Co-Scholostic'!C51="","",'Co-Scholostic'!C51)</f>
        <v/>
      </c>
      <c r="CY52" s="131" t="str">
        <f>IF('Co-Scholostic'!D51="","",'Co-Scholostic'!D51)</f>
        <v/>
      </c>
      <c r="CZ52" s="131" t="str">
        <f>IF('Co-Scholostic'!E51="","",'Co-Scholostic'!E51)</f>
        <v/>
      </c>
      <c r="DA52" s="131" t="str">
        <f>IF('Co-Scholostic'!F51="","",'Co-Scholostic'!F51)</f>
        <v/>
      </c>
      <c r="DB52" s="134" t="str">
        <f t="shared" si="36"/>
        <v/>
      </c>
      <c r="DC52" s="134" t="str">
        <f t="shared" si="37"/>
        <v/>
      </c>
      <c r="DD52" s="134" t="str">
        <f t="shared" si="38"/>
        <v/>
      </c>
      <c r="DE52" s="134" t="str">
        <f t="shared" si="39"/>
        <v/>
      </c>
      <c r="DF52" s="134" t="str">
        <f t="shared" si="40"/>
        <v/>
      </c>
      <c r="DG52" s="134" t="str">
        <f t="shared" si="41"/>
        <v/>
      </c>
      <c r="DH52" s="134" t="str">
        <f t="shared" si="42"/>
        <v/>
      </c>
      <c r="DI52" s="134" t="str">
        <f t="shared" si="43"/>
        <v/>
      </c>
      <c r="DJ52" s="134" t="e">
        <f t="shared" si="44"/>
        <v>#VALUE!</v>
      </c>
      <c r="DK52" s="137" t="str">
        <f t="shared" si="45"/>
        <v/>
      </c>
      <c r="DL52" s="137" t="str">
        <f t="shared" si="46"/>
        <v/>
      </c>
      <c r="DM52" s="137" t="str">
        <f t="shared" si="47"/>
        <v/>
      </c>
      <c r="DN52" s="137" t="str">
        <f t="shared" si="48"/>
        <v/>
      </c>
      <c r="DO52" s="137" t="str">
        <f t="shared" si="49"/>
        <v/>
      </c>
      <c r="DP52" s="137" t="str">
        <f t="shared" si="50"/>
        <v/>
      </c>
      <c r="DQ52" s="137" t="str">
        <f t="shared" si="51"/>
        <v/>
      </c>
      <c r="DR52" s="137" t="str">
        <f t="shared" si="52"/>
        <v/>
      </c>
      <c r="DS52" s="137" t="e">
        <f t="shared" si="53"/>
        <v>#VALUE!</v>
      </c>
      <c r="DT52" s="143" t="str">
        <f t="shared" si="54"/>
        <v/>
      </c>
      <c r="DU52" s="144" t="str">
        <f t="shared" si="55"/>
        <v/>
      </c>
      <c r="DV52" s="145" t="str">
        <f t="shared" si="56"/>
        <v/>
      </c>
      <c r="DW52" s="138"/>
      <c r="DX52" s="30" t="str">
        <f t="shared" si="130"/>
        <v/>
      </c>
      <c r="DY52" s="146" t="str">
        <f t="shared" si="57"/>
        <v/>
      </c>
      <c r="DZ52" s="266" t="str">
        <f t="shared" si="58"/>
        <v/>
      </c>
      <c r="EA52" s="266" t="str">
        <f t="shared" si="59"/>
        <v/>
      </c>
      <c r="EB52" s="266" t="str">
        <f t="shared" si="60"/>
        <v/>
      </c>
      <c r="EC52" s="266" t="str">
        <f t="shared" si="61"/>
        <v/>
      </c>
      <c r="ED52" s="266" t="str">
        <f t="shared" si="62"/>
        <v/>
      </c>
      <c r="EE52" s="266" t="str">
        <f t="shared" si="63"/>
        <v/>
      </c>
      <c r="EF52" s="266" t="str">
        <f t="shared" si="64"/>
        <v/>
      </c>
      <c r="EG52" s="268"/>
      <c r="EH52" s="269" t="str">
        <f t="shared" si="65"/>
        <v/>
      </c>
      <c r="EI52" s="269" t="str">
        <f t="shared" si="66"/>
        <v/>
      </c>
      <c r="EJ52" s="269" t="str">
        <f t="shared" si="67"/>
        <v/>
      </c>
      <c r="EK52" s="269" t="str">
        <f t="shared" si="68"/>
        <v/>
      </c>
      <c r="EL52" s="271" t="str">
        <f t="shared" si="69"/>
        <v/>
      </c>
      <c r="EM52" s="271" t="str">
        <f t="shared" si="70"/>
        <v/>
      </c>
      <c r="EN52" s="273" t="str">
        <f t="shared" si="71"/>
        <v/>
      </c>
      <c r="EO52" s="276">
        <f t="shared" si="72"/>
        <v>0</v>
      </c>
      <c r="EP52" s="276" t="str">
        <f t="shared" si="73"/>
        <v/>
      </c>
      <c r="EQ52" s="148" t="str">
        <f t="shared" si="74"/>
        <v/>
      </c>
      <c r="ER52" s="148" t="str">
        <f t="shared" si="75"/>
        <v/>
      </c>
      <c r="ES52" s="276" t="str">
        <f t="shared" si="131"/>
        <v/>
      </c>
      <c r="ET52" s="276" t="str">
        <f t="shared" si="76"/>
        <v/>
      </c>
      <c r="EU52" s="147" t="str">
        <f t="shared" si="77"/>
        <v/>
      </c>
      <c r="EV52" s="148" t="str">
        <f t="shared" si="78"/>
        <v/>
      </c>
      <c r="EW52" s="148" t="str">
        <f t="shared" si="79"/>
        <v/>
      </c>
      <c r="EX52" s="148"/>
      <c r="EY52" s="148" t="str">
        <f t="shared" si="80"/>
        <v/>
      </c>
      <c r="EZ52" s="151" t="str">
        <f t="shared" si="81"/>
        <v/>
      </c>
      <c r="FA52" s="151" t="str">
        <f t="shared" si="82"/>
        <v/>
      </c>
      <c r="FB52" s="151" t="str">
        <f t="shared" si="83"/>
        <v/>
      </c>
      <c r="FC52" s="151" t="str">
        <f t="shared" si="84"/>
        <v/>
      </c>
      <c r="FD52" s="151" t="str">
        <f t="shared" si="85"/>
        <v/>
      </c>
      <c r="FE52" s="151" t="str">
        <f t="shared" si="86"/>
        <v/>
      </c>
      <c r="FF52" s="151" t="str">
        <f t="shared" si="87"/>
        <v/>
      </c>
      <c r="FG52" s="152" t="str">
        <f t="shared" si="88"/>
        <v/>
      </c>
      <c r="FH52" s="152" t="str">
        <f t="shared" si="89"/>
        <v/>
      </c>
      <c r="FI52" s="152" t="str">
        <f t="shared" si="90"/>
        <v/>
      </c>
      <c r="FJ52" s="152" t="str">
        <f t="shared" si="91"/>
        <v/>
      </c>
      <c r="FK52" s="151" t="str">
        <f t="shared" si="92"/>
        <v/>
      </c>
      <c r="FL52" s="151" t="str">
        <f t="shared" si="93"/>
        <v/>
      </c>
      <c r="FM52" s="152" t="str">
        <f t="shared" si="94"/>
        <v/>
      </c>
      <c r="FN52" s="152">
        <f t="shared" si="95"/>
        <v>0</v>
      </c>
      <c r="FO52" s="152" t="str">
        <f t="shared" si="96"/>
        <v/>
      </c>
      <c r="FP52" s="152" t="str">
        <f t="shared" si="97"/>
        <v/>
      </c>
      <c r="FQ52" s="152" t="str">
        <f t="shared" si="98"/>
        <v/>
      </c>
      <c r="FR52" s="152" t="str">
        <f t="shared" si="99"/>
        <v/>
      </c>
      <c r="FS52" s="152" t="str">
        <f t="shared" si="100"/>
        <v/>
      </c>
      <c r="FT52" s="152" t="str">
        <f t="shared" si="101"/>
        <v/>
      </c>
      <c r="FU52" s="152" t="str">
        <f t="shared" si="102"/>
        <v/>
      </c>
      <c r="FV52" s="151" t="str">
        <f t="shared" si="103"/>
        <v/>
      </c>
      <c r="FW52" s="151" t="str">
        <f t="shared" si="104"/>
        <v/>
      </c>
      <c r="FX52" s="152" t="str">
        <f t="shared" si="105"/>
        <v/>
      </c>
      <c r="FY52" s="153" t="str">
        <f t="shared" si="132"/>
        <v/>
      </c>
      <c r="FZ52" s="156">
        <f t="shared" si="106"/>
        <v>0</v>
      </c>
      <c r="GA52" s="241" t="str">
        <f t="shared" si="107"/>
        <v/>
      </c>
      <c r="GB52" s="214" t="str">
        <f t="shared" si="108"/>
        <v/>
      </c>
      <c r="GC52" s="214" t="str">
        <f t="shared" si="109"/>
        <v/>
      </c>
      <c r="GD52" s="242" t="str">
        <f t="shared" si="110"/>
        <v/>
      </c>
      <c r="GE52" s="253" t="str">
        <f t="shared" si="111"/>
        <v/>
      </c>
      <c r="GF52" s="253" t="str">
        <f t="shared" si="112"/>
        <v/>
      </c>
      <c r="GG52" s="253" t="str">
        <f t="shared" si="113"/>
        <v/>
      </c>
      <c r="GH52" s="253" t="str">
        <f t="shared" si="114"/>
        <v/>
      </c>
      <c r="GI52" s="253" t="str">
        <f t="shared" si="115"/>
        <v/>
      </c>
      <c r="GJ52" s="253" t="str">
        <f t="shared" si="116"/>
        <v/>
      </c>
      <c r="GK52" s="253" t="str">
        <f t="shared" si="117"/>
        <v/>
      </c>
      <c r="GL52" s="253" t="str">
        <f t="shared" si="118"/>
        <v/>
      </c>
      <c r="GM52" s="253" t="str">
        <f t="shared" si="119"/>
        <v/>
      </c>
      <c r="GN52" s="253" t="str">
        <f t="shared" si="120"/>
        <v/>
      </c>
      <c r="GO52" s="329" t="str">
        <f t="shared" si="121"/>
        <v/>
      </c>
      <c r="GP52" s="329" t="str">
        <f t="shared" si="122"/>
        <v/>
      </c>
    </row>
    <row r="53" spans="1:198" x14ac:dyDescent="0.35">
      <c r="A53" s="1">
        <f>IF('Student Profile'!A52="","",'Student Profile'!A52)</f>
        <v>50</v>
      </c>
      <c r="B53" s="28" t="str">
        <f>IF('Student Profile'!B52="","",'Student Profile'!B52)</f>
        <v/>
      </c>
      <c r="C53" s="114" t="str">
        <f>IF('Entry of Marks'!F55="","",'Entry of Marks'!F55)</f>
        <v/>
      </c>
      <c r="D53" s="119" t="str">
        <f>IF('Entry of Marks'!AA55="","",'Entry of Marks'!AA55)</f>
        <v/>
      </c>
      <c r="E53" s="115" t="str">
        <f>IF('Entry of Marks'!M55="","",'Entry of Marks'!M55)</f>
        <v/>
      </c>
      <c r="F53" s="115" t="str">
        <f>IF('Entry of Marks'!AH55="","",'Entry of Marks'!AH55)</f>
        <v/>
      </c>
      <c r="G53" s="116" t="str">
        <f t="shared" si="1"/>
        <v/>
      </c>
      <c r="H53" s="116" t="str">
        <f>IF('Entry of Marks'!AO55="","",'Entry of Marks'!AO55)</f>
        <v/>
      </c>
      <c r="I53" s="116" t="str">
        <f t="shared" si="123"/>
        <v/>
      </c>
      <c r="J53" s="167" t="str">
        <f t="shared" si="133"/>
        <v/>
      </c>
      <c r="K53" s="167" t="str">
        <f t="shared" si="2"/>
        <v/>
      </c>
      <c r="L53" s="167" t="str">
        <f t="shared" si="3"/>
        <v/>
      </c>
      <c r="M53" s="165" t="str">
        <f t="shared" si="124"/>
        <v/>
      </c>
      <c r="N53" s="124" t="str">
        <f>IF('Entry of Marks'!F160="","",'Entry of Marks'!F160)</f>
        <v/>
      </c>
      <c r="O53" s="125" t="str">
        <f>IF('Entry of Marks'!AA160="","",'Entry of Marks'!AA160)</f>
        <v/>
      </c>
      <c r="P53" s="125" t="str">
        <f>IF('Entry of Marks'!M160="","",'Entry of Marks'!M160)</f>
        <v/>
      </c>
      <c r="Q53" s="257" t="str">
        <f>IF('Entry of Marks'!AH160="","",'Entry of Marks'!AH160)</f>
        <v/>
      </c>
      <c r="R53" s="116" t="str">
        <f t="shared" si="4"/>
        <v/>
      </c>
      <c r="S53" s="126" t="str">
        <f>IF('Entry of Marks'!AO160="","",'Entry of Marks'!AO160)</f>
        <v/>
      </c>
      <c r="T53" s="116" t="str">
        <f t="shared" si="5"/>
        <v/>
      </c>
      <c r="U53" s="167" t="str">
        <f t="shared" si="134"/>
        <v/>
      </c>
      <c r="V53" s="176" t="str">
        <f t="shared" si="6"/>
        <v/>
      </c>
      <c r="W53" s="176" t="str">
        <f t="shared" si="125"/>
        <v/>
      </c>
      <c r="X53" s="174" t="str">
        <f t="shared" si="7"/>
        <v/>
      </c>
      <c r="Y53" s="258" t="str">
        <f>IF('Entry of Marks'!F265="","",'Entry of Marks'!F265)</f>
        <v/>
      </c>
      <c r="Z53" s="119" t="str">
        <f>IF('Entry of Marks'!AA265="","",'Entry of Marks'!AA265)</f>
        <v/>
      </c>
      <c r="AA53" s="119" t="str">
        <f>IF('Entry of Marks'!M265="","",'Entry of Marks'!M265)</f>
        <v/>
      </c>
      <c r="AB53" s="119" t="str">
        <f>IF('Entry of Marks'!AH265="","",'Entry of Marks'!AH265)</f>
        <v/>
      </c>
      <c r="AC53" s="116" t="str">
        <f t="shared" si="8"/>
        <v/>
      </c>
      <c r="AD53" s="259" t="str">
        <f>IF('Entry of Marks'!AO265="","",'Entry of Marks'!AO265)</f>
        <v/>
      </c>
      <c r="AE53" s="116" t="str">
        <f t="shared" si="9"/>
        <v/>
      </c>
      <c r="AF53" s="167" t="str">
        <f t="shared" si="135"/>
        <v/>
      </c>
      <c r="AG53" s="167" t="str">
        <f t="shared" si="10"/>
        <v/>
      </c>
      <c r="AH53" s="167" t="str">
        <f t="shared" si="126"/>
        <v/>
      </c>
      <c r="AI53" s="165" t="str">
        <f t="shared" si="127"/>
        <v/>
      </c>
      <c r="AJ53" s="260" t="str">
        <f>IF('Entry of Marks'!F370="","",'Entry of Marks'!F370)</f>
        <v/>
      </c>
      <c r="AK53" s="257" t="str">
        <f>IF('Entry of Marks'!AA370="","",'Entry of Marks'!AA370)</f>
        <v/>
      </c>
      <c r="AL53" s="257" t="str">
        <f>IF('Entry of Marks'!M370="","",'Entry of Marks'!M370)</f>
        <v/>
      </c>
      <c r="AM53" s="257" t="str">
        <f>IF('Entry of Marks'!AH370="","",'Entry of Marks'!AH370)</f>
        <v/>
      </c>
      <c r="AN53" s="116" t="str">
        <f t="shared" si="11"/>
        <v/>
      </c>
      <c r="AO53" s="261" t="str">
        <f>IF('Entry of Marks'!AO370="","",'Entry of Marks'!AO370)</f>
        <v/>
      </c>
      <c r="AP53" s="116" t="str">
        <f t="shared" si="12"/>
        <v/>
      </c>
      <c r="AQ53" s="167" t="str">
        <f t="shared" si="136"/>
        <v/>
      </c>
      <c r="AR53" s="176" t="str">
        <f t="shared" si="145"/>
        <v/>
      </c>
      <c r="AS53" s="176" t="str">
        <f t="shared" si="14"/>
        <v/>
      </c>
      <c r="AT53" s="176" t="str">
        <f t="shared" si="15"/>
        <v/>
      </c>
      <c r="AU53" s="262" t="str">
        <f>IF('Entry of Marks'!F475="","",'Entry of Marks'!F475)</f>
        <v/>
      </c>
      <c r="AV53" s="119" t="str">
        <f>IF('Entry of Marks'!AA475="","",'Entry of Marks'!AA475)</f>
        <v/>
      </c>
      <c r="AW53" s="119" t="str">
        <f>IF('Entry of Marks'!M475="","",'Entry of Marks'!M475)</f>
        <v/>
      </c>
      <c r="AX53" s="119" t="str">
        <f>IF('Entry of Marks'!AH475="","",'Entry of Marks'!AH475)</f>
        <v/>
      </c>
      <c r="AY53" s="116" t="str">
        <f t="shared" si="16"/>
        <v/>
      </c>
      <c r="AZ53" s="259" t="str">
        <f>IF('Entry of Marks'!AO475="","",'Entry of Marks'!AO475)</f>
        <v/>
      </c>
      <c r="BA53" s="116" t="str">
        <f t="shared" si="17"/>
        <v/>
      </c>
      <c r="BB53" s="167" t="str">
        <f t="shared" si="137"/>
        <v/>
      </c>
      <c r="BC53" s="167" t="str">
        <f t="shared" si="18"/>
        <v/>
      </c>
      <c r="BD53" s="167" t="str">
        <f t="shared" si="19"/>
        <v/>
      </c>
      <c r="BE53" s="165" t="str">
        <f t="shared" si="143"/>
        <v/>
      </c>
      <c r="BF53" s="260" t="str">
        <f>IF('Entry of Marks'!F580="","",'Entry of Marks'!F580)</f>
        <v/>
      </c>
      <c r="BG53" s="257" t="str">
        <f>IF('Entry of Marks'!AA580="","",'Entry of Marks'!AA580)</f>
        <v/>
      </c>
      <c r="BH53" s="257" t="str">
        <f>IF('Entry of Marks'!M580="","",'Entry of Marks'!M580)</f>
        <v/>
      </c>
      <c r="BI53" s="257" t="str">
        <f>IF('Entry of Marks'!AH580="","",'Entry of Marks'!AH580)</f>
        <v/>
      </c>
      <c r="BJ53" s="116" t="str">
        <f t="shared" si="20"/>
        <v/>
      </c>
      <c r="BK53" s="261" t="str">
        <f>IF('Entry of Marks'!AO580="","",'Entry of Marks'!AO580)</f>
        <v/>
      </c>
      <c r="BL53" s="116" t="str">
        <f t="shared" si="21"/>
        <v/>
      </c>
      <c r="BM53" s="167" t="str">
        <f t="shared" si="138"/>
        <v/>
      </c>
      <c r="BN53" s="176" t="str">
        <f t="shared" si="22"/>
        <v/>
      </c>
      <c r="BO53" s="176" t="str">
        <f t="shared" si="23"/>
        <v/>
      </c>
      <c r="BP53" s="176" t="str">
        <f t="shared" si="24"/>
        <v/>
      </c>
      <c r="BQ53" s="258" t="str">
        <f>IF('Entry of Marks'!F685="","",'Entry of Marks'!F685)</f>
        <v/>
      </c>
      <c r="BR53" s="119" t="str">
        <f>IF('Entry of Marks'!AA685="","",'Entry of Marks'!AA685)</f>
        <v/>
      </c>
      <c r="BS53" s="119" t="str">
        <f>IF('Entry of Marks'!M685="","",'Entry of Marks'!M685)</f>
        <v/>
      </c>
      <c r="BT53" s="119" t="str">
        <f>IF('Entry of Marks'!AH685="","",'Entry of Marks'!AH685)</f>
        <v/>
      </c>
      <c r="BU53" s="116" t="str">
        <f t="shared" si="25"/>
        <v/>
      </c>
      <c r="BV53" s="119" t="str">
        <f>IF('Entry of Marks'!AO685="","",'Entry of Marks'!AO685)</f>
        <v/>
      </c>
      <c r="BW53" s="116" t="str">
        <f t="shared" si="26"/>
        <v/>
      </c>
      <c r="BX53" s="167" t="str">
        <f t="shared" si="139"/>
        <v/>
      </c>
      <c r="BY53" s="167" t="str">
        <f t="shared" si="27"/>
        <v/>
      </c>
      <c r="BZ53" s="167" t="str">
        <f t="shared" si="128"/>
        <v/>
      </c>
      <c r="CA53" s="165" t="str">
        <f t="shared" si="140"/>
        <v/>
      </c>
      <c r="CB53" s="260" t="str">
        <f>IF('Entry of Marks'!F790="","",'Entry of Marks'!F790)</f>
        <v/>
      </c>
      <c r="CC53" s="257" t="str">
        <f>IF('Entry of Marks'!AA790="","",'Entry of Marks'!AA790)</f>
        <v/>
      </c>
      <c r="CD53" s="257" t="str">
        <f>IF('Entry of Marks'!M790="","",'Entry of Marks'!M790)</f>
        <v/>
      </c>
      <c r="CE53" s="257" t="str">
        <f>IF('Entry of Marks'!AH790="","",'Entry of Marks'!AH790)</f>
        <v/>
      </c>
      <c r="CF53" s="116" t="str">
        <f t="shared" si="144"/>
        <v/>
      </c>
      <c r="CG53" s="261" t="str">
        <f>IF('Entry of Marks'!AO790="","",'Entry of Marks'!AO790)</f>
        <v/>
      </c>
      <c r="CH53" s="116" t="str">
        <f t="shared" si="28"/>
        <v/>
      </c>
      <c r="CI53" s="167" t="str">
        <f t="shared" si="141"/>
        <v/>
      </c>
      <c r="CJ53" s="176" t="str">
        <f t="shared" si="129"/>
        <v/>
      </c>
      <c r="CK53" s="176" t="str">
        <f t="shared" si="29"/>
        <v/>
      </c>
      <c r="CL53" s="324" t="str">
        <f t="shared" si="30"/>
        <v/>
      </c>
      <c r="CM53" s="258" t="str">
        <f>IF('Entry of Marks'!F895="","",'Entry of Marks'!F895)</f>
        <v/>
      </c>
      <c r="CN53" s="119" t="str">
        <f>IF('Entry of Marks'!AA895="","",'Entry of Marks'!AA895)</f>
        <v/>
      </c>
      <c r="CO53" s="119" t="str">
        <f>IF('Entry of Marks'!M895="","",'Entry of Marks'!M895)</f>
        <v/>
      </c>
      <c r="CP53" s="119" t="str">
        <f>IF('Entry of Marks'!AH895="","",'Entry of Marks'!AH895)</f>
        <v/>
      </c>
      <c r="CQ53" s="116" t="str">
        <f t="shared" si="31"/>
        <v/>
      </c>
      <c r="CR53" s="119" t="str">
        <f>IF('Entry of Marks'!AO895="","",'Entry of Marks'!AO895)</f>
        <v/>
      </c>
      <c r="CS53" s="116" t="str">
        <f t="shared" si="32"/>
        <v/>
      </c>
      <c r="CT53" s="167" t="str">
        <f t="shared" si="142"/>
        <v/>
      </c>
      <c r="CU53" s="167" t="str">
        <f t="shared" si="33"/>
        <v/>
      </c>
      <c r="CV53" s="167" t="str">
        <f t="shared" si="34"/>
        <v/>
      </c>
      <c r="CW53" s="165" t="str">
        <f t="shared" si="35"/>
        <v/>
      </c>
      <c r="CX53" s="131" t="str">
        <f>IF('Co-Scholostic'!C52="","",'Co-Scholostic'!C52)</f>
        <v/>
      </c>
      <c r="CY53" s="131" t="str">
        <f>IF('Co-Scholostic'!D52="","",'Co-Scholostic'!D52)</f>
        <v/>
      </c>
      <c r="CZ53" s="131" t="str">
        <f>IF('Co-Scholostic'!E52="","",'Co-Scholostic'!E52)</f>
        <v/>
      </c>
      <c r="DA53" s="131" t="str">
        <f>IF('Co-Scholostic'!F52="","",'Co-Scholostic'!F52)</f>
        <v/>
      </c>
      <c r="DB53" s="134" t="str">
        <f t="shared" si="36"/>
        <v/>
      </c>
      <c r="DC53" s="134" t="str">
        <f t="shared" si="37"/>
        <v/>
      </c>
      <c r="DD53" s="134" t="str">
        <f t="shared" si="38"/>
        <v/>
      </c>
      <c r="DE53" s="134" t="str">
        <f t="shared" si="39"/>
        <v/>
      </c>
      <c r="DF53" s="134" t="str">
        <f t="shared" si="40"/>
        <v/>
      </c>
      <c r="DG53" s="134" t="str">
        <f t="shared" si="41"/>
        <v/>
      </c>
      <c r="DH53" s="134" t="str">
        <f t="shared" si="42"/>
        <v/>
      </c>
      <c r="DI53" s="134" t="str">
        <f t="shared" si="43"/>
        <v/>
      </c>
      <c r="DJ53" s="134" t="e">
        <f t="shared" si="44"/>
        <v>#VALUE!</v>
      </c>
      <c r="DK53" s="137" t="str">
        <f t="shared" si="45"/>
        <v/>
      </c>
      <c r="DL53" s="137" t="str">
        <f t="shared" si="46"/>
        <v/>
      </c>
      <c r="DM53" s="137" t="str">
        <f t="shared" si="47"/>
        <v/>
      </c>
      <c r="DN53" s="137" t="str">
        <f t="shared" si="48"/>
        <v/>
      </c>
      <c r="DO53" s="137" t="str">
        <f t="shared" si="49"/>
        <v/>
      </c>
      <c r="DP53" s="137" t="str">
        <f t="shared" si="50"/>
        <v/>
      </c>
      <c r="DQ53" s="137" t="str">
        <f t="shared" si="51"/>
        <v/>
      </c>
      <c r="DR53" s="137" t="str">
        <f t="shared" si="52"/>
        <v/>
      </c>
      <c r="DS53" s="137" t="e">
        <f t="shared" si="53"/>
        <v>#VALUE!</v>
      </c>
      <c r="DT53" s="143" t="str">
        <f t="shared" si="54"/>
        <v/>
      </c>
      <c r="DU53" s="144" t="str">
        <f t="shared" si="55"/>
        <v/>
      </c>
      <c r="DV53" s="145" t="str">
        <f t="shared" si="56"/>
        <v/>
      </c>
      <c r="DW53" s="138"/>
      <c r="DX53" s="30" t="str">
        <f t="shared" si="130"/>
        <v/>
      </c>
      <c r="DY53" s="146" t="str">
        <f t="shared" si="57"/>
        <v/>
      </c>
      <c r="DZ53" s="266" t="str">
        <f t="shared" si="58"/>
        <v/>
      </c>
      <c r="EA53" s="266" t="str">
        <f t="shared" si="59"/>
        <v/>
      </c>
      <c r="EB53" s="266" t="str">
        <f t="shared" si="60"/>
        <v/>
      </c>
      <c r="EC53" s="266" t="str">
        <f t="shared" si="61"/>
        <v/>
      </c>
      <c r="ED53" s="266" t="str">
        <f t="shared" si="62"/>
        <v/>
      </c>
      <c r="EE53" s="266" t="str">
        <f t="shared" si="63"/>
        <v/>
      </c>
      <c r="EF53" s="266" t="str">
        <f t="shared" si="64"/>
        <v/>
      </c>
      <c r="EG53" s="268"/>
      <c r="EH53" s="269" t="str">
        <f t="shared" si="65"/>
        <v/>
      </c>
      <c r="EI53" s="269" t="str">
        <f t="shared" si="66"/>
        <v/>
      </c>
      <c r="EJ53" s="269" t="str">
        <f t="shared" si="67"/>
        <v/>
      </c>
      <c r="EK53" s="269" t="str">
        <f t="shared" si="68"/>
        <v/>
      </c>
      <c r="EL53" s="271" t="str">
        <f t="shared" si="69"/>
        <v/>
      </c>
      <c r="EM53" s="271" t="str">
        <f t="shared" si="70"/>
        <v/>
      </c>
      <c r="EN53" s="273" t="str">
        <f t="shared" si="71"/>
        <v/>
      </c>
      <c r="EO53" s="276">
        <f t="shared" si="72"/>
        <v>0</v>
      </c>
      <c r="EP53" s="276" t="str">
        <f t="shared" si="73"/>
        <v/>
      </c>
      <c r="EQ53" s="148" t="str">
        <f t="shared" si="74"/>
        <v/>
      </c>
      <c r="ER53" s="148" t="str">
        <f t="shared" si="75"/>
        <v/>
      </c>
      <c r="ES53" s="276" t="str">
        <f t="shared" si="131"/>
        <v/>
      </c>
      <c r="ET53" s="276" t="str">
        <f t="shared" si="76"/>
        <v/>
      </c>
      <c r="EU53" s="147" t="str">
        <f t="shared" si="77"/>
        <v/>
      </c>
      <c r="EV53" s="148" t="str">
        <f t="shared" si="78"/>
        <v/>
      </c>
      <c r="EW53" s="148" t="str">
        <f t="shared" si="79"/>
        <v/>
      </c>
      <c r="EX53" s="148"/>
      <c r="EY53" s="148" t="str">
        <f t="shared" si="80"/>
        <v/>
      </c>
      <c r="EZ53" s="151" t="str">
        <f t="shared" si="81"/>
        <v/>
      </c>
      <c r="FA53" s="151" t="str">
        <f t="shared" si="82"/>
        <v/>
      </c>
      <c r="FB53" s="151" t="str">
        <f t="shared" si="83"/>
        <v/>
      </c>
      <c r="FC53" s="151" t="str">
        <f t="shared" si="84"/>
        <v/>
      </c>
      <c r="FD53" s="151" t="str">
        <f t="shared" si="85"/>
        <v/>
      </c>
      <c r="FE53" s="151" t="str">
        <f t="shared" si="86"/>
        <v/>
      </c>
      <c r="FF53" s="151" t="str">
        <f t="shared" si="87"/>
        <v/>
      </c>
      <c r="FG53" s="152" t="str">
        <f t="shared" si="88"/>
        <v/>
      </c>
      <c r="FH53" s="152" t="str">
        <f t="shared" si="89"/>
        <v/>
      </c>
      <c r="FI53" s="152" t="str">
        <f t="shared" si="90"/>
        <v/>
      </c>
      <c r="FJ53" s="152" t="str">
        <f t="shared" si="91"/>
        <v/>
      </c>
      <c r="FK53" s="151" t="str">
        <f t="shared" si="92"/>
        <v/>
      </c>
      <c r="FL53" s="151" t="str">
        <f t="shared" si="93"/>
        <v/>
      </c>
      <c r="FM53" s="152" t="str">
        <f t="shared" si="94"/>
        <v/>
      </c>
      <c r="FN53" s="152">
        <f t="shared" si="95"/>
        <v>0</v>
      </c>
      <c r="FO53" s="152" t="str">
        <f t="shared" si="96"/>
        <v/>
      </c>
      <c r="FP53" s="152" t="str">
        <f t="shared" si="97"/>
        <v/>
      </c>
      <c r="FQ53" s="152" t="str">
        <f t="shared" si="98"/>
        <v/>
      </c>
      <c r="FR53" s="152" t="str">
        <f t="shared" si="99"/>
        <v/>
      </c>
      <c r="FS53" s="152" t="str">
        <f t="shared" si="100"/>
        <v/>
      </c>
      <c r="FT53" s="152" t="str">
        <f t="shared" si="101"/>
        <v/>
      </c>
      <c r="FU53" s="152" t="str">
        <f t="shared" si="102"/>
        <v/>
      </c>
      <c r="FV53" s="151" t="str">
        <f t="shared" si="103"/>
        <v/>
      </c>
      <c r="FW53" s="151" t="str">
        <f t="shared" si="104"/>
        <v/>
      </c>
      <c r="FX53" s="152" t="str">
        <f t="shared" si="105"/>
        <v/>
      </c>
      <c r="FY53" s="153" t="str">
        <f t="shared" si="132"/>
        <v/>
      </c>
      <c r="FZ53" s="156">
        <f t="shared" si="106"/>
        <v>0</v>
      </c>
      <c r="GA53" s="241" t="str">
        <f t="shared" si="107"/>
        <v/>
      </c>
      <c r="GB53" s="214" t="str">
        <f t="shared" si="108"/>
        <v/>
      </c>
      <c r="GC53" s="214" t="str">
        <f t="shared" si="109"/>
        <v/>
      </c>
      <c r="GD53" s="242" t="str">
        <f t="shared" si="110"/>
        <v/>
      </c>
      <c r="GE53" s="253" t="str">
        <f t="shared" si="111"/>
        <v/>
      </c>
      <c r="GF53" s="253" t="str">
        <f t="shared" si="112"/>
        <v/>
      </c>
      <c r="GG53" s="253" t="str">
        <f t="shared" si="113"/>
        <v/>
      </c>
      <c r="GH53" s="253" t="str">
        <f t="shared" si="114"/>
        <v/>
      </c>
      <c r="GI53" s="253" t="str">
        <f t="shared" si="115"/>
        <v/>
      </c>
      <c r="GJ53" s="253" t="str">
        <f t="shared" si="116"/>
        <v/>
      </c>
      <c r="GK53" s="253" t="str">
        <f t="shared" si="117"/>
        <v/>
      </c>
      <c r="GL53" s="253" t="str">
        <f t="shared" si="118"/>
        <v/>
      </c>
      <c r="GM53" s="253" t="str">
        <f t="shared" si="119"/>
        <v/>
      </c>
      <c r="GN53" s="253" t="str">
        <f t="shared" si="120"/>
        <v/>
      </c>
      <c r="GO53" s="329" t="str">
        <f t="shared" si="121"/>
        <v/>
      </c>
      <c r="GP53" s="329" t="str">
        <f t="shared" si="122"/>
        <v/>
      </c>
    </row>
    <row r="54" spans="1:198" x14ac:dyDescent="0.35">
      <c r="A54" s="1">
        <f>IF('Student Profile'!A53="","",'Student Profile'!A53)</f>
        <v>51</v>
      </c>
      <c r="B54" s="28" t="str">
        <f>IF('Student Profile'!B53="","",'Student Profile'!B53)</f>
        <v/>
      </c>
      <c r="C54" s="114" t="str">
        <f>IF('Entry of Marks'!F56="","",'Entry of Marks'!F56)</f>
        <v/>
      </c>
      <c r="D54" s="119" t="str">
        <f>IF('Entry of Marks'!AA56="","",'Entry of Marks'!AA56)</f>
        <v/>
      </c>
      <c r="E54" s="115" t="str">
        <f>IF('Entry of Marks'!M56="","",'Entry of Marks'!M56)</f>
        <v/>
      </c>
      <c r="F54" s="115" t="str">
        <f>IF('Entry of Marks'!AH56="","",'Entry of Marks'!AH56)</f>
        <v/>
      </c>
      <c r="G54" s="116" t="str">
        <f t="shared" si="1"/>
        <v/>
      </c>
      <c r="H54" s="116" t="str">
        <f>IF('Entry of Marks'!AO56="","",'Entry of Marks'!AO56)</f>
        <v/>
      </c>
      <c r="I54" s="116" t="str">
        <f t="shared" si="123"/>
        <v/>
      </c>
      <c r="J54" s="167" t="str">
        <f t="shared" si="133"/>
        <v/>
      </c>
      <c r="K54" s="167" t="str">
        <f t="shared" si="2"/>
        <v/>
      </c>
      <c r="L54" s="167" t="str">
        <f t="shared" si="3"/>
        <v/>
      </c>
      <c r="M54" s="165" t="str">
        <f t="shared" si="124"/>
        <v/>
      </c>
      <c r="N54" s="124" t="str">
        <f>IF('Entry of Marks'!F161="","",'Entry of Marks'!F161)</f>
        <v/>
      </c>
      <c r="O54" s="125" t="str">
        <f>IF('Entry of Marks'!AA161="","",'Entry of Marks'!AA161)</f>
        <v/>
      </c>
      <c r="P54" s="125" t="str">
        <f>IF('Entry of Marks'!M161="","",'Entry of Marks'!M161)</f>
        <v/>
      </c>
      <c r="Q54" s="257" t="str">
        <f>IF('Entry of Marks'!AH161="","",'Entry of Marks'!AH161)</f>
        <v/>
      </c>
      <c r="R54" s="116" t="str">
        <f t="shared" si="4"/>
        <v/>
      </c>
      <c r="S54" s="126" t="str">
        <f>IF('Entry of Marks'!AO161="","",'Entry of Marks'!AO161)</f>
        <v/>
      </c>
      <c r="T54" s="116" t="str">
        <f t="shared" si="5"/>
        <v/>
      </c>
      <c r="U54" s="167" t="str">
        <f t="shared" si="134"/>
        <v/>
      </c>
      <c r="V54" s="176" t="str">
        <f t="shared" si="6"/>
        <v/>
      </c>
      <c r="W54" s="176" t="str">
        <f t="shared" si="125"/>
        <v/>
      </c>
      <c r="X54" s="174" t="str">
        <f t="shared" si="7"/>
        <v/>
      </c>
      <c r="Y54" s="258" t="str">
        <f>IF('Entry of Marks'!F266="","",'Entry of Marks'!F266)</f>
        <v/>
      </c>
      <c r="Z54" s="119" t="str">
        <f>IF('Entry of Marks'!AA266="","",'Entry of Marks'!AA266)</f>
        <v/>
      </c>
      <c r="AA54" s="119" t="str">
        <f>IF('Entry of Marks'!M266="","",'Entry of Marks'!M266)</f>
        <v/>
      </c>
      <c r="AB54" s="119" t="str">
        <f>IF('Entry of Marks'!AH266="","",'Entry of Marks'!AH266)</f>
        <v/>
      </c>
      <c r="AC54" s="116" t="str">
        <f t="shared" si="8"/>
        <v/>
      </c>
      <c r="AD54" s="259" t="str">
        <f>IF('Entry of Marks'!AO266="","",'Entry of Marks'!AO266)</f>
        <v/>
      </c>
      <c r="AE54" s="116" t="str">
        <f t="shared" si="9"/>
        <v/>
      </c>
      <c r="AF54" s="167" t="str">
        <f t="shared" si="135"/>
        <v/>
      </c>
      <c r="AG54" s="167" t="str">
        <f t="shared" si="10"/>
        <v/>
      </c>
      <c r="AH54" s="167" t="str">
        <f t="shared" si="126"/>
        <v/>
      </c>
      <c r="AI54" s="165" t="str">
        <f t="shared" si="127"/>
        <v/>
      </c>
      <c r="AJ54" s="260" t="str">
        <f>IF('Entry of Marks'!F371="","",'Entry of Marks'!F371)</f>
        <v/>
      </c>
      <c r="AK54" s="257" t="str">
        <f>IF('Entry of Marks'!AA371="","",'Entry of Marks'!AA371)</f>
        <v/>
      </c>
      <c r="AL54" s="257" t="str">
        <f>IF('Entry of Marks'!M371="","",'Entry of Marks'!M371)</f>
        <v/>
      </c>
      <c r="AM54" s="257" t="str">
        <f>IF('Entry of Marks'!AH371="","",'Entry of Marks'!AH371)</f>
        <v/>
      </c>
      <c r="AN54" s="116" t="str">
        <f t="shared" si="11"/>
        <v/>
      </c>
      <c r="AO54" s="261" t="str">
        <f>IF('Entry of Marks'!AO371="","",'Entry of Marks'!AO371)</f>
        <v/>
      </c>
      <c r="AP54" s="116" t="str">
        <f t="shared" si="12"/>
        <v/>
      </c>
      <c r="AQ54" s="167" t="str">
        <f t="shared" si="136"/>
        <v/>
      </c>
      <c r="AR54" s="176" t="str">
        <f t="shared" si="145"/>
        <v/>
      </c>
      <c r="AS54" s="176" t="str">
        <f t="shared" si="14"/>
        <v/>
      </c>
      <c r="AT54" s="176" t="str">
        <f t="shared" si="15"/>
        <v/>
      </c>
      <c r="AU54" s="262" t="str">
        <f>IF('Entry of Marks'!F476="","",'Entry of Marks'!F476)</f>
        <v/>
      </c>
      <c r="AV54" s="119" t="str">
        <f>IF('Entry of Marks'!AA476="","",'Entry of Marks'!AA476)</f>
        <v/>
      </c>
      <c r="AW54" s="119" t="str">
        <f>IF('Entry of Marks'!M476="","",'Entry of Marks'!M476)</f>
        <v/>
      </c>
      <c r="AX54" s="119" t="str">
        <f>IF('Entry of Marks'!AH476="","",'Entry of Marks'!AH476)</f>
        <v/>
      </c>
      <c r="AY54" s="116" t="str">
        <f t="shared" si="16"/>
        <v/>
      </c>
      <c r="AZ54" s="259" t="str">
        <f>IF('Entry of Marks'!AO476="","",'Entry of Marks'!AO476)</f>
        <v/>
      </c>
      <c r="BA54" s="116" t="str">
        <f t="shared" si="17"/>
        <v/>
      </c>
      <c r="BB54" s="167" t="str">
        <f t="shared" si="137"/>
        <v/>
      </c>
      <c r="BC54" s="167" t="str">
        <f t="shared" si="18"/>
        <v/>
      </c>
      <c r="BD54" s="167" t="str">
        <f t="shared" si="19"/>
        <v/>
      </c>
      <c r="BE54" s="165" t="str">
        <f t="shared" si="143"/>
        <v/>
      </c>
      <c r="BF54" s="260" t="str">
        <f>IF('Entry of Marks'!F581="","",'Entry of Marks'!F581)</f>
        <v/>
      </c>
      <c r="BG54" s="257" t="str">
        <f>IF('Entry of Marks'!AA581="","",'Entry of Marks'!AA581)</f>
        <v/>
      </c>
      <c r="BH54" s="257" t="str">
        <f>IF('Entry of Marks'!M581="","",'Entry of Marks'!M581)</f>
        <v/>
      </c>
      <c r="BI54" s="257" t="str">
        <f>IF('Entry of Marks'!AH581="","",'Entry of Marks'!AH581)</f>
        <v/>
      </c>
      <c r="BJ54" s="116" t="str">
        <f t="shared" si="20"/>
        <v/>
      </c>
      <c r="BK54" s="261" t="str">
        <f>IF('Entry of Marks'!AO581="","",'Entry of Marks'!AO581)</f>
        <v/>
      </c>
      <c r="BL54" s="116" t="str">
        <f t="shared" si="21"/>
        <v/>
      </c>
      <c r="BM54" s="167" t="str">
        <f t="shared" si="138"/>
        <v/>
      </c>
      <c r="BN54" s="176" t="str">
        <f t="shared" si="22"/>
        <v/>
      </c>
      <c r="BO54" s="176" t="str">
        <f t="shared" si="23"/>
        <v/>
      </c>
      <c r="BP54" s="176" t="str">
        <f t="shared" si="24"/>
        <v/>
      </c>
      <c r="BQ54" s="258" t="str">
        <f>IF('Entry of Marks'!F686="","",'Entry of Marks'!F686)</f>
        <v/>
      </c>
      <c r="BR54" s="119" t="str">
        <f>IF('Entry of Marks'!AA686="","",'Entry of Marks'!AA686)</f>
        <v/>
      </c>
      <c r="BS54" s="119" t="str">
        <f>IF('Entry of Marks'!M686="","",'Entry of Marks'!M686)</f>
        <v/>
      </c>
      <c r="BT54" s="119" t="str">
        <f>IF('Entry of Marks'!AH686="","",'Entry of Marks'!AH686)</f>
        <v/>
      </c>
      <c r="BU54" s="116" t="str">
        <f t="shared" si="25"/>
        <v/>
      </c>
      <c r="BV54" s="119" t="str">
        <f>IF('Entry of Marks'!AO686="","",'Entry of Marks'!AO686)</f>
        <v/>
      </c>
      <c r="BW54" s="116" t="str">
        <f t="shared" si="26"/>
        <v/>
      </c>
      <c r="BX54" s="167" t="str">
        <f t="shared" si="139"/>
        <v/>
      </c>
      <c r="BY54" s="167" t="str">
        <f t="shared" si="27"/>
        <v/>
      </c>
      <c r="BZ54" s="167" t="str">
        <f t="shared" si="128"/>
        <v/>
      </c>
      <c r="CA54" s="165" t="str">
        <f t="shared" si="140"/>
        <v/>
      </c>
      <c r="CB54" s="260" t="str">
        <f>IF('Entry of Marks'!F791="","",'Entry of Marks'!F791)</f>
        <v/>
      </c>
      <c r="CC54" s="257" t="str">
        <f>IF('Entry of Marks'!AA791="","",'Entry of Marks'!AA791)</f>
        <v/>
      </c>
      <c r="CD54" s="257" t="str">
        <f>IF('Entry of Marks'!M791="","",'Entry of Marks'!M791)</f>
        <v/>
      </c>
      <c r="CE54" s="257" t="str">
        <f>IF('Entry of Marks'!AH791="","",'Entry of Marks'!AH791)</f>
        <v/>
      </c>
      <c r="CF54" s="116" t="str">
        <f t="shared" si="144"/>
        <v/>
      </c>
      <c r="CG54" s="261" t="str">
        <f>IF('Entry of Marks'!AO791="","",'Entry of Marks'!AO791)</f>
        <v/>
      </c>
      <c r="CH54" s="116" t="str">
        <f t="shared" si="28"/>
        <v/>
      </c>
      <c r="CI54" s="167" t="str">
        <f t="shared" si="141"/>
        <v/>
      </c>
      <c r="CJ54" s="176" t="str">
        <f t="shared" si="129"/>
        <v/>
      </c>
      <c r="CK54" s="176" t="str">
        <f t="shared" si="29"/>
        <v/>
      </c>
      <c r="CL54" s="324" t="str">
        <f t="shared" si="30"/>
        <v/>
      </c>
      <c r="CM54" s="258" t="str">
        <f>IF('Entry of Marks'!F896="","",'Entry of Marks'!F896)</f>
        <v/>
      </c>
      <c r="CN54" s="119" t="str">
        <f>IF('Entry of Marks'!AA896="","",'Entry of Marks'!AA896)</f>
        <v/>
      </c>
      <c r="CO54" s="119" t="str">
        <f>IF('Entry of Marks'!M896="","",'Entry of Marks'!M896)</f>
        <v/>
      </c>
      <c r="CP54" s="119" t="str">
        <f>IF('Entry of Marks'!AH896="","",'Entry of Marks'!AH896)</f>
        <v/>
      </c>
      <c r="CQ54" s="116" t="str">
        <f t="shared" si="31"/>
        <v/>
      </c>
      <c r="CR54" s="119" t="str">
        <f>IF('Entry of Marks'!AO896="","",'Entry of Marks'!AO896)</f>
        <v/>
      </c>
      <c r="CS54" s="116" t="str">
        <f t="shared" si="32"/>
        <v/>
      </c>
      <c r="CT54" s="167" t="str">
        <f t="shared" si="142"/>
        <v/>
      </c>
      <c r="CU54" s="167" t="str">
        <f t="shared" si="33"/>
        <v/>
      </c>
      <c r="CV54" s="167" t="str">
        <f t="shared" si="34"/>
        <v/>
      </c>
      <c r="CW54" s="165" t="str">
        <f t="shared" si="35"/>
        <v/>
      </c>
      <c r="CX54" s="131" t="str">
        <f>IF('Co-Scholostic'!C53="","",'Co-Scholostic'!C53)</f>
        <v/>
      </c>
      <c r="CY54" s="131" t="str">
        <f>IF('Co-Scholostic'!D53="","",'Co-Scholostic'!D53)</f>
        <v/>
      </c>
      <c r="CZ54" s="131" t="str">
        <f>IF('Co-Scholostic'!E53="","",'Co-Scholostic'!E53)</f>
        <v/>
      </c>
      <c r="DA54" s="131" t="str">
        <f>IF('Co-Scholostic'!F53="","",'Co-Scholostic'!F53)</f>
        <v/>
      </c>
      <c r="DB54" s="134" t="str">
        <f t="shared" si="36"/>
        <v/>
      </c>
      <c r="DC54" s="134" t="str">
        <f t="shared" si="37"/>
        <v/>
      </c>
      <c r="DD54" s="134" t="str">
        <f t="shared" si="38"/>
        <v/>
      </c>
      <c r="DE54" s="134" t="str">
        <f t="shared" si="39"/>
        <v/>
      </c>
      <c r="DF54" s="134" t="str">
        <f t="shared" si="40"/>
        <v/>
      </c>
      <c r="DG54" s="134" t="str">
        <f t="shared" si="41"/>
        <v/>
      </c>
      <c r="DH54" s="134" t="str">
        <f t="shared" si="42"/>
        <v/>
      </c>
      <c r="DI54" s="134" t="str">
        <f t="shared" si="43"/>
        <v/>
      </c>
      <c r="DJ54" s="134" t="e">
        <f t="shared" si="44"/>
        <v>#VALUE!</v>
      </c>
      <c r="DK54" s="137" t="str">
        <f t="shared" si="45"/>
        <v/>
      </c>
      <c r="DL54" s="137" t="str">
        <f t="shared" si="46"/>
        <v/>
      </c>
      <c r="DM54" s="137" t="str">
        <f t="shared" si="47"/>
        <v/>
      </c>
      <c r="DN54" s="137" t="str">
        <f t="shared" si="48"/>
        <v/>
      </c>
      <c r="DO54" s="137" t="str">
        <f t="shared" si="49"/>
        <v/>
      </c>
      <c r="DP54" s="137" t="str">
        <f t="shared" si="50"/>
        <v/>
      </c>
      <c r="DQ54" s="137" t="str">
        <f t="shared" si="51"/>
        <v/>
      </c>
      <c r="DR54" s="137" t="str">
        <f t="shared" si="52"/>
        <v/>
      </c>
      <c r="DS54" s="137" t="e">
        <f t="shared" si="53"/>
        <v>#VALUE!</v>
      </c>
      <c r="DT54" s="143" t="str">
        <f t="shared" si="54"/>
        <v/>
      </c>
      <c r="DU54" s="144" t="str">
        <f t="shared" si="55"/>
        <v/>
      </c>
      <c r="DV54" s="145" t="str">
        <f t="shared" si="56"/>
        <v/>
      </c>
      <c r="DW54" s="138"/>
      <c r="DX54" s="30" t="str">
        <f t="shared" si="130"/>
        <v/>
      </c>
      <c r="DY54" s="146" t="str">
        <f t="shared" si="57"/>
        <v/>
      </c>
      <c r="DZ54" s="266" t="str">
        <f t="shared" si="58"/>
        <v/>
      </c>
      <c r="EA54" s="266" t="str">
        <f t="shared" si="59"/>
        <v/>
      </c>
      <c r="EB54" s="266" t="str">
        <f t="shared" si="60"/>
        <v/>
      </c>
      <c r="EC54" s="266" t="str">
        <f t="shared" si="61"/>
        <v/>
      </c>
      <c r="ED54" s="266" t="str">
        <f t="shared" si="62"/>
        <v/>
      </c>
      <c r="EE54" s="266" t="str">
        <f t="shared" si="63"/>
        <v/>
      </c>
      <c r="EF54" s="266" t="str">
        <f t="shared" si="64"/>
        <v/>
      </c>
      <c r="EG54" s="268"/>
      <c r="EH54" s="269" t="str">
        <f t="shared" si="65"/>
        <v/>
      </c>
      <c r="EI54" s="269" t="str">
        <f t="shared" si="66"/>
        <v/>
      </c>
      <c r="EJ54" s="269" t="str">
        <f t="shared" si="67"/>
        <v/>
      </c>
      <c r="EK54" s="269" t="str">
        <f t="shared" si="68"/>
        <v/>
      </c>
      <c r="EL54" s="271" t="str">
        <f t="shared" si="69"/>
        <v/>
      </c>
      <c r="EM54" s="271" t="str">
        <f t="shared" si="70"/>
        <v/>
      </c>
      <c r="EN54" s="273" t="str">
        <f t="shared" si="71"/>
        <v/>
      </c>
      <c r="EO54" s="276">
        <f t="shared" si="72"/>
        <v>0</v>
      </c>
      <c r="EP54" s="276" t="str">
        <f t="shared" si="73"/>
        <v/>
      </c>
      <c r="EQ54" s="148" t="str">
        <f t="shared" si="74"/>
        <v/>
      </c>
      <c r="ER54" s="148" t="str">
        <f t="shared" si="75"/>
        <v/>
      </c>
      <c r="ES54" s="276" t="str">
        <f t="shared" si="131"/>
        <v/>
      </c>
      <c r="ET54" s="276" t="str">
        <f t="shared" si="76"/>
        <v/>
      </c>
      <c r="EU54" s="147" t="str">
        <f t="shared" si="77"/>
        <v/>
      </c>
      <c r="EV54" s="148" t="str">
        <f t="shared" si="78"/>
        <v/>
      </c>
      <c r="EW54" s="148" t="str">
        <f t="shared" si="79"/>
        <v/>
      </c>
      <c r="EX54" s="148"/>
      <c r="EY54" s="148" t="str">
        <f t="shared" si="80"/>
        <v/>
      </c>
      <c r="EZ54" s="151" t="str">
        <f t="shared" si="81"/>
        <v/>
      </c>
      <c r="FA54" s="151" t="str">
        <f t="shared" si="82"/>
        <v/>
      </c>
      <c r="FB54" s="151" t="str">
        <f t="shared" si="83"/>
        <v/>
      </c>
      <c r="FC54" s="151" t="str">
        <f t="shared" si="84"/>
        <v/>
      </c>
      <c r="FD54" s="151" t="str">
        <f t="shared" si="85"/>
        <v/>
      </c>
      <c r="FE54" s="151" t="str">
        <f t="shared" si="86"/>
        <v/>
      </c>
      <c r="FF54" s="151" t="str">
        <f t="shared" si="87"/>
        <v/>
      </c>
      <c r="FG54" s="152" t="str">
        <f t="shared" si="88"/>
        <v/>
      </c>
      <c r="FH54" s="152" t="str">
        <f t="shared" si="89"/>
        <v/>
      </c>
      <c r="FI54" s="152" t="str">
        <f t="shared" si="90"/>
        <v/>
      </c>
      <c r="FJ54" s="152" t="str">
        <f t="shared" si="91"/>
        <v/>
      </c>
      <c r="FK54" s="151" t="str">
        <f t="shared" si="92"/>
        <v/>
      </c>
      <c r="FL54" s="151" t="str">
        <f t="shared" si="93"/>
        <v/>
      </c>
      <c r="FM54" s="152" t="str">
        <f t="shared" si="94"/>
        <v/>
      </c>
      <c r="FN54" s="152">
        <f t="shared" si="95"/>
        <v>0</v>
      </c>
      <c r="FO54" s="152" t="str">
        <f t="shared" si="96"/>
        <v/>
      </c>
      <c r="FP54" s="152" t="str">
        <f t="shared" si="97"/>
        <v/>
      </c>
      <c r="FQ54" s="152" t="str">
        <f t="shared" si="98"/>
        <v/>
      </c>
      <c r="FR54" s="152" t="str">
        <f t="shared" si="99"/>
        <v/>
      </c>
      <c r="FS54" s="152" t="str">
        <f t="shared" si="100"/>
        <v/>
      </c>
      <c r="FT54" s="152" t="str">
        <f t="shared" si="101"/>
        <v/>
      </c>
      <c r="FU54" s="152" t="str">
        <f t="shared" si="102"/>
        <v/>
      </c>
      <c r="FV54" s="151" t="str">
        <f t="shared" si="103"/>
        <v/>
      </c>
      <c r="FW54" s="151" t="str">
        <f t="shared" si="104"/>
        <v/>
      </c>
      <c r="FX54" s="152" t="str">
        <f t="shared" si="105"/>
        <v/>
      </c>
      <c r="FY54" s="153" t="str">
        <f t="shared" si="132"/>
        <v/>
      </c>
      <c r="FZ54" s="156">
        <f t="shared" si="106"/>
        <v>0</v>
      </c>
      <c r="GA54" s="241" t="str">
        <f t="shared" si="107"/>
        <v/>
      </c>
      <c r="GB54" s="214" t="str">
        <f t="shared" si="108"/>
        <v/>
      </c>
      <c r="GC54" s="214" t="str">
        <f t="shared" si="109"/>
        <v/>
      </c>
      <c r="GD54" s="242" t="str">
        <f t="shared" si="110"/>
        <v/>
      </c>
      <c r="GE54" s="253" t="str">
        <f t="shared" si="111"/>
        <v/>
      </c>
      <c r="GF54" s="253" t="str">
        <f t="shared" si="112"/>
        <v/>
      </c>
      <c r="GG54" s="253" t="str">
        <f t="shared" si="113"/>
        <v/>
      </c>
      <c r="GH54" s="253" t="str">
        <f t="shared" si="114"/>
        <v/>
      </c>
      <c r="GI54" s="253" t="str">
        <f t="shared" si="115"/>
        <v/>
      </c>
      <c r="GJ54" s="253" t="str">
        <f t="shared" si="116"/>
        <v/>
      </c>
      <c r="GK54" s="253" t="str">
        <f t="shared" si="117"/>
        <v/>
      </c>
      <c r="GL54" s="253" t="str">
        <f t="shared" si="118"/>
        <v/>
      </c>
      <c r="GM54" s="253" t="str">
        <f t="shared" si="119"/>
        <v/>
      </c>
      <c r="GN54" s="253" t="str">
        <f t="shared" si="120"/>
        <v/>
      </c>
      <c r="GO54" s="329" t="str">
        <f t="shared" si="121"/>
        <v/>
      </c>
      <c r="GP54" s="329" t="str">
        <f t="shared" si="122"/>
        <v/>
      </c>
    </row>
    <row r="55" spans="1:198" x14ac:dyDescent="0.35">
      <c r="A55" s="1">
        <f>IF('Student Profile'!A54="","",'Student Profile'!A54)</f>
        <v>52</v>
      </c>
      <c r="B55" s="28" t="str">
        <f>IF('Student Profile'!B54="","",'Student Profile'!B54)</f>
        <v/>
      </c>
      <c r="C55" s="114" t="str">
        <f>IF('Entry of Marks'!F57="","",'Entry of Marks'!F57)</f>
        <v/>
      </c>
      <c r="D55" s="119" t="str">
        <f>IF('Entry of Marks'!AA57="","",'Entry of Marks'!AA57)</f>
        <v/>
      </c>
      <c r="E55" s="115" t="str">
        <f>IF('Entry of Marks'!M57="","",'Entry of Marks'!M57)</f>
        <v/>
      </c>
      <c r="F55" s="115" t="str">
        <f>IF('Entry of Marks'!AH57="","",'Entry of Marks'!AH57)</f>
        <v/>
      </c>
      <c r="G55" s="116" t="str">
        <f t="shared" si="1"/>
        <v/>
      </c>
      <c r="H55" s="116" t="str">
        <f>IF('Entry of Marks'!AO57="","",'Entry of Marks'!AO57)</f>
        <v/>
      </c>
      <c r="I55" s="116" t="str">
        <f t="shared" si="123"/>
        <v/>
      </c>
      <c r="J55" s="167" t="str">
        <f t="shared" si="133"/>
        <v/>
      </c>
      <c r="K55" s="167" t="str">
        <f t="shared" si="2"/>
        <v/>
      </c>
      <c r="L55" s="167" t="str">
        <f t="shared" si="3"/>
        <v/>
      </c>
      <c r="M55" s="165" t="str">
        <f t="shared" si="124"/>
        <v/>
      </c>
      <c r="N55" s="124" t="str">
        <f>IF('Entry of Marks'!F162="","",'Entry of Marks'!F162)</f>
        <v/>
      </c>
      <c r="O55" s="125" t="str">
        <f>IF('Entry of Marks'!AA162="","",'Entry of Marks'!AA162)</f>
        <v/>
      </c>
      <c r="P55" s="125" t="str">
        <f>IF('Entry of Marks'!M162="","",'Entry of Marks'!M162)</f>
        <v/>
      </c>
      <c r="Q55" s="257" t="str">
        <f>IF('Entry of Marks'!AH162="","",'Entry of Marks'!AH162)</f>
        <v/>
      </c>
      <c r="R55" s="116" t="str">
        <f t="shared" si="4"/>
        <v/>
      </c>
      <c r="S55" s="126" t="str">
        <f>IF('Entry of Marks'!AO162="","",'Entry of Marks'!AO162)</f>
        <v/>
      </c>
      <c r="T55" s="116" t="str">
        <f t="shared" si="5"/>
        <v/>
      </c>
      <c r="U55" s="167" t="str">
        <f t="shared" si="134"/>
        <v/>
      </c>
      <c r="V55" s="176" t="str">
        <f t="shared" si="6"/>
        <v/>
      </c>
      <c r="W55" s="176" t="str">
        <f t="shared" si="125"/>
        <v/>
      </c>
      <c r="X55" s="174" t="str">
        <f t="shared" si="7"/>
        <v/>
      </c>
      <c r="Y55" s="258" t="str">
        <f>IF('Entry of Marks'!F267="","",'Entry of Marks'!F267)</f>
        <v/>
      </c>
      <c r="Z55" s="119" t="str">
        <f>IF('Entry of Marks'!AA267="","",'Entry of Marks'!AA267)</f>
        <v/>
      </c>
      <c r="AA55" s="119" t="str">
        <f>IF('Entry of Marks'!M267="","",'Entry of Marks'!M267)</f>
        <v/>
      </c>
      <c r="AB55" s="119" t="str">
        <f>IF('Entry of Marks'!AH267="","",'Entry of Marks'!AH267)</f>
        <v/>
      </c>
      <c r="AC55" s="116" t="str">
        <f t="shared" si="8"/>
        <v/>
      </c>
      <c r="AD55" s="259" t="str">
        <f>IF('Entry of Marks'!AO267="","",'Entry of Marks'!AO267)</f>
        <v/>
      </c>
      <c r="AE55" s="116" t="str">
        <f t="shared" si="9"/>
        <v/>
      </c>
      <c r="AF55" s="167" t="str">
        <f t="shared" si="135"/>
        <v/>
      </c>
      <c r="AG55" s="167" t="str">
        <f t="shared" si="10"/>
        <v/>
      </c>
      <c r="AH55" s="167" t="str">
        <f t="shared" si="126"/>
        <v/>
      </c>
      <c r="AI55" s="165" t="str">
        <f t="shared" si="127"/>
        <v/>
      </c>
      <c r="AJ55" s="260" t="str">
        <f>IF('Entry of Marks'!F372="","",'Entry of Marks'!F372)</f>
        <v/>
      </c>
      <c r="AK55" s="257" t="str">
        <f>IF('Entry of Marks'!AA372="","",'Entry of Marks'!AA372)</f>
        <v/>
      </c>
      <c r="AL55" s="257" t="str">
        <f>IF('Entry of Marks'!M372="","",'Entry of Marks'!M372)</f>
        <v/>
      </c>
      <c r="AM55" s="257" t="str">
        <f>IF('Entry of Marks'!AH372="","",'Entry of Marks'!AH372)</f>
        <v/>
      </c>
      <c r="AN55" s="116" t="str">
        <f t="shared" si="11"/>
        <v/>
      </c>
      <c r="AO55" s="261" t="str">
        <f>IF('Entry of Marks'!AO372="","",'Entry of Marks'!AO372)</f>
        <v/>
      </c>
      <c r="AP55" s="116" t="str">
        <f t="shared" si="12"/>
        <v/>
      </c>
      <c r="AQ55" s="167" t="str">
        <f t="shared" si="136"/>
        <v/>
      </c>
      <c r="AR55" s="176" t="str">
        <f t="shared" si="145"/>
        <v/>
      </c>
      <c r="AS55" s="176" t="str">
        <f t="shared" si="14"/>
        <v/>
      </c>
      <c r="AT55" s="176" t="str">
        <f t="shared" si="15"/>
        <v/>
      </c>
      <c r="AU55" s="262" t="str">
        <f>IF('Entry of Marks'!F477="","",'Entry of Marks'!F477)</f>
        <v/>
      </c>
      <c r="AV55" s="119" t="str">
        <f>IF('Entry of Marks'!AA477="","",'Entry of Marks'!AA477)</f>
        <v/>
      </c>
      <c r="AW55" s="119" t="str">
        <f>IF('Entry of Marks'!M477="","",'Entry of Marks'!M477)</f>
        <v/>
      </c>
      <c r="AX55" s="119" t="str">
        <f>IF('Entry of Marks'!AH477="","",'Entry of Marks'!AH477)</f>
        <v/>
      </c>
      <c r="AY55" s="116" t="str">
        <f t="shared" si="16"/>
        <v/>
      </c>
      <c r="AZ55" s="259" t="str">
        <f>IF('Entry of Marks'!AO477="","",'Entry of Marks'!AO477)</f>
        <v/>
      </c>
      <c r="BA55" s="116" t="str">
        <f t="shared" si="17"/>
        <v/>
      </c>
      <c r="BB55" s="167" t="str">
        <f t="shared" si="137"/>
        <v/>
      </c>
      <c r="BC55" s="167" t="str">
        <f t="shared" si="18"/>
        <v/>
      </c>
      <c r="BD55" s="167" t="str">
        <f t="shared" si="19"/>
        <v/>
      </c>
      <c r="BE55" s="165" t="str">
        <f t="shared" si="143"/>
        <v/>
      </c>
      <c r="BF55" s="260" t="str">
        <f>IF('Entry of Marks'!F582="","",'Entry of Marks'!F582)</f>
        <v/>
      </c>
      <c r="BG55" s="257" t="str">
        <f>IF('Entry of Marks'!AA582="","",'Entry of Marks'!AA582)</f>
        <v/>
      </c>
      <c r="BH55" s="257" t="str">
        <f>IF('Entry of Marks'!M582="","",'Entry of Marks'!M582)</f>
        <v/>
      </c>
      <c r="BI55" s="257" t="str">
        <f>IF('Entry of Marks'!AH582="","",'Entry of Marks'!AH582)</f>
        <v/>
      </c>
      <c r="BJ55" s="116" t="str">
        <f t="shared" si="20"/>
        <v/>
      </c>
      <c r="BK55" s="261" t="str">
        <f>IF('Entry of Marks'!AO582="","",'Entry of Marks'!AO582)</f>
        <v/>
      </c>
      <c r="BL55" s="116" t="str">
        <f t="shared" si="21"/>
        <v/>
      </c>
      <c r="BM55" s="167" t="str">
        <f t="shared" si="138"/>
        <v/>
      </c>
      <c r="BN55" s="176" t="str">
        <f t="shared" si="22"/>
        <v/>
      </c>
      <c r="BO55" s="176" t="str">
        <f t="shared" si="23"/>
        <v/>
      </c>
      <c r="BP55" s="176" t="str">
        <f t="shared" si="24"/>
        <v/>
      </c>
      <c r="BQ55" s="258" t="str">
        <f>IF('Entry of Marks'!F687="","",'Entry of Marks'!F687)</f>
        <v/>
      </c>
      <c r="BR55" s="119" t="str">
        <f>IF('Entry of Marks'!AA687="","",'Entry of Marks'!AA687)</f>
        <v/>
      </c>
      <c r="BS55" s="119" t="str">
        <f>IF('Entry of Marks'!M687="","",'Entry of Marks'!M687)</f>
        <v/>
      </c>
      <c r="BT55" s="119" t="str">
        <f>IF('Entry of Marks'!AH687="","",'Entry of Marks'!AH687)</f>
        <v/>
      </c>
      <c r="BU55" s="116" t="str">
        <f t="shared" si="25"/>
        <v/>
      </c>
      <c r="BV55" s="119" t="str">
        <f>IF('Entry of Marks'!AO687="","",'Entry of Marks'!AO687)</f>
        <v/>
      </c>
      <c r="BW55" s="116" t="str">
        <f t="shared" si="26"/>
        <v/>
      </c>
      <c r="BX55" s="167" t="str">
        <f t="shared" si="139"/>
        <v/>
      </c>
      <c r="BY55" s="167" t="str">
        <f t="shared" si="27"/>
        <v/>
      </c>
      <c r="BZ55" s="167" t="str">
        <f t="shared" si="128"/>
        <v/>
      </c>
      <c r="CA55" s="165" t="str">
        <f t="shared" si="140"/>
        <v/>
      </c>
      <c r="CB55" s="260" t="str">
        <f>IF('Entry of Marks'!F792="","",'Entry of Marks'!F792)</f>
        <v/>
      </c>
      <c r="CC55" s="257" t="str">
        <f>IF('Entry of Marks'!AA792="","",'Entry of Marks'!AA792)</f>
        <v/>
      </c>
      <c r="CD55" s="257" t="str">
        <f>IF('Entry of Marks'!M792="","",'Entry of Marks'!M792)</f>
        <v/>
      </c>
      <c r="CE55" s="257" t="str">
        <f>IF('Entry of Marks'!AH792="","",'Entry of Marks'!AH792)</f>
        <v/>
      </c>
      <c r="CF55" s="116" t="str">
        <f t="shared" si="144"/>
        <v/>
      </c>
      <c r="CG55" s="261" t="str">
        <f>IF('Entry of Marks'!AO792="","",'Entry of Marks'!AO792)</f>
        <v/>
      </c>
      <c r="CH55" s="116" t="str">
        <f t="shared" si="28"/>
        <v/>
      </c>
      <c r="CI55" s="167" t="str">
        <f t="shared" si="141"/>
        <v/>
      </c>
      <c r="CJ55" s="176" t="str">
        <f t="shared" si="129"/>
        <v/>
      </c>
      <c r="CK55" s="176" t="str">
        <f t="shared" si="29"/>
        <v/>
      </c>
      <c r="CL55" s="324" t="str">
        <f t="shared" si="30"/>
        <v/>
      </c>
      <c r="CM55" s="258" t="str">
        <f>IF('Entry of Marks'!F897="","",'Entry of Marks'!F897)</f>
        <v/>
      </c>
      <c r="CN55" s="119" t="str">
        <f>IF('Entry of Marks'!AA897="","",'Entry of Marks'!AA897)</f>
        <v/>
      </c>
      <c r="CO55" s="119" t="str">
        <f>IF('Entry of Marks'!M897="","",'Entry of Marks'!M897)</f>
        <v/>
      </c>
      <c r="CP55" s="119" t="str">
        <f>IF('Entry of Marks'!AH897="","",'Entry of Marks'!AH897)</f>
        <v/>
      </c>
      <c r="CQ55" s="116" t="str">
        <f t="shared" si="31"/>
        <v/>
      </c>
      <c r="CR55" s="119" t="str">
        <f>IF('Entry of Marks'!AO897="","",'Entry of Marks'!AO897)</f>
        <v/>
      </c>
      <c r="CS55" s="116" t="str">
        <f t="shared" si="32"/>
        <v/>
      </c>
      <c r="CT55" s="167" t="str">
        <f t="shared" si="142"/>
        <v/>
      </c>
      <c r="CU55" s="167" t="str">
        <f t="shared" si="33"/>
        <v/>
      </c>
      <c r="CV55" s="167" t="str">
        <f t="shared" si="34"/>
        <v/>
      </c>
      <c r="CW55" s="165" t="str">
        <f t="shared" si="35"/>
        <v/>
      </c>
      <c r="CX55" s="131" t="str">
        <f>IF('Co-Scholostic'!C54="","",'Co-Scholostic'!C54)</f>
        <v/>
      </c>
      <c r="CY55" s="131" t="str">
        <f>IF('Co-Scholostic'!D54="","",'Co-Scholostic'!D54)</f>
        <v/>
      </c>
      <c r="CZ55" s="131" t="str">
        <f>IF('Co-Scholostic'!E54="","",'Co-Scholostic'!E54)</f>
        <v/>
      </c>
      <c r="DA55" s="131" t="str">
        <f>IF('Co-Scholostic'!F54="","",'Co-Scholostic'!F54)</f>
        <v/>
      </c>
      <c r="DB55" s="134" t="str">
        <f t="shared" si="36"/>
        <v/>
      </c>
      <c r="DC55" s="134" t="str">
        <f t="shared" si="37"/>
        <v/>
      </c>
      <c r="DD55" s="134" t="str">
        <f t="shared" si="38"/>
        <v/>
      </c>
      <c r="DE55" s="134" t="str">
        <f t="shared" si="39"/>
        <v/>
      </c>
      <c r="DF55" s="134" t="str">
        <f t="shared" si="40"/>
        <v/>
      </c>
      <c r="DG55" s="134" t="str">
        <f t="shared" si="41"/>
        <v/>
      </c>
      <c r="DH55" s="134" t="str">
        <f t="shared" si="42"/>
        <v/>
      </c>
      <c r="DI55" s="134" t="str">
        <f t="shared" si="43"/>
        <v/>
      </c>
      <c r="DJ55" s="134" t="e">
        <f t="shared" si="44"/>
        <v>#VALUE!</v>
      </c>
      <c r="DK55" s="137" t="str">
        <f t="shared" si="45"/>
        <v/>
      </c>
      <c r="DL55" s="137" t="str">
        <f t="shared" si="46"/>
        <v/>
      </c>
      <c r="DM55" s="137" t="str">
        <f t="shared" si="47"/>
        <v/>
      </c>
      <c r="DN55" s="137" t="str">
        <f t="shared" si="48"/>
        <v/>
      </c>
      <c r="DO55" s="137" t="str">
        <f t="shared" si="49"/>
        <v/>
      </c>
      <c r="DP55" s="137" t="str">
        <f t="shared" si="50"/>
        <v/>
      </c>
      <c r="DQ55" s="137" t="str">
        <f t="shared" si="51"/>
        <v/>
      </c>
      <c r="DR55" s="137" t="str">
        <f t="shared" si="52"/>
        <v/>
      </c>
      <c r="DS55" s="137" t="e">
        <f t="shared" si="53"/>
        <v>#VALUE!</v>
      </c>
      <c r="DT55" s="143" t="str">
        <f t="shared" si="54"/>
        <v/>
      </c>
      <c r="DU55" s="144" t="str">
        <f t="shared" si="55"/>
        <v/>
      </c>
      <c r="DV55" s="145" t="str">
        <f t="shared" si="56"/>
        <v/>
      </c>
      <c r="DW55" s="138"/>
      <c r="DX55" s="30" t="str">
        <f t="shared" si="130"/>
        <v/>
      </c>
      <c r="DY55" s="146" t="str">
        <f t="shared" si="57"/>
        <v/>
      </c>
      <c r="DZ55" s="266" t="str">
        <f t="shared" si="58"/>
        <v/>
      </c>
      <c r="EA55" s="266" t="str">
        <f t="shared" si="59"/>
        <v/>
      </c>
      <c r="EB55" s="266" t="str">
        <f t="shared" si="60"/>
        <v/>
      </c>
      <c r="EC55" s="266" t="str">
        <f t="shared" si="61"/>
        <v/>
      </c>
      <c r="ED55" s="266" t="str">
        <f t="shared" si="62"/>
        <v/>
      </c>
      <c r="EE55" s="266" t="str">
        <f t="shared" si="63"/>
        <v/>
      </c>
      <c r="EF55" s="266" t="str">
        <f t="shared" si="64"/>
        <v/>
      </c>
      <c r="EG55" s="268"/>
      <c r="EH55" s="269" t="str">
        <f t="shared" si="65"/>
        <v/>
      </c>
      <c r="EI55" s="269" t="str">
        <f t="shared" si="66"/>
        <v/>
      </c>
      <c r="EJ55" s="269" t="str">
        <f t="shared" si="67"/>
        <v/>
      </c>
      <c r="EK55" s="269" t="str">
        <f t="shared" si="68"/>
        <v/>
      </c>
      <c r="EL55" s="271" t="str">
        <f t="shared" si="69"/>
        <v/>
      </c>
      <c r="EM55" s="271" t="str">
        <f t="shared" si="70"/>
        <v/>
      </c>
      <c r="EN55" s="273" t="str">
        <f t="shared" si="71"/>
        <v/>
      </c>
      <c r="EO55" s="276">
        <f t="shared" si="72"/>
        <v>0</v>
      </c>
      <c r="EP55" s="276" t="str">
        <f t="shared" si="73"/>
        <v/>
      </c>
      <c r="EQ55" s="148" t="str">
        <f t="shared" si="74"/>
        <v/>
      </c>
      <c r="ER55" s="148" t="str">
        <f t="shared" si="75"/>
        <v/>
      </c>
      <c r="ES55" s="276" t="str">
        <f t="shared" si="131"/>
        <v/>
      </c>
      <c r="ET55" s="276" t="str">
        <f t="shared" si="76"/>
        <v/>
      </c>
      <c r="EU55" s="147" t="str">
        <f t="shared" si="77"/>
        <v/>
      </c>
      <c r="EV55" s="148" t="str">
        <f t="shared" si="78"/>
        <v/>
      </c>
      <c r="EW55" s="148" t="str">
        <f t="shared" si="79"/>
        <v/>
      </c>
      <c r="EX55" s="148"/>
      <c r="EY55" s="148" t="str">
        <f t="shared" si="80"/>
        <v/>
      </c>
      <c r="EZ55" s="151" t="str">
        <f t="shared" si="81"/>
        <v/>
      </c>
      <c r="FA55" s="151" t="str">
        <f t="shared" si="82"/>
        <v/>
      </c>
      <c r="FB55" s="151" t="str">
        <f t="shared" si="83"/>
        <v/>
      </c>
      <c r="FC55" s="151" t="str">
        <f t="shared" si="84"/>
        <v/>
      </c>
      <c r="FD55" s="151" t="str">
        <f t="shared" si="85"/>
        <v/>
      </c>
      <c r="FE55" s="151" t="str">
        <f t="shared" si="86"/>
        <v/>
      </c>
      <c r="FF55" s="151" t="str">
        <f t="shared" si="87"/>
        <v/>
      </c>
      <c r="FG55" s="152" t="str">
        <f t="shared" si="88"/>
        <v/>
      </c>
      <c r="FH55" s="152" t="str">
        <f t="shared" si="89"/>
        <v/>
      </c>
      <c r="FI55" s="152" t="str">
        <f t="shared" si="90"/>
        <v/>
      </c>
      <c r="FJ55" s="152" t="str">
        <f t="shared" si="91"/>
        <v/>
      </c>
      <c r="FK55" s="151" t="str">
        <f t="shared" si="92"/>
        <v/>
      </c>
      <c r="FL55" s="151" t="str">
        <f t="shared" si="93"/>
        <v/>
      </c>
      <c r="FM55" s="152" t="str">
        <f t="shared" si="94"/>
        <v/>
      </c>
      <c r="FN55" s="152">
        <f t="shared" si="95"/>
        <v>0</v>
      </c>
      <c r="FO55" s="152" t="str">
        <f t="shared" si="96"/>
        <v/>
      </c>
      <c r="FP55" s="152" t="str">
        <f t="shared" si="97"/>
        <v/>
      </c>
      <c r="FQ55" s="152" t="str">
        <f t="shared" si="98"/>
        <v/>
      </c>
      <c r="FR55" s="152" t="str">
        <f t="shared" si="99"/>
        <v/>
      </c>
      <c r="FS55" s="152" t="str">
        <f t="shared" si="100"/>
        <v/>
      </c>
      <c r="FT55" s="152" t="str">
        <f t="shared" si="101"/>
        <v/>
      </c>
      <c r="FU55" s="152" t="str">
        <f t="shared" si="102"/>
        <v/>
      </c>
      <c r="FV55" s="151" t="str">
        <f t="shared" si="103"/>
        <v/>
      </c>
      <c r="FW55" s="151" t="str">
        <f t="shared" si="104"/>
        <v/>
      </c>
      <c r="FX55" s="152" t="str">
        <f t="shared" si="105"/>
        <v/>
      </c>
      <c r="FY55" s="153" t="str">
        <f t="shared" si="132"/>
        <v/>
      </c>
      <c r="FZ55" s="156">
        <f t="shared" si="106"/>
        <v>0</v>
      </c>
      <c r="GA55" s="241" t="str">
        <f t="shared" si="107"/>
        <v/>
      </c>
      <c r="GB55" s="214" t="str">
        <f t="shared" si="108"/>
        <v/>
      </c>
      <c r="GC55" s="214" t="str">
        <f t="shared" si="109"/>
        <v/>
      </c>
      <c r="GD55" s="242" t="str">
        <f t="shared" si="110"/>
        <v/>
      </c>
      <c r="GE55" s="253" t="str">
        <f t="shared" si="111"/>
        <v/>
      </c>
      <c r="GF55" s="253" t="str">
        <f t="shared" si="112"/>
        <v/>
      </c>
      <c r="GG55" s="253" t="str">
        <f t="shared" si="113"/>
        <v/>
      </c>
      <c r="GH55" s="253" t="str">
        <f t="shared" si="114"/>
        <v/>
      </c>
      <c r="GI55" s="253" t="str">
        <f t="shared" si="115"/>
        <v/>
      </c>
      <c r="GJ55" s="253" t="str">
        <f t="shared" si="116"/>
        <v/>
      </c>
      <c r="GK55" s="253" t="str">
        <f t="shared" si="117"/>
        <v/>
      </c>
      <c r="GL55" s="253" t="str">
        <f t="shared" si="118"/>
        <v/>
      </c>
      <c r="GM55" s="253" t="str">
        <f t="shared" si="119"/>
        <v/>
      </c>
      <c r="GN55" s="253" t="str">
        <f t="shared" si="120"/>
        <v/>
      </c>
      <c r="GO55" s="329" t="str">
        <f t="shared" si="121"/>
        <v/>
      </c>
      <c r="GP55" s="329" t="str">
        <f t="shared" si="122"/>
        <v/>
      </c>
    </row>
    <row r="56" spans="1:198" x14ac:dyDescent="0.35">
      <c r="A56" s="1">
        <f>IF('Student Profile'!A55="","",'Student Profile'!A55)</f>
        <v>53</v>
      </c>
      <c r="B56" s="28" t="str">
        <f>IF('Student Profile'!B55="","",'Student Profile'!B55)</f>
        <v/>
      </c>
      <c r="C56" s="114" t="str">
        <f>IF('Entry of Marks'!F58="","",'Entry of Marks'!F58)</f>
        <v/>
      </c>
      <c r="D56" s="119" t="str">
        <f>IF('Entry of Marks'!AA58="","",'Entry of Marks'!AA58)</f>
        <v/>
      </c>
      <c r="E56" s="115" t="str">
        <f>IF('Entry of Marks'!M58="","",'Entry of Marks'!M58)</f>
        <v/>
      </c>
      <c r="F56" s="115" t="str">
        <f>IF('Entry of Marks'!AH58="","",'Entry of Marks'!AH58)</f>
        <v/>
      </c>
      <c r="G56" s="116" t="str">
        <f t="shared" si="1"/>
        <v/>
      </c>
      <c r="H56" s="116" t="str">
        <f>IF('Entry of Marks'!AO58="","",'Entry of Marks'!AO58)</f>
        <v/>
      </c>
      <c r="I56" s="116" t="str">
        <f t="shared" si="123"/>
        <v/>
      </c>
      <c r="J56" s="167" t="str">
        <f t="shared" si="133"/>
        <v/>
      </c>
      <c r="K56" s="167" t="str">
        <f t="shared" si="2"/>
        <v/>
      </c>
      <c r="L56" s="167" t="str">
        <f t="shared" si="3"/>
        <v/>
      </c>
      <c r="M56" s="165" t="str">
        <f t="shared" si="124"/>
        <v/>
      </c>
      <c r="N56" s="124" t="str">
        <f>IF('Entry of Marks'!F163="","",'Entry of Marks'!F163)</f>
        <v/>
      </c>
      <c r="O56" s="125" t="str">
        <f>IF('Entry of Marks'!AA163="","",'Entry of Marks'!AA163)</f>
        <v/>
      </c>
      <c r="P56" s="125" t="str">
        <f>IF('Entry of Marks'!M163="","",'Entry of Marks'!M163)</f>
        <v/>
      </c>
      <c r="Q56" s="257" t="str">
        <f>IF('Entry of Marks'!AH163="","",'Entry of Marks'!AH163)</f>
        <v/>
      </c>
      <c r="R56" s="116" t="str">
        <f t="shared" si="4"/>
        <v/>
      </c>
      <c r="S56" s="126" t="str">
        <f>IF('Entry of Marks'!AO163="","",'Entry of Marks'!AO163)</f>
        <v/>
      </c>
      <c r="T56" s="116" t="str">
        <f t="shared" si="5"/>
        <v/>
      </c>
      <c r="U56" s="167" t="str">
        <f t="shared" si="134"/>
        <v/>
      </c>
      <c r="V56" s="176" t="str">
        <f t="shared" si="6"/>
        <v/>
      </c>
      <c r="W56" s="176" t="str">
        <f t="shared" si="125"/>
        <v/>
      </c>
      <c r="X56" s="174" t="str">
        <f t="shared" si="7"/>
        <v/>
      </c>
      <c r="Y56" s="258" t="str">
        <f>IF('Entry of Marks'!F268="","",'Entry of Marks'!F268)</f>
        <v/>
      </c>
      <c r="Z56" s="119" t="str">
        <f>IF('Entry of Marks'!AA268="","",'Entry of Marks'!AA268)</f>
        <v/>
      </c>
      <c r="AA56" s="119" t="str">
        <f>IF('Entry of Marks'!M268="","",'Entry of Marks'!M268)</f>
        <v/>
      </c>
      <c r="AB56" s="119" t="str">
        <f>IF('Entry of Marks'!AH268="","",'Entry of Marks'!AH268)</f>
        <v/>
      </c>
      <c r="AC56" s="116" t="str">
        <f t="shared" si="8"/>
        <v/>
      </c>
      <c r="AD56" s="259" t="str">
        <f>IF('Entry of Marks'!AO268="","",'Entry of Marks'!AO268)</f>
        <v/>
      </c>
      <c r="AE56" s="116" t="str">
        <f t="shared" si="9"/>
        <v/>
      </c>
      <c r="AF56" s="167" t="str">
        <f t="shared" si="135"/>
        <v/>
      </c>
      <c r="AG56" s="167" t="str">
        <f t="shared" si="10"/>
        <v/>
      </c>
      <c r="AH56" s="167" t="str">
        <f t="shared" si="126"/>
        <v/>
      </c>
      <c r="AI56" s="165" t="str">
        <f t="shared" si="127"/>
        <v/>
      </c>
      <c r="AJ56" s="260" t="str">
        <f>IF('Entry of Marks'!F373="","",'Entry of Marks'!F373)</f>
        <v/>
      </c>
      <c r="AK56" s="257" t="str">
        <f>IF('Entry of Marks'!AA373="","",'Entry of Marks'!AA373)</f>
        <v/>
      </c>
      <c r="AL56" s="257" t="str">
        <f>IF('Entry of Marks'!M373="","",'Entry of Marks'!M373)</f>
        <v/>
      </c>
      <c r="AM56" s="257" t="str">
        <f>IF('Entry of Marks'!AH373="","",'Entry of Marks'!AH373)</f>
        <v/>
      </c>
      <c r="AN56" s="116" t="str">
        <f t="shared" si="11"/>
        <v/>
      </c>
      <c r="AO56" s="261" t="str">
        <f>IF('Entry of Marks'!AO373="","",'Entry of Marks'!AO373)</f>
        <v/>
      </c>
      <c r="AP56" s="116" t="str">
        <f t="shared" si="12"/>
        <v/>
      </c>
      <c r="AQ56" s="167" t="str">
        <f t="shared" si="136"/>
        <v/>
      </c>
      <c r="AR56" s="176" t="str">
        <f t="shared" si="145"/>
        <v/>
      </c>
      <c r="AS56" s="176" t="str">
        <f t="shared" si="14"/>
        <v/>
      </c>
      <c r="AT56" s="176" t="str">
        <f t="shared" si="15"/>
        <v/>
      </c>
      <c r="AU56" s="262" t="str">
        <f>IF('Entry of Marks'!F478="","",'Entry of Marks'!F478)</f>
        <v/>
      </c>
      <c r="AV56" s="119" t="str">
        <f>IF('Entry of Marks'!AA478="","",'Entry of Marks'!AA478)</f>
        <v/>
      </c>
      <c r="AW56" s="119" t="str">
        <f>IF('Entry of Marks'!M478="","",'Entry of Marks'!M478)</f>
        <v/>
      </c>
      <c r="AX56" s="119" t="str">
        <f>IF('Entry of Marks'!AH478="","",'Entry of Marks'!AH478)</f>
        <v/>
      </c>
      <c r="AY56" s="116" t="str">
        <f t="shared" si="16"/>
        <v/>
      </c>
      <c r="AZ56" s="259" t="str">
        <f>IF('Entry of Marks'!AO478="","",'Entry of Marks'!AO478)</f>
        <v/>
      </c>
      <c r="BA56" s="116" t="str">
        <f t="shared" si="17"/>
        <v/>
      </c>
      <c r="BB56" s="167" t="str">
        <f t="shared" si="137"/>
        <v/>
      </c>
      <c r="BC56" s="167" t="str">
        <f t="shared" si="18"/>
        <v/>
      </c>
      <c r="BD56" s="167" t="str">
        <f t="shared" si="19"/>
        <v/>
      </c>
      <c r="BE56" s="165" t="str">
        <f t="shared" si="143"/>
        <v/>
      </c>
      <c r="BF56" s="260" t="str">
        <f>IF('Entry of Marks'!F583="","",'Entry of Marks'!F583)</f>
        <v/>
      </c>
      <c r="BG56" s="257" t="str">
        <f>IF('Entry of Marks'!AA583="","",'Entry of Marks'!AA583)</f>
        <v/>
      </c>
      <c r="BH56" s="257" t="str">
        <f>IF('Entry of Marks'!M583="","",'Entry of Marks'!M583)</f>
        <v/>
      </c>
      <c r="BI56" s="257" t="str">
        <f>IF('Entry of Marks'!AH583="","",'Entry of Marks'!AH583)</f>
        <v/>
      </c>
      <c r="BJ56" s="116" t="str">
        <f t="shared" si="20"/>
        <v/>
      </c>
      <c r="BK56" s="261" t="str">
        <f>IF('Entry of Marks'!AO583="","",'Entry of Marks'!AO583)</f>
        <v/>
      </c>
      <c r="BL56" s="116" t="str">
        <f t="shared" si="21"/>
        <v/>
      </c>
      <c r="BM56" s="167" t="str">
        <f t="shared" si="138"/>
        <v/>
      </c>
      <c r="BN56" s="176" t="str">
        <f t="shared" si="22"/>
        <v/>
      </c>
      <c r="BO56" s="176" t="str">
        <f t="shared" si="23"/>
        <v/>
      </c>
      <c r="BP56" s="176" t="str">
        <f t="shared" si="24"/>
        <v/>
      </c>
      <c r="BQ56" s="258" t="str">
        <f>IF('Entry of Marks'!F688="","",'Entry of Marks'!F688)</f>
        <v/>
      </c>
      <c r="BR56" s="119" t="str">
        <f>IF('Entry of Marks'!AA688="","",'Entry of Marks'!AA688)</f>
        <v/>
      </c>
      <c r="BS56" s="119" t="str">
        <f>IF('Entry of Marks'!M688="","",'Entry of Marks'!M688)</f>
        <v/>
      </c>
      <c r="BT56" s="119" t="str">
        <f>IF('Entry of Marks'!AH688="","",'Entry of Marks'!AH688)</f>
        <v/>
      </c>
      <c r="BU56" s="116" t="str">
        <f t="shared" si="25"/>
        <v/>
      </c>
      <c r="BV56" s="119" t="str">
        <f>IF('Entry of Marks'!AO688="","",'Entry of Marks'!AO688)</f>
        <v/>
      </c>
      <c r="BW56" s="116" t="str">
        <f t="shared" si="26"/>
        <v/>
      </c>
      <c r="BX56" s="167" t="str">
        <f t="shared" si="139"/>
        <v/>
      </c>
      <c r="BY56" s="167" t="str">
        <f t="shared" si="27"/>
        <v/>
      </c>
      <c r="BZ56" s="167" t="str">
        <f t="shared" si="128"/>
        <v/>
      </c>
      <c r="CA56" s="165" t="str">
        <f t="shared" si="140"/>
        <v/>
      </c>
      <c r="CB56" s="260" t="str">
        <f>IF('Entry of Marks'!F793="","",'Entry of Marks'!F793)</f>
        <v/>
      </c>
      <c r="CC56" s="257" t="str">
        <f>IF('Entry of Marks'!AA793="","",'Entry of Marks'!AA793)</f>
        <v/>
      </c>
      <c r="CD56" s="257" t="str">
        <f>IF('Entry of Marks'!M793="","",'Entry of Marks'!M793)</f>
        <v/>
      </c>
      <c r="CE56" s="257" t="str">
        <f>IF('Entry of Marks'!AH793="","",'Entry of Marks'!AH793)</f>
        <v/>
      </c>
      <c r="CF56" s="116" t="str">
        <f t="shared" si="144"/>
        <v/>
      </c>
      <c r="CG56" s="261" t="str">
        <f>IF('Entry of Marks'!AO793="","",'Entry of Marks'!AO793)</f>
        <v/>
      </c>
      <c r="CH56" s="116" t="str">
        <f t="shared" si="28"/>
        <v/>
      </c>
      <c r="CI56" s="167" t="str">
        <f t="shared" si="141"/>
        <v/>
      </c>
      <c r="CJ56" s="176" t="str">
        <f t="shared" si="129"/>
        <v/>
      </c>
      <c r="CK56" s="176" t="str">
        <f t="shared" si="29"/>
        <v/>
      </c>
      <c r="CL56" s="324" t="str">
        <f t="shared" si="30"/>
        <v/>
      </c>
      <c r="CM56" s="258" t="str">
        <f>IF('Entry of Marks'!F898="","",'Entry of Marks'!F898)</f>
        <v/>
      </c>
      <c r="CN56" s="119" t="str">
        <f>IF('Entry of Marks'!AA898="","",'Entry of Marks'!AA898)</f>
        <v/>
      </c>
      <c r="CO56" s="119" t="str">
        <f>IF('Entry of Marks'!M898="","",'Entry of Marks'!M898)</f>
        <v/>
      </c>
      <c r="CP56" s="119" t="str">
        <f>IF('Entry of Marks'!AH898="","",'Entry of Marks'!AH898)</f>
        <v/>
      </c>
      <c r="CQ56" s="116" t="str">
        <f t="shared" si="31"/>
        <v/>
      </c>
      <c r="CR56" s="119" t="str">
        <f>IF('Entry of Marks'!AO898="","",'Entry of Marks'!AO898)</f>
        <v/>
      </c>
      <c r="CS56" s="116" t="str">
        <f t="shared" si="32"/>
        <v/>
      </c>
      <c r="CT56" s="167" t="str">
        <f t="shared" si="142"/>
        <v/>
      </c>
      <c r="CU56" s="167" t="str">
        <f t="shared" si="33"/>
        <v/>
      </c>
      <c r="CV56" s="167" t="str">
        <f t="shared" si="34"/>
        <v/>
      </c>
      <c r="CW56" s="165" t="str">
        <f t="shared" si="35"/>
        <v/>
      </c>
      <c r="CX56" s="131" t="str">
        <f>IF('Co-Scholostic'!C55="","",'Co-Scholostic'!C55)</f>
        <v/>
      </c>
      <c r="CY56" s="131" t="str">
        <f>IF('Co-Scholostic'!D55="","",'Co-Scholostic'!D55)</f>
        <v/>
      </c>
      <c r="CZ56" s="131" t="str">
        <f>IF('Co-Scholostic'!E55="","",'Co-Scholostic'!E55)</f>
        <v/>
      </c>
      <c r="DA56" s="131" t="str">
        <f>IF('Co-Scholostic'!F55="","",'Co-Scholostic'!F55)</f>
        <v/>
      </c>
      <c r="DB56" s="134" t="str">
        <f t="shared" si="36"/>
        <v/>
      </c>
      <c r="DC56" s="134" t="str">
        <f t="shared" si="37"/>
        <v/>
      </c>
      <c r="DD56" s="134" t="str">
        <f t="shared" si="38"/>
        <v/>
      </c>
      <c r="DE56" s="134" t="str">
        <f t="shared" si="39"/>
        <v/>
      </c>
      <c r="DF56" s="134" t="str">
        <f t="shared" si="40"/>
        <v/>
      </c>
      <c r="DG56" s="134" t="str">
        <f t="shared" si="41"/>
        <v/>
      </c>
      <c r="DH56" s="134" t="str">
        <f t="shared" si="42"/>
        <v/>
      </c>
      <c r="DI56" s="134" t="str">
        <f t="shared" si="43"/>
        <v/>
      </c>
      <c r="DJ56" s="134" t="e">
        <f t="shared" si="44"/>
        <v>#VALUE!</v>
      </c>
      <c r="DK56" s="137" t="str">
        <f t="shared" si="45"/>
        <v/>
      </c>
      <c r="DL56" s="137" t="str">
        <f t="shared" si="46"/>
        <v/>
      </c>
      <c r="DM56" s="137" t="str">
        <f t="shared" si="47"/>
        <v/>
      </c>
      <c r="DN56" s="137" t="str">
        <f t="shared" si="48"/>
        <v/>
      </c>
      <c r="DO56" s="137" t="str">
        <f t="shared" si="49"/>
        <v/>
      </c>
      <c r="DP56" s="137" t="str">
        <f t="shared" si="50"/>
        <v/>
      </c>
      <c r="DQ56" s="137" t="str">
        <f t="shared" si="51"/>
        <v/>
      </c>
      <c r="DR56" s="137" t="str">
        <f t="shared" si="52"/>
        <v/>
      </c>
      <c r="DS56" s="137" t="e">
        <f t="shared" si="53"/>
        <v>#VALUE!</v>
      </c>
      <c r="DT56" s="143" t="str">
        <f t="shared" si="54"/>
        <v/>
      </c>
      <c r="DU56" s="144" t="str">
        <f t="shared" si="55"/>
        <v/>
      </c>
      <c r="DV56" s="145" t="str">
        <f t="shared" si="56"/>
        <v/>
      </c>
      <c r="DW56" s="138"/>
      <c r="DX56" s="30" t="str">
        <f t="shared" si="130"/>
        <v/>
      </c>
      <c r="DY56" s="146" t="str">
        <f t="shared" si="57"/>
        <v/>
      </c>
      <c r="DZ56" s="266" t="str">
        <f t="shared" si="58"/>
        <v/>
      </c>
      <c r="EA56" s="266" t="str">
        <f t="shared" si="59"/>
        <v/>
      </c>
      <c r="EB56" s="266" t="str">
        <f t="shared" si="60"/>
        <v/>
      </c>
      <c r="EC56" s="266" t="str">
        <f t="shared" si="61"/>
        <v/>
      </c>
      <c r="ED56" s="266" t="str">
        <f t="shared" si="62"/>
        <v/>
      </c>
      <c r="EE56" s="266" t="str">
        <f t="shared" si="63"/>
        <v/>
      </c>
      <c r="EF56" s="266" t="str">
        <f t="shared" si="64"/>
        <v/>
      </c>
      <c r="EG56" s="268"/>
      <c r="EH56" s="269" t="str">
        <f t="shared" si="65"/>
        <v/>
      </c>
      <c r="EI56" s="269" t="str">
        <f t="shared" si="66"/>
        <v/>
      </c>
      <c r="EJ56" s="269" t="str">
        <f t="shared" si="67"/>
        <v/>
      </c>
      <c r="EK56" s="269" t="str">
        <f t="shared" si="68"/>
        <v/>
      </c>
      <c r="EL56" s="271" t="str">
        <f t="shared" si="69"/>
        <v/>
      </c>
      <c r="EM56" s="271" t="str">
        <f t="shared" si="70"/>
        <v/>
      </c>
      <c r="EN56" s="273" t="str">
        <f t="shared" si="71"/>
        <v/>
      </c>
      <c r="EO56" s="276">
        <f t="shared" si="72"/>
        <v>0</v>
      </c>
      <c r="EP56" s="276" t="str">
        <f t="shared" si="73"/>
        <v/>
      </c>
      <c r="EQ56" s="148" t="str">
        <f t="shared" si="74"/>
        <v/>
      </c>
      <c r="ER56" s="148" t="str">
        <f t="shared" si="75"/>
        <v/>
      </c>
      <c r="ES56" s="276" t="str">
        <f t="shared" si="131"/>
        <v/>
      </c>
      <c r="ET56" s="276" t="str">
        <f t="shared" si="76"/>
        <v/>
      </c>
      <c r="EU56" s="147" t="str">
        <f t="shared" si="77"/>
        <v/>
      </c>
      <c r="EV56" s="148" t="str">
        <f t="shared" si="78"/>
        <v/>
      </c>
      <c r="EW56" s="148" t="str">
        <f t="shared" si="79"/>
        <v/>
      </c>
      <c r="EX56" s="148"/>
      <c r="EY56" s="148" t="str">
        <f t="shared" si="80"/>
        <v/>
      </c>
      <c r="EZ56" s="151" t="str">
        <f t="shared" si="81"/>
        <v/>
      </c>
      <c r="FA56" s="151" t="str">
        <f t="shared" si="82"/>
        <v/>
      </c>
      <c r="FB56" s="151" t="str">
        <f t="shared" si="83"/>
        <v/>
      </c>
      <c r="FC56" s="151" t="str">
        <f t="shared" si="84"/>
        <v/>
      </c>
      <c r="FD56" s="151" t="str">
        <f t="shared" si="85"/>
        <v/>
      </c>
      <c r="FE56" s="151" t="str">
        <f t="shared" si="86"/>
        <v/>
      </c>
      <c r="FF56" s="151" t="str">
        <f t="shared" si="87"/>
        <v/>
      </c>
      <c r="FG56" s="152" t="str">
        <f t="shared" si="88"/>
        <v/>
      </c>
      <c r="FH56" s="152" t="str">
        <f t="shared" si="89"/>
        <v/>
      </c>
      <c r="FI56" s="152" t="str">
        <f t="shared" si="90"/>
        <v/>
      </c>
      <c r="FJ56" s="152" t="str">
        <f t="shared" si="91"/>
        <v/>
      </c>
      <c r="FK56" s="151" t="str">
        <f t="shared" si="92"/>
        <v/>
      </c>
      <c r="FL56" s="151" t="str">
        <f t="shared" si="93"/>
        <v/>
      </c>
      <c r="FM56" s="152" t="str">
        <f t="shared" si="94"/>
        <v/>
      </c>
      <c r="FN56" s="152">
        <f t="shared" si="95"/>
        <v>0</v>
      </c>
      <c r="FO56" s="152" t="str">
        <f t="shared" si="96"/>
        <v/>
      </c>
      <c r="FP56" s="152" t="str">
        <f t="shared" si="97"/>
        <v/>
      </c>
      <c r="FQ56" s="152" t="str">
        <f t="shared" si="98"/>
        <v/>
      </c>
      <c r="FR56" s="152" t="str">
        <f t="shared" si="99"/>
        <v/>
      </c>
      <c r="FS56" s="152" t="str">
        <f t="shared" si="100"/>
        <v/>
      </c>
      <c r="FT56" s="152" t="str">
        <f t="shared" si="101"/>
        <v/>
      </c>
      <c r="FU56" s="152" t="str">
        <f t="shared" si="102"/>
        <v/>
      </c>
      <c r="FV56" s="151" t="str">
        <f t="shared" si="103"/>
        <v/>
      </c>
      <c r="FW56" s="151" t="str">
        <f t="shared" si="104"/>
        <v/>
      </c>
      <c r="FX56" s="152" t="str">
        <f t="shared" si="105"/>
        <v/>
      </c>
      <c r="FY56" s="153" t="str">
        <f t="shared" si="132"/>
        <v/>
      </c>
      <c r="FZ56" s="156">
        <f t="shared" si="106"/>
        <v>0</v>
      </c>
      <c r="GA56" s="241" t="str">
        <f t="shared" si="107"/>
        <v/>
      </c>
      <c r="GB56" s="214" t="str">
        <f t="shared" si="108"/>
        <v/>
      </c>
      <c r="GC56" s="214" t="str">
        <f t="shared" si="109"/>
        <v/>
      </c>
      <c r="GD56" s="242" t="str">
        <f t="shared" si="110"/>
        <v/>
      </c>
      <c r="GE56" s="253" t="str">
        <f t="shared" si="111"/>
        <v/>
      </c>
      <c r="GF56" s="253" t="str">
        <f t="shared" si="112"/>
        <v/>
      </c>
      <c r="GG56" s="253" t="str">
        <f t="shared" si="113"/>
        <v/>
      </c>
      <c r="GH56" s="253" t="str">
        <f t="shared" si="114"/>
        <v/>
      </c>
      <c r="GI56" s="253" t="str">
        <f t="shared" si="115"/>
        <v/>
      </c>
      <c r="GJ56" s="253" t="str">
        <f t="shared" si="116"/>
        <v/>
      </c>
      <c r="GK56" s="253" t="str">
        <f t="shared" si="117"/>
        <v/>
      </c>
      <c r="GL56" s="253" t="str">
        <f t="shared" si="118"/>
        <v/>
      </c>
      <c r="GM56" s="253" t="str">
        <f t="shared" si="119"/>
        <v/>
      </c>
      <c r="GN56" s="253" t="str">
        <f t="shared" si="120"/>
        <v/>
      </c>
      <c r="GO56" s="329" t="str">
        <f t="shared" si="121"/>
        <v/>
      </c>
      <c r="GP56" s="329" t="str">
        <f t="shared" si="122"/>
        <v/>
      </c>
    </row>
    <row r="57" spans="1:198" x14ac:dyDescent="0.35">
      <c r="A57" s="1">
        <f>IF('Student Profile'!A56="","",'Student Profile'!A56)</f>
        <v>54</v>
      </c>
      <c r="B57" s="28" t="str">
        <f>IF('Student Profile'!B56="","",'Student Profile'!B56)</f>
        <v/>
      </c>
      <c r="C57" s="114" t="str">
        <f>IF('Entry of Marks'!F59="","",'Entry of Marks'!F59)</f>
        <v/>
      </c>
      <c r="D57" s="119" t="str">
        <f>IF('Entry of Marks'!AA59="","",'Entry of Marks'!AA59)</f>
        <v/>
      </c>
      <c r="E57" s="115" t="str">
        <f>IF('Entry of Marks'!M59="","",'Entry of Marks'!M59)</f>
        <v/>
      </c>
      <c r="F57" s="115" t="str">
        <f>IF('Entry of Marks'!AH59="","",'Entry of Marks'!AH59)</f>
        <v/>
      </c>
      <c r="G57" s="116" t="str">
        <f t="shared" si="1"/>
        <v/>
      </c>
      <c r="H57" s="116" t="str">
        <f>IF('Entry of Marks'!AO59="","",'Entry of Marks'!AO59)</f>
        <v/>
      </c>
      <c r="I57" s="116" t="str">
        <f t="shared" si="123"/>
        <v/>
      </c>
      <c r="J57" s="167" t="str">
        <f t="shared" si="133"/>
        <v/>
      </c>
      <c r="K57" s="167" t="str">
        <f t="shared" si="2"/>
        <v/>
      </c>
      <c r="L57" s="167" t="str">
        <f t="shared" si="3"/>
        <v/>
      </c>
      <c r="M57" s="165" t="str">
        <f t="shared" si="124"/>
        <v/>
      </c>
      <c r="N57" s="124" t="str">
        <f>IF('Entry of Marks'!F164="","",'Entry of Marks'!F164)</f>
        <v/>
      </c>
      <c r="O57" s="125" t="str">
        <f>IF('Entry of Marks'!AA164="","",'Entry of Marks'!AA164)</f>
        <v/>
      </c>
      <c r="P57" s="125" t="str">
        <f>IF('Entry of Marks'!M164="","",'Entry of Marks'!M164)</f>
        <v/>
      </c>
      <c r="Q57" s="257" t="str">
        <f>IF('Entry of Marks'!AH164="","",'Entry of Marks'!AH164)</f>
        <v/>
      </c>
      <c r="R57" s="116" t="str">
        <f t="shared" si="4"/>
        <v/>
      </c>
      <c r="S57" s="126" t="str">
        <f>IF('Entry of Marks'!AO164="","",'Entry of Marks'!AO164)</f>
        <v/>
      </c>
      <c r="T57" s="116" t="str">
        <f t="shared" si="5"/>
        <v/>
      </c>
      <c r="U57" s="167" t="str">
        <f t="shared" si="134"/>
        <v/>
      </c>
      <c r="V57" s="176" t="str">
        <f t="shared" si="6"/>
        <v/>
      </c>
      <c r="W57" s="176" t="str">
        <f t="shared" si="125"/>
        <v/>
      </c>
      <c r="X57" s="174" t="str">
        <f t="shared" si="7"/>
        <v/>
      </c>
      <c r="Y57" s="258" t="str">
        <f>IF('Entry of Marks'!F269="","",'Entry of Marks'!F269)</f>
        <v/>
      </c>
      <c r="Z57" s="119" t="str">
        <f>IF('Entry of Marks'!AA269="","",'Entry of Marks'!AA269)</f>
        <v/>
      </c>
      <c r="AA57" s="119" t="str">
        <f>IF('Entry of Marks'!M269="","",'Entry of Marks'!M269)</f>
        <v/>
      </c>
      <c r="AB57" s="119" t="str">
        <f>IF('Entry of Marks'!AH269="","",'Entry of Marks'!AH269)</f>
        <v/>
      </c>
      <c r="AC57" s="116" t="str">
        <f t="shared" si="8"/>
        <v/>
      </c>
      <c r="AD57" s="259" t="str">
        <f>IF('Entry of Marks'!AO269="","",'Entry of Marks'!AO269)</f>
        <v/>
      </c>
      <c r="AE57" s="116" t="str">
        <f t="shared" si="9"/>
        <v/>
      </c>
      <c r="AF57" s="167" t="str">
        <f t="shared" si="135"/>
        <v/>
      </c>
      <c r="AG57" s="167" t="str">
        <f t="shared" si="10"/>
        <v/>
      </c>
      <c r="AH57" s="167" t="str">
        <f t="shared" si="126"/>
        <v/>
      </c>
      <c r="AI57" s="165" t="str">
        <f t="shared" si="127"/>
        <v/>
      </c>
      <c r="AJ57" s="260" t="str">
        <f>IF('Entry of Marks'!F374="","",'Entry of Marks'!F374)</f>
        <v/>
      </c>
      <c r="AK57" s="257" t="str">
        <f>IF('Entry of Marks'!AA374="","",'Entry of Marks'!AA374)</f>
        <v/>
      </c>
      <c r="AL57" s="257" t="str">
        <f>IF('Entry of Marks'!M374="","",'Entry of Marks'!M374)</f>
        <v/>
      </c>
      <c r="AM57" s="257" t="str">
        <f>IF('Entry of Marks'!AH374="","",'Entry of Marks'!AH374)</f>
        <v/>
      </c>
      <c r="AN57" s="116" t="str">
        <f t="shared" si="11"/>
        <v/>
      </c>
      <c r="AO57" s="261" t="str">
        <f>IF('Entry of Marks'!AO374="","",'Entry of Marks'!AO374)</f>
        <v/>
      </c>
      <c r="AP57" s="116" t="str">
        <f t="shared" si="12"/>
        <v/>
      </c>
      <c r="AQ57" s="167" t="str">
        <f t="shared" si="136"/>
        <v/>
      </c>
      <c r="AR57" s="176" t="str">
        <f t="shared" si="145"/>
        <v/>
      </c>
      <c r="AS57" s="176" t="str">
        <f t="shared" si="14"/>
        <v/>
      </c>
      <c r="AT57" s="176" t="str">
        <f t="shared" si="15"/>
        <v/>
      </c>
      <c r="AU57" s="262" t="str">
        <f>IF('Entry of Marks'!F479="","",'Entry of Marks'!F479)</f>
        <v/>
      </c>
      <c r="AV57" s="119" t="str">
        <f>IF('Entry of Marks'!AA479="","",'Entry of Marks'!AA479)</f>
        <v/>
      </c>
      <c r="AW57" s="119" t="str">
        <f>IF('Entry of Marks'!M479="","",'Entry of Marks'!M479)</f>
        <v/>
      </c>
      <c r="AX57" s="119" t="str">
        <f>IF('Entry of Marks'!AH479="","",'Entry of Marks'!AH479)</f>
        <v/>
      </c>
      <c r="AY57" s="116" t="str">
        <f t="shared" si="16"/>
        <v/>
      </c>
      <c r="AZ57" s="259" t="str">
        <f>IF('Entry of Marks'!AO479="","",'Entry of Marks'!AO479)</f>
        <v/>
      </c>
      <c r="BA57" s="116" t="str">
        <f t="shared" si="17"/>
        <v/>
      </c>
      <c r="BB57" s="167" t="str">
        <f t="shared" si="137"/>
        <v/>
      </c>
      <c r="BC57" s="167" t="str">
        <f t="shared" si="18"/>
        <v/>
      </c>
      <c r="BD57" s="167" t="str">
        <f t="shared" si="19"/>
        <v/>
      </c>
      <c r="BE57" s="165" t="str">
        <f t="shared" si="143"/>
        <v/>
      </c>
      <c r="BF57" s="260" t="str">
        <f>IF('Entry of Marks'!F584="","",'Entry of Marks'!F584)</f>
        <v/>
      </c>
      <c r="BG57" s="257" t="str">
        <f>IF('Entry of Marks'!AA584="","",'Entry of Marks'!AA584)</f>
        <v/>
      </c>
      <c r="BH57" s="257" t="str">
        <f>IF('Entry of Marks'!M584="","",'Entry of Marks'!M584)</f>
        <v/>
      </c>
      <c r="BI57" s="257" t="str">
        <f>IF('Entry of Marks'!AH584="","",'Entry of Marks'!AH584)</f>
        <v/>
      </c>
      <c r="BJ57" s="116" t="str">
        <f t="shared" si="20"/>
        <v/>
      </c>
      <c r="BK57" s="261" t="str">
        <f>IF('Entry of Marks'!AO584="","",'Entry of Marks'!AO584)</f>
        <v/>
      </c>
      <c r="BL57" s="116" t="str">
        <f t="shared" si="21"/>
        <v/>
      </c>
      <c r="BM57" s="167" t="str">
        <f t="shared" si="138"/>
        <v/>
      </c>
      <c r="BN57" s="176" t="str">
        <f t="shared" si="22"/>
        <v/>
      </c>
      <c r="BO57" s="176" t="str">
        <f t="shared" si="23"/>
        <v/>
      </c>
      <c r="BP57" s="176" t="str">
        <f t="shared" si="24"/>
        <v/>
      </c>
      <c r="BQ57" s="258" t="str">
        <f>IF('Entry of Marks'!F689="","",'Entry of Marks'!F689)</f>
        <v/>
      </c>
      <c r="BR57" s="119" t="str">
        <f>IF('Entry of Marks'!AA689="","",'Entry of Marks'!AA689)</f>
        <v/>
      </c>
      <c r="BS57" s="119" t="str">
        <f>IF('Entry of Marks'!M689="","",'Entry of Marks'!M689)</f>
        <v/>
      </c>
      <c r="BT57" s="119" t="str">
        <f>IF('Entry of Marks'!AH689="","",'Entry of Marks'!AH689)</f>
        <v/>
      </c>
      <c r="BU57" s="116" t="str">
        <f t="shared" si="25"/>
        <v/>
      </c>
      <c r="BV57" s="119" t="str">
        <f>IF('Entry of Marks'!AO689="","",'Entry of Marks'!AO689)</f>
        <v/>
      </c>
      <c r="BW57" s="116" t="str">
        <f t="shared" si="26"/>
        <v/>
      </c>
      <c r="BX57" s="167" t="str">
        <f t="shared" si="139"/>
        <v/>
      </c>
      <c r="BY57" s="167" t="str">
        <f t="shared" si="27"/>
        <v/>
      </c>
      <c r="BZ57" s="167" t="str">
        <f t="shared" si="128"/>
        <v/>
      </c>
      <c r="CA57" s="165" t="str">
        <f t="shared" si="140"/>
        <v/>
      </c>
      <c r="CB57" s="260" t="str">
        <f>IF('Entry of Marks'!F794="","",'Entry of Marks'!F794)</f>
        <v/>
      </c>
      <c r="CC57" s="257" t="str">
        <f>IF('Entry of Marks'!AA794="","",'Entry of Marks'!AA794)</f>
        <v/>
      </c>
      <c r="CD57" s="257" t="str">
        <f>IF('Entry of Marks'!M794="","",'Entry of Marks'!M794)</f>
        <v/>
      </c>
      <c r="CE57" s="257" t="str">
        <f>IF('Entry of Marks'!AH794="","",'Entry of Marks'!AH794)</f>
        <v/>
      </c>
      <c r="CF57" s="116" t="str">
        <f t="shared" si="144"/>
        <v/>
      </c>
      <c r="CG57" s="261" t="str">
        <f>IF('Entry of Marks'!AO794="","",'Entry of Marks'!AO794)</f>
        <v/>
      </c>
      <c r="CH57" s="116" t="str">
        <f t="shared" si="28"/>
        <v/>
      </c>
      <c r="CI57" s="167" t="str">
        <f t="shared" si="141"/>
        <v/>
      </c>
      <c r="CJ57" s="176" t="str">
        <f t="shared" si="129"/>
        <v/>
      </c>
      <c r="CK57" s="176" t="str">
        <f t="shared" si="29"/>
        <v/>
      </c>
      <c r="CL57" s="324" t="str">
        <f t="shared" si="30"/>
        <v/>
      </c>
      <c r="CM57" s="258" t="str">
        <f>IF('Entry of Marks'!F899="","",'Entry of Marks'!F899)</f>
        <v/>
      </c>
      <c r="CN57" s="119" t="str">
        <f>IF('Entry of Marks'!AA899="","",'Entry of Marks'!AA899)</f>
        <v/>
      </c>
      <c r="CO57" s="119" t="str">
        <f>IF('Entry of Marks'!M899="","",'Entry of Marks'!M899)</f>
        <v/>
      </c>
      <c r="CP57" s="119" t="str">
        <f>IF('Entry of Marks'!AH899="","",'Entry of Marks'!AH899)</f>
        <v/>
      </c>
      <c r="CQ57" s="116" t="str">
        <f t="shared" si="31"/>
        <v/>
      </c>
      <c r="CR57" s="119" t="str">
        <f>IF('Entry of Marks'!AO899="","",'Entry of Marks'!AO899)</f>
        <v/>
      </c>
      <c r="CS57" s="116" t="str">
        <f t="shared" si="32"/>
        <v/>
      </c>
      <c r="CT57" s="167" t="str">
        <f t="shared" si="142"/>
        <v/>
      </c>
      <c r="CU57" s="167" t="str">
        <f t="shared" si="33"/>
        <v/>
      </c>
      <c r="CV57" s="167" t="str">
        <f t="shared" si="34"/>
        <v/>
      </c>
      <c r="CW57" s="165" t="str">
        <f t="shared" si="35"/>
        <v/>
      </c>
      <c r="CX57" s="131" t="str">
        <f>IF('Co-Scholostic'!C56="","",'Co-Scholostic'!C56)</f>
        <v/>
      </c>
      <c r="CY57" s="131" t="str">
        <f>IF('Co-Scholostic'!D56="","",'Co-Scholostic'!D56)</f>
        <v/>
      </c>
      <c r="CZ57" s="131" t="str">
        <f>IF('Co-Scholostic'!E56="","",'Co-Scholostic'!E56)</f>
        <v/>
      </c>
      <c r="DA57" s="131" t="str">
        <f>IF('Co-Scholostic'!F56="","",'Co-Scholostic'!F56)</f>
        <v/>
      </c>
      <c r="DB57" s="134" t="str">
        <f t="shared" si="36"/>
        <v/>
      </c>
      <c r="DC57" s="134" t="str">
        <f t="shared" si="37"/>
        <v/>
      </c>
      <c r="DD57" s="134" t="str">
        <f t="shared" si="38"/>
        <v/>
      </c>
      <c r="DE57" s="134" t="str">
        <f t="shared" si="39"/>
        <v/>
      </c>
      <c r="DF57" s="134" t="str">
        <f t="shared" si="40"/>
        <v/>
      </c>
      <c r="DG57" s="134" t="str">
        <f t="shared" si="41"/>
        <v/>
      </c>
      <c r="DH57" s="134" t="str">
        <f t="shared" si="42"/>
        <v/>
      </c>
      <c r="DI57" s="134" t="str">
        <f t="shared" si="43"/>
        <v/>
      </c>
      <c r="DJ57" s="134" t="e">
        <f t="shared" si="44"/>
        <v>#VALUE!</v>
      </c>
      <c r="DK57" s="137" t="str">
        <f t="shared" si="45"/>
        <v/>
      </c>
      <c r="DL57" s="137" t="str">
        <f t="shared" si="46"/>
        <v/>
      </c>
      <c r="DM57" s="137" t="str">
        <f t="shared" si="47"/>
        <v/>
      </c>
      <c r="DN57" s="137" t="str">
        <f t="shared" si="48"/>
        <v/>
      </c>
      <c r="DO57" s="137" t="str">
        <f t="shared" si="49"/>
        <v/>
      </c>
      <c r="DP57" s="137" t="str">
        <f t="shared" si="50"/>
        <v/>
      </c>
      <c r="DQ57" s="137" t="str">
        <f t="shared" si="51"/>
        <v/>
      </c>
      <c r="DR57" s="137" t="str">
        <f t="shared" si="52"/>
        <v/>
      </c>
      <c r="DS57" s="137" t="e">
        <f t="shared" si="53"/>
        <v>#VALUE!</v>
      </c>
      <c r="DT57" s="143" t="str">
        <f t="shared" si="54"/>
        <v/>
      </c>
      <c r="DU57" s="144" t="str">
        <f t="shared" si="55"/>
        <v/>
      </c>
      <c r="DV57" s="145" t="str">
        <f t="shared" si="56"/>
        <v/>
      </c>
      <c r="DW57" s="138"/>
      <c r="DX57" s="30" t="str">
        <f t="shared" si="130"/>
        <v/>
      </c>
      <c r="DY57" s="146" t="str">
        <f t="shared" si="57"/>
        <v/>
      </c>
      <c r="DZ57" s="266" t="str">
        <f t="shared" si="58"/>
        <v/>
      </c>
      <c r="EA57" s="266" t="str">
        <f t="shared" si="59"/>
        <v/>
      </c>
      <c r="EB57" s="266" t="str">
        <f t="shared" si="60"/>
        <v/>
      </c>
      <c r="EC57" s="266" t="str">
        <f t="shared" si="61"/>
        <v/>
      </c>
      <c r="ED57" s="266" t="str">
        <f t="shared" si="62"/>
        <v/>
      </c>
      <c r="EE57" s="266" t="str">
        <f t="shared" si="63"/>
        <v/>
      </c>
      <c r="EF57" s="266" t="str">
        <f t="shared" si="64"/>
        <v/>
      </c>
      <c r="EG57" s="268"/>
      <c r="EH57" s="269" t="str">
        <f t="shared" si="65"/>
        <v/>
      </c>
      <c r="EI57" s="269" t="str">
        <f t="shared" si="66"/>
        <v/>
      </c>
      <c r="EJ57" s="269" t="str">
        <f t="shared" si="67"/>
        <v/>
      </c>
      <c r="EK57" s="269" t="str">
        <f t="shared" si="68"/>
        <v/>
      </c>
      <c r="EL57" s="271" t="str">
        <f t="shared" si="69"/>
        <v/>
      </c>
      <c r="EM57" s="271" t="str">
        <f t="shared" si="70"/>
        <v/>
      </c>
      <c r="EN57" s="273" t="str">
        <f t="shared" si="71"/>
        <v/>
      </c>
      <c r="EO57" s="276">
        <f t="shared" si="72"/>
        <v>0</v>
      </c>
      <c r="EP57" s="276" t="str">
        <f t="shared" si="73"/>
        <v/>
      </c>
      <c r="EQ57" s="148" t="str">
        <f t="shared" si="74"/>
        <v/>
      </c>
      <c r="ER57" s="148" t="str">
        <f t="shared" si="75"/>
        <v/>
      </c>
      <c r="ES57" s="276" t="str">
        <f t="shared" si="131"/>
        <v/>
      </c>
      <c r="ET57" s="276" t="str">
        <f t="shared" si="76"/>
        <v/>
      </c>
      <c r="EU57" s="147" t="str">
        <f t="shared" si="77"/>
        <v/>
      </c>
      <c r="EV57" s="148" t="str">
        <f t="shared" si="78"/>
        <v/>
      </c>
      <c r="EW57" s="148" t="str">
        <f t="shared" si="79"/>
        <v/>
      </c>
      <c r="EX57" s="148"/>
      <c r="EY57" s="148" t="str">
        <f t="shared" si="80"/>
        <v/>
      </c>
      <c r="EZ57" s="151" t="str">
        <f t="shared" si="81"/>
        <v/>
      </c>
      <c r="FA57" s="151" t="str">
        <f t="shared" si="82"/>
        <v/>
      </c>
      <c r="FB57" s="151" t="str">
        <f t="shared" si="83"/>
        <v/>
      </c>
      <c r="FC57" s="151" t="str">
        <f t="shared" si="84"/>
        <v/>
      </c>
      <c r="FD57" s="151" t="str">
        <f t="shared" si="85"/>
        <v/>
      </c>
      <c r="FE57" s="151" t="str">
        <f t="shared" si="86"/>
        <v/>
      </c>
      <c r="FF57" s="151" t="str">
        <f t="shared" si="87"/>
        <v/>
      </c>
      <c r="FG57" s="152" t="str">
        <f t="shared" si="88"/>
        <v/>
      </c>
      <c r="FH57" s="152" t="str">
        <f t="shared" si="89"/>
        <v/>
      </c>
      <c r="FI57" s="152" t="str">
        <f t="shared" si="90"/>
        <v/>
      </c>
      <c r="FJ57" s="152" t="str">
        <f t="shared" si="91"/>
        <v/>
      </c>
      <c r="FK57" s="151" t="str">
        <f t="shared" si="92"/>
        <v/>
      </c>
      <c r="FL57" s="151" t="str">
        <f t="shared" si="93"/>
        <v/>
      </c>
      <c r="FM57" s="152" t="str">
        <f t="shared" si="94"/>
        <v/>
      </c>
      <c r="FN57" s="152">
        <f t="shared" si="95"/>
        <v>0</v>
      </c>
      <c r="FO57" s="152" t="str">
        <f t="shared" si="96"/>
        <v/>
      </c>
      <c r="FP57" s="152" t="str">
        <f t="shared" si="97"/>
        <v/>
      </c>
      <c r="FQ57" s="152" t="str">
        <f t="shared" si="98"/>
        <v/>
      </c>
      <c r="FR57" s="152" t="str">
        <f t="shared" si="99"/>
        <v/>
      </c>
      <c r="FS57" s="152" t="str">
        <f t="shared" si="100"/>
        <v/>
      </c>
      <c r="FT57" s="152" t="str">
        <f t="shared" si="101"/>
        <v/>
      </c>
      <c r="FU57" s="152" t="str">
        <f t="shared" si="102"/>
        <v/>
      </c>
      <c r="FV57" s="151" t="str">
        <f t="shared" si="103"/>
        <v/>
      </c>
      <c r="FW57" s="151" t="str">
        <f t="shared" si="104"/>
        <v/>
      </c>
      <c r="FX57" s="152" t="str">
        <f t="shared" si="105"/>
        <v/>
      </c>
      <c r="FY57" s="153" t="str">
        <f t="shared" si="132"/>
        <v/>
      </c>
      <c r="FZ57" s="156">
        <f t="shared" si="106"/>
        <v>0</v>
      </c>
      <c r="GA57" s="241" t="str">
        <f t="shared" si="107"/>
        <v/>
      </c>
      <c r="GB57" s="214" t="str">
        <f t="shared" si="108"/>
        <v/>
      </c>
      <c r="GC57" s="214" t="str">
        <f t="shared" si="109"/>
        <v/>
      </c>
      <c r="GD57" s="242" t="str">
        <f t="shared" si="110"/>
        <v/>
      </c>
      <c r="GE57" s="253" t="str">
        <f t="shared" si="111"/>
        <v/>
      </c>
      <c r="GF57" s="253" t="str">
        <f t="shared" si="112"/>
        <v/>
      </c>
      <c r="GG57" s="253" t="str">
        <f t="shared" si="113"/>
        <v/>
      </c>
      <c r="GH57" s="253" t="str">
        <f t="shared" si="114"/>
        <v/>
      </c>
      <c r="GI57" s="253" t="str">
        <f t="shared" si="115"/>
        <v/>
      </c>
      <c r="GJ57" s="253" t="str">
        <f t="shared" si="116"/>
        <v/>
      </c>
      <c r="GK57" s="253" t="str">
        <f t="shared" si="117"/>
        <v/>
      </c>
      <c r="GL57" s="253" t="str">
        <f t="shared" si="118"/>
        <v/>
      </c>
      <c r="GM57" s="253" t="str">
        <f t="shared" si="119"/>
        <v/>
      </c>
      <c r="GN57" s="253" t="str">
        <f t="shared" si="120"/>
        <v/>
      </c>
      <c r="GO57" s="329" t="str">
        <f t="shared" si="121"/>
        <v/>
      </c>
      <c r="GP57" s="329" t="str">
        <f t="shared" si="122"/>
        <v/>
      </c>
    </row>
    <row r="58" spans="1:198" x14ac:dyDescent="0.35">
      <c r="A58" s="1">
        <f>IF('Student Profile'!A57="","",'Student Profile'!A57)</f>
        <v>55</v>
      </c>
      <c r="B58" s="28" t="str">
        <f>IF('Student Profile'!B57="","",'Student Profile'!B57)</f>
        <v/>
      </c>
      <c r="C58" s="114" t="str">
        <f>IF('Entry of Marks'!F60="","",'Entry of Marks'!F60)</f>
        <v/>
      </c>
      <c r="D58" s="119" t="str">
        <f>IF('Entry of Marks'!AA60="","",'Entry of Marks'!AA60)</f>
        <v/>
      </c>
      <c r="E58" s="115" t="str">
        <f>IF('Entry of Marks'!M60="","",'Entry of Marks'!M60)</f>
        <v/>
      </c>
      <c r="F58" s="115" t="str">
        <f>IF('Entry of Marks'!AH60="","",'Entry of Marks'!AH60)</f>
        <v/>
      </c>
      <c r="G58" s="116" t="str">
        <f t="shared" si="1"/>
        <v/>
      </c>
      <c r="H58" s="116" t="str">
        <f>IF('Entry of Marks'!AO60="","",'Entry of Marks'!AO60)</f>
        <v/>
      </c>
      <c r="I58" s="116" t="str">
        <f t="shared" si="123"/>
        <v/>
      </c>
      <c r="J58" s="167" t="str">
        <f t="shared" si="133"/>
        <v/>
      </c>
      <c r="K58" s="167" t="str">
        <f t="shared" si="2"/>
        <v/>
      </c>
      <c r="L58" s="167" t="str">
        <f t="shared" si="3"/>
        <v/>
      </c>
      <c r="M58" s="165" t="str">
        <f t="shared" si="124"/>
        <v/>
      </c>
      <c r="N58" s="124" t="str">
        <f>IF('Entry of Marks'!F165="","",'Entry of Marks'!F165)</f>
        <v/>
      </c>
      <c r="O58" s="125" t="str">
        <f>IF('Entry of Marks'!AA165="","",'Entry of Marks'!AA165)</f>
        <v/>
      </c>
      <c r="P58" s="125" t="str">
        <f>IF('Entry of Marks'!M165="","",'Entry of Marks'!M165)</f>
        <v/>
      </c>
      <c r="Q58" s="257" t="str">
        <f>IF('Entry of Marks'!AH165="","",'Entry of Marks'!AH165)</f>
        <v/>
      </c>
      <c r="R58" s="116" t="str">
        <f t="shared" si="4"/>
        <v/>
      </c>
      <c r="S58" s="126" t="str">
        <f>IF('Entry of Marks'!AO165="","",'Entry of Marks'!AO165)</f>
        <v/>
      </c>
      <c r="T58" s="116" t="str">
        <f t="shared" si="5"/>
        <v/>
      </c>
      <c r="U58" s="167" t="str">
        <f t="shared" si="134"/>
        <v/>
      </c>
      <c r="V58" s="176" t="str">
        <f t="shared" si="6"/>
        <v/>
      </c>
      <c r="W58" s="176" t="str">
        <f t="shared" si="125"/>
        <v/>
      </c>
      <c r="X58" s="174" t="str">
        <f t="shared" si="7"/>
        <v/>
      </c>
      <c r="Y58" s="258" t="str">
        <f>IF('Entry of Marks'!F270="","",'Entry of Marks'!F270)</f>
        <v/>
      </c>
      <c r="Z58" s="119" t="str">
        <f>IF('Entry of Marks'!AA270="","",'Entry of Marks'!AA270)</f>
        <v/>
      </c>
      <c r="AA58" s="119" t="str">
        <f>IF('Entry of Marks'!M270="","",'Entry of Marks'!M270)</f>
        <v/>
      </c>
      <c r="AB58" s="119" t="str">
        <f>IF('Entry of Marks'!AH270="","",'Entry of Marks'!AH270)</f>
        <v/>
      </c>
      <c r="AC58" s="116" t="str">
        <f t="shared" si="8"/>
        <v/>
      </c>
      <c r="AD58" s="259" t="str">
        <f>IF('Entry of Marks'!AO270="","",'Entry of Marks'!AO270)</f>
        <v/>
      </c>
      <c r="AE58" s="116" t="str">
        <f t="shared" si="9"/>
        <v/>
      </c>
      <c r="AF58" s="167" t="str">
        <f t="shared" si="135"/>
        <v/>
      </c>
      <c r="AG58" s="167" t="str">
        <f t="shared" si="10"/>
        <v/>
      </c>
      <c r="AH58" s="167" t="str">
        <f t="shared" si="126"/>
        <v/>
      </c>
      <c r="AI58" s="165" t="str">
        <f t="shared" si="127"/>
        <v/>
      </c>
      <c r="AJ58" s="260" t="str">
        <f>IF('Entry of Marks'!F375="","",'Entry of Marks'!F375)</f>
        <v/>
      </c>
      <c r="AK58" s="257" t="str">
        <f>IF('Entry of Marks'!AA375="","",'Entry of Marks'!AA375)</f>
        <v/>
      </c>
      <c r="AL58" s="257" t="str">
        <f>IF('Entry of Marks'!M375="","",'Entry of Marks'!M375)</f>
        <v/>
      </c>
      <c r="AM58" s="257" t="str">
        <f>IF('Entry of Marks'!AH375="","",'Entry of Marks'!AH375)</f>
        <v/>
      </c>
      <c r="AN58" s="116" t="str">
        <f t="shared" si="11"/>
        <v/>
      </c>
      <c r="AO58" s="261" t="str">
        <f>IF('Entry of Marks'!AO375="","",'Entry of Marks'!AO375)</f>
        <v/>
      </c>
      <c r="AP58" s="116" t="str">
        <f t="shared" si="12"/>
        <v/>
      </c>
      <c r="AQ58" s="167" t="str">
        <f t="shared" si="136"/>
        <v/>
      </c>
      <c r="AR58" s="176" t="str">
        <f t="shared" si="145"/>
        <v/>
      </c>
      <c r="AS58" s="176" t="str">
        <f t="shared" si="14"/>
        <v/>
      </c>
      <c r="AT58" s="176" t="str">
        <f t="shared" si="15"/>
        <v/>
      </c>
      <c r="AU58" s="262" t="str">
        <f>IF('Entry of Marks'!F480="","",'Entry of Marks'!F480)</f>
        <v/>
      </c>
      <c r="AV58" s="119" t="str">
        <f>IF('Entry of Marks'!AA480="","",'Entry of Marks'!AA480)</f>
        <v/>
      </c>
      <c r="AW58" s="119" t="str">
        <f>IF('Entry of Marks'!M480="","",'Entry of Marks'!M480)</f>
        <v/>
      </c>
      <c r="AX58" s="119" t="str">
        <f>IF('Entry of Marks'!AH480="","",'Entry of Marks'!AH480)</f>
        <v/>
      </c>
      <c r="AY58" s="116" t="str">
        <f t="shared" si="16"/>
        <v/>
      </c>
      <c r="AZ58" s="259" t="str">
        <f>IF('Entry of Marks'!AO480="","",'Entry of Marks'!AO480)</f>
        <v/>
      </c>
      <c r="BA58" s="116" t="str">
        <f t="shared" si="17"/>
        <v/>
      </c>
      <c r="BB58" s="167" t="str">
        <f t="shared" si="137"/>
        <v/>
      </c>
      <c r="BC58" s="167" t="str">
        <f t="shared" si="18"/>
        <v/>
      </c>
      <c r="BD58" s="167" t="str">
        <f t="shared" si="19"/>
        <v/>
      </c>
      <c r="BE58" s="165" t="str">
        <f t="shared" si="143"/>
        <v/>
      </c>
      <c r="BF58" s="260" t="str">
        <f>IF('Entry of Marks'!F585="","",'Entry of Marks'!F585)</f>
        <v/>
      </c>
      <c r="BG58" s="257" t="str">
        <f>IF('Entry of Marks'!AA585="","",'Entry of Marks'!AA585)</f>
        <v/>
      </c>
      <c r="BH58" s="257" t="str">
        <f>IF('Entry of Marks'!M585="","",'Entry of Marks'!M585)</f>
        <v/>
      </c>
      <c r="BI58" s="257" t="str">
        <f>IF('Entry of Marks'!AH585="","",'Entry of Marks'!AH585)</f>
        <v/>
      </c>
      <c r="BJ58" s="116" t="str">
        <f t="shared" si="20"/>
        <v/>
      </c>
      <c r="BK58" s="261" t="str">
        <f>IF('Entry of Marks'!AO585="","",'Entry of Marks'!AO585)</f>
        <v/>
      </c>
      <c r="BL58" s="116" t="str">
        <f t="shared" si="21"/>
        <v/>
      </c>
      <c r="BM58" s="167" t="str">
        <f t="shared" si="138"/>
        <v/>
      </c>
      <c r="BN58" s="176" t="str">
        <f t="shared" si="22"/>
        <v/>
      </c>
      <c r="BO58" s="176" t="str">
        <f t="shared" si="23"/>
        <v/>
      </c>
      <c r="BP58" s="176" t="str">
        <f t="shared" si="24"/>
        <v/>
      </c>
      <c r="BQ58" s="258" t="str">
        <f>IF('Entry of Marks'!F690="","",'Entry of Marks'!F690)</f>
        <v/>
      </c>
      <c r="BR58" s="119" t="str">
        <f>IF('Entry of Marks'!AA690="","",'Entry of Marks'!AA690)</f>
        <v/>
      </c>
      <c r="BS58" s="119" t="str">
        <f>IF('Entry of Marks'!M690="","",'Entry of Marks'!M690)</f>
        <v/>
      </c>
      <c r="BT58" s="119" t="str">
        <f>IF('Entry of Marks'!AH690="","",'Entry of Marks'!AH690)</f>
        <v/>
      </c>
      <c r="BU58" s="116" t="str">
        <f t="shared" si="25"/>
        <v/>
      </c>
      <c r="BV58" s="119" t="str">
        <f>IF('Entry of Marks'!AO690="","",'Entry of Marks'!AO690)</f>
        <v/>
      </c>
      <c r="BW58" s="116" t="str">
        <f t="shared" si="26"/>
        <v/>
      </c>
      <c r="BX58" s="167" t="str">
        <f t="shared" si="139"/>
        <v/>
      </c>
      <c r="BY58" s="167" t="str">
        <f t="shared" si="27"/>
        <v/>
      </c>
      <c r="BZ58" s="167" t="str">
        <f t="shared" si="128"/>
        <v/>
      </c>
      <c r="CA58" s="165" t="str">
        <f t="shared" si="140"/>
        <v/>
      </c>
      <c r="CB58" s="260" t="str">
        <f>IF('Entry of Marks'!F795="","",'Entry of Marks'!F795)</f>
        <v/>
      </c>
      <c r="CC58" s="257" t="str">
        <f>IF('Entry of Marks'!AA795="","",'Entry of Marks'!AA795)</f>
        <v/>
      </c>
      <c r="CD58" s="257" t="str">
        <f>IF('Entry of Marks'!M795="","",'Entry of Marks'!M795)</f>
        <v/>
      </c>
      <c r="CE58" s="257" t="str">
        <f>IF('Entry of Marks'!AH795="","",'Entry of Marks'!AH795)</f>
        <v/>
      </c>
      <c r="CF58" s="116" t="str">
        <f t="shared" si="144"/>
        <v/>
      </c>
      <c r="CG58" s="261" t="str">
        <f>IF('Entry of Marks'!AO795="","",'Entry of Marks'!AO795)</f>
        <v/>
      </c>
      <c r="CH58" s="116" t="str">
        <f t="shared" si="28"/>
        <v/>
      </c>
      <c r="CI58" s="167" t="str">
        <f t="shared" si="141"/>
        <v/>
      </c>
      <c r="CJ58" s="176" t="str">
        <f t="shared" si="129"/>
        <v/>
      </c>
      <c r="CK58" s="176" t="str">
        <f t="shared" si="29"/>
        <v/>
      </c>
      <c r="CL58" s="324" t="str">
        <f t="shared" si="30"/>
        <v/>
      </c>
      <c r="CM58" s="258" t="str">
        <f>IF('Entry of Marks'!F900="","",'Entry of Marks'!F900)</f>
        <v/>
      </c>
      <c r="CN58" s="119" t="str">
        <f>IF('Entry of Marks'!AA900="","",'Entry of Marks'!AA900)</f>
        <v/>
      </c>
      <c r="CO58" s="119" t="str">
        <f>IF('Entry of Marks'!M900="","",'Entry of Marks'!M900)</f>
        <v/>
      </c>
      <c r="CP58" s="119" t="str">
        <f>IF('Entry of Marks'!AH900="","",'Entry of Marks'!AH900)</f>
        <v/>
      </c>
      <c r="CQ58" s="116" t="str">
        <f t="shared" si="31"/>
        <v/>
      </c>
      <c r="CR58" s="119" t="str">
        <f>IF('Entry of Marks'!AO900="","",'Entry of Marks'!AO900)</f>
        <v/>
      </c>
      <c r="CS58" s="116" t="str">
        <f t="shared" si="32"/>
        <v/>
      </c>
      <c r="CT58" s="167" t="str">
        <f t="shared" si="142"/>
        <v/>
      </c>
      <c r="CU58" s="167" t="str">
        <f t="shared" si="33"/>
        <v/>
      </c>
      <c r="CV58" s="167" t="str">
        <f t="shared" si="34"/>
        <v/>
      </c>
      <c r="CW58" s="165" t="str">
        <f t="shared" si="35"/>
        <v/>
      </c>
      <c r="CX58" s="131" t="str">
        <f>IF('Co-Scholostic'!C57="","",'Co-Scholostic'!C57)</f>
        <v/>
      </c>
      <c r="CY58" s="131" t="str">
        <f>IF('Co-Scholostic'!D57="","",'Co-Scholostic'!D57)</f>
        <v/>
      </c>
      <c r="CZ58" s="131" t="str">
        <f>IF('Co-Scholostic'!E57="","",'Co-Scholostic'!E57)</f>
        <v/>
      </c>
      <c r="DA58" s="131" t="str">
        <f>IF('Co-Scholostic'!F57="","",'Co-Scholostic'!F57)</f>
        <v/>
      </c>
      <c r="DB58" s="134" t="str">
        <f t="shared" si="36"/>
        <v/>
      </c>
      <c r="DC58" s="134" t="str">
        <f t="shared" si="37"/>
        <v/>
      </c>
      <c r="DD58" s="134" t="str">
        <f t="shared" si="38"/>
        <v/>
      </c>
      <c r="DE58" s="134" t="str">
        <f t="shared" si="39"/>
        <v/>
      </c>
      <c r="DF58" s="134" t="str">
        <f t="shared" si="40"/>
        <v/>
      </c>
      <c r="DG58" s="134" t="str">
        <f t="shared" si="41"/>
        <v/>
      </c>
      <c r="DH58" s="134" t="str">
        <f t="shared" si="42"/>
        <v/>
      </c>
      <c r="DI58" s="134" t="str">
        <f t="shared" si="43"/>
        <v/>
      </c>
      <c r="DJ58" s="134" t="e">
        <f t="shared" si="44"/>
        <v>#VALUE!</v>
      </c>
      <c r="DK58" s="137" t="str">
        <f t="shared" si="45"/>
        <v/>
      </c>
      <c r="DL58" s="137" t="str">
        <f t="shared" si="46"/>
        <v/>
      </c>
      <c r="DM58" s="137" t="str">
        <f t="shared" si="47"/>
        <v/>
      </c>
      <c r="DN58" s="137" t="str">
        <f t="shared" si="48"/>
        <v/>
      </c>
      <c r="DO58" s="137" t="str">
        <f t="shared" si="49"/>
        <v/>
      </c>
      <c r="DP58" s="137" t="str">
        <f t="shared" si="50"/>
        <v/>
      </c>
      <c r="DQ58" s="137" t="str">
        <f t="shared" si="51"/>
        <v/>
      </c>
      <c r="DR58" s="137" t="str">
        <f t="shared" si="52"/>
        <v/>
      </c>
      <c r="DS58" s="137" t="e">
        <f t="shared" si="53"/>
        <v>#VALUE!</v>
      </c>
      <c r="DT58" s="143" t="str">
        <f t="shared" si="54"/>
        <v/>
      </c>
      <c r="DU58" s="144" t="str">
        <f t="shared" si="55"/>
        <v/>
      </c>
      <c r="DV58" s="145" t="str">
        <f t="shared" si="56"/>
        <v/>
      </c>
      <c r="DW58" s="138"/>
      <c r="DX58" s="30" t="str">
        <f t="shared" si="130"/>
        <v/>
      </c>
      <c r="DY58" s="146" t="str">
        <f t="shared" si="57"/>
        <v/>
      </c>
      <c r="DZ58" s="266" t="str">
        <f t="shared" si="58"/>
        <v/>
      </c>
      <c r="EA58" s="266" t="str">
        <f t="shared" si="59"/>
        <v/>
      </c>
      <c r="EB58" s="266" t="str">
        <f t="shared" si="60"/>
        <v/>
      </c>
      <c r="EC58" s="266" t="str">
        <f t="shared" si="61"/>
        <v/>
      </c>
      <c r="ED58" s="266" t="str">
        <f t="shared" si="62"/>
        <v/>
      </c>
      <c r="EE58" s="266" t="str">
        <f t="shared" si="63"/>
        <v/>
      </c>
      <c r="EF58" s="266" t="str">
        <f t="shared" si="64"/>
        <v/>
      </c>
      <c r="EG58" s="268"/>
      <c r="EH58" s="269" t="str">
        <f t="shared" si="65"/>
        <v/>
      </c>
      <c r="EI58" s="269" t="str">
        <f t="shared" si="66"/>
        <v/>
      </c>
      <c r="EJ58" s="269" t="str">
        <f t="shared" si="67"/>
        <v/>
      </c>
      <c r="EK58" s="269" t="str">
        <f t="shared" si="68"/>
        <v/>
      </c>
      <c r="EL58" s="271" t="str">
        <f t="shared" si="69"/>
        <v/>
      </c>
      <c r="EM58" s="271" t="str">
        <f t="shared" si="70"/>
        <v/>
      </c>
      <c r="EN58" s="273" t="str">
        <f t="shared" si="71"/>
        <v/>
      </c>
      <c r="EO58" s="276">
        <f t="shared" si="72"/>
        <v>0</v>
      </c>
      <c r="EP58" s="276" t="str">
        <f t="shared" si="73"/>
        <v/>
      </c>
      <c r="EQ58" s="148" t="str">
        <f t="shared" si="74"/>
        <v/>
      </c>
      <c r="ER58" s="148" t="str">
        <f t="shared" si="75"/>
        <v/>
      </c>
      <c r="ES58" s="276" t="str">
        <f t="shared" si="131"/>
        <v/>
      </c>
      <c r="ET58" s="276" t="str">
        <f t="shared" si="76"/>
        <v/>
      </c>
      <c r="EU58" s="147" t="str">
        <f t="shared" si="77"/>
        <v/>
      </c>
      <c r="EV58" s="148" t="str">
        <f t="shared" si="78"/>
        <v/>
      </c>
      <c r="EW58" s="148" t="str">
        <f t="shared" si="79"/>
        <v/>
      </c>
      <c r="EX58" s="148"/>
      <c r="EY58" s="148" t="str">
        <f t="shared" si="80"/>
        <v/>
      </c>
      <c r="EZ58" s="151" t="str">
        <f t="shared" si="81"/>
        <v/>
      </c>
      <c r="FA58" s="151" t="str">
        <f t="shared" si="82"/>
        <v/>
      </c>
      <c r="FB58" s="151" t="str">
        <f t="shared" si="83"/>
        <v/>
      </c>
      <c r="FC58" s="151" t="str">
        <f t="shared" si="84"/>
        <v/>
      </c>
      <c r="FD58" s="151" t="str">
        <f t="shared" si="85"/>
        <v/>
      </c>
      <c r="FE58" s="151" t="str">
        <f t="shared" si="86"/>
        <v/>
      </c>
      <c r="FF58" s="151" t="str">
        <f t="shared" si="87"/>
        <v/>
      </c>
      <c r="FG58" s="152" t="str">
        <f t="shared" si="88"/>
        <v/>
      </c>
      <c r="FH58" s="152" t="str">
        <f t="shared" si="89"/>
        <v/>
      </c>
      <c r="FI58" s="152" t="str">
        <f t="shared" si="90"/>
        <v/>
      </c>
      <c r="FJ58" s="152" t="str">
        <f t="shared" si="91"/>
        <v/>
      </c>
      <c r="FK58" s="151" t="str">
        <f t="shared" si="92"/>
        <v/>
      </c>
      <c r="FL58" s="151" t="str">
        <f t="shared" si="93"/>
        <v/>
      </c>
      <c r="FM58" s="152" t="str">
        <f t="shared" si="94"/>
        <v/>
      </c>
      <c r="FN58" s="152">
        <f t="shared" si="95"/>
        <v>0</v>
      </c>
      <c r="FO58" s="152" t="str">
        <f t="shared" si="96"/>
        <v/>
      </c>
      <c r="FP58" s="152" t="str">
        <f t="shared" si="97"/>
        <v/>
      </c>
      <c r="FQ58" s="152" t="str">
        <f t="shared" si="98"/>
        <v/>
      </c>
      <c r="FR58" s="152" t="str">
        <f t="shared" si="99"/>
        <v/>
      </c>
      <c r="FS58" s="152" t="str">
        <f t="shared" si="100"/>
        <v/>
      </c>
      <c r="FT58" s="152" t="str">
        <f t="shared" si="101"/>
        <v/>
      </c>
      <c r="FU58" s="152" t="str">
        <f t="shared" si="102"/>
        <v/>
      </c>
      <c r="FV58" s="151" t="str">
        <f t="shared" si="103"/>
        <v/>
      </c>
      <c r="FW58" s="151" t="str">
        <f t="shared" si="104"/>
        <v/>
      </c>
      <c r="FX58" s="152" t="str">
        <f t="shared" si="105"/>
        <v/>
      </c>
      <c r="FY58" s="153" t="str">
        <f t="shared" si="132"/>
        <v/>
      </c>
      <c r="FZ58" s="156">
        <f t="shared" si="106"/>
        <v>0</v>
      </c>
      <c r="GA58" s="241" t="str">
        <f t="shared" si="107"/>
        <v/>
      </c>
      <c r="GB58" s="214" t="str">
        <f t="shared" si="108"/>
        <v/>
      </c>
      <c r="GC58" s="214" t="str">
        <f t="shared" si="109"/>
        <v/>
      </c>
      <c r="GD58" s="242" t="str">
        <f t="shared" si="110"/>
        <v/>
      </c>
      <c r="GE58" s="253" t="str">
        <f t="shared" si="111"/>
        <v/>
      </c>
      <c r="GF58" s="253" t="str">
        <f t="shared" si="112"/>
        <v/>
      </c>
      <c r="GG58" s="253" t="str">
        <f t="shared" si="113"/>
        <v/>
      </c>
      <c r="GH58" s="253" t="str">
        <f t="shared" si="114"/>
        <v/>
      </c>
      <c r="GI58" s="253" t="str">
        <f t="shared" si="115"/>
        <v/>
      </c>
      <c r="GJ58" s="253" t="str">
        <f t="shared" si="116"/>
        <v/>
      </c>
      <c r="GK58" s="253" t="str">
        <f t="shared" si="117"/>
        <v/>
      </c>
      <c r="GL58" s="253" t="str">
        <f t="shared" si="118"/>
        <v/>
      </c>
      <c r="GM58" s="253" t="str">
        <f t="shared" si="119"/>
        <v/>
      </c>
      <c r="GN58" s="253" t="str">
        <f t="shared" si="120"/>
        <v/>
      </c>
      <c r="GO58" s="329" t="str">
        <f t="shared" si="121"/>
        <v/>
      </c>
      <c r="GP58" s="329" t="str">
        <f t="shared" si="122"/>
        <v/>
      </c>
    </row>
    <row r="59" spans="1:198" x14ac:dyDescent="0.35">
      <c r="A59" s="1">
        <f>IF('Student Profile'!A58="","",'Student Profile'!A58)</f>
        <v>56</v>
      </c>
      <c r="B59" s="28" t="str">
        <f>IF('Student Profile'!B58="","",'Student Profile'!B58)</f>
        <v/>
      </c>
      <c r="C59" s="114" t="str">
        <f>IF('Entry of Marks'!F61="","",'Entry of Marks'!F61)</f>
        <v/>
      </c>
      <c r="D59" s="119" t="str">
        <f>IF('Entry of Marks'!AA61="","",'Entry of Marks'!AA61)</f>
        <v/>
      </c>
      <c r="E59" s="115" t="str">
        <f>IF('Entry of Marks'!M61="","",'Entry of Marks'!M61)</f>
        <v/>
      </c>
      <c r="F59" s="115" t="str">
        <f>IF('Entry of Marks'!AH61="","",'Entry of Marks'!AH61)</f>
        <v/>
      </c>
      <c r="G59" s="116" t="str">
        <f t="shared" si="1"/>
        <v/>
      </c>
      <c r="H59" s="116" t="str">
        <f>IF('Entry of Marks'!AO61="","",'Entry of Marks'!AO61)</f>
        <v/>
      </c>
      <c r="I59" s="116" t="str">
        <f t="shared" si="123"/>
        <v/>
      </c>
      <c r="J59" s="167" t="str">
        <f t="shared" si="133"/>
        <v/>
      </c>
      <c r="K59" s="167" t="str">
        <f t="shared" si="2"/>
        <v/>
      </c>
      <c r="L59" s="167" t="str">
        <f t="shared" si="3"/>
        <v/>
      </c>
      <c r="M59" s="165" t="str">
        <f t="shared" si="124"/>
        <v/>
      </c>
      <c r="N59" s="124" t="str">
        <f>IF('Entry of Marks'!F166="","",'Entry of Marks'!F166)</f>
        <v/>
      </c>
      <c r="O59" s="125" t="str">
        <f>IF('Entry of Marks'!AA166="","",'Entry of Marks'!AA166)</f>
        <v/>
      </c>
      <c r="P59" s="125" t="str">
        <f>IF('Entry of Marks'!M166="","",'Entry of Marks'!M166)</f>
        <v/>
      </c>
      <c r="Q59" s="257" t="str">
        <f>IF('Entry of Marks'!AH166="","",'Entry of Marks'!AH166)</f>
        <v/>
      </c>
      <c r="R59" s="116" t="str">
        <f t="shared" si="4"/>
        <v/>
      </c>
      <c r="S59" s="126" t="str">
        <f>IF('Entry of Marks'!AO166="","",'Entry of Marks'!AO166)</f>
        <v/>
      </c>
      <c r="T59" s="116" t="str">
        <f t="shared" si="5"/>
        <v/>
      </c>
      <c r="U59" s="167" t="str">
        <f t="shared" si="134"/>
        <v/>
      </c>
      <c r="V59" s="176" t="str">
        <f t="shared" si="6"/>
        <v/>
      </c>
      <c r="W59" s="176" t="str">
        <f t="shared" si="125"/>
        <v/>
      </c>
      <c r="X59" s="174" t="str">
        <f t="shared" si="7"/>
        <v/>
      </c>
      <c r="Y59" s="258" t="str">
        <f>IF('Entry of Marks'!F271="","",'Entry of Marks'!F271)</f>
        <v/>
      </c>
      <c r="Z59" s="119" t="str">
        <f>IF('Entry of Marks'!AA271="","",'Entry of Marks'!AA271)</f>
        <v/>
      </c>
      <c r="AA59" s="119" t="str">
        <f>IF('Entry of Marks'!M271="","",'Entry of Marks'!M271)</f>
        <v/>
      </c>
      <c r="AB59" s="119" t="str">
        <f>IF('Entry of Marks'!AH271="","",'Entry of Marks'!AH271)</f>
        <v/>
      </c>
      <c r="AC59" s="116" t="str">
        <f t="shared" si="8"/>
        <v/>
      </c>
      <c r="AD59" s="259" t="str">
        <f>IF('Entry of Marks'!AO271="","",'Entry of Marks'!AO271)</f>
        <v/>
      </c>
      <c r="AE59" s="116" t="str">
        <f t="shared" si="9"/>
        <v/>
      </c>
      <c r="AF59" s="167" t="str">
        <f t="shared" si="135"/>
        <v/>
      </c>
      <c r="AG59" s="167" t="str">
        <f t="shared" si="10"/>
        <v/>
      </c>
      <c r="AH59" s="167" t="str">
        <f t="shared" si="126"/>
        <v/>
      </c>
      <c r="AI59" s="165" t="str">
        <f t="shared" si="127"/>
        <v/>
      </c>
      <c r="AJ59" s="260" t="str">
        <f>IF('Entry of Marks'!F376="","",'Entry of Marks'!F376)</f>
        <v/>
      </c>
      <c r="AK59" s="257" t="str">
        <f>IF('Entry of Marks'!AA376="","",'Entry of Marks'!AA376)</f>
        <v/>
      </c>
      <c r="AL59" s="257" t="str">
        <f>IF('Entry of Marks'!M376="","",'Entry of Marks'!M376)</f>
        <v/>
      </c>
      <c r="AM59" s="257" t="str">
        <f>IF('Entry of Marks'!AH376="","",'Entry of Marks'!AH376)</f>
        <v/>
      </c>
      <c r="AN59" s="116" t="str">
        <f t="shared" si="11"/>
        <v/>
      </c>
      <c r="AO59" s="261" t="str">
        <f>IF('Entry of Marks'!AO376="","",'Entry of Marks'!AO376)</f>
        <v/>
      </c>
      <c r="AP59" s="116" t="str">
        <f t="shared" si="12"/>
        <v/>
      </c>
      <c r="AQ59" s="167" t="str">
        <f t="shared" si="136"/>
        <v/>
      </c>
      <c r="AR59" s="176" t="str">
        <f t="shared" si="145"/>
        <v/>
      </c>
      <c r="AS59" s="176" t="str">
        <f t="shared" si="14"/>
        <v/>
      </c>
      <c r="AT59" s="176" t="str">
        <f t="shared" si="15"/>
        <v/>
      </c>
      <c r="AU59" s="262" t="str">
        <f>IF('Entry of Marks'!F481="","",'Entry of Marks'!F481)</f>
        <v/>
      </c>
      <c r="AV59" s="119" t="str">
        <f>IF('Entry of Marks'!AA481="","",'Entry of Marks'!AA481)</f>
        <v/>
      </c>
      <c r="AW59" s="119" t="str">
        <f>IF('Entry of Marks'!M481="","",'Entry of Marks'!M481)</f>
        <v/>
      </c>
      <c r="AX59" s="119" t="str">
        <f>IF('Entry of Marks'!AH481="","",'Entry of Marks'!AH481)</f>
        <v/>
      </c>
      <c r="AY59" s="116" t="str">
        <f t="shared" si="16"/>
        <v/>
      </c>
      <c r="AZ59" s="259" t="str">
        <f>IF('Entry of Marks'!AO481="","",'Entry of Marks'!AO481)</f>
        <v/>
      </c>
      <c r="BA59" s="116" t="str">
        <f t="shared" si="17"/>
        <v/>
      </c>
      <c r="BB59" s="167" t="str">
        <f t="shared" si="137"/>
        <v/>
      </c>
      <c r="BC59" s="167" t="str">
        <f t="shared" si="18"/>
        <v/>
      </c>
      <c r="BD59" s="167" t="str">
        <f t="shared" si="19"/>
        <v/>
      </c>
      <c r="BE59" s="165" t="str">
        <f t="shared" si="143"/>
        <v/>
      </c>
      <c r="BF59" s="260" t="str">
        <f>IF('Entry of Marks'!F586="","",'Entry of Marks'!F586)</f>
        <v/>
      </c>
      <c r="BG59" s="257" t="str">
        <f>IF('Entry of Marks'!AA586="","",'Entry of Marks'!AA586)</f>
        <v/>
      </c>
      <c r="BH59" s="257" t="str">
        <f>IF('Entry of Marks'!M586="","",'Entry of Marks'!M586)</f>
        <v/>
      </c>
      <c r="BI59" s="257" t="str">
        <f>IF('Entry of Marks'!AH586="","",'Entry of Marks'!AH586)</f>
        <v/>
      </c>
      <c r="BJ59" s="116" t="str">
        <f t="shared" si="20"/>
        <v/>
      </c>
      <c r="BK59" s="261" t="str">
        <f>IF('Entry of Marks'!AO586="","",'Entry of Marks'!AO586)</f>
        <v/>
      </c>
      <c r="BL59" s="116" t="str">
        <f t="shared" si="21"/>
        <v/>
      </c>
      <c r="BM59" s="167" t="str">
        <f t="shared" si="138"/>
        <v/>
      </c>
      <c r="BN59" s="176" t="str">
        <f t="shared" si="22"/>
        <v/>
      </c>
      <c r="BO59" s="176" t="str">
        <f t="shared" si="23"/>
        <v/>
      </c>
      <c r="BP59" s="176" t="str">
        <f t="shared" si="24"/>
        <v/>
      </c>
      <c r="BQ59" s="258" t="str">
        <f>IF('Entry of Marks'!F691="","",'Entry of Marks'!F691)</f>
        <v/>
      </c>
      <c r="BR59" s="119" t="str">
        <f>IF('Entry of Marks'!AA691="","",'Entry of Marks'!AA691)</f>
        <v/>
      </c>
      <c r="BS59" s="119" t="str">
        <f>IF('Entry of Marks'!M691="","",'Entry of Marks'!M691)</f>
        <v/>
      </c>
      <c r="BT59" s="119" t="str">
        <f>IF('Entry of Marks'!AH691="","",'Entry of Marks'!AH691)</f>
        <v/>
      </c>
      <c r="BU59" s="116" t="str">
        <f t="shared" si="25"/>
        <v/>
      </c>
      <c r="BV59" s="119" t="str">
        <f>IF('Entry of Marks'!AO691="","",'Entry of Marks'!AO691)</f>
        <v/>
      </c>
      <c r="BW59" s="116" t="str">
        <f t="shared" si="26"/>
        <v/>
      </c>
      <c r="BX59" s="167" t="str">
        <f t="shared" si="139"/>
        <v/>
      </c>
      <c r="BY59" s="167" t="str">
        <f t="shared" si="27"/>
        <v/>
      </c>
      <c r="BZ59" s="167" t="str">
        <f t="shared" si="128"/>
        <v/>
      </c>
      <c r="CA59" s="165" t="str">
        <f t="shared" si="140"/>
        <v/>
      </c>
      <c r="CB59" s="260" t="str">
        <f>IF('Entry of Marks'!F796="","",'Entry of Marks'!F796)</f>
        <v/>
      </c>
      <c r="CC59" s="257" t="str">
        <f>IF('Entry of Marks'!AA796="","",'Entry of Marks'!AA796)</f>
        <v/>
      </c>
      <c r="CD59" s="257" t="str">
        <f>IF('Entry of Marks'!M796="","",'Entry of Marks'!M796)</f>
        <v/>
      </c>
      <c r="CE59" s="257" t="str">
        <f>IF('Entry of Marks'!AH796="","",'Entry of Marks'!AH796)</f>
        <v/>
      </c>
      <c r="CF59" s="116" t="str">
        <f t="shared" si="144"/>
        <v/>
      </c>
      <c r="CG59" s="261" t="str">
        <f>IF('Entry of Marks'!AO796="","",'Entry of Marks'!AO796)</f>
        <v/>
      </c>
      <c r="CH59" s="116" t="str">
        <f t="shared" si="28"/>
        <v/>
      </c>
      <c r="CI59" s="167" t="str">
        <f t="shared" si="141"/>
        <v/>
      </c>
      <c r="CJ59" s="176" t="str">
        <f t="shared" si="129"/>
        <v/>
      </c>
      <c r="CK59" s="176" t="str">
        <f t="shared" si="29"/>
        <v/>
      </c>
      <c r="CL59" s="324" t="str">
        <f t="shared" si="30"/>
        <v/>
      </c>
      <c r="CM59" s="258" t="str">
        <f>IF('Entry of Marks'!F901="","",'Entry of Marks'!F901)</f>
        <v/>
      </c>
      <c r="CN59" s="119" t="str">
        <f>IF('Entry of Marks'!AA901="","",'Entry of Marks'!AA901)</f>
        <v/>
      </c>
      <c r="CO59" s="119" t="str">
        <f>IF('Entry of Marks'!M901="","",'Entry of Marks'!M901)</f>
        <v/>
      </c>
      <c r="CP59" s="119" t="str">
        <f>IF('Entry of Marks'!AH901="","",'Entry of Marks'!AH901)</f>
        <v/>
      </c>
      <c r="CQ59" s="116" t="str">
        <f t="shared" si="31"/>
        <v/>
      </c>
      <c r="CR59" s="119" t="str">
        <f>IF('Entry of Marks'!AO901="","",'Entry of Marks'!AO901)</f>
        <v/>
      </c>
      <c r="CS59" s="116" t="str">
        <f t="shared" si="32"/>
        <v/>
      </c>
      <c r="CT59" s="167" t="str">
        <f t="shared" si="142"/>
        <v/>
      </c>
      <c r="CU59" s="167" t="str">
        <f t="shared" si="33"/>
        <v/>
      </c>
      <c r="CV59" s="167" t="str">
        <f t="shared" si="34"/>
        <v/>
      </c>
      <c r="CW59" s="165" t="str">
        <f t="shared" si="35"/>
        <v/>
      </c>
      <c r="CX59" s="131" t="str">
        <f>IF('Co-Scholostic'!C58="","",'Co-Scholostic'!C58)</f>
        <v/>
      </c>
      <c r="CY59" s="131" t="str">
        <f>IF('Co-Scholostic'!D58="","",'Co-Scholostic'!D58)</f>
        <v/>
      </c>
      <c r="CZ59" s="131" t="str">
        <f>IF('Co-Scholostic'!E58="","",'Co-Scholostic'!E58)</f>
        <v/>
      </c>
      <c r="DA59" s="131" t="str">
        <f>IF('Co-Scholostic'!F58="","",'Co-Scholostic'!F58)</f>
        <v/>
      </c>
      <c r="DB59" s="134" t="str">
        <f t="shared" si="36"/>
        <v/>
      </c>
      <c r="DC59" s="134" t="str">
        <f t="shared" si="37"/>
        <v/>
      </c>
      <c r="DD59" s="134" t="str">
        <f t="shared" si="38"/>
        <v/>
      </c>
      <c r="DE59" s="134" t="str">
        <f t="shared" si="39"/>
        <v/>
      </c>
      <c r="DF59" s="134" t="str">
        <f t="shared" si="40"/>
        <v/>
      </c>
      <c r="DG59" s="134" t="str">
        <f t="shared" si="41"/>
        <v/>
      </c>
      <c r="DH59" s="134" t="str">
        <f t="shared" si="42"/>
        <v/>
      </c>
      <c r="DI59" s="134" t="str">
        <f t="shared" si="43"/>
        <v/>
      </c>
      <c r="DJ59" s="134" t="e">
        <f t="shared" si="44"/>
        <v>#VALUE!</v>
      </c>
      <c r="DK59" s="137" t="str">
        <f t="shared" si="45"/>
        <v/>
      </c>
      <c r="DL59" s="137" t="str">
        <f t="shared" si="46"/>
        <v/>
      </c>
      <c r="DM59" s="137" t="str">
        <f t="shared" si="47"/>
        <v/>
      </c>
      <c r="DN59" s="137" t="str">
        <f t="shared" si="48"/>
        <v/>
      </c>
      <c r="DO59" s="137" t="str">
        <f t="shared" si="49"/>
        <v/>
      </c>
      <c r="DP59" s="137" t="str">
        <f t="shared" si="50"/>
        <v/>
      </c>
      <c r="DQ59" s="137" t="str">
        <f t="shared" si="51"/>
        <v/>
      </c>
      <c r="DR59" s="137" t="str">
        <f t="shared" si="52"/>
        <v/>
      </c>
      <c r="DS59" s="137" t="e">
        <f t="shared" si="53"/>
        <v>#VALUE!</v>
      </c>
      <c r="DT59" s="143" t="str">
        <f t="shared" si="54"/>
        <v/>
      </c>
      <c r="DU59" s="144" t="str">
        <f t="shared" si="55"/>
        <v/>
      </c>
      <c r="DV59" s="145" t="str">
        <f t="shared" si="56"/>
        <v/>
      </c>
      <c r="DW59" s="138"/>
      <c r="DX59" s="30" t="str">
        <f t="shared" si="130"/>
        <v/>
      </c>
      <c r="DY59" s="146" t="str">
        <f t="shared" si="57"/>
        <v/>
      </c>
      <c r="DZ59" s="266" t="str">
        <f t="shared" si="58"/>
        <v/>
      </c>
      <c r="EA59" s="266" t="str">
        <f t="shared" si="59"/>
        <v/>
      </c>
      <c r="EB59" s="266" t="str">
        <f t="shared" si="60"/>
        <v/>
      </c>
      <c r="EC59" s="266" t="str">
        <f t="shared" si="61"/>
        <v/>
      </c>
      <c r="ED59" s="266" t="str">
        <f t="shared" si="62"/>
        <v/>
      </c>
      <c r="EE59" s="266" t="str">
        <f t="shared" si="63"/>
        <v/>
      </c>
      <c r="EF59" s="266" t="str">
        <f t="shared" si="64"/>
        <v/>
      </c>
      <c r="EG59" s="268"/>
      <c r="EH59" s="269" t="str">
        <f t="shared" si="65"/>
        <v/>
      </c>
      <c r="EI59" s="269" t="str">
        <f t="shared" si="66"/>
        <v/>
      </c>
      <c r="EJ59" s="269" t="str">
        <f t="shared" si="67"/>
        <v/>
      </c>
      <c r="EK59" s="269" t="str">
        <f t="shared" si="68"/>
        <v/>
      </c>
      <c r="EL59" s="271" t="str">
        <f t="shared" si="69"/>
        <v/>
      </c>
      <c r="EM59" s="271" t="str">
        <f t="shared" si="70"/>
        <v/>
      </c>
      <c r="EN59" s="273" t="str">
        <f t="shared" si="71"/>
        <v/>
      </c>
      <c r="EO59" s="276">
        <f t="shared" si="72"/>
        <v>0</v>
      </c>
      <c r="EP59" s="276" t="str">
        <f t="shared" si="73"/>
        <v/>
      </c>
      <c r="EQ59" s="148" t="str">
        <f t="shared" si="74"/>
        <v/>
      </c>
      <c r="ER59" s="148" t="str">
        <f t="shared" si="75"/>
        <v/>
      </c>
      <c r="ES59" s="276" t="str">
        <f t="shared" si="131"/>
        <v/>
      </c>
      <c r="ET59" s="276" t="str">
        <f t="shared" si="76"/>
        <v/>
      </c>
      <c r="EU59" s="147" t="str">
        <f t="shared" si="77"/>
        <v/>
      </c>
      <c r="EV59" s="148" t="str">
        <f t="shared" si="78"/>
        <v/>
      </c>
      <c r="EW59" s="148" t="str">
        <f t="shared" si="79"/>
        <v/>
      </c>
      <c r="EX59" s="148"/>
      <c r="EY59" s="148" t="str">
        <f t="shared" si="80"/>
        <v/>
      </c>
      <c r="EZ59" s="151" t="str">
        <f t="shared" si="81"/>
        <v/>
      </c>
      <c r="FA59" s="151" t="str">
        <f t="shared" si="82"/>
        <v/>
      </c>
      <c r="FB59" s="151" t="str">
        <f t="shared" si="83"/>
        <v/>
      </c>
      <c r="FC59" s="151" t="str">
        <f t="shared" si="84"/>
        <v/>
      </c>
      <c r="FD59" s="151" t="str">
        <f t="shared" si="85"/>
        <v/>
      </c>
      <c r="FE59" s="151" t="str">
        <f t="shared" si="86"/>
        <v/>
      </c>
      <c r="FF59" s="151" t="str">
        <f t="shared" si="87"/>
        <v/>
      </c>
      <c r="FG59" s="152" t="str">
        <f t="shared" si="88"/>
        <v/>
      </c>
      <c r="FH59" s="152" t="str">
        <f t="shared" si="89"/>
        <v/>
      </c>
      <c r="FI59" s="152" t="str">
        <f t="shared" si="90"/>
        <v/>
      </c>
      <c r="FJ59" s="152" t="str">
        <f t="shared" si="91"/>
        <v/>
      </c>
      <c r="FK59" s="151" t="str">
        <f t="shared" si="92"/>
        <v/>
      </c>
      <c r="FL59" s="151" t="str">
        <f t="shared" si="93"/>
        <v/>
      </c>
      <c r="FM59" s="152" t="str">
        <f t="shared" si="94"/>
        <v/>
      </c>
      <c r="FN59" s="152">
        <f t="shared" si="95"/>
        <v>0</v>
      </c>
      <c r="FO59" s="152" t="str">
        <f t="shared" si="96"/>
        <v/>
      </c>
      <c r="FP59" s="152" t="str">
        <f t="shared" si="97"/>
        <v/>
      </c>
      <c r="FQ59" s="152" t="str">
        <f t="shared" si="98"/>
        <v/>
      </c>
      <c r="FR59" s="152" t="str">
        <f t="shared" si="99"/>
        <v/>
      </c>
      <c r="FS59" s="152" t="str">
        <f t="shared" si="100"/>
        <v/>
      </c>
      <c r="FT59" s="152" t="str">
        <f t="shared" si="101"/>
        <v/>
      </c>
      <c r="FU59" s="152" t="str">
        <f t="shared" si="102"/>
        <v/>
      </c>
      <c r="FV59" s="151" t="str">
        <f t="shared" si="103"/>
        <v/>
      </c>
      <c r="FW59" s="151" t="str">
        <f t="shared" si="104"/>
        <v/>
      </c>
      <c r="FX59" s="152" t="str">
        <f t="shared" si="105"/>
        <v/>
      </c>
      <c r="FY59" s="153" t="str">
        <f t="shared" si="132"/>
        <v/>
      </c>
      <c r="FZ59" s="156">
        <f t="shared" si="106"/>
        <v>0</v>
      </c>
      <c r="GA59" s="241" t="str">
        <f t="shared" si="107"/>
        <v/>
      </c>
      <c r="GB59" s="214" t="str">
        <f t="shared" si="108"/>
        <v/>
      </c>
      <c r="GC59" s="214" t="str">
        <f t="shared" si="109"/>
        <v/>
      </c>
      <c r="GD59" s="242" t="str">
        <f t="shared" si="110"/>
        <v/>
      </c>
      <c r="GE59" s="253" t="str">
        <f t="shared" si="111"/>
        <v/>
      </c>
      <c r="GF59" s="253" t="str">
        <f t="shared" si="112"/>
        <v/>
      </c>
      <c r="GG59" s="253" t="str">
        <f t="shared" si="113"/>
        <v/>
      </c>
      <c r="GH59" s="253" t="str">
        <f t="shared" si="114"/>
        <v/>
      </c>
      <c r="GI59" s="253" t="str">
        <f t="shared" si="115"/>
        <v/>
      </c>
      <c r="GJ59" s="253" t="str">
        <f t="shared" si="116"/>
        <v/>
      </c>
      <c r="GK59" s="253" t="str">
        <f t="shared" si="117"/>
        <v/>
      </c>
      <c r="GL59" s="253" t="str">
        <f t="shared" si="118"/>
        <v/>
      </c>
      <c r="GM59" s="253" t="str">
        <f t="shared" si="119"/>
        <v/>
      </c>
      <c r="GN59" s="253" t="str">
        <f t="shared" si="120"/>
        <v/>
      </c>
      <c r="GO59" s="329" t="str">
        <f t="shared" si="121"/>
        <v/>
      </c>
      <c r="GP59" s="329" t="str">
        <f t="shared" si="122"/>
        <v/>
      </c>
    </row>
    <row r="60" spans="1:198" x14ac:dyDescent="0.35">
      <c r="A60" s="1">
        <f>IF('Student Profile'!A59="","",'Student Profile'!A59)</f>
        <v>57</v>
      </c>
      <c r="B60" s="28" t="str">
        <f>IF('Student Profile'!B59="","",'Student Profile'!B59)</f>
        <v/>
      </c>
      <c r="C60" s="114" t="str">
        <f>IF('Entry of Marks'!F62="","",'Entry of Marks'!F62)</f>
        <v/>
      </c>
      <c r="D60" s="119" t="str">
        <f>IF('Entry of Marks'!AA62="","",'Entry of Marks'!AA62)</f>
        <v/>
      </c>
      <c r="E60" s="115" t="str">
        <f>IF('Entry of Marks'!M62="","",'Entry of Marks'!M62)</f>
        <v/>
      </c>
      <c r="F60" s="115" t="str">
        <f>IF('Entry of Marks'!AH62="","",'Entry of Marks'!AH62)</f>
        <v/>
      </c>
      <c r="G60" s="116" t="str">
        <f t="shared" si="1"/>
        <v/>
      </c>
      <c r="H60" s="116" t="str">
        <f>IF('Entry of Marks'!AO62="","",'Entry of Marks'!AO62)</f>
        <v/>
      </c>
      <c r="I60" s="116" t="str">
        <f t="shared" si="123"/>
        <v/>
      </c>
      <c r="J60" s="167" t="str">
        <f t="shared" si="133"/>
        <v/>
      </c>
      <c r="K60" s="167" t="str">
        <f t="shared" si="2"/>
        <v/>
      </c>
      <c r="L60" s="167" t="str">
        <f t="shared" si="3"/>
        <v/>
      </c>
      <c r="M60" s="165" t="str">
        <f t="shared" si="124"/>
        <v/>
      </c>
      <c r="N60" s="124" t="str">
        <f>IF('Entry of Marks'!F167="","",'Entry of Marks'!F167)</f>
        <v/>
      </c>
      <c r="O60" s="125" t="str">
        <f>IF('Entry of Marks'!AA167="","",'Entry of Marks'!AA167)</f>
        <v/>
      </c>
      <c r="P60" s="125" t="str">
        <f>IF('Entry of Marks'!M167="","",'Entry of Marks'!M167)</f>
        <v/>
      </c>
      <c r="Q60" s="257" t="str">
        <f>IF('Entry of Marks'!AH167="","",'Entry of Marks'!AH167)</f>
        <v/>
      </c>
      <c r="R60" s="116" t="str">
        <f t="shared" si="4"/>
        <v/>
      </c>
      <c r="S60" s="126" t="str">
        <f>IF('Entry of Marks'!AO167="","",'Entry of Marks'!AO167)</f>
        <v/>
      </c>
      <c r="T60" s="116" t="str">
        <f t="shared" si="5"/>
        <v/>
      </c>
      <c r="U60" s="167" t="str">
        <f t="shared" si="134"/>
        <v/>
      </c>
      <c r="V60" s="176" t="str">
        <f t="shared" si="6"/>
        <v/>
      </c>
      <c r="W60" s="176" t="str">
        <f t="shared" si="125"/>
        <v/>
      </c>
      <c r="X60" s="174" t="str">
        <f t="shared" si="7"/>
        <v/>
      </c>
      <c r="Y60" s="258" t="str">
        <f>IF('Entry of Marks'!F272="","",'Entry of Marks'!F272)</f>
        <v/>
      </c>
      <c r="Z60" s="119" t="str">
        <f>IF('Entry of Marks'!AA272="","",'Entry of Marks'!AA272)</f>
        <v/>
      </c>
      <c r="AA60" s="119" t="str">
        <f>IF('Entry of Marks'!M272="","",'Entry of Marks'!M272)</f>
        <v/>
      </c>
      <c r="AB60" s="119" t="str">
        <f>IF('Entry of Marks'!AH272="","",'Entry of Marks'!AH272)</f>
        <v/>
      </c>
      <c r="AC60" s="116" t="str">
        <f t="shared" si="8"/>
        <v/>
      </c>
      <c r="AD60" s="259" t="str">
        <f>IF('Entry of Marks'!AO272="","",'Entry of Marks'!AO272)</f>
        <v/>
      </c>
      <c r="AE60" s="116" t="str">
        <f t="shared" si="9"/>
        <v/>
      </c>
      <c r="AF60" s="167" t="str">
        <f t="shared" si="135"/>
        <v/>
      </c>
      <c r="AG60" s="167" t="str">
        <f t="shared" si="10"/>
        <v/>
      </c>
      <c r="AH60" s="167" t="str">
        <f t="shared" si="126"/>
        <v/>
      </c>
      <c r="AI60" s="165" t="str">
        <f t="shared" si="127"/>
        <v/>
      </c>
      <c r="AJ60" s="260" t="str">
        <f>IF('Entry of Marks'!F377="","",'Entry of Marks'!F377)</f>
        <v/>
      </c>
      <c r="AK60" s="257" t="str">
        <f>IF('Entry of Marks'!AA377="","",'Entry of Marks'!AA377)</f>
        <v/>
      </c>
      <c r="AL60" s="257" t="str">
        <f>IF('Entry of Marks'!M377="","",'Entry of Marks'!M377)</f>
        <v/>
      </c>
      <c r="AM60" s="257" t="str">
        <f>IF('Entry of Marks'!AH377="","",'Entry of Marks'!AH377)</f>
        <v/>
      </c>
      <c r="AN60" s="116" t="str">
        <f t="shared" si="11"/>
        <v/>
      </c>
      <c r="AO60" s="261" t="str">
        <f>IF('Entry of Marks'!AO377="","",'Entry of Marks'!AO377)</f>
        <v/>
      </c>
      <c r="AP60" s="116" t="str">
        <f t="shared" si="12"/>
        <v/>
      </c>
      <c r="AQ60" s="167" t="str">
        <f t="shared" si="136"/>
        <v/>
      </c>
      <c r="AR60" s="176" t="str">
        <f t="shared" si="145"/>
        <v/>
      </c>
      <c r="AS60" s="176" t="str">
        <f t="shared" si="14"/>
        <v/>
      </c>
      <c r="AT60" s="176" t="str">
        <f t="shared" si="15"/>
        <v/>
      </c>
      <c r="AU60" s="262" t="str">
        <f>IF('Entry of Marks'!F482="","",'Entry of Marks'!F482)</f>
        <v/>
      </c>
      <c r="AV60" s="119" t="str">
        <f>IF('Entry of Marks'!AA482="","",'Entry of Marks'!AA482)</f>
        <v/>
      </c>
      <c r="AW60" s="119" t="str">
        <f>IF('Entry of Marks'!M482="","",'Entry of Marks'!M482)</f>
        <v/>
      </c>
      <c r="AX60" s="119" t="str">
        <f>IF('Entry of Marks'!AH482="","",'Entry of Marks'!AH482)</f>
        <v/>
      </c>
      <c r="AY60" s="116" t="str">
        <f t="shared" si="16"/>
        <v/>
      </c>
      <c r="AZ60" s="259" t="str">
        <f>IF('Entry of Marks'!AO482="","",'Entry of Marks'!AO482)</f>
        <v/>
      </c>
      <c r="BA60" s="116" t="str">
        <f t="shared" si="17"/>
        <v/>
      </c>
      <c r="BB60" s="167" t="str">
        <f t="shared" si="137"/>
        <v/>
      </c>
      <c r="BC60" s="167" t="str">
        <f t="shared" si="18"/>
        <v/>
      </c>
      <c r="BD60" s="167" t="str">
        <f t="shared" si="19"/>
        <v/>
      </c>
      <c r="BE60" s="165" t="str">
        <f t="shared" si="143"/>
        <v/>
      </c>
      <c r="BF60" s="260" t="str">
        <f>IF('Entry of Marks'!F587="","",'Entry of Marks'!F587)</f>
        <v/>
      </c>
      <c r="BG60" s="257" t="str">
        <f>IF('Entry of Marks'!AA587="","",'Entry of Marks'!AA587)</f>
        <v/>
      </c>
      <c r="BH60" s="257" t="str">
        <f>IF('Entry of Marks'!M587="","",'Entry of Marks'!M587)</f>
        <v/>
      </c>
      <c r="BI60" s="257" t="str">
        <f>IF('Entry of Marks'!AH587="","",'Entry of Marks'!AH587)</f>
        <v/>
      </c>
      <c r="BJ60" s="116" t="str">
        <f t="shared" si="20"/>
        <v/>
      </c>
      <c r="BK60" s="261" t="str">
        <f>IF('Entry of Marks'!AO587="","",'Entry of Marks'!AO587)</f>
        <v/>
      </c>
      <c r="BL60" s="116" t="str">
        <f t="shared" si="21"/>
        <v/>
      </c>
      <c r="BM60" s="167" t="str">
        <f t="shared" si="138"/>
        <v/>
      </c>
      <c r="BN60" s="176" t="str">
        <f t="shared" si="22"/>
        <v/>
      </c>
      <c r="BO60" s="176" t="str">
        <f t="shared" si="23"/>
        <v/>
      </c>
      <c r="BP60" s="176" t="str">
        <f t="shared" si="24"/>
        <v/>
      </c>
      <c r="BQ60" s="258" t="str">
        <f>IF('Entry of Marks'!F692="","",'Entry of Marks'!F692)</f>
        <v/>
      </c>
      <c r="BR60" s="119" t="str">
        <f>IF('Entry of Marks'!AA692="","",'Entry of Marks'!AA692)</f>
        <v/>
      </c>
      <c r="BS60" s="119" t="str">
        <f>IF('Entry of Marks'!M692="","",'Entry of Marks'!M692)</f>
        <v/>
      </c>
      <c r="BT60" s="119" t="str">
        <f>IF('Entry of Marks'!AH692="","",'Entry of Marks'!AH692)</f>
        <v/>
      </c>
      <c r="BU60" s="116" t="str">
        <f t="shared" si="25"/>
        <v/>
      </c>
      <c r="BV60" s="119" t="str">
        <f>IF('Entry of Marks'!AO692="","",'Entry of Marks'!AO692)</f>
        <v/>
      </c>
      <c r="BW60" s="116" t="str">
        <f t="shared" si="26"/>
        <v/>
      </c>
      <c r="BX60" s="167" t="str">
        <f t="shared" si="139"/>
        <v/>
      </c>
      <c r="BY60" s="167" t="str">
        <f t="shared" si="27"/>
        <v/>
      </c>
      <c r="BZ60" s="167" t="str">
        <f t="shared" si="128"/>
        <v/>
      </c>
      <c r="CA60" s="165" t="str">
        <f t="shared" si="140"/>
        <v/>
      </c>
      <c r="CB60" s="260" t="str">
        <f>IF('Entry of Marks'!F797="","",'Entry of Marks'!F797)</f>
        <v/>
      </c>
      <c r="CC60" s="257" t="str">
        <f>IF('Entry of Marks'!AA797="","",'Entry of Marks'!AA797)</f>
        <v/>
      </c>
      <c r="CD60" s="257" t="str">
        <f>IF('Entry of Marks'!M797="","",'Entry of Marks'!M797)</f>
        <v/>
      </c>
      <c r="CE60" s="257" t="str">
        <f>IF('Entry of Marks'!AH797="","",'Entry of Marks'!AH797)</f>
        <v/>
      </c>
      <c r="CF60" s="116" t="str">
        <f t="shared" si="144"/>
        <v/>
      </c>
      <c r="CG60" s="261" t="str">
        <f>IF('Entry of Marks'!AO797="","",'Entry of Marks'!AO797)</f>
        <v/>
      </c>
      <c r="CH60" s="116" t="str">
        <f t="shared" si="28"/>
        <v/>
      </c>
      <c r="CI60" s="167" t="str">
        <f t="shared" si="141"/>
        <v/>
      </c>
      <c r="CJ60" s="176" t="str">
        <f t="shared" si="129"/>
        <v/>
      </c>
      <c r="CK60" s="176" t="str">
        <f t="shared" si="29"/>
        <v/>
      </c>
      <c r="CL60" s="324" t="str">
        <f t="shared" si="30"/>
        <v/>
      </c>
      <c r="CM60" s="258" t="str">
        <f>IF('Entry of Marks'!F902="","",'Entry of Marks'!F902)</f>
        <v/>
      </c>
      <c r="CN60" s="119" t="str">
        <f>IF('Entry of Marks'!AA902="","",'Entry of Marks'!AA902)</f>
        <v/>
      </c>
      <c r="CO60" s="119" t="str">
        <f>IF('Entry of Marks'!M902="","",'Entry of Marks'!M902)</f>
        <v/>
      </c>
      <c r="CP60" s="119" t="str">
        <f>IF('Entry of Marks'!AH902="","",'Entry of Marks'!AH902)</f>
        <v/>
      </c>
      <c r="CQ60" s="116" t="str">
        <f t="shared" si="31"/>
        <v/>
      </c>
      <c r="CR60" s="119" t="str">
        <f>IF('Entry of Marks'!AO902="","",'Entry of Marks'!AO902)</f>
        <v/>
      </c>
      <c r="CS60" s="116" t="str">
        <f t="shared" si="32"/>
        <v/>
      </c>
      <c r="CT60" s="167" t="str">
        <f t="shared" si="142"/>
        <v/>
      </c>
      <c r="CU60" s="167" t="str">
        <f t="shared" si="33"/>
        <v/>
      </c>
      <c r="CV60" s="167" t="str">
        <f t="shared" si="34"/>
        <v/>
      </c>
      <c r="CW60" s="165" t="str">
        <f t="shared" si="35"/>
        <v/>
      </c>
      <c r="CX60" s="131" t="str">
        <f>IF('Co-Scholostic'!C59="","",'Co-Scholostic'!C59)</f>
        <v/>
      </c>
      <c r="CY60" s="131" t="str">
        <f>IF('Co-Scholostic'!D59="","",'Co-Scholostic'!D59)</f>
        <v/>
      </c>
      <c r="CZ60" s="131" t="str">
        <f>IF('Co-Scholostic'!E59="","",'Co-Scholostic'!E59)</f>
        <v/>
      </c>
      <c r="DA60" s="131" t="str">
        <f>IF('Co-Scholostic'!F59="","",'Co-Scholostic'!F59)</f>
        <v/>
      </c>
      <c r="DB60" s="134" t="str">
        <f t="shared" si="36"/>
        <v/>
      </c>
      <c r="DC60" s="134" t="str">
        <f t="shared" si="37"/>
        <v/>
      </c>
      <c r="DD60" s="134" t="str">
        <f t="shared" si="38"/>
        <v/>
      </c>
      <c r="DE60" s="134" t="str">
        <f t="shared" si="39"/>
        <v/>
      </c>
      <c r="DF60" s="134" t="str">
        <f t="shared" si="40"/>
        <v/>
      </c>
      <c r="DG60" s="134" t="str">
        <f t="shared" si="41"/>
        <v/>
      </c>
      <c r="DH60" s="134" t="str">
        <f t="shared" si="42"/>
        <v/>
      </c>
      <c r="DI60" s="134" t="str">
        <f t="shared" si="43"/>
        <v/>
      </c>
      <c r="DJ60" s="134" t="e">
        <f t="shared" si="44"/>
        <v>#VALUE!</v>
      </c>
      <c r="DK60" s="137" t="str">
        <f t="shared" si="45"/>
        <v/>
      </c>
      <c r="DL60" s="137" t="str">
        <f t="shared" si="46"/>
        <v/>
      </c>
      <c r="DM60" s="137" t="str">
        <f t="shared" si="47"/>
        <v/>
      </c>
      <c r="DN60" s="137" t="str">
        <f t="shared" si="48"/>
        <v/>
      </c>
      <c r="DO60" s="137" t="str">
        <f t="shared" si="49"/>
        <v/>
      </c>
      <c r="DP60" s="137" t="str">
        <f t="shared" si="50"/>
        <v/>
      </c>
      <c r="DQ60" s="137" t="str">
        <f t="shared" si="51"/>
        <v/>
      </c>
      <c r="DR60" s="137" t="str">
        <f t="shared" si="52"/>
        <v/>
      </c>
      <c r="DS60" s="137" t="e">
        <f t="shared" si="53"/>
        <v>#VALUE!</v>
      </c>
      <c r="DT60" s="143" t="str">
        <f t="shared" si="54"/>
        <v/>
      </c>
      <c r="DU60" s="144" t="str">
        <f t="shared" si="55"/>
        <v/>
      </c>
      <c r="DV60" s="145" t="str">
        <f t="shared" si="56"/>
        <v/>
      </c>
      <c r="DW60" s="138"/>
      <c r="DX60" s="30" t="str">
        <f t="shared" si="130"/>
        <v/>
      </c>
      <c r="DY60" s="146" t="str">
        <f t="shared" si="57"/>
        <v/>
      </c>
      <c r="DZ60" s="266" t="str">
        <f t="shared" si="58"/>
        <v/>
      </c>
      <c r="EA60" s="266" t="str">
        <f t="shared" si="59"/>
        <v/>
      </c>
      <c r="EB60" s="266" t="str">
        <f t="shared" si="60"/>
        <v/>
      </c>
      <c r="EC60" s="266" t="str">
        <f t="shared" si="61"/>
        <v/>
      </c>
      <c r="ED60" s="266" t="str">
        <f t="shared" si="62"/>
        <v/>
      </c>
      <c r="EE60" s="266" t="str">
        <f t="shared" si="63"/>
        <v/>
      </c>
      <c r="EF60" s="266" t="str">
        <f t="shared" si="64"/>
        <v/>
      </c>
      <c r="EG60" s="268"/>
      <c r="EH60" s="269" t="str">
        <f t="shared" si="65"/>
        <v/>
      </c>
      <c r="EI60" s="269" t="str">
        <f t="shared" si="66"/>
        <v/>
      </c>
      <c r="EJ60" s="269" t="str">
        <f t="shared" si="67"/>
        <v/>
      </c>
      <c r="EK60" s="269" t="str">
        <f t="shared" si="68"/>
        <v/>
      </c>
      <c r="EL60" s="271" t="str">
        <f t="shared" si="69"/>
        <v/>
      </c>
      <c r="EM60" s="271" t="str">
        <f t="shared" si="70"/>
        <v/>
      </c>
      <c r="EN60" s="273" t="str">
        <f t="shared" si="71"/>
        <v/>
      </c>
      <c r="EO60" s="276">
        <f t="shared" si="72"/>
        <v>0</v>
      </c>
      <c r="EP60" s="276" t="str">
        <f t="shared" si="73"/>
        <v/>
      </c>
      <c r="EQ60" s="148" t="str">
        <f t="shared" si="74"/>
        <v/>
      </c>
      <c r="ER60" s="148" t="str">
        <f t="shared" si="75"/>
        <v/>
      </c>
      <c r="ES60" s="276" t="str">
        <f t="shared" si="131"/>
        <v/>
      </c>
      <c r="ET60" s="276" t="str">
        <f t="shared" si="76"/>
        <v/>
      </c>
      <c r="EU60" s="147" t="str">
        <f t="shared" si="77"/>
        <v/>
      </c>
      <c r="EV60" s="148" t="str">
        <f t="shared" si="78"/>
        <v/>
      </c>
      <c r="EW60" s="148" t="str">
        <f t="shared" si="79"/>
        <v/>
      </c>
      <c r="EX60" s="148"/>
      <c r="EY60" s="148" t="str">
        <f t="shared" si="80"/>
        <v/>
      </c>
      <c r="EZ60" s="151" t="str">
        <f t="shared" si="81"/>
        <v/>
      </c>
      <c r="FA60" s="151" t="str">
        <f t="shared" si="82"/>
        <v/>
      </c>
      <c r="FB60" s="151" t="str">
        <f t="shared" si="83"/>
        <v/>
      </c>
      <c r="FC60" s="151" t="str">
        <f t="shared" si="84"/>
        <v/>
      </c>
      <c r="FD60" s="151" t="str">
        <f t="shared" si="85"/>
        <v/>
      </c>
      <c r="FE60" s="151" t="str">
        <f t="shared" si="86"/>
        <v/>
      </c>
      <c r="FF60" s="151" t="str">
        <f t="shared" si="87"/>
        <v/>
      </c>
      <c r="FG60" s="152" t="str">
        <f t="shared" si="88"/>
        <v/>
      </c>
      <c r="FH60" s="152" t="str">
        <f t="shared" si="89"/>
        <v/>
      </c>
      <c r="FI60" s="152" t="str">
        <f t="shared" si="90"/>
        <v/>
      </c>
      <c r="FJ60" s="152" t="str">
        <f t="shared" si="91"/>
        <v/>
      </c>
      <c r="FK60" s="151" t="str">
        <f t="shared" si="92"/>
        <v/>
      </c>
      <c r="FL60" s="151" t="str">
        <f t="shared" si="93"/>
        <v/>
      </c>
      <c r="FM60" s="152" t="str">
        <f t="shared" si="94"/>
        <v/>
      </c>
      <c r="FN60" s="152">
        <f t="shared" si="95"/>
        <v>0</v>
      </c>
      <c r="FO60" s="152" t="str">
        <f t="shared" si="96"/>
        <v/>
      </c>
      <c r="FP60" s="152" t="str">
        <f t="shared" si="97"/>
        <v/>
      </c>
      <c r="FQ60" s="152" t="str">
        <f t="shared" si="98"/>
        <v/>
      </c>
      <c r="FR60" s="152" t="str">
        <f t="shared" si="99"/>
        <v/>
      </c>
      <c r="FS60" s="152" t="str">
        <f t="shared" si="100"/>
        <v/>
      </c>
      <c r="FT60" s="152" t="str">
        <f t="shared" si="101"/>
        <v/>
      </c>
      <c r="FU60" s="152" t="str">
        <f t="shared" si="102"/>
        <v/>
      </c>
      <c r="FV60" s="151" t="str">
        <f t="shared" si="103"/>
        <v/>
      </c>
      <c r="FW60" s="151" t="str">
        <f t="shared" si="104"/>
        <v/>
      </c>
      <c r="FX60" s="152" t="str">
        <f t="shared" si="105"/>
        <v/>
      </c>
      <c r="FY60" s="153" t="str">
        <f t="shared" si="132"/>
        <v/>
      </c>
      <c r="FZ60" s="156">
        <f t="shared" si="106"/>
        <v>0</v>
      </c>
      <c r="GA60" s="241" t="str">
        <f t="shared" si="107"/>
        <v/>
      </c>
      <c r="GB60" s="214" t="str">
        <f t="shared" si="108"/>
        <v/>
      </c>
      <c r="GC60" s="214" t="str">
        <f t="shared" si="109"/>
        <v/>
      </c>
      <c r="GD60" s="242" t="str">
        <f t="shared" si="110"/>
        <v/>
      </c>
      <c r="GE60" s="253" t="str">
        <f t="shared" si="111"/>
        <v/>
      </c>
      <c r="GF60" s="253" t="str">
        <f t="shared" si="112"/>
        <v/>
      </c>
      <c r="GG60" s="253" t="str">
        <f t="shared" si="113"/>
        <v/>
      </c>
      <c r="GH60" s="253" t="str">
        <f t="shared" si="114"/>
        <v/>
      </c>
      <c r="GI60" s="253" t="str">
        <f t="shared" si="115"/>
        <v/>
      </c>
      <c r="GJ60" s="253" t="str">
        <f t="shared" si="116"/>
        <v/>
      </c>
      <c r="GK60" s="253" t="str">
        <f t="shared" si="117"/>
        <v/>
      </c>
      <c r="GL60" s="253" t="str">
        <f t="shared" si="118"/>
        <v/>
      </c>
      <c r="GM60" s="253" t="str">
        <f t="shared" si="119"/>
        <v/>
      </c>
      <c r="GN60" s="253" t="str">
        <f t="shared" si="120"/>
        <v/>
      </c>
      <c r="GO60" s="329" t="str">
        <f t="shared" si="121"/>
        <v/>
      </c>
      <c r="GP60" s="329" t="str">
        <f t="shared" si="122"/>
        <v/>
      </c>
    </row>
    <row r="61" spans="1:198" x14ac:dyDescent="0.35">
      <c r="A61" s="1">
        <f>IF('Student Profile'!A60="","",'Student Profile'!A60)</f>
        <v>58</v>
      </c>
      <c r="B61" s="28" t="str">
        <f>IF('Student Profile'!B60="","",'Student Profile'!B60)</f>
        <v/>
      </c>
      <c r="C61" s="114" t="str">
        <f>IF('Entry of Marks'!F63="","",'Entry of Marks'!F63)</f>
        <v/>
      </c>
      <c r="D61" s="119" t="str">
        <f>IF('Entry of Marks'!AA63="","",'Entry of Marks'!AA63)</f>
        <v/>
      </c>
      <c r="E61" s="115" t="str">
        <f>IF('Entry of Marks'!M63="","",'Entry of Marks'!M63)</f>
        <v/>
      </c>
      <c r="F61" s="115" t="str">
        <f>IF('Entry of Marks'!AH63="","",'Entry of Marks'!AH63)</f>
        <v/>
      </c>
      <c r="G61" s="116" t="str">
        <f t="shared" si="1"/>
        <v/>
      </c>
      <c r="H61" s="116" t="str">
        <f>IF('Entry of Marks'!AO63="","",'Entry of Marks'!AO63)</f>
        <v/>
      </c>
      <c r="I61" s="116" t="str">
        <f t="shared" si="123"/>
        <v/>
      </c>
      <c r="J61" s="167" t="str">
        <f t="shared" si="133"/>
        <v/>
      </c>
      <c r="K61" s="167" t="str">
        <f t="shared" si="2"/>
        <v/>
      </c>
      <c r="L61" s="167" t="str">
        <f t="shared" si="3"/>
        <v/>
      </c>
      <c r="M61" s="165" t="str">
        <f t="shared" si="124"/>
        <v/>
      </c>
      <c r="N61" s="124" t="str">
        <f>IF('Entry of Marks'!F168="","",'Entry of Marks'!F168)</f>
        <v/>
      </c>
      <c r="O61" s="125" t="str">
        <f>IF('Entry of Marks'!AA168="","",'Entry of Marks'!AA168)</f>
        <v/>
      </c>
      <c r="P61" s="125" t="str">
        <f>IF('Entry of Marks'!M168="","",'Entry of Marks'!M168)</f>
        <v/>
      </c>
      <c r="Q61" s="257" t="str">
        <f>IF('Entry of Marks'!AH168="","",'Entry of Marks'!AH168)</f>
        <v/>
      </c>
      <c r="R61" s="116" t="str">
        <f t="shared" si="4"/>
        <v/>
      </c>
      <c r="S61" s="126" t="str">
        <f>IF('Entry of Marks'!AO168="","",'Entry of Marks'!AO168)</f>
        <v/>
      </c>
      <c r="T61" s="116" t="str">
        <f t="shared" si="5"/>
        <v/>
      </c>
      <c r="U61" s="167" t="str">
        <f t="shared" si="134"/>
        <v/>
      </c>
      <c r="V61" s="176" t="str">
        <f t="shared" si="6"/>
        <v/>
      </c>
      <c r="W61" s="176" t="str">
        <f t="shared" si="125"/>
        <v/>
      </c>
      <c r="X61" s="174" t="str">
        <f t="shared" si="7"/>
        <v/>
      </c>
      <c r="Y61" s="258" t="str">
        <f>IF('Entry of Marks'!F273="","",'Entry of Marks'!F273)</f>
        <v/>
      </c>
      <c r="Z61" s="119" t="str">
        <f>IF('Entry of Marks'!AA273="","",'Entry of Marks'!AA273)</f>
        <v/>
      </c>
      <c r="AA61" s="119" t="str">
        <f>IF('Entry of Marks'!M273="","",'Entry of Marks'!M273)</f>
        <v/>
      </c>
      <c r="AB61" s="119" t="str">
        <f>IF('Entry of Marks'!AH273="","",'Entry of Marks'!AH273)</f>
        <v/>
      </c>
      <c r="AC61" s="116" t="str">
        <f t="shared" si="8"/>
        <v/>
      </c>
      <c r="AD61" s="259" t="str">
        <f>IF('Entry of Marks'!AO273="","",'Entry of Marks'!AO273)</f>
        <v/>
      </c>
      <c r="AE61" s="116" t="str">
        <f t="shared" si="9"/>
        <v/>
      </c>
      <c r="AF61" s="167" t="str">
        <f t="shared" si="135"/>
        <v/>
      </c>
      <c r="AG61" s="167" t="str">
        <f t="shared" si="10"/>
        <v/>
      </c>
      <c r="AH61" s="167" t="str">
        <f t="shared" si="126"/>
        <v/>
      </c>
      <c r="AI61" s="165" t="str">
        <f t="shared" si="127"/>
        <v/>
      </c>
      <c r="AJ61" s="260" t="str">
        <f>IF('Entry of Marks'!F378="","",'Entry of Marks'!F378)</f>
        <v/>
      </c>
      <c r="AK61" s="257" t="str">
        <f>IF('Entry of Marks'!AA378="","",'Entry of Marks'!AA378)</f>
        <v/>
      </c>
      <c r="AL61" s="257" t="str">
        <f>IF('Entry of Marks'!M378="","",'Entry of Marks'!M378)</f>
        <v/>
      </c>
      <c r="AM61" s="257" t="str">
        <f>IF('Entry of Marks'!AH378="","",'Entry of Marks'!AH378)</f>
        <v/>
      </c>
      <c r="AN61" s="116" t="str">
        <f t="shared" si="11"/>
        <v/>
      </c>
      <c r="AO61" s="261" t="str">
        <f>IF('Entry of Marks'!AO378="","",'Entry of Marks'!AO378)</f>
        <v/>
      </c>
      <c r="AP61" s="116" t="str">
        <f t="shared" si="12"/>
        <v/>
      </c>
      <c r="AQ61" s="167" t="str">
        <f t="shared" si="136"/>
        <v/>
      </c>
      <c r="AR61" s="176" t="str">
        <f t="shared" si="145"/>
        <v/>
      </c>
      <c r="AS61" s="176" t="str">
        <f t="shared" si="14"/>
        <v/>
      </c>
      <c r="AT61" s="176" t="str">
        <f t="shared" si="15"/>
        <v/>
      </c>
      <c r="AU61" s="262" t="str">
        <f>IF('Entry of Marks'!F483="","",'Entry of Marks'!F483)</f>
        <v/>
      </c>
      <c r="AV61" s="119" t="str">
        <f>IF('Entry of Marks'!AA483="","",'Entry of Marks'!AA483)</f>
        <v/>
      </c>
      <c r="AW61" s="119" t="str">
        <f>IF('Entry of Marks'!M483="","",'Entry of Marks'!M483)</f>
        <v/>
      </c>
      <c r="AX61" s="119" t="str">
        <f>IF('Entry of Marks'!AH483="","",'Entry of Marks'!AH483)</f>
        <v/>
      </c>
      <c r="AY61" s="116" t="str">
        <f t="shared" si="16"/>
        <v/>
      </c>
      <c r="AZ61" s="259" t="str">
        <f>IF('Entry of Marks'!AO483="","",'Entry of Marks'!AO483)</f>
        <v/>
      </c>
      <c r="BA61" s="116" t="str">
        <f t="shared" si="17"/>
        <v/>
      </c>
      <c r="BB61" s="167" t="str">
        <f t="shared" si="137"/>
        <v/>
      </c>
      <c r="BC61" s="167" t="str">
        <f t="shared" si="18"/>
        <v/>
      </c>
      <c r="BD61" s="167" t="str">
        <f t="shared" si="19"/>
        <v/>
      </c>
      <c r="BE61" s="165" t="str">
        <f t="shared" si="143"/>
        <v/>
      </c>
      <c r="BF61" s="260" t="str">
        <f>IF('Entry of Marks'!F588="","",'Entry of Marks'!F588)</f>
        <v/>
      </c>
      <c r="BG61" s="257" t="str">
        <f>IF('Entry of Marks'!AA588="","",'Entry of Marks'!AA588)</f>
        <v/>
      </c>
      <c r="BH61" s="257" t="str">
        <f>IF('Entry of Marks'!M588="","",'Entry of Marks'!M588)</f>
        <v/>
      </c>
      <c r="BI61" s="257" t="str">
        <f>IF('Entry of Marks'!AH588="","",'Entry of Marks'!AH588)</f>
        <v/>
      </c>
      <c r="BJ61" s="116" t="str">
        <f t="shared" si="20"/>
        <v/>
      </c>
      <c r="BK61" s="261" t="str">
        <f>IF('Entry of Marks'!AO588="","",'Entry of Marks'!AO588)</f>
        <v/>
      </c>
      <c r="BL61" s="116" t="str">
        <f t="shared" si="21"/>
        <v/>
      </c>
      <c r="BM61" s="167" t="str">
        <f t="shared" si="138"/>
        <v/>
      </c>
      <c r="BN61" s="176" t="str">
        <f t="shared" si="22"/>
        <v/>
      </c>
      <c r="BO61" s="176" t="str">
        <f t="shared" si="23"/>
        <v/>
      </c>
      <c r="BP61" s="176" t="str">
        <f t="shared" si="24"/>
        <v/>
      </c>
      <c r="BQ61" s="258" t="str">
        <f>IF('Entry of Marks'!F693="","",'Entry of Marks'!F693)</f>
        <v/>
      </c>
      <c r="BR61" s="119" t="str">
        <f>IF('Entry of Marks'!AA693="","",'Entry of Marks'!AA693)</f>
        <v/>
      </c>
      <c r="BS61" s="119" t="str">
        <f>IF('Entry of Marks'!M693="","",'Entry of Marks'!M693)</f>
        <v/>
      </c>
      <c r="BT61" s="119" t="str">
        <f>IF('Entry of Marks'!AH693="","",'Entry of Marks'!AH693)</f>
        <v/>
      </c>
      <c r="BU61" s="116" t="str">
        <f t="shared" si="25"/>
        <v/>
      </c>
      <c r="BV61" s="119" t="str">
        <f>IF('Entry of Marks'!AO693="","",'Entry of Marks'!AO693)</f>
        <v/>
      </c>
      <c r="BW61" s="116" t="str">
        <f t="shared" si="26"/>
        <v/>
      </c>
      <c r="BX61" s="167" t="str">
        <f t="shared" si="139"/>
        <v/>
      </c>
      <c r="BY61" s="167" t="str">
        <f t="shared" si="27"/>
        <v/>
      </c>
      <c r="BZ61" s="167" t="str">
        <f t="shared" si="128"/>
        <v/>
      </c>
      <c r="CA61" s="165" t="str">
        <f t="shared" si="140"/>
        <v/>
      </c>
      <c r="CB61" s="260" t="str">
        <f>IF('Entry of Marks'!F798="","",'Entry of Marks'!F798)</f>
        <v/>
      </c>
      <c r="CC61" s="257" t="str">
        <f>IF('Entry of Marks'!AA798="","",'Entry of Marks'!AA798)</f>
        <v/>
      </c>
      <c r="CD61" s="257" t="str">
        <f>IF('Entry of Marks'!M798="","",'Entry of Marks'!M798)</f>
        <v/>
      </c>
      <c r="CE61" s="257" t="str">
        <f>IF('Entry of Marks'!AH798="","",'Entry of Marks'!AH798)</f>
        <v/>
      </c>
      <c r="CF61" s="116" t="str">
        <f t="shared" si="144"/>
        <v/>
      </c>
      <c r="CG61" s="261" t="str">
        <f>IF('Entry of Marks'!AO798="","",'Entry of Marks'!AO798)</f>
        <v/>
      </c>
      <c r="CH61" s="116" t="str">
        <f t="shared" si="28"/>
        <v/>
      </c>
      <c r="CI61" s="167" t="str">
        <f t="shared" si="141"/>
        <v/>
      </c>
      <c r="CJ61" s="176" t="str">
        <f t="shared" si="129"/>
        <v/>
      </c>
      <c r="CK61" s="176" t="str">
        <f t="shared" si="29"/>
        <v/>
      </c>
      <c r="CL61" s="324" t="str">
        <f t="shared" si="30"/>
        <v/>
      </c>
      <c r="CM61" s="258" t="str">
        <f>IF('Entry of Marks'!F903="","",'Entry of Marks'!F903)</f>
        <v/>
      </c>
      <c r="CN61" s="119" t="str">
        <f>IF('Entry of Marks'!AA903="","",'Entry of Marks'!AA903)</f>
        <v/>
      </c>
      <c r="CO61" s="119" t="str">
        <f>IF('Entry of Marks'!M903="","",'Entry of Marks'!M903)</f>
        <v/>
      </c>
      <c r="CP61" s="119" t="str">
        <f>IF('Entry of Marks'!AH903="","",'Entry of Marks'!AH903)</f>
        <v/>
      </c>
      <c r="CQ61" s="116" t="str">
        <f t="shared" si="31"/>
        <v/>
      </c>
      <c r="CR61" s="119" t="str">
        <f>IF('Entry of Marks'!AO903="","",'Entry of Marks'!AO903)</f>
        <v/>
      </c>
      <c r="CS61" s="116" t="str">
        <f t="shared" si="32"/>
        <v/>
      </c>
      <c r="CT61" s="167" t="str">
        <f t="shared" si="142"/>
        <v/>
      </c>
      <c r="CU61" s="167" t="str">
        <f t="shared" si="33"/>
        <v/>
      </c>
      <c r="CV61" s="167" t="str">
        <f t="shared" si="34"/>
        <v/>
      </c>
      <c r="CW61" s="165" t="str">
        <f t="shared" si="35"/>
        <v/>
      </c>
      <c r="CX61" s="131" t="str">
        <f>IF('Co-Scholostic'!C60="","",'Co-Scholostic'!C60)</f>
        <v/>
      </c>
      <c r="CY61" s="131" t="str">
        <f>IF('Co-Scholostic'!D60="","",'Co-Scholostic'!D60)</f>
        <v/>
      </c>
      <c r="CZ61" s="131" t="str">
        <f>IF('Co-Scholostic'!E60="","",'Co-Scholostic'!E60)</f>
        <v/>
      </c>
      <c r="DA61" s="131" t="str">
        <f>IF('Co-Scholostic'!F60="","",'Co-Scholostic'!F60)</f>
        <v/>
      </c>
      <c r="DB61" s="134" t="str">
        <f t="shared" si="36"/>
        <v/>
      </c>
      <c r="DC61" s="134" t="str">
        <f t="shared" si="37"/>
        <v/>
      </c>
      <c r="DD61" s="134" t="str">
        <f t="shared" si="38"/>
        <v/>
      </c>
      <c r="DE61" s="134" t="str">
        <f t="shared" si="39"/>
        <v/>
      </c>
      <c r="DF61" s="134" t="str">
        <f t="shared" si="40"/>
        <v/>
      </c>
      <c r="DG61" s="134" t="str">
        <f t="shared" si="41"/>
        <v/>
      </c>
      <c r="DH61" s="134" t="str">
        <f t="shared" si="42"/>
        <v/>
      </c>
      <c r="DI61" s="134" t="str">
        <f t="shared" si="43"/>
        <v/>
      </c>
      <c r="DJ61" s="134" t="e">
        <f t="shared" si="44"/>
        <v>#VALUE!</v>
      </c>
      <c r="DK61" s="137" t="str">
        <f t="shared" si="45"/>
        <v/>
      </c>
      <c r="DL61" s="137" t="str">
        <f t="shared" si="46"/>
        <v/>
      </c>
      <c r="DM61" s="137" t="str">
        <f t="shared" si="47"/>
        <v/>
      </c>
      <c r="DN61" s="137" t="str">
        <f t="shared" si="48"/>
        <v/>
      </c>
      <c r="DO61" s="137" t="str">
        <f t="shared" si="49"/>
        <v/>
      </c>
      <c r="DP61" s="137" t="str">
        <f t="shared" si="50"/>
        <v/>
      </c>
      <c r="DQ61" s="137" t="str">
        <f t="shared" si="51"/>
        <v/>
      </c>
      <c r="DR61" s="137" t="str">
        <f t="shared" si="52"/>
        <v/>
      </c>
      <c r="DS61" s="137" t="e">
        <f t="shared" si="53"/>
        <v>#VALUE!</v>
      </c>
      <c r="DT61" s="143" t="str">
        <f t="shared" si="54"/>
        <v/>
      </c>
      <c r="DU61" s="144" t="str">
        <f t="shared" si="55"/>
        <v/>
      </c>
      <c r="DV61" s="145" t="str">
        <f t="shared" si="56"/>
        <v/>
      </c>
      <c r="DW61" s="138"/>
      <c r="DX61" s="30" t="str">
        <f t="shared" si="130"/>
        <v/>
      </c>
      <c r="DY61" s="146" t="str">
        <f t="shared" si="57"/>
        <v/>
      </c>
      <c r="DZ61" s="266" t="str">
        <f t="shared" si="58"/>
        <v/>
      </c>
      <c r="EA61" s="266" t="str">
        <f t="shared" si="59"/>
        <v/>
      </c>
      <c r="EB61" s="266" t="str">
        <f t="shared" si="60"/>
        <v/>
      </c>
      <c r="EC61" s="266" t="str">
        <f t="shared" si="61"/>
        <v/>
      </c>
      <c r="ED61" s="266" t="str">
        <f t="shared" si="62"/>
        <v/>
      </c>
      <c r="EE61" s="266" t="str">
        <f t="shared" si="63"/>
        <v/>
      </c>
      <c r="EF61" s="266" t="str">
        <f t="shared" si="64"/>
        <v/>
      </c>
      <c r="EG61" s="268"/>
      <c r="EH61" s="269" t="str">
        <f t="shared" si="65"/>
        <v/>
      </c>
      <c r="EI61" s="269" t="str">
        <f t="shared" si="66"/>
        <v/>
      </c>
      <c r="EJ61" s="269" t="str">
        <f t="shared" si="67"/>
        <v/>
      </c>
      <c r="EK61" s="269" t="str">
        <f t="shared" si="68"/>
        <v/>
      </c>
      <c r="EL61" s="271" t="str">
        <f t="shared" si="69"/>
        <v/>
      </c>
      <c r="EM61" s="271" t="str">
        <f t="shared" si="70"/>
        <v/>
      </c>
      <c r="EN61" s="273" t="str">
        <f t="shared" si="71"/>
        <v/>
      </c>
      <c r="EO61" s="276">
        <f t="shared" si="72"/>
        <v>0</v>
      </c>
      <c r="EP61" s="276" t="str">
        <f t="shared" si="73"/>
        <v/>
      </c>
      <c r="EQ61" s="148" t="str">
        <f t="shared" si="74"/>
        <v/>
      </c>
      <c r="ER61" s="148" t="str">
        <f t="shared" si="75"/>
        <v/>
      </c>
      <c r="ES61" s="276" t="str">
        <f t="shared" si="131"/>
        <v/>
      </c>
      <c r="ET61" s="276" t="str">
        <f t="shared" si="76"/>
        <v/>
      </c>
      <c r="EU61" s="147" t="str">
        <f t="shared" si="77"/>
        <v/>
      </c>
      <c r="EV61" s="148" t="str">
        <f t="shared" si="78"/>
        <v/>
      </c>
      <c r="EW61" s="148" t="str">
        <f t="shared" si="79"/>
        <v/>
      </c>
      <c r="EX61" s="148"/>
      <c r="EY61" s="148" t="str">
        <f t="shared" si="80"/>
        <v/>
      </c>
      <c r="EZ61" s="151" t="str">
        <f t="shared" si="81"/>
        <v/>
      </c>
      <c r="FA61" s="151" t="str">
        <f t="shared" si="82"/>
        <v/>
      </c>
      <c r="FB61" s="151" t="str">
        <f t="shared" si="83"/>
        <v/>
      </c>
      <c r="FC61" s="151" t="str">
        <f t="shared" si="84"/>
        <v/>
      </c>
      <c r="FD61" s="151" t="str">
        <f t="shared" si="85"/>
        <v/>
      </c>
      <c r="FE61" s="151" t="str">
        <f t="shared" si="86"/>
        <v/>
      </c>
      <c r="FF61" s="151" t="str">
        <f t="shared" si="87"/>
        <v/>
      </c>
      <c r="FG61" s="152" t="str">
        <f t="shared" si="88"/>
        <v/>
      </c>
      <c r="FH61" s="152" t="str">
        <f t="shared" si="89"/>
        <v/>
      </c>
      <c r="FI61" s="152" t="str">
        <f t="shared" si="90"/>
        <v/>
      </c>
      <c r="FJ61" s="152" t="str">
        <f t="shared" si="91"/>
        <v/>
      </c>
      <c r="FK61" s="151" t="str">
        <f t="shared" si="92"/>
        <v/>
      </c>
      <c r="FL61" s="151" t="str">
        <f t="shared" si="93"/>
        <v/>
      </c>
      <c r="FM61" s="152" t="str">
        <f t="shared" si="94"/>
        <v/>
      </c>
      <c r="FN61" s="152">
        <f t="shared" si="95"/>
        <v>0</v>
      </c>
      <c r="FO61" s="152" t="str">
        <f t="shared" si="96"/>
        <v/>
      </c>
      <c r="FP61" s="152" t="str">
        <f t="shared" si="97"/>
        <v/>
      </c>
      <c r="FQ61" s="152" t="str">
        <f t="shared" si="98"/>
        <v/>
      </c>
      <c r="FR61" s="152" t="str">
        <f t="shared" si="99"/>
        <v/>
      </c>
      <c r="FS61" s="152" t="str">
        <f t="shared" si="100"/>
        <v/>
      </c>
      <c r="FT61" s="152" t="str">
        <f t="shared" si="101"/>
        <v/>
      </c>
      <c r="FU61" s="152" t="str">
        <f t="shared" si="102"/>
        <v/>
      </c>
      <c r="FV61" s="151" t="str">
        <f t="shared" si="103"/>
        <v/>
      </c>
      <c r="FW61" s="151" t="str">
        <f t="shared" si="104"/>
        <v/>
      </c>
      <c r="FX61" s="152" t="str">
        <f t="shared" si="105"/>
        <v/>
      </c>
      <c r="FY61" s="153" t="str">
        <f t="shared" si="132"/>
        <v/>
      </c>
      <c r="FZ61" s="156">
        <f t="shared" si="106"/>
        <v>0</v>
      </c>
      <c r="GA61" s="241" t="str">
        <f t="shared" si="107"/>
        <v/>
      </c>
      <c r="GB61" s="214" t="str">
        <f t="shared" si="108"/>
        <v/>
      </c>
      <c r="GC61" s="214" t="str">
        <f t="shared" si="109"/>
        <v/>
      </c>
      <c r="GD61" s="242" t="str">
        <f t="shared" si="110"/>
        <v/>
      </c>
      <c r="GE61" s="253" t="str">
        <f t="shared" si="111"/>
        <v/>
      </c>
      <c r="GF61" s="253" t="str">
        <f t="shared" si="112"/>
        <v/>
      </c>
      <c r="GG61" s="253" t="str">
        <f t="shared" si="113"/>
        <v/>
      </c>
      <c r="GH61" s="253" t="str">
        <f t="shared" si="114"/>
        <v/>
      </c>
      <c r="GI61" s="253" t="str">
        <f t="shared" si="115"/>
        <v/>
      </c>
      <c r="GJ61" s="253" t="str">
        <f t="shared" si="116"/>
        <v/>
      </c>
      <c r="GK61" s="253" t="str">
        <f t="shared" si="117"/>
        <v/>
      </c>
      <c r="GL61" s="253" t="str">
        <f t="shared" si="118"/>
        <v/>
      </c>
      <c r="GM61" s="253" t="str">
        <f t="shared" si="119"/>
        <v/>
      </c>
      <c r="GN61" s="253" t="str">
        <f t="shared" si="120"/>
        <v/>
      </c>
      <c r="GO61" s="329" t="str">
        <f t="shared" si="121"/>
        <v/>
      </c>
      <c r="GP61" s="329" t="str">
        <f t="shared" si="122"/>
        <v/>
      </c>
    </row>
    <row r="62" spans="1:198" x14ac:dyDescent="0.35">
      <c r="A62" s="1">
        <f>IF('Student Profile'!A61="","",'Student Profile'!A61)</f>
        <v>59</v>
      </c>
      <c r="B62" s="28" t="str">
        <f>IF('Student Profile'!B61="","",'Student Profile'!B61)</f>
        <v/>
      </c>
      <c r="C62" s="114" t="str">
        <f>IF('Entry of Marks'!F64="","",'Entry of Marks'!F64)</f>
        <v/>
      </c>
      <c r="D62" s="119" t="str">
        <f>IF('Entry of Marks'!AA64="","",'Entry of Marks'!AA64)</f>
        <v/>
      </c>
      <c r="E62" s="115" t="str">
        <f>IF('Entry of Marks'!M64="","",'Entry of Marks'!M64)</f>
        <v/>
      </c>
      <c r="F62" s="115" t="str">
        <f>IF('Entry of Marks'!AH64="","",'Entry of Marks'!AH64)</f>
        <v/>
      </c>
      <c r="G62" s="116" t="str">
        <f t="shared" si="1"/>
        <v/>
      </c>
      <c r="H62" s="116" t="str">
        <f>IF('Entry of Marks'!AO64="","",'Entry of Marks'!AO64)</f>
        <v/>
      </c>
      <c r="I62" s="116" t="str">
        <f t="shared" si="123"/>
        <v/>
      </c>
      <c r="J62" s="167" t="str">
        <f t="shared" si="133"/>
        <v/>
      </c>
      <c r="K62" s="167" t="str">
        <f t="shared" si="2"/>
        <v/>
      </c>
      <c r="L62" s="167" t="str">
        <f t="shared" si="3"/>
        <v/>
      </c>
      <c r="M62" s="165" t="str">
        <f t="shared" si="124"/>
        <v/>
      </c>
      <c r="N62" s="124" t="str">
        <f>IF('Entry of Marks'!F169="","",'Entry of Marks'!F169)</f>
        <v/>
      </c>
      <c r="O62" s="125" t="str">
        <f>IF('Entry of Marks'!AA169="","",'Entry of Marks'!AA169)</f>
        <v/>
      </c>
      <c r="P62" s="125" t="str">
        <f>IF('Entry of Marks'!M169="","",'Entry of Marks'!M169)</f>
        <v/>
      </c>
      <c r="Q62" s="257" t="str">
        <f>IF('Entry of Marks'!AH169="","",'Entry of Marks'!AH169)</f>
        <v/>
      </c>
      <c r="R62" s="116" t="str">
        <f t="shared" si="4"/>
        <v/>
      </c>
      <c r="S62" s="126" t="str">
        <f>IF('Entry of Marks'!AO169="","",'Entry of Marks'!AO169)</f>
        <v/>
      </c>
      <c r="T62" s="116" t="str">
        <f t="shared" si="5"/>
        <v/>
      </c>
      <c r="U62" s="167" t="str">
        <f t="shared" si="134"/>
        <v/>
      </c>
      <c r="V62" s="176" t="str">
        <f t="shared" si="6"/>
        <v/>
      </c>
      <c r="W62" s="176" t="str">
        <f t="shared" si="125"/>
        <v/>
      </c>
      <c r="X62" s="174" t="str">
        <f t="shared" si="7"/>
        <v/>
      </c>
      <c r="Y62" s="258" t="str">
        <f>IF('Entry of Marks'!F274="","",'Entry of Marks'!F274)</f>
        <v/>
      </c>
      <c r="Z62" s="119" t="str">
        <f>IF('Entry of Marks'!AA274="","",'Entry of Marks'!AA274)</f>
        <v/>
      </c>
      <c r="AA62" s="119" t="str">
        <f>IF('Entry of Marks'!M274="","",'Entry of Marks'!M274)</f>
        <v/>
      </c>
      <c r="AB62" s="119" t="str">
        <f>IF('Entry of Marks'!AH274="","",'Entry of Marks'!AH274)</f>
        <v/>
      </c>
      <c r="AC62" s="116" t="str">
        <f t="shared" si="8"/>
        <v/>
      </c>
      <c r="AD62" s="259" t="str">
        <f>IF('Entry of Marks'!AO274="","",'Entry of Marks'!AO274)</f>
        <v/>
      </c>
      <c r="AE62" s="116" t="str">
        <f t="shared" si="9"/>
        <v/>
      </c>
      <c r="AF62" s="167" t="str">
        <f t="shared" si="135"/>
        <v/>
      </c>
      <c r="AG62" s="167" t="str">
        <f t="shared" si="10"/>
        <v/>
      </c>
      <c r="AH62" s="167" t="str">
        <f t="shared" si="126"/>
        <v/>
      </c>
      <c r="AI62" s="165" t="str">
        <f t="shared" si="127"/>
        <v/>
      </c>
      <c r="AJ62" s="260" t="str">
        <f>IF('Entry of Marks'!F379="","",'Entry of Marks'!F379)</f>
        <v/>
      </c>
      <c r="AK62" s="257" t="str">
        <f>IF('Entry of Marks'!AA379="","",'Entry of Marks'!AA379)</f>
        <v/>
      </c>
      <c r="AL62" s="257" t="str">
        <f>IF('Entry of Marks'!M379="","",'Entry of Marks'!M379)</f>
        <v/>
      </c>
      <c r="AM62" s="257" t="str">
        <f>IF('Entry of Marks'!AH379="","",'Entry of Marks'!AH379)</f>
        <v/>
      </c>
      <c r="AN62" s="116" t="str">
        <f t="shared" si="11"/>
        <v/>
      </c>
      <c r="AO62" s="261" t="str">
        <f>IF('Entry of Marks'!AO379="","",'Entry of Marks'!AO379)</f>
        <v/>
      </c>
      <c r="AP62" s="116" t="str">
        <f t="shared" si="12"/>
        <v/>
      </c>
      <c r="AQ62" s="167" t="str">
        <f t="shared" si="136"/>
        <v/>
      </c>
      <c r="AR62" s="176" t="str">
        <f t="shared" si="145"/>
        <v/>
      </c>
      <c r="AS62" s="176" t="str">
        <f t="shared" si="14"/>
        <v/>
      </c>
      <c r="AT62" s="176" t="str">
        <f t="shared" si="15"/>
        <v/>
      </c>
      <c r="AU62" s="262" t="str">
        <f>IF('Entry of Marks'!F484="","",'Entry of Marks'!F484)</f>
        <v/>
      </c>
      <c r="AV62" s="119" t="str">
        <f>IF('Entry of Marks'!AA484="","",'Entry of Marks'!AA484)</f>
        <v/>
      </c>
      <c r="AW62" s="119" t="str">
        <f>IF('Entry of Marks'!M484="","",'Entry of Marks'!M484)</f>
        <v/>
      </c>
      <c r="AX62" s="119" t="str">
        <f>IF('Entry of Marks'!AH484="","",'Entry of Marks'!AH484)</f>
        <v/>
      </c>
      <c r="AY62" s="116" t="str">
        <f t="shared" si="16"/>
        <v/>
      </c>
      <c r="AZ62" s="259" t="str">
        <f>IF('Entry of Marks'!AO484="","",'Entry of Marks'!AO484)</f>
        <v/>
      </c>
      <c r="BA62" s="116" t="str">
        <f t="shared" si="17"/>
        <v/>
      </c>
      <c r="BB62" s="167" t="str">
        <f t="shared" si="137"/>
        <v/>
      </c>
      <c r="BC62" s="167" t="str">
        <f t="shared" si="18"/>
        <v/>
      </c>
      <c r="BD62" s="167" t="str">
        <f t="shared" si="19"/>
        <v/>
      </c>
      <c r="BE62" s="165" t="str">
        <f t="shared" ref="BE62:BE103" si="146">IF(BB62="","",IF($BE$3="Aggregate",BD62,IF($BE$3="Theory and Practical Separate",BC62)))</f>
        <v/>
      </c>
      <c r="BF62" s="260" t="str">
        <f>IF('Entry of Marks'!F589="","",'Entry of Marks'!F589)</f>
        <v/>
      </c>
      <c r="BG62" s="257" t="str">
        <f>IF('Entry of Marks'!AA589="","",'Entry of Marks'!AA589)</f>
        <v/>
      </c>
      <c r="BH62" s="257" t="str">
        <f>IF('Entry of Marks'!M589="","",'Entry of Marks'!M589)</f>
        <v/>
      </c>
      <c r="BI62" s="257" t="str">
        <f>IF('Entry of Marks'!AH589="","",'Entry of Marks'!AH589)</f>
        <v/>
      </c>
      <c r="BJ62" s="116" t="str">
        <f t="shared" si="20"/>
        <v/>
      </c>
      <c r="BK62" s="261" t="str">
        <f>IF('Entry of Marks'!AO589="","",'Entry of Marks'!AO589)</f>
        <v/>
      </c>
      <c r="BL62" s="116" t="str">
        <f t="shared" si="21"/>
        <v/>
      </c>
      <c r="BM62" s="167" t="str">
        <f t="shared" si="138"/>
        <v/>
      </c>
      <c r="BN62" s="176" t="str">
        <f t="shared" si="22"/>
        <v/>
      </c>
      <c r="BO62" s="176" t="str">
        <f t="shared" si="23"/>
        <v/>
      </c>
      <c r="BP62" s="176" t="str">
        <f t="shared" ref="BP62:BP103" si="147">IF(BM62="","",IF($BP$3="Aggregate",BO62,IF($BP$3="Theory and Practical Separate",BN62)))</f>
        <v/>
      </c>
      <c r="BQ62" s="258" t="str">
        <f>IF('Entry of Marks'!F694="","",'Entry of Marks'!F694)</f>
        <v/>
      </c>
      <c r="BR62" s="119" t="str">
        <f>IF('Entry of Marks'!AA694="","",'Entry of Marks'!AA694)</f>
        <v/>
      </c>
      <c r="BS62" s="119" t="str">
        <f>IF('Entry of Marks'!M694="","",'Entry of Marks'!M694)</f>
        <v/>
      </c>
      <c r="BT62" s="119" t="str">
        <f>IF('Entry of Marks'!AH694="","",'Entry of Marks'!AH694)</f>
        <v/>
      </c>
      <c r="BU62" s="116" t="str">
        <f t="shared" si="25"/>
        <v/>
      </c>
      <c r="BV62" s="119" t="str">
        <f>IF('Entry of Marks'!AO694="","",'Entry of Marks'!AO694)</f>
        <v/>
      </c>
      <c r="BW62" s="116" t="str">
        <f t="shared" si="26"/>
        <v/>
      </c>
      <c r="BX62" s="167" t="str">
        <f t="shared" si="139"/>
        <v/>
      </c>
      <c r="BY62" s="167" t="str">
        <f t="shared" si="27"/>
        <v/>
      </c>
      <c r="BZ62" s="167" t="str">
        <f t="shared" si="128"/>
        <v/>
      </c>
      <c r="CA62" s="165" t="str">
        <f t="shared" si="140"/>
        <v/>
      </c>
      <c r="CB62" s="260" t="str">
        <f>IF('Entry of Marks'!F799="","",'Entry of Marks'!F799)</f>
        <v/>
      </c>
      <c r="CC62" s="257" t="str">
        <f>IF('Entry of Marks'!AA799="","",'Entry of Marks'!AA799)</f>
        <v/>
      </c>
      <c r="CD62" s="257" t="str">
        <f>IF('Entry of Marks'!M799="","",'Entry of Marks'!M799)</f>
        <v/>
      </c>
      <c r="CE62" s="257" t="str">
        <f>IF('Entry of Marks'!AH799="","",'Entry of Marks'!AH799)</f>
        <v/>
      </c>
      <c r="CF62" s="116" t="str">
        <f t="shared" si="144"/>
        <v/>
      </c>
      <c r="CG62" s="261" t="str">
        <f>IF('Entry of Marks'!AO799="","",'Entry of Marks'!AO799)</f>
        <v/>
      </c>
      <c r="CH62" s="116" t="str">
        <f t="shared" si="28"/>
        <v/>
      </c>
      <c r="CI62" s="167" t="str">
        <f t="shared" si="141"/>
        <v/>
      </c>
      <c r="CJ62" s="176" t="str">
        <f t="shared" si="129"/>
        <v/>
      </c>
      <c r="CK62" s="176" t="str">
        <f t="shared" si="29"/>
        <v/>
      </c>
      <c r="CL62" s="324" t="str">
        <f t="shared" si="30"/>
        <v/>
      </c>
      <c r="CM62" s="258" t="str">
        <f>IF('Entry of Marks'!F904="","",'Entry of Marks'!F904)</f>
        <v/>
      </c>
      <c r="CN62" s="119" t="str">
        <f>IF('Entry of Marks'!AA904="","",'Entry of Marks'!AA904)</f>
        <v/>
      </c>
      <c r="CO62" s="119" t="str">
        <f>IF('Entry of Marks'!M904="","",'Entry of Marks'!M904)</f>
        <v/>
      </c>
      <c r="CP62" s="119" t="str">
        <f>IF('Entry of Marks'!AH904="","",'Entry of Marks'!AH904)</f>
        <v/>
      </c>
      <c r="CQ62" s="116" t="str">
        <f t="shared" si="31"/>
        <v/>
      </c>
      <c r="CR62" s="119" t="str">
        <f>IF('Entry of Marks'!AO904="","",'Entry of Marks'!AO904)</f>
        <v/>
      </c>
      <c r="CS62" s="116" t="str">
        <f t="shared" si="32"/>
        <v/>
      </c>
      <c r="CT62" s="167" t="str">
        <f t="shared" si="142"/>
        <v/>
      </c>
      <c r="CU62" s="167" t="str">
        <f t="shared" si="33"/>
        <v/>
      </c>
      <c r="CV62" s="167" t="str">
        <f t="shared" si="34"/>
        <v/>
      </c>
      <c r="CW62" s="165" t="str">
        <f t="shared" ref="CW62:CW103" si="148">IF(CT62="","",IF($CW$3="Aggregate",CV62,IF($CW$3="Theory and Practical Separate",CU62)))</f>
        <v/>
      </c>
      <c r="CX62" s="131" t="str">
        <f>IF('Co-Scholostic'!C61="","",'Co-Scholostic'!C61)</f>
        <v/>
      </c>
      <c r="CY62" s="131" t="str">
        <f>IF('Co-Scholostic'!D61="","",'Co-Scholostic'!D61)</f>
        <v/>
      </c>
      <c r="CZ62" s="131" t="str">
        <f>IF('Co-Scholostic'!E61="","",'Co-Scholostic'!E61)</f>
        <v/>
      </c>
      <c r="DA62" s="131" t="str">
        <f>IF('Co-Scholostic'!F61="","",'Co-Scholostic'!F61)</f>
        <v/>
      </c>
      <c r="DB62" s="134" t="str">
        <f t="shared" si="36"/>
        <v/>
      </c>
      <c r="DC62" s="134" t="str">
        <f t="shared" si="37"/>
        <v/>
      </c>
      <c r="DD62" s="134" t="str">
        <f t="shared" si="38"/>
        <v/>
      </c>
      <c r="DE62" s="134" t="str">
        <f t="shared" si="39"/>
        <v/>
      </c>
      <c r="DF62" s="134" t="str">
        <f t="shared" si="40"/>
        <v/>
      </c>
      <c r="DG62" s="134" t="str">
        <f t="shared" si="41"/>
        <v/>
      </c>
      <c r="DH62" s="134" t="str">
        <f t="shared" si="42"/>
        <v/>
      </c>
      <c r="DI62" s="134" t="str">
        <f t="shared" si="43"/>
        <v/>
      </c>
      <c r="DJ62" s="134" t="e">
        <f t="shared" si="44"/>
        <v>#VALUE!</v>
      </c>
      <c r="DK62" s="137" t="str">
        <f t="shared" si="45"/>
        <v/>
      </c>
      <c r="DL62" s="137" t="str">
        <f t="shared" si="46"/>
        <v/>
      </c>
      <c r="DM62" s="137" t="str">
        <f t="shared" si="47"/>
        <v/>
      </c>
      <c r="DN62" s="137" t="str">
        <f t="shared" si="48"/>
        <v/>
      </c>
      <c r="DO62" s="137" t="str">
        <f t="shared" si="49"/>
        <v/>
      </c>
      <c r="DP62" s="137" t="str">
        <f t="shared" si="50"/>
        <v/>
      </c>
      <c r="DQ62" s="137" t="str">
        <f t="shared" si="51"/>
        <v/>
      </c>
      <c r="DR62" s="137" t="str">
        <f t="shared" si="52"/>
        <v/>
      </c>
      <c r="DS62" s="137" t="e">
        <f t="shared" si="53"/>
        <v>#VALUE!</v>
      </c>
      <c r="DT62" s="143" t="str">
        <f t="shared" si="54"/>
        <v/>
      </c>
      <c r="DU62" s="144" t="str">
        <f t="shared" si="55"/>
        <v/>
      </c>
      <c r="DV62" s="145" t="str">
        <f t="shared" ref="DV62:DV103" si="149">IF(DU62="","",(DU62/DT62))</f>
        <v/>
      </c>
      <c r="DW62" s="138"/>
      <c r="DX62" s="30" t="str">
        <f t="shared" ref="DX62:DX103" si="150">IF(DU62="","",IF(DW62&lt;1,"PASS",""))</f>
        <v/>
      </c>
      <c r="DY62" s="146" t="str">
        <f t="shared" si="57"/>
        <v/>
      </c>
      <c r="DZ62" s="266" t="str">
        <f>IF(DB62="YES",$DB$2,"")</f>
        <v/>
      </c>
      <c r="EA62" s="266" t="str">
        <f t="shared" si="59"/>
        <v/>
      </c>
      <c r="EB62" s="266" t="str">
        <f t="shared" si="60"/>
        <v/>
      </c>
      <c r="EC62" s="266" t="str">
        <f t="shared" si="61"/>
        <v/>
      </c>
      <c r="ED62" s="266" t="str">
        <f t="shared" si="62"/>
        <v/>
      </c>
      <c r="EE62" s="266" t="str">
        <f t="shared" si="63"/>
        <v/>
      </c>
      <c r="EF62" s="266" t="str">
        <f t="shared" si="64"/>
        <v/>
      </c>
      <c r="EG62" s="268"/>
      <c r="EH62" s="269" t="str">
        <f t="shared" si="65"/>
        <v/>
      </c>
      <c r="EI62" s="269" t="str">
        <f t="shared" si="66"/>
        <v/>
      </c>
      <c r="EJ62" s="269" t="str">
        <f t="shared" si="67"/>
        <v/>
      </c>
      <c r="EK62" s="269" t="str">
        <f t="shared" si="68"/>
        <v/>
      </c>
      <c r="EL62" s="271" t="str">
        <f t="shared" si="69"/>
        <v/>
      </c>
      <c r="EM62" s="271" t="str">
        <f t="shared" si="70"/>
        <v/>
      </c>
      <c r="EN62" s="273" t="str">
        <f t="shared" si="71"/>
        <v/>
      </c>
      <c r="EO62" s="276">
        <f t="shared" si="72"/>
        <v>0</v>
      </c>
      <c r="EP62" s="276" t="str">
        <f t="shared" si="73"/>
        <v/>
      </c>
      <c r="EQ62" s="148" t="str">
        <f t="shared" si="74"/>
        <v/>
      </c>
      <c r="ER62" s="148" t="str">
        <f t="shared" si="75"/>
        <v/>
      </c>
      <c r="ES62" s="276" t="str">
        <f t="shared" si="131"/>
        <v/>
      </c>
      <c r="ET62" s="276" t="str">
        <f t="shared" si="76"/>
        <v/>
      </c>
      <c r="EU62" s="147" t="str">
        <f t="shared" si="77"/>
        <v/>
      </c>
      <c r="EV62" s="148" t="str">
        <f t="shared" si="78"/>
        <v/>
      </c>
      <c r="EW62" s="148" t="str">
        <f t="shared" si="79"/>
        <v/>
      </c>
      <c r="EX62" s="148"/>
      <c r="EY62" s="148" t="str">
        <f t="shared" si="80"/>
        <v/>
      </c>
      <c r="EZ62" s="151" t="str">
        <f t="shared" si="81"/>
        <v/>
      </c>
      <c r="FA62" s="151" t="str">
        <f t="shared" si="82"/>
        <v/>
      </c>
      <c r="FB62" s="151" t="str">
        <f t="shared" si="83"/>
        <v/>
      </c>
      <c r="FC62" s="151" t="str">
        <f t="shared" si="84"/>
        <v/>
      </c>
      <c r="FD62" s="151" t="str">
        <f t="shared" si="85"/>
        <v/>
      </c>
      <c r="FE62" s="151" t="str">
        <f t="shared" si="86"/>
        <v/>
      </c>
      <c r="FF62" s="151" t="str">
        <f t="shared" si="87"/>
        <v/>
      </c>
      <c r="FG62" s="152" t="str">
        <f t="shared" si="88"/>
        <v/>
      </c>
      <c r="FH62" s="152" t="str">
        <f t="shared" si="89"/>
        <v/>
      </c>
      <c r="FI62" s="152" t="str">
        <f t="shared" si="90"/>
        <v/>
      </c>
      <c r="FJ62" s="152" t="str">
        <f t="shared" si="91"/>
        <v/>
      </c>
      <c r="FK62" s="151" t="str">
        <f t="shared" si="92"/>
        <v/>
      </c>
      <c r="FL62" s="151" t="str">
        <f t="shared" si="93"/>
        <v/>
      </c>
      <c r="FM62" s="152" t="str">
        <f t="shared" si="94"/>
        <v/>
      </c>
      <c r="FN62" s="152">
        <f t="shared" si="95"/>
        <v>0</v>
      </c>
      <c r="FO62" s="152" t="str">
        <f t="shared" si="96"/>
        <v/>
      </c>
      <c r="FP62" s="152" t="str">
        <f t="shared" si="97"/>
        <v/>
      </c>
      <c r="FQ62" s="152" t="str">
        <f t="shared" si="98"/>
        <v/>
      </c>
      <c r="FR62" s="152" t="str">
        <f t="shared" si="99"/>
        <v/>
      </c>
      <c r="FS62" s="152" t="str">
        <f t="shared" si="100"/>
        <v/>
      </c>
      <c r="FT62" s="152" t="str">
        <f t="shared" si="101"/>
        <v/>
      </c>
      <c r="FU62" s="152" t="str">
        <f t="shared" si="102"/>
        <v/>
      </c>
      <c r="FV62" s="151" t="str">
        <f t="shared" si="103"/>
        <v/>
      </c>
      <c r="FW62" s="151" t="str">
        <f t="shared" si="104"/>
        <v/>
      </c>
      <c r="FX62" s="152" t="str">
        <f t="shared" si="105"/>
        <v/>
      </c>
      <c r="FY62" s="153" t="str">
        <f t="shared" si="132"/>
        <v/>
      </c>
      <c r="FZ62" s="156">
        <f t="shared" si="106"/>
        <v>0</v>
      </c>
      <c r="GA62" s="241" t="str">
        <f t="shared" si="107"/>
        <v/>
      </c>
      <c r="GB62" s="214" t="str">
        <f t="shared" si="108"/>
        <v/>
      </c>
      <c r="GC62" s="214" t="str">
        <f t="shared" si="109"/>
        <v/>
      </c>
      <c r="GD62" s="242" t="str">
        <f t="shared" si="110"/>
        <v/>
      </c>
      <c r="GE62" s="253" t="str">
        <f t="shared" si="111"/>
        <v/>
      </c>
      <c r="GF62" s="253" t="str">
        <f t="shared" si="112"/>
        <v/>
      </c>
      <c r="GG62" s="253" t="str">
        <f t="shared" si="113"/>
        <v/>
      </c>
      <c r="GH62" s="253" t="str">
        <f t="shared" si="114"/>
        <v/>
      </c>
      <c r="GI62" s="253" t="str">
        <f t="shared" si="115"/>
        <v/>
      </c>
      <c r="GJ62" s="253" t="str">
        <f t="shared" si="116"/>
        <v/>
      </c>
      <c r="GK62" s="253" t="str">
        <f t="shared" si="117"/>
        <v/>
      </c>
      <c r="GL62" s="253" t="str">
        <f t="shared" si="118"/>
        <v/>
      </c>
      <c r="GM62" s="253" t="str">
        <f t="shared" si="119"/>
        <v/>
      </c>
      <c r="GN62" s="253" t="str">
        <f t="shared" si="120"/>
        <v/>
      </c>
      <c r="GO62" s="329" t="str">
        <f t="shared" si="121"/>
        <v/>
      </c>
      <c r="GP62" s="329" t="str">
        <f t="shared" si="122"/>
        <v/>
      </c>
    </row>
    <row r="63" spans="1:198" x14ac:dyDescent="0.35">
      <c r="A63" s="1">
        <f>IF('Student Profile'!A62="","",'Student Profile'!A62)</f>
        <v>60</v>
      </c>
      <c r="B63" s="28" t="str">
        <f>IF('Student Profile'!B62="","",'Student Profile'!B62)</f>
        <v/>
      </c>
      <c r="C63" s="114" t="str">
        <f>IF('Entry of Marks'!F65="","",'Entry of Marks'!F65)</f>
        <v/>
      </c>
      <c r="D63" s="119" t="str">
        <f>IF('Entry of Marks'!AA65="","",'Entry of Marks'!AA65)</f>
        <v/>
      </c>
      <c r="E63" s="115" t="str">
        <f>IF('Entry of Marks'!M65="","",'Entry of Marks'!M65)</f>
        <v/>
      </c>
      <c r="F63" s="115" t="str">
        <f>IF('Entry of Marks'!AH65="","",'Entry of Marks'!AH65)</f>
        <v/>
      </c>
      <c r="G63" s="116" t="str">
        <f t="shared" si="1"/>
        <v/>
      </c>
      <c r="H63" s="116" t="str">
        <f>IF('Entry of Marks'!AO65="","",'Entry of Marks'!AO65)</f>
        <v/>
      </c>
      <c r="I63" s="116" t="str">
        <f t="shared" si="123"/>
        <v/>
      </c>
      <c r="J63" s="167" t="str">
        <f t="shared" si="133"/>
        <v/>
      </c>
      <c r="K63" s="167" t="str">
        <f t="shared" si="2"/>
        <v/>
      </c>
      <c r="L63" s="167" t="str">
        <f t="shared" si="3"/>
        <v/>
      </c>
      <c r="M63" s="165" t="str">
        <f t="shared" si="124"/>
        <v/>
      </c>
      <c r="N63" s="124" t="str">
        <f>IF('Entry of Marks'!F170="","",'Entry of Marks'!F170)</f>
        <v/>
      </c>
      <c r="O63" s="125" t="str">
        <f>IF('Entry of Marks'!AA170="","",'Entry of Marks'!AA170)</f>
        <v/>
      </c>
      <c r="P63" s="125" t="str">
        <f>IF('Entry of Marks'!M170="","",'Entry of Marks'!M170)</f>
        <v/>
      </c>
      <c r="Q63" s="257" t="str">
        <f>IF('Entry of Marks'!AH170="","",'Entry of Marks'!AH170)</f>
        <v/>
      </c>
      <c r="R63" s="116" t="str">
        <f t="shared" si="4"/>
        <v/>
      </c>
      <c r="S63" s="126" t="str">
        <f>IF('Entry of Marks'!AO170="","",'Entry of Marks'!AO170)</f>
        <v/>
      </c>
      <c r="T63" s="116" t="str">
        <f t="shared" si="5"/>
        <v/>
      </c>
      <c r="U63" s="167" t="str">
        <f t="shared" si="134"/>
        <v/>
      </c>
      <c r="V63" s="176" t="str">
        <f t="shared" si="6"/>
        <v/>
      </c>
      <c r="W63" s="176" t="str">
        <f t="shared" si="125"/>
        <v/>
      </c>
      <c r="X63" s="174" t="str">
        <f t="shared" si="7"/>
        <v/>
      </c>
      <c r="Y63" s="258" t="str">
        <f>IF('Entry of Marks'!F275="","",'Entry of Marks'!F275)</f>
        <v/>
      </c>
      <c r="Z63" s="119" t="str">
        <f>IF('Entry of Marks'!AA275="","",'Entry of Marks'!AA275)</f>
        <v/>
      </c>
      <c r="AA63" s="119" t="str">
        <f>IF('Entry of Marks'!M275="","",'Entry of Marks'!M275)</f>
        <v/>
      </c>
      <c r="AB63" s="119" t="str">
        <f>IF('Entry of Marks'!AH275="","",'Entry of Marks'!AH275)</f>
        <v/>
      </c>
      <c r="AC63" s="116" t="str">
        <f t="shared" si="8"/>
        <v/>
      </c>
      <c r="AD63" s="259" t="str">
        <f>IF('Entry of Marks'!AO275="","",'Entry of Marks'!AO275)</f>
        <v/>
      </c>
      <c r="AE63" s="116" t="str">
        <f t="shared" si="9"/>
        <v/>
      </c>
      <c r="AF63" s="167" t="str">
        <f t="shared" si="135"/>
        <v/>
      </c>
      <c r="AG63" s="167" t="str">
        <f t="shared" si="10"/>
        <v/>
      </c>
      <c r="AH63" s="167" t="str">
        <f t="shared" si="126"/>
        <v/>
      </c>
      <c r="AI63" s="165" t="str">
        <f t="shared" ref="AI63:AI103" si="151">IF(AF63="","",IF($AI$3="Aggregate",AH63,IF($AI$3="Theory and Practical Separate",AG63)))</f>
        <v/>
      </c>
      <c r="AJ63" s="260" t="str">
        <f>IF('Entry of Marks'!F380="","",'Entry of Marks'!F380)</f>
        <v/>
      </c>
      <c r="AK63" s="257" t="str">
        <f>IF('Entry of Marks'!AA380="","",'Entry of Marks'!AA380)</f>
        <v/>
      </c>
      <c r="AL63" s="257" t="str">
        <f>IF('Entry of Marks'!M380="","",'Entry of Marks'!M380)</f>
        <v/>
      </c>
      <c r="AM63" s="257" t="str">
        <f>IF('Entry of Marks'!AH380="","",'Entry of Marks'!AH380)</f>
        <v/>
      </c>
      <c r="AN63" s="116" t="str">
        <f t="shared" si="11"/>
        <v/>
      </c>
      <c r="AO63" s="261" t="str">
        <f>IF('Entry of Marks'!AO380="","",'Entry of Marks'!AO380)</f>
        <v/>
      </c>
      <c r="AP63" s="116" t="str">
        <f t="shared" si="12"/>
        <v/>
      </c>
      <c r="AQ63" s="167" t="str">
        <f t="shared" si="136"/>
        <v/>
      </c>
      <c r="AR63" s="176" t="str">
        <f t="shared" si="145"/>
        <v/>
      </c>
      <c r="AS63" s="176" t="str">
        <f t="shared" si="14"/>
        <v/>
      </c>
      <c r="AT63" s="176" t="str">
        <f t="shared" ref="AT63:AT103" si="152">IF(AQ63="","",IF($AT$3="Aggregate",AS63,IF($AT$3="Theory and Practical Separate",AR63)))</f>
        <v/>
      </c>
      <c r="AU63" s="262" t="str">
        <f>IF('Entry of Marks'!F485="","",'Entry of Marks'!F485)</f>
        <v/>
      </c>
      <c r="AV63" s="119" t="str">
        <f>IF('Entry of Marks'!AA485="","",'Entry of Marks'!AA485)</f>
        <v/>
      </c>
      <c r="AW63" s="119" t="str">
        <f>IF('Entry of Marks'!M485="","",'Entry of Marks'!M485)</f>
        <v/>
      </c>
      <c r="AX63" s="119" t="str">
        <f>IF('Entry of Marks'!AH485="","",'Entry of Marks'!AH485)</f>
        <v/>
      </c>
      <c r="AY63" s="116" t="str">
        <f t="shared" si="16"/>
        <v/>
      </c>
      <c r="AZ63" s="259" t="str">
        <f>IF('Entry of Marks'!AO485="","",'Entry of Marks'!AO485)</f>
        <v/>
      </c>
      <c r="BA63" s="116" t="str">
        <f t="shared" si="17"/>
        <v/>
      </c>
      <c r="BB63" s="167" t="str">
        <f t="shared" si="137"/>
        <v/>
      </c>
      <c r="BC63" s="167" t="str">
        <f t="shared" si="18"/>
        <v/>
      </c>
      <c r="BD63" s="167" t="str">
        <f t="shared" si="19"/>
        <v/>
      </c>
      <c r="BE63" s="165" t="str">
        <f t="shared" si="146"/>
        <v/>
      </c>
      <c r="BF63" s="260" t="str">
        <f>IF('Entry of Marks'!F590="","",'Entry of Marks'!F590)</f>
        <v/>
      </c>
      <c r="BG63" s="257" t="str">
        <f>IF('Entry of Marks'!AA590="","",'Entry of Marks'!AA590)</f>
        <v/>
      </c>
      <c r="BH63" s="257" t="str">
        <f>IF('Entry of Marks'!M590="","",'Entry of Marks'!M590)</f>
        <v/>
      </c>
      <c r="BI63" s="257" t="str">
        <f>IF('Entry of Marks'!AH590="","",'Entry of Marks'!AH590)</f>
        <v/>
      </c>
      <c r="BJ63" s="116" t="str">
        <f t="shared" si="20"/>
        <v/>
      </c>
      <c r="BK63" s="261" t="str">
        <f>IF('Entry of Marks'!AO590="","",'Entry of Marks'!AO590)</f>
        <v/>
      </c>
      <c r="BL63" s="116" t="str">
        <f t="shared" si="21"/>
        <v/>
      </c>
      <c r="BM63" s="167" t="str">
        <f t="shared" si="138"/>
        <v/>
      </c>
      <c r="BN63" s="176" t="str">
        <f t="shared" si="22"/>
        <v/>
      </c>
      <c r="BO63" s="176" t="str">
        <f t="shared" si="23"/>
        <v/>
      </c>
      <c r="BP63" s="176" t="str">
        <f t="shared" si="147"/>
        <v/>
      </c>
      <c r="BQ63" s="258" t="str">
        <f>IF('Entry of Marks'!F695="","",'Entry of Marks'!F695)</f>
        <v/>
      </c>
      <c r="BR63" s="119" t="str">
        <f>IF('Entry of Marks'!AA695="","",'Entry of Marks'!AA695)</f>
        <v/>
      </c>
      <c r="BS63" s="119" t="str">
        <f>IF('Entry of Marks'!M695="","",'Entry of Marks'!M695)</f>
        <v/>
      </c>
      <c r="BT63" s="119" t="str">
        <f>IF('Entry of Marks'!AH695="","",'Entry of Marks'!AH695)</f>
        <v/>
      </c>
      <c r="BU63" s="116" t="str">
        <f t="shared" si="25"/>
        <v/>
      </c>
      <c r="BV63" s="119" t="str">
        <f>IF('Entry of Marks'!AO695="","",'Entry of Marks'!AO695)</f>
        <v/>
      </c>
      <c r="BW63" s="116" t="str">
        <f t="shared" si="26"/>
        <v/>
      </c>
      <c r="BX63" s="167" t="str">
        <f t="shared" si="139"/>
        <v/>
      </c>
      <c r="BY63" s="167" t="str">
        <f t="shared" si="27"/>
        <v/>
      </c>
      <c r="BZ63" s="167" t="str">
        <f t="shared" si="128"/>
        <v/>
      </c>
      <c r="CA63" s="165" t="str">
        <f t="shared" ref="CA63:CA103" si="153">IF(BX63="","",IF($CA$3="Aggregate",BZ63,IF($CA$3="Theory and Practical Separate",BY63)))</f>
        <v/>
      </c>
      <c r="CB63" s="260" t="str">
        <f>IF('Entry of Marks'!F800="","",'Entry of Marks'!F800)</f>
        <v/>
      </c>
      <c r="CC63" s="257" t="str">
        <f>IF('Entry of Marks'!AA800="","",'Entry of Marks'!AA800)</f>
        <v/>
      </c>
      <c r="CD63" s="257" t="str">
        <f>IF('Entry of Marks'!M800="","",'Entry of Marks'!M800)</f>
        <v/>
      </c>
      <c r="CE63" s="257" t="str">
        <f>IF('Entry of Marks'!AH800="","",'Entry of Marks'!AH800)</f>
        <v/>
      </c>
      <c r="CF63" s="116" t="str">
        <f t="shared" si="144"/>
        <v/>
      </c>
      <c r="CG63" s="261" t="str">
        <f>IF('Entry of Marks'!AO800="","",'Entry of Marks'!AO800)</f>
        <v/>
      </c>
      <c r="CH63" s="116" t="str">
        <f t="shared" si="28"/>
        <v/>
      </c>
      <c r="CI63" s="167" t="str">
        <f t="shared" si="141"/>
        <v/>
      </c>
      <c r="CJ63" s="176" t="str">
        <f t="shared" si="129"/>
        <v/>
      </c>
      <c r="CK63" s="176" t="str">
        <f t="shared" si="29"/>
        <v/>
      </c>
      <c r="CL63" s="324" t="str">
        <f t="shared" si="30"/>
        <v/>
      </c>
      <c r="CM63" s="258" t="str">
        <f>IF('Entry of Marks'!F905="","",'Entry of Marks'!F905)</f>
        <v/>
      </c>
      <c r="CN63" s="119" t="str">
        <f>IF('Entry of Marks'!AA905="","",'Entry of Marks'!AA905)</f>
        <v/>
      </c>
      <c r="CO63" s="119" t="str">
        <f>IF('Entry of Marks'!M905="","",'Entry of Marks'!M905)</f>
        <v/>
      </c>
      <c r="CP63" s="119" t="str">
        <f>IF('Entry of Marks'!AH905="","",'Entry of Marks'!AH905)</f>
        <v/>
      </c>
      <c r="CQ63" s="116" t="str">
        <f t="shared" si="31"/>
        <v/>
      </c>
      <c r="CR63" s="119" t="str">
        <f>IF('Entry of Marks'!AO905="","",'Entry of Marks'!AO905)</f>
        <v/>
      </c>
      <c r="CS63" s="116" t="str">
        <f t="shared" si="32"/>
        <v/>
      </c>
      <c r="CT63" s="167" t="str">
        <f t="shared" si="142"/>
        <v/>
      </c>
      <c r="CU63" s="167" t="str">
        <f t="shared" si="33"/>
        <v/>
      </c>
      <c r="CV63" s="167" t="str">
        <f t="shared" si="34"/>
        <v/>
      </c>
      <c r="CW63" s="165" t="str">
        <f t="shared" si="148"/>
        <v/>
      </c>
      <c r="CX63" s="131" t="str">
        <f>IF('Co-Scholostic'!C62="","",'Co-Scholostic'!C62)</f>
        <v/>
      </c>
      <c r="CY63" s="131" t="str">
        <f>IF('Co-Scholostic'!D62="","",'Co-Scholostic'!D62)</f>
        <v/>
      </c>
      <c r="CZ63" s="131" t="str">
        <f>IF('Co-Scholostic'!E62="","",'Co-Scholostic'!E62)</f>
        <v/>
      </c>
      <c r="DA63" s="131" t="str">
        <f>IF('Co-Scholostic'!F62="","",'Co-Scholostic'!F62)</f>
        <v/>
      </c>
      <c r="DB63" s="134" t="str">
        <f t="shared" si="36"/>
        <v/>
      </c>
      <c r="DC63" s="134" t="str">
        <f t="shared" si="37"/>
        <v/>
      </c>
      <c r="DD63" s="134" t="str">
        <f t="shared" si="38"/>
        <v/>
      </c>
      <c r="DE63" s="134" t="str">
        <f t="shared" si="39"/>
        <v/>
      </c>
      <c r="DF63" s="134" t="str">
        <f t="shared" si="40"/>
        <v/>
      </c>
      <c r="DG63" s="134" t="str">
        <f t="shared" si="41"/>
        <v/>
      </c>
      <c r="DH63" s="134" t="str">
        <f t="shared" si="42"/>
        <v/>
      </c>
      <c r="DI63" s="134" t="str">
        <f t="shared" si="43"/>
        <v/>
      </c>
      <c r="DJ63" s="134" t="e">
        <f t="shared" si="44"/>
        <v>#VALUE!</v>
      </c>
      <c r="DK63" s="137" t="str">
        <f t="shared" si="45"/>
        <v/>
      </c>
      <c r="DL63" s="137" t="str">
        <f t="shared" si="46"/>
        <v/>
      </c>
      <c r="DM63" s="137" t="str">
        <f t="shared" si="47"/>
        <v/>
      </c>
      <c r="DN63" s="137" t="str">
        <f t="shared" si="48"/>
        <v/>
      </c>
      <c r="DO63" s="137" t="str">
        <f t="shared" si="49"/>
        <v/>
      </c>
      <c r="DP63" s="137" t="str">
        <f t="shared" si="50"/>
        <v/>
      </c>
      <c r="DQ63" s="137" t="str">
        <f t="shared" si="51"/>
        <v/>
      </c>
      <c r="DR63" s="137" t="str">
        <f t="shared" si="52"/>
        <v/>
      </c>
      <c r="DS63" s="137" t="e">
        <f t="shared" si="53"/>
        <v>#VALUE!</v>
      </c>
      <c r="DT63" s="143" t="str">
        <f t="shared" si="54"/>
        <v/>
      </c>
      <c r="DU63" s="144" t="str">
        <f t="shared" si="55"/>
        <v/>
      </c>
      <c r="DV63" s="145" t="str">
        <f t="shared" si="149"/>
        <v/>
      </c>
      <c r="DW63" s="138"/>
      <c r="DX63" s="30" t="str">
        <f t="shared" si="150"/>
        <v/>
      </c>
      <c r="DY63" s="146" t="str">
        <f t="shared" si="57"/>
        <v/>
      </c>
      <c r="DZ63" s="266" t="str">
        <f t="shared" ref="DZ63:DZ103" si="154">IF(DB63="YES",$DB$2,"")</f>
        <v/>
      </c>
      <c r="EA63" s="266" t="str">
        <f t="shared" ref="EA63:EA103" si="155">IF(DC63="YES",$DC$2,"")</f>
        <v/>
      </c>
      <c r="EB63" s="266" t="str">
        <f t="shared" ref="EB63:EB103" si="156">IF(DD63="YES",$DD$2,"")</f>
        <v/>
      </c>
      <c r="EC63" s="266" t="str">
        <f t="shared" ref="EC63:EC103" si="157">IF(DE63="YES",$DE$2,"")</f>
        <v/>
      </c>
      <c r="ED63" s="266" t="str">
        <f t="shared" ref="ED63:ED103" si="158">IF(DF63="YES",$DF$2,"")</f>
        <v/>
      </c>
      <c r="EE63" s="266" t="str">
        <f t="shared" ref="EE63:EE103" si="159">IF(DG63="YES",$DG$2,"")</f>
        <v/>
      </c>
      <c r="EF63" s="266" t="str">
        <f t="shared" ref="EF63:EF103" si="160">IF(DH63="YES",$DH$2,"")</f>
        <v/>
      </c>
      <c r="EG63" s="268"/>
      <c r="EH63" s="269" t="str">
        <f t="shared" si="65"/>
        <v/>
      </c>
      <c r="EI63" s="269" t="str">
        <f t="shared" si="66"/>
        <v/>
      </c>
      <c r="EJ63" s="269" t="str">
        <f t="shared" si="67"/>
        <v/>
      </c>
      <c r="EK63" s="269" t="str">
        <f t="shared" si="68"/>
        <v/>
      </c>
      <c r="EL63" s="271" t="str">
        <f t="shared" si="69"/>
        <v/>
      </c>
      <c r="EM63" s="271" t="str">
        <f t="shared" si="70"/>
        <v/>
      </c>
      <c r="EN63" s="273" t="str">
        <f t="shared" si="71"/>
        <v/>
      </c>
      <c r="EO63" s="276">
        <f t="shared" si="72"/>
        <v>0</v>
      </c>
      <c r="EP63" s="276" t="str">
        <f t="shared" si="73"/>
        <v/>
      </c>
      <c r="EQ63" s="148" t="str">
        <f t="shared" si="74"/>
        <v/>
      </c>
      <c r="ER63" s="148" t="str">
        <f t="shared" si="75"/>
        <v/>
      </c>
      <c r="ES63" s="276" t="str">
        <f t="shared" si="131"/>
        <v/>
      </c>
      <c r="ET63" s="276" t="str">
        <f t="shared" si="76"/>
        <v/>
      </c>
      <c r="EU63" s="147" t="str">
        <f t="shared" si="77"/>
        <v/>
      </c>
      <c r="EV63" s="148" t="str">
        <f t="shared" si="78"/>
        <v/>
      </c>
      <c r="EW63" s="148" t="str">
        <f t="shared" si="79"/>
        <v/>
      </c>
      <c r="EX63" s="148"/>
      <c r="EY63" s="148" t="str">
        <f t="shared" si="80"/>
        <v/>
      </c>
      <c r="EZ63" s="151" t="str">
        <f t="shared" si="81"/>
        <v/>
      </c>
      <c r="FA63" s="151" t="str">
        <f t="shared" si="82"/>
        <v/>
      </c>
      <c r="FB63" s="151" t="str">
        <f t="shared" si="83"/>
        <v/>
      </c>
      <c r="FC63" s="151" t="str">
        <f t="shared" si="84"/>
        <v/>
      </c>
      <c r="FD63" s="151" t="str">
        <f t="shared" si="85"/>
        <v/>
      </c>
      <c r="FE63" s="151" t="str">
        <f t="shared" si="86"/>
        <v/>
      </c>
      <c r="FF63" s="151" t="str">
        <f t="shared" si="87"/>
        <v/>
      </c>
      <c r="FG63" s="152" t="str">
        <f t="shared" si="88"/>
        <v/>
      </c>
      <c r="FH63" s="152" t="str">
        <f t="shared" si="89"/>
        <v/>
      </c>
      <c r="FI63" s="152" t="str">
        <f t="shared" si="90"/>
        <v/>
      </c>
      <c r="FJ63" s="152" t="str">
        <f t="shared" si="91"/>
        <v/>
      </c>
      <c r="FK63" s="151" t="str">
        <f t="shared" si="92"/>
        <v/>
      </c>
      <c r="FL63" s="151" t="str">
        <f t="shared" si="93"/>
        <v/>
      </c>
      <c r="FM63" s="152" t="str">
        <f t="shared" si="94"/>
        <v/>
      </c>
      <c r="FN63" s="152">
        <f t="shared" si="95"/>
        <v>0</v>
      </c>
      <c r="FO63" s="152" t="str">
        <f t="shared" si="96"/>
        <v/>
      </c>
      <c r="FP63" s="152" t="str">
        <f t="shared" si="97"/>
        <v/>
      </c>
      <c r="FQ63" s="152" t="str">
        <f t="shared" si="98"/>
        <v/>
      </c>
      <c r="FR63" s="152" t="str">
        <f t="shared" si="99"/>
        <v/>
      </c>
      <c r="FS63" s="152" t="str">
        <f t="shared" si="100"/>
        <v/>
      </c>
      <c r="FT63" s="152" t="str">
        <f t="shared" si="101"/>
        <v/>
      </c>
      <c r="FU63" s="152" t="str">
        <f t="shared" si="102"/>
        <v/>
      </c>
      <c r="FV63" s="151" t="str">
        <f t="shared" si="103"/>
        <v/>
      </c>
      <c r="FW63" s="151" t="str">
        <f t="shared" si="104"/>
        <v/>
      </c>
      <c r="FX63" s="152" t="str">
        <f t="shared" si="105"/>
        <v/>
      </c>
      <c r="FY63" s="153" t="str">
        <f t="shared" si="132"/>
        <v/>
      </c>
      <c r="FZ63" s="156">
        <f t="shared" si="106"/>
        <v>0</v>
      </c>
      <c r="GA63" s="241" t="str">
        <f t="shared" si="107"/>
        <v/>
      </c>
      <c r="GB63" s="214" t="str">
        <f t="shared" si="108"/>
        <v/>
      </c>
      <c r="GC63" s="214" t="str">
        <f t="shared" si="109"/>
        <v/>
      </c>
      <c r="GD63" s="242" t="str">
        <f t="shared" si="110"/>
        <v/>
      </c>
      <c r="GE63" s="253" t="str">
        <f t="shared" si="111"/>
        <v/>
      </c>
      <c r="GF63" s="253" t="str">
        <f t="shared" si="112"/>
        <v/>
      </c>
      <c r="GG63" s="253" t="str">
        <f t="shared" si="113"/>
        <v/>
      </c>
      <c r="GH63" s="253" t="str">
        <f t="shared" si="114"/>
        <v/>
      </c>
      <c r="GI63" s="253" t="str">
        <f t="shared" si="115"/>
        <v/>
      </c>
      <c r="GJ63" s="253" t="str">
        <f t="shared" si="116"/>
        <v/>
      </c>
      <c r="GK63" s="253" t="str">
        <f t="shared" si="117"/>
        <v/>
      </c>
      <c r="GL63" s="253" t="str">
        <f t="shared" si="118"/>
        <v/>
      </c>
      <c r="GM63" s="253" t="str">
        <f t="shared" si="119"/>
        <v/>
      </c>
      <c r="GN63" s="253" t="str">
        <f t="shared" si="120"/>
        <v/>
      </c>
      <c r="GO63" s="329" t="str">
        <f t="shared" si="121"/>
        <v/>
      </c>
      <c r="GP63" s="329" t="str">
        <f t="shared" si="122"/>
        <v/>
      </c>
    </row>
    <row r="64" spans="1:198" x14ac:dyDescent="0.35">
      <c r="A64" s="1">
        <f>IF('Student Profile'!A63="","",'Student Profile'!A63)</f>
        <v>61</v>
      </c>
      <c r="B64" s="28" t="str">
        <f>IF('Student Profile'!B63="","",'Student Profile'!B63)</f>
        <v/>
      </c>
      <c r="C64" s="114" t="str">
        <f>IF('Entry of Marks'!F66="","",'Entry of Marks'!F66)</f>
        <v/>
      </c>
      <c r="D64" s="119" t="str">
        <f>IF('Entry of Marks'!AA66="","",'Entry of Marks'!AA66)</f>
        <v/>
      </c>
      <c r="E64" s="115" t="str">
        <f>IF('Entry of Marks'!M66="","",'Entry of Marks'!M66)</f>
        <v/>
      </c>
      <c r="F64" s="115" t="str">
        <f>IF('Entry of Marks'!AH66="","",'Entry of Marks'!AH66)</f>
        <v/>
      </c>
      <c r="G64" s="116" t="str">
        <f t="shared" si="1"/>
        <v/>
      </c>
      <c r="H64" s="116" t="str">
        <f>IF('Entry of Marks'!AO66="","",'Entry of Marks'!AO66)</f>
        <v/>
      </c>
      <c r="I64" s="116" t="str">
        <f t="shared" si="123"/>
        <v/>
      </c>
      <c r="J64" s="167" t="str">
        <f t="shared" si="133"/>
        <v/>
      </c>
      <c r="K64" s="167" t="str">
        <f t="shared" si="2"/>
        <v/>
      </c>
      <c r="L64" s="167" t="str">
        <f t="shared" si="3"/>
        <v/>
      </c>
      <c r="M64" s="165" t="str">
        <f t="shared" ref="M64:M71" si="161">IF(J64="","",IF($M$3="Aggregate",L64,IF($M$3="Theory and Practical Separate",K64)))</f>
        <v/>
      </c>
      <c r="N64" s="124" t="str">
        <f>IF('Entry of Marks'!F171="","",'Entry of Marks'!F171)</f>
        <v/>
      </c>
      <c r="O64" s="125" t="str">
        <f>IF('Entry of Marks'!AA171="","",'Entry of Marks'!AA171)</f>
        <v/>
      </c>
      <c r="P64" s="125" t="str">
        <f>IF('Entry of Marks'!M171="","",'Entry of Marks'!M171)</f>
        <v/>
      </c>
      <c r="Q64" s="257" t="str">
        <f>IF('Entry of Marks'!AH171="","",'Entry of Marks'!AH171)</f>
        <v/>
      </c>
      <c r="R64" s="116" t="str">
        <f t="shared" si="4"/>
        <v/>
      </c>
      <c r="S64" s="126" t="str">
        <f>IF('Entry of Marks'!AO171="","",'Entry of Marks'!AO171)</f>
        <v/>
      </c>
      <c r="T64" s="116" t="str">
        <f t="shared" si="5"/>
        <v/>
      </c>
      <c r="U64" s="167" t="str">
        <f t="shared" si="134"/>
        <v/>
      </c>
      <c r="V64" s="176" t="str">
        <f t="shared" si="6"/>
        <v/>
      </c>
      <c r="W64" s="176" t="str">
        <f t="shared" si="125"/>
        <v/>
      </c>
      <c r="X64" s="174" t="str">
        <f t="shared" ref="X64:X71" si="162">IF(U64="","",IF($X$3="Aggregate",W64,IF($X$3="Theory and Practical Separate",V64)))</f>
        <v/>
      </c>
      <c r="Y64" s="258" t="str">
        <f>IF('Entry of Marks'!F276="","",'Entry of Marks'!F276)</f>
        <v/>
      </c>
      <c r="Z64" s="119" t="str">
        <f>IF('Entry of Marks'!AA276="","",'Entry of Marks'!AA276)</f>
        <v/>
      </c>
      <c r="AA64" s="119" t="str">
        <f>IF('Entry of Marks'!M276="","",'Entry of Marks'!M276)</f>
        <v/>
      </c>
      <c r="AB64" s="119" t="str">
        <f>IF('Entry of Marks'!AH276="","",'Entry of Marks'!AH276)</f>
        <v/>
      </c>
      <c r="AC64" s="116" t="str">
        <f t="shared" si="8"/>
        <v/>
      </c>
      <c r="AD64" s="259" t="str">
        <f>IF('Entry of Marks'!AO276="","",'Entry of Marks'!AO276)</f>
        <v/>
      </c>
      <c r="AE64" s="116" t="str">
        <f t="shared" si="9"/>
        <v/>
      </c>
      <c r="AF64" s="167" t="str">
        <f t="shared" si="135"/>
        <v/>
      </c>
      <c r="AG64" s="167" t="str">
        <f t="shared" si="10"/>
        <v/>
      </c>
      <c r="AH64" s="167" t="str">
        <f t="shared" si="126"/>
        <v/>
      </c>
      <c r="AI64" s="165" t="str">
        <f t="shared" si="151"/>
        <v/>
      </c>
      <c r="AJ64" s="260" t="str">
        <f>IF('Entry of Marks'!F381="","",'Entry of Marks'!F381)</f>
        <v/>
      </c>
      <c r="AK64" s="257" t="str">
        <f>IF('Entry of Marks'!AA381="","",'Entry of Marks'!AA381)</f>
        <v/>
      </c>
      <c r="AL64" s="257" t="str">
        <f>IF('Entry of Marks'!M381="","",'Entry of Marks'!M381)</f>
        <v/>
      </c>
      <c r="AM64" s="257" t="str">
        <f>IF('Entry of Marks'!AH381="","",'Entry of Marks'!AH381)</f>
        <v/>
      </c>
      <c r="AN64" s="116" t="str">
        <f t="shared" si="11"/>
        <v/>
      </c>
      <c r="AO64" s="261" t="str">
        <f>IF('Entry of Marks'!AO381="","",'Entry of Marks'!AO381)</f>
        <v/>
      </c>
      <c r="AP64" s="116" t="str">
        <f t="shared" si="12"/>
        <v/>
      </c>
      <c r="AQ64" s="167" t="str">
        <f t="shared" si="136"/>
        <v/>
      </c>
      <c r="AR64" s="176" t="str">
        <f t="shared" si="145"/>
        <v/>
      </c>
      <c r="AS64" s="176" t="str">
        <f t="shared" si="14"/>
        <v/>
      </c>
      <c r="AT64" s="176" t="str">
        <f t="shared" si="152"/>
        <v/>
      </c>
      <c r="AU64" s="262" t="str">
        <f>IF('Entry of Marks'!F486="","",'Entry of Marks'!F486)</f>
        <v/>
      </c>
      <c r="AV64" s="119" t="str">
        <f>IF('Entry of Marks'!AA486="","",'Entry of Marks'!AA486)</f>
        <v/>
      </c>
      <c r="AW64" s="119" t="str">
        <f>IF('Entry of Marks'!M486="","",'Entry of Marks'!M486)</f>
        <v/>
      </c>
      <c r="AX64" s="119" t="str">
        <f>IF('Entry of Marks'!AH486="","",'Entry of Marks'!AH486)</f>
        <v/>
      </c>
      <c r="AY64" s="116" t="str">
        <f t="shared" si="16"/>
        <v/>
      </c>
      <c r="AZ64" s="259" t="str">
        <f>IF('Entry of Marks'!AO486="","",'Entry of Marks'!AO486)</f>
        <v/>
      </c>
      <c r="BA64" s="116" t="str">
        <f t="shared" si="17"/>
        <v/>
      </c>
      <c r="BB64" s="167" t="str">
        <f t="shared" si="137"/>
        <v/>
      </c>
      <c r="BC64" s="167" t="str">
        <f t="shared" si="18"/>
        <v/>
      </c>
      <c r="BD64" s="167" t="str">
        <f t="shared" si="19"/>
        <v/>
      </c>
      <c r="BE64" s="165" t="str">
        <f t="shared" si="146"/>
        <v/>
      </c>
      <c r="BF64" s="260" t="str">
        <f>IF('Entry of Marks'!F591="","",'Entry of Marks'!F591)</f>
        <v/>
      </c>
      <c r="BG64" s="257" t="str">
        <f>IF('Entry of Marks'!AA591="","",'Entry of Marks'!AA591)</f>
        <v/>
      </c>
      <c r="BH64" s="257" t="str">
        <f>IF('Entry of Marks'!M591="","",'Entry of Marks'!M591)</f>
        <v/>
      </c>
      <c r="BI64" s="257" t="str">
        <f>IF('Entry of Marks'!AH591="","",'Entry of Marks'!AH591)</f>
        <v/>
      </c>
      <c r="BJ64" s="116" t="str">
        <f t="shared" si="20"/>
        <v/>
      </c>
      <c r="BK64" s="261" t="str">
        <f>IF('Entry of Marks'!AO591="","",'Entry of Marks'!AO591)</f>
        <v/>
      </c>
      <c r="BL64" s="116" t="str">
        <f t="shared" si="21"/>
        <v/>
      </c>
      <c r="BM64" s="167" t="str">
        <f t="shared" si="138"/>
        <v/>
      </c>
      <c r="BN64" s="176" t="str">
        <f t="shared" si="22"/>
        <v/>
      </c>
      <c r="BO64" s="176" t="str">
        <f t="shared" si="23"/>
        <v/>
      </c>
      <c r="BP64" s="176" t="str">
        <f t="shared" si="147"/>
        <v/>
      </c>
      <c r="BQ64" s="258" t="str">
        <f>IF('Entry of Marks'!F696="","",'Entry of Marks'!F696)</f>
        <v/>
      </c>
      <c r="BR64" s="119" t="str">
        <f>IF('Entry of Marks'!AA696="","",'Entry of Marks'!AA696)</f>
        <v/>
      </c>
      <c r="BS64" s="119" t="str">
        <f>IF('Entry of Marks'!M696="","",'Entry of Marks'!M696)</f>
        <v/>
      </c>
      <c r="BT64" s="119" t="str">
        <f>IF('Entry of Marks'!AH696="","",'Entry of Marks'!AH696)</f>
        <v/>
      </c>
      <c r="BU64" s="116" t="str">
        <f t="shared" si="25"/>
        <v/>
      </c>
      <c r="BV64" s="119" t="str">
        <f>IF('Entry of Marks'!AO696="","",'Entry of Marks'!AO696)</f>
        <v/>
      </c>
      <c r="BW64" s="116" t="str">
        <f t="shared" si="26"/>
        <v/>
      </c>
      <c r="BX64" s="167" t="str">
        <f t="shared" si="139"/>
        <v/>
      </c>
      <c r="BY64" s="167" t="str">
        <f t="shared" si="27"/>
        <v/>
      </c>
      <c r="BZ64" s="167" t="str">
        <f t="shared" si="128"/>
        <v/>
      </c>
      <c r="CA64" s="165" t="str">
        <f t="shared" si="153"/>
        <v/>
      </c>
      <c r="CB64" s="260" t="str">
        <f>IF('Entry of Marks'!F801="","",'Entry of Marks'!F801)</f>
        <v/>
      </c>
      <c r="CC64" s="257" t="str">
        <f>IF('Entry of Marks'!AA801="","",'Entry of Marks'!AA801)</f>
        <v/>
      </c>
      <c r="CD64" s="257" t="str">
        <f>IF('Entry of Marks'!M801="","",'Entry of Marks'!M801)</f>
        <v/>
      </c>
      <c r="CE64" s="257" t="str">
        <f>IF('Entry of Marks'!AH801="","",'Entry of Marks'!AH801)</f>
        <v/>
      </c>
      <c r="CF64" s="116" t="str">
        <f t="shared" si="144"/>
        <v/>
      </c>
      <c r="CG64" s="261" t="str">
        <f>IF('Entry of Marks'!AO801="","",'Entry of Marks'!AO801)</f>
        <v/>
      </c>
      <c r="CH64" s="116" t="str">
        <f t="shared" si="28"/>
        <v/>
      </c>
      <c r="CI64" s="167" t="str">
        <f t="shared" si="141"/>
        <v/>
      </c>
      <c r="CJ64" s="176" t="str">
        <f t="shared" si="129"/>
        <v/>
      </c>
      <c r="CK64" s="176" t="str">
        <f t="shared" si="29"/>
        <v/>
      </c>
      <c r="CL64" s="324" t="str">
        <f t="shared" si="30"/>
        <v/>
      </c>
      <c r="CM64" s="258" t="str">
        <f>IF('Entry of Marks'!F906="","",'Entry of Marks'!F906)</f>
        <v/>
      </c>
      <c r="CN64" s="119" t="str">
        <f>IF('Entry of Marks'!AA906="","",'Entry of Marks'!AA906)</f>
        <v/>
      </c>
      <c r="CO64" s="119" t="str">
        <f>IF('Entry of Marks'!M906="","",'Entry of Marks'!M906)</f>
        <v/>
      </c>
      <c r="CP64" s="119" t="str">
        <f>IF('Entry of Marks'!AH906="","",'Entry of Marks'!AH906)</f>
        <v/>
      </c>
      <c r="CQ64" s="116" t="str">
        <f t="shared" si="31"/>
        <v/>
      </c>
      <c r="CR64" s="119" t="str">
        <f>IF('Entry of Marks'!AO906="","",'Entry of Marks'!AO906)</f>
        <v/>
      </c>
      <c r="CS64" s="116" t="str">
        <f t="shared" si="32"/>
        <v/>
      </c>
      <c r="CT64" s="167" t="str">
        <f t="shared" si="142"/>
        <v/>
      </c>
      <c r="CU64" s="167" t="str">
        <f t="shared" si="33"/>
        <v/>
      </c>
      <c r="CV64" s="167" t="str">
        <f t="shared" si="34"/>
        <v/>
      </c>
      <c r="CW64" s="165" t="str">
        <f t="shared" si="148"/>
        <v/>
      </c>
      <c r="CX64" s="131" t="str">
        <f>IF('Co-Scholostic'!C63="","",'Co-Scholostic'!C63)</f>
        <v/>
      </c>
      <c r="CY64" s="131" t="str">
        <f>IF('Co-Scholostic'!D63="","",'Co-Scholostic'!D63)</f>
        <v/>
      </c>
      <c r="CZ64" s="131" t="str">
        <f>IF('Co-Scholostic'!E63="","",'Co-Scholostic'!E63)</f>
        <v/>
      </c>
      <c r="DA64" s="131" t="str">
        <f>IF('Co-Scholostic'!F63="","",'Co-Scholostic'!F63)</f>
        <v/>
      </c>
      <c r="DB64" s="134" t="str">
        <f t="shared" si="36"/>
        <v/>
      </c>
      <c r="DC64" s="134" t="str">
        <f t="shared" si="37"/>
        <v/>
      </c>
      <c r="DD64" s="134" t="str">
        <f t="shared" si="38"/>
        <v/>
      </c>
      <c r="DE64" s="134" t="str">
        <f t="shared" si="39"/>
        <v/>
      </c>
      <c r="DF64" s="134" t="str">
        <f t="shared" si="40"/>
        <v/>
      </c>
      <c r="DG64" s="134" t="str">
        <f t="shared" si="41"/>
        <v/>
      </c>
      <c r="DH64" s="134" t="str">
        <f t="shared" si="42"/>
        <v/>
      </c>
      <c r="DI64" s="134" t="str">
        <f t="shared" si="43"/>
        <v/>
      </c>
      <c r="DJ64" s="134" t="e">
        <f t="shared" si="44"/>
        <v>#VALUE!</v>
      </c>
      <c r="DK64" s="137" t="str">
        <f t="shared" si="45"/>
        <v/>
      </c>
      <c r="DL64" s="137" t="str">
        <f t="shared" si="46"/>
        <v/>
      </c>
      <c r="DM64" s="137" t="str">
        <f t="shared" si="47"/>
        <v/>
      </c>
      <c r="DN64" s="137" t="str">
        <f t="shared" si="48"/>
        <v/>
      </c>
      <c r="DO64" s="137" t="str">
        <f t="shared" si="49"/>
        <v/>
      </c>
      <c r="DP64" s="137" t="str">
        <f t="shared" si="50"/>
        <v/>
      </c>
      <c r="DQ64" s="137" t="str">
        <f t="shared" si="51"/>
        <v/>
      </c>
      <c r="DR64" s="137" t="str">
        <f t="shared" si="52"/>
        <v/>
      </c>
      <c r="DS64" s="137" t="e">
        <f t="shared" si="53"/>
        <v>#VALUE!</v>
      </c>
      <c r="DT64" s="143" t="str">
        <f t="shared" si="54"/>
        <v/>
      </c>
      <c r="DU64" s="144" t="str">
        <f t="shared" si="55"/>
        <v/>
      </c>
      <c r="DV64" s="145" t="str">
        <f t="shared" si="149"/>
        <v/>
      </c>
      <c r="DW64" s="138"/>
      <c r="DX64" s="30" t="str">
        <f t="shared" si="150"/>
        <v/>
      </c>
      <c r="DY64" s="146" t="str">
        <f t="shared" si="57"/>
        <v/>
      </c>
      <c r="DZ64" s="266" t="str">
        <f t="shared" si="154"/>
        <v/>
      </c>
      <c r="EA64" s="266" t="str">
        <f t="shared" si="155"/>
        <v/>
      </c>
      <c r="EB64" s="266" t="str">
        <f t="shared" si="156"/>
        <v/>
      </c>
      <c r="EC64" s="266" t="str">
        <f t="shared" si="157"/>
        <v/>
      </c>
      <c r="ED64" s="266" t="str">
        <f t="shared" si="158"/>
        <v/>
      </c>
      <c r="EE64" s="266" t="str">
        <f t="shared" si="159"/>
        <v/>
      </c>
      <c r="EF64" s="266" t="str">
        <f t="shared" si="160"/>
        <v/>
      </c>
      <c r="EG64" s="268"/>
      <c r="EH64" s="269" t="str">
        <f t="shared" ref="EH64:EH71" si="163">DZ64&amp;""&amp;EA64</f>
        <v/>
      </c>
      <c r="EI64" s="269" t="str">
        <f t="shared" ref="EI64:EI71" si="164">EB64&amp;""&amp;EC64</f>
        <v/>
      </c>
      <c r="EJ64" s="269" t="str">
        <f t="shared" ref="EJ64:EJ71" si="165">ED64&amp;""&amp;EE64</f>
        <v/>
      </c>
      <c r="EK64" s="269" t="str">
        <f t="shared" ref="EK64:EK71" si="166">EF64</f>
        <v/>
      </c>
      <c r="EL64" s="271" t="str">
        <f t="shared" ref="EL64:EL71" si="167">EH64&amp;""&amp;EI64</f>
        <v/>
      </c>
      <c r="EM64" s="271" t="str">
        <f t="shared" ref="EM64:EM71" si="168">EJ64&amp;""&amp;EK64</f>
        <v/>
      </c>
      <c r="EN64" s="273" t="str">
        <f t="shared" ref="EN64:EN71" si="169">EL64&amp;""&amp;EM64</f>
        <v/>
      </c>
      <c r="EO64" s="276">
        <f t="shared" ref="EO64:EO71" si="170">COUNTIF(DB64:DI64,"YES")</f>
        <v>0</v>
      </c>
      <c r="EP64" s="276" t="str">
        <f t="shared" si="73"/>
        <v/>
      </c>
      <c r="EQ64" s="148" t="str">
        <f t="shared" ref="EQ64:EQ71" si="171">IF(EO64=1,EO64,"")</f>
        <v/>
      </c>
      <c r="ER64" s="148" t="str">
        <f t="shared" si="75"/>
        <v/>
      </c>
      <c r="ES64" s="276" t="str">
        <f t="shared" ref="ES64:ES71" si="172">IF(EO64=1,EO64,IF(EO64=2,EO64,""))</f>
        <v/>
      </c>
      <c r="ET64" s="276" t="str">
        <f t="shared" si="76"/>
        <v/>
      </c>
      <c r="EU64" s="147" t="str">
        <f t="shared" ref="EU64:EU71" si="173">IF(EO64=1,EN64,"")</f>
        <v/>
      </c>
      <c r="EV64" s="148" t="str">
        <f t="shared" ref="EV64:EV71" si="174">IF(EO64&lt;=2,EN64,"")</f>
        <v/>
      </c>
      <c r="EW64" s="148" t="str">
        <f t="shared" ref="EW64:EW71" si="175">IF(EN64="","",IF($EW$1="ONE",EU64,IF($EW$1="TWO",EV64,IF($EW$1="ALL",EN64))))</f>
        <v/>
      </c>
      <c r="EX64" s="148"/>
      <c r="EY64" s="148" t="str">
        <f t="shared" ref="EY64:EY71" si="176">IF($EY$2="ONE",ER64,IF($EY$2="TWO",ET64,IF($EY$2="ALL",EP64)))</f>
        <v/>
      </c>
      <c r="EZ64" s="151" t="str">
        <f t="shared" ref="EZ64:EZ71" si="177">IF(DK64="YES",$DK$2,"")</f>
        <v/>
      </c>
      <c r="FA64" s="151" t="str">
        <f t="shared" ref="FA64:FA71" si="178">IF(DL64="YES",$DL$2,"")</f>
        <v/>
      </c>
      <c r="FB64" s="151" t="str">
        <f t="shared" ref="FB64:FB71" si="179">IF(DM64="YES",$DM$2,"")</f>
        <v/>
      </c>
      <c r="FC64" s="151" t="str">
        <f t="shared" ref="FC64:FC71" si="180">IF(DN64="YES",$DN$2,"")</f>
        <v/>
      </c>
      <c r="FD64" s="151" t="str">
        <f t="shared" ref="FD64:FD71" si="181">IF(DO64="YES",$DO$2,"")</f>
        <v/>
      </c>
      <c r="FE64" s="151" t="str">
        <f t="shared" ref="FE64:FE71" si="182">IF(DP64="YES",$DP$2,"")</f>
        <v/>
      </c>
      <c r="FF64" s="151" t="str">
        <f t="shared" ref="FF64:FF71" si="183">IF(DQ64="YES",$DQ$2,"")</f>
        <v/>
      </c>
      <c r="FG64" s="152" t="str">
        <f t="shared" ref="FG64:FG71" si="184">EZ64&amp;""&amp;FA64</f>
        <v/>
      </c>
      <c r="FH64" s="152" t="str">
        <f t="shared" ref="FH64:FH71" si="185">FB64&amp;""&amp;FC64</f>
        <v/>
      </c>
      <c r="FI64" s="152" t="str">
        <f t="shared" ref="FI64:FI71" si="186">FD64&amp;""&amp;FE64</f>
        <v/>
      </c>
      <c r="FJ64" s="152" t="str">
        <f t="shared" ref="FJ64:FJ71" si="187">FF64</f>
        <v/>
      </c>
      <c r="FK64" s="151" t="str">
        <f t="shared" ref="FK64:FK71" si="188">FG64&amp;""&amp;FH64</f>
        <v/>
      </c>
      <c r="FL64" s="151" t="str">
        <f t="shared" ref="FL64:FL71" si="189">FI64&amp;""&amp;FJ64</f>
        <v/>
      </c>
      <c r="FM64" s="152" t="str">
        <f t="shared" ref="FM64:FM71" si="190">FK64&amp;""&amp;FL64</f>
        <v/>
      </c>
      <c r="FN64" s="152">
        <f t="shared" ref="FN64:FN71" si="191">COUNTIF(DK64:DR64,"YES")</f>
        <v>0</v>
      </c>
      <c r="FO64" s="152" t="str">
        <f t="shared" si="96"/>
        <v/>
      </c>
      <c r="FP64" s="152" t="str">
        <f t="shared" ref="FP64:FP71" si="192">IF(FN64=1,FN64,"")</f>
        <v/>
      </c>
      <c r="FQ64" s="152" t="str">
        <f t="shared" si="98"/>
        <v/>
      </c>
      <c r="FR64" s="152" t="str">
        <f t="shared" ref="FR64:FR71" si="193">IF(FN64=1,FN64,IF(FN64=2,FN64,""))</f>
        <v/>
      </c>
      <c r="FS64" s="152" t="str">
        <f t="shared" si="100"/>
        <v/>
      </c>
      <c r="FT64" s="152" t="str">
        <f t="shared" ref="FT64:FT71" si="194">IF(FN64=1,FM64,"")</f>
        <v/>
      </c>
      <c r="FU64" s="152" t="str">
        <f t="shared" ref="FU64:FU71" si="195">IF(FN64&lt;=2,FM64,"")</f>
        <v/>
      </c>
      <c r="FV64" s="151" t="str">
        <f t="shared" ref="FV64:FV71" si="196">IF(FM64="","",IF($FV$1="ONE",FT64,IF($FV$1="TWO",FU64,IF($FV$1="ALL",FM64))))</f>
        <v/>
      </c>
      <c r="FW64" s="151" t="str">
        <f t="shared" ref="FW64:FW71" si="197">IF($FW$2="ONE",FP64,IF($FW$2="TWO",FR64,IF($FW$2="ALL",FN64)))</f>
        <v/>
      </c>
      <c r="FX64" s="152" t="str">
        <f t="shared" si="105"/>
        <v/>
      </c>
      <c r="FY64" s="153" t="str">
        <f t="shared" ref="FY64:FY71" si="198">IF($FY$1="Aggregate",FV64,IF($FY$1="Theory and Practical Separate",EW64))</f>
        <v/>
      </c>
      <c r="FZ64" s="156">
        <f t="shared" ref="FZ64:FZ71" si="199">IF($FZ$2="Aggregate",FW64,IF($FZ$2="Theory and Practical Separate",EX64,""))</f>
        <v>0</v>
      </c>
      <c r="GA64" s="241" t="str">
        <f t="shared" ref="GA64:GA71" si="200">IF($GA$2="Aggregate",FX64,IF($GA$2="Theory and Practical Separate",EY64,""))</f>
        <v/>
      </c>
      <c r="GB64" s="214" t="str">
        <f t="shared" si="108"/>
        <v/>
      </c>
      <c r="GC64" s="214" t="str">
        <f t="shared" ref="GC64:GC71" si="201">IF(GB64="","",GB64*$GC$3/$GB$3)</f>
        <v/>
      </c>
      <c r="GD64" s="242" t="str">
        <f t="shared" ref="GD64:GD71" si="202">IF(GC64="","",IF(GC64&lt;33,"E",IF(GC64&lt;41,"D",IF(GC64&lt;51,"C2",IF(GC64&lt;61,"C1",IF(GC64&lt;71,"B2",IF(GC64&lt;81,"B1",IF(GC64&lt;91,"A2",IF(GC64&lt;=100,"A1")))))))))</f>
        <v/>
      </c>
      <c r="GE64" s="253" t="str">
        <f t="shared" ref="GE64:GE71" si="203">IF(J64="","",IF(J64&lt;33,"E",IF(J64&lt;41,"D",IF(J64&lt;51,"C2",IF(J64&lt;61,"C1",IF(J64&lt;71,"B2",IF(J64&lt;81,"B1",IF(J64&lt;91,"A2",IF(J64&lt;=100,"A1")))))))))</f>
        <v/>
      </c>
      <c r="GF64" s="253" t="str">
        <f t="shared" ref="GF64:GF71" si="204">IF(U64="","",IF(U64&lt;33,"E",IF(U64&lt;41,"D",IF(U64&lt;51,"C2",IF(U64&lt;61,"C1",IF(U64&lt;71,"B2",IF(U64&lt;81,"B1",IF(U64&lt;91,"A2",IF(U64&lt;=100,"A1")))))))))</f>
        <v/>
      </c>
      <c r="GG64" s="253" t="str">
        <f t="shared" ref="GG64:GG71" si="205">IF(AF64="","",IF(AF64&lt;33,"E",IF(AF64&lt;41,"D",IF(AF64&lt;51,"C2",IF(AF64&lt;61,"C1",IF(AF64&lt;71,"B2",IF(AF64&lt;81,"B1",IF(AF64&lt;91,"A2",IF(AF64&lt;=100,"A1")))))))))</f>
        <v/>
      </c>
      <c r="GH64" s="253" t="str">
        <f t="shared" ref="GH64:GH71" si="206">IF(AQ64="","",IF(AQ64&lt;33,"E",IF(AQ64&lt;41,"D",IF(AQ64&lt;51,"C2",IF(AQ64&lt;61,"C1",IF(AQ64&lt;71,"B2",IF(AQ64&lt;81,"B1",IF(AQ64&lt;91,"A2",IF(AQ64&lt;=100,"A1")))))))))</f>
        <v/>
      </c>
      <c r="GI64" s="253" t="str">
        <f t="shared" ref="GI64:GI71" si="207">IF(BB64="","",IF(BB64&lt;33,"E",IF(BB64&lt;41,"D",IF(BB64&lt;51,"C2",IF(BB64&lt;61,"C1",IF(BB64&lt;71,"B2",IF(BB64&lt;81,"B1",IF(BB64&lt;91,"A2",IF(BB64&lt;=100,"A1")))))))))</f>
        <v/>
      </c>
      <c r="GJ64" s="253" t="str">
        <f t="shared" ref="GJ64:GJ71" si="208">IF(BM64="","",IF(BM64&lt;33,"E",IF(BM64&lt;41,"D",IF(BM64&lt;51,"C2",IF(BM64&lt;61,"C1",IF(BM64&lt;71,"B2",IF(BM64&lt;81,"B1",IF(BM64&lt;91,"A2",IF(BM64&lt;=100,"A1")))))))))</f>
        <v/>
      </c>
      <c r="GK64" s="253" t="str">
        <f t="shared" ref="GK64:GK71" si="209">IF(BX64="","",IF(BX64&lt;33,"E",IF(BX64&lt;41,"D",IF(BX64&lt;51,"C2",IF(BX64&lt;61,"C1",IF(BX64&lt;71,"B2",IF(BX64&lt;81,"B1",IF(BX64&lt;91,"A2",IF(BX64&lt;=100,"A1")))))))))</f>
        <v/>
      </c>
      <c r="GL64" s="253" t="str">
        <f t="shared" ref="GL64:GL71" si="210">IF(CI64="","",IF(CI64&lt;33,"E",IF(CI64&lt;41,"D",IF(CI64&lt;51,"C2",IF(CI64&lt;61,"C1",IF(CI64&lt;71,"B2",IF(CI64&lt;81,"B1",IF(CI64&lt;91,"A2",IF(CI64&lt;=100,"A1")))))))))</f>
        <v/>
      </c>
      <c r="GM64" s="253" t="str">
        <f t="shared" ref="GM64:GM71" si="211">IF(CT64="","",IF(CT64&lt;33,"E",IF(CT64&lt;41,"D",IF(CT64&lt;51,"C2",IF(CT64&lt;61,"C1",IF(CT64&lt;71,"B2",IF(CT64&lt;81,"B1",IF(CT64&lt;91,"A2",IF(CT64&lt;=100,"A1")))))))))</f>
        <v/>
      </c>
      <c r="GN64" s="253" t="str">
        <f t="shared" ref="GN64:GN71" si="212">IF(GM64="","",GM64)</f>
        <v/>
      </c>
      <c r="GO64" s="329" t="str">
        <f t="shared" si="121"/>
        <v/>
      </c>
      <c r="GP64" s="329" t="str">
        <f t="shared" si="122"/>
        <v/>
      </c>
    </row>
    <row r="65" spans="1:198" x14ac:dyDescent="0.35">
      <c r="A65" s="1">
        <f>IF('Student Profile'!A64="","",'Student Profile'!A64)</f>
        <v>62</v>
      </c>
      <c r="B65" s="28" t="str">
        <f>IF('Student Profile'!B64="","",'Student Profile'!B64)</f>
        <v/>
      </c>
      <c r="C65" s="114" t="str">
        <f>IF('Entry of Marks'!F67="","",'Entry of Marks'!F67)</f>
        <v/>
      </c>
      <c r="D65" s="119" t="str">
        <f>IF('Entry of Marks'!AA67="","",'Entry of Marks'!AA67)</f>
        <v/>
      </c>
      <c r="E65" s="115" t="str">
        <f>IF('Entry of Marks'!M67="","",'Entry of Marks'!M67)</f>
        <v/>
      </c>
      <c r="F65" s="115" t="str">
        <f>IF('Entry of Marks'!AH67="","",'Entry of Marks'!AH67)</f>
        <v/>
      </c>
      <c r="G65" s="116" t="str">
        <f t="shared" si="1"/>
        <v/>
      </c>
      <c r="H65" s="116" t="str">
        <f>IF('Entry of Marks'!AO67="","",'Entry of Marks'!AO67)</f>
        <v/>
      </c>
      <c r="I65" s="116" t="str">
        <f t="shared" si="123"/>
        <v/>
      </c>
      <c r="J65" s="167" t="str">
        <f t="shared" si="133"/>
        <v/>
      </c>
      <c r="K65" s="167" t="str">
        <f t="shared" si="2"/>
        <v/>
      </c>
      <c r="L65" s="167" t="str">
        <f t="shared" si="3"/>
        <v/>
      </c>
      <c r="M65" s="165" t="str">
        <f t="shared" si="161"/>
        <v/>
      </c>
      <c r="N65" s="124" t="str">
        <f>IF('Entry of Marks'!F172="","",'Entry of Marks'!F172)</f>
        <v/>
      </c>
      <c r="O65" s="125" t="str">
        <f>IF('Entry of Marks'!AA172="","",'Entry of Marks'!AA172)</f>
        <v/>
      </c>
      <c r="P65" s="125" t="str">
        <f>IF('Entry of Marks'!M172="","",'Entry of Marks'!M172)</f>
        <v/>
      </c>
      <c r="Q65" s="257" t="str">
        <f>IF('Entry of Marks'!AH172="","",'Entry of Marks'!AH172)</f>
        <v/>
      </c>
      <c r="R65" s="116" t="str">
        <f t="shared" si="4"/>
        <v/>
      </c>
      <c r="S65" s="126" t="str">
        <f>IF('Entry of Marks'!AO172="","",'Entry of Marks'!AO172)</f>
        <v/>
      </c>
      <c r="T65" s="116" t="str">
        <f t="shared" si="5"/>
        <v/>
      </c>
      <c r="U65" s="167" t="str">
        <f t="shared" si="134"/>
        <v/>
      </c>
      <c r="V65" s="176" t="str">
        <f t="shared" si="6"/>
        <v/>
      </c>
      <c r="W65" s="176" t="str">
        <f t="shared" si="125"/>
        <v/>
      </c>
      <c r="X65" s="174" t="str">
        <f t="shared" si="162"/>
        <v/>
      </c>
      <c r="Y65" s="258" t="str">
        <f>IF('Entry of Marks'!F277="","",'Entry of Marks'!F277)</f>
        <v/>
      </c>
      <c r="Z65" s="119" t="str">
        <f>IF('Entry of Marks'!AA277="","",'Entry of Marks'!AA277)</f>
        <v/>
      </c>
      <c r="AA65" s="119" t="str">
        <f>IF('Entry of Marks'!M277="","",'Entry of Marks'!M277)</f>
        <v/>
      </c>
      <c r="AB65" s="119" t="str">
        <f>IF('Entry of Marks'!AH277="","",'Entry of Marks'!AH277)</f>
        <v/>
      </c>
      <c r="AC65" s="116" t="str">
        <f t="shared" si="8"/>
        <v/>
      </c>
      <c r="AD65" s="259" t="str">
        <f>IF('Entry of Marks'!AO277="","",'Entry of Marks'!AO277)</f>
        <v/>
      </c>
      <c r="AE65" s="116" t="str">
        <f t="shared" si="9"/>
        <v/>
      </c>
      <c r="AF65" s="167" t="str">
        <f t="shared" si="135"/>
        <v/>
      </c>
      <c r="AG65" s="167" t="str">
        <f t="shared" si="10"/>
        <v/>
      </c>
      <c r="AH65" s="167" t="str">
        <f t="shared" si="126"/>
        <v/>
      </c>
      <c r="AI65" s="165" t="str">
        <f t="shared" si="151"/>
        <v/>
      </c>
      <c r="AJ65" s="260" t="str">
        <f>IF('Entry of Marks'!F382="","",'Entry of Marks'!F382)</f>
        <v/>
      </c>
      <c r="AK65" s="257" t="str">
        <f>IF('Entry of Marks'!AA382="","",'Entry of Marks'!AA382)</f>
        <v/>
      </c>
      <c r="AL65" s="257" t="str">
        <f>IF('Entry of Marks'!M382="","",'Entry of Marks'!M382)</f>
        <v/>
      </c>
      <c r="AM65" s="257" t="str">
        <f>IF('Entry of Marks'!AH382="","",'Entry of Marks'!AH382)</f>
        <v/>
      </c>
      <c r="AN65" s="116" t="str">
        <f t="shared" si="11"/>
        <v/>
      </c>
      <c r="AO65" s="261" t="str">
        <f>IF('Entry of Marks'!AO382="","",'Entry of Marks'!AO382)</f>
        <v/>
      </c>
      <c r="AP65" s="116" t="str">
        <f t="shared" si="12"/>
        <v/>
      </c>
      <c r="AQ65" s="167" t="str">
        <f t="shared" si="136"/>
        <v/>
      </c>
      <c r="AR65" s="176" t="str">
        <f t="shared" si="145"/>
        <v/>
      </c>
      <c r="AS65" s="176" t="str">
        <f t="shared" si="14"/>
        <v/>
      </c>
      <c r="AT65" s="176" t="str">
        <f t="shared" si="152"/>
        <v/>
      </c>
      <c r="AU65" s="262" t="str">
        <f>IF('Entry of Marks'!F487="","",'Entry of Marks'!F487)</f>
        <v/>
      </c>
      <c r="AV65" s="119" t="str">
        <f>IF('Entry of Marks'!AA487="","",'Entry of Marks'!AA487)</f>
        <v/>
      </c>
      <c r="AW65" s="119" t="str">
        <f>IF('Entry of Marks'!M487="","",'Entry of Marks'!M487)</f>
        <v/>
      </c>
      <c r="AX65" s="119" t="str">
        <f>IF('Entry of Marks'!AH487="","",'Entry of Marks'!AH487)</f>
        <v/>
      </c>
      <c r="AY65" s="116" t="str">
        <f t="shared" si="16"/>
        <v/>
      </c>
      <c r="AZ65" s="259" t="str">
        <f>IF('Entry of Marks'!AO487="","",'Entry of Marks'!AO487)</f>
        <v/>
      </c>
      <c r="BA65" s="116" t="str">
        <f t="shared" si="17"/>
        <v/>
      </c>
      <c r="BB65" s="167" t="str">
        <f t="shared" si="137"/>
        <v/>
      </c>
      <c r="BC65" s="167" t="str">
        <f t="shared" si="18"/>
        <v/>
      </c>
      <c r="BD65" s="167" t="str">
        <f t="shared" si="19"/>
        <v/>
      </c>
      <c r="BE65" s="165" t="str">
        <f t="shared" si="146"/>
        <v/>
      </c>
      <c r="BF65" s="260" t="str">
        <f>IF('Entry of Marks'!F592="","",'Entry of Marks'!F592)</f>
        <v/>
      </c>
      <c r="BG65" s="257" t="str">
        <f>IF('Entry of Marks'!AA592="","",'Entry of Marks'!AA592)</f>
        <v/>
      </c>
      <c r="BH65" s="257" t="str">
        <f>IF('Entry of Marks'!M592="","",'Entry of Marks'!M592)</f>
        <v/>
      </c>
      <c r="BI65" s="257" t="str">
        <f>IF('Entry of Marks'!AH592="","",'Entry of Marks'!AH592)</f>
        <v/>
      </c>
      <c r="BJ65" s="116" t="str">
        <f t="shared" si="20"/>
        <v/>
      </c>
      <c r="BK65" s="261" t="str">
        <f>IF('Entry of Marks'!AO592="","",'Entry of Marks'!AO592)</f>
        <v/>
      </c>
      <c r="BL65" s="116" t="str">
        <f t="shared" si="21"/>
        <v/>
      </c>
      <c r="BM65" s="167" t="str">
        <f t="shared" si="138"/>
        <v/>
      </c>
      <c r="BN65" s="176" t="str">
        <f t="shared" si="22"/>
        <v/>
      </c>
      <c r="BO65" s="176" t="str">
        <f t="shared" si="23"/>
        <v/>
      </c>
      <c r="BP65" s="176" t="str">
        <f t="shared" si="147"/>
        <v/>
      </c>
      <c r="BQ65" s="258" t="str">
        <f>IF('Entry of Marks'!F697="","",'Entry of Marks'!F697)</f>
        <v/>
      </c>
      <c r="BR65" s="119" t="str">
        <f>IF('Entry of Marks'!AA697="","",'Entry of Marks'!AA697)</f>
        <v/>
      </c>
      <c r="BS65" s="119" t="str">
        <f>IF('Entry of Marks'!M697="","",'Entry of Marks'!M697)</f>
        <v/>
      </c>
      <c r="BT65" s="119" t="str">
        <f>IF('Entry of Marks'!AH697="","",'Entry of Marks'!AH697)</f>
        <v/>
      </c>
      <c r="BU65" s="116" t="str">
        <f t="shared" si="25"/>
        <v/>
      </c>
      <c r="BV65" s="119" t="str">
        <f>IF('Entry of Marks'!AO697="","",'Entry of Marks'!AO697)</f>
        <v/>
      </c>
      <c r="BW65" s="116" t="str">
        <f t="shared" si="26"/>
        <v/>
      </c>
      <c r="BX65" s="167" t="str">
        <f t="shared" si="139"/>
        <v/>
      </c>
      <c r="BY65" s="167" t="str">
        <f t="shared" si="27"/>
        <v/>
      </c>
      <c r="BZ65" s="167" t="str">
        <f t="shared" si="128"/>
        <v/>
      </c>
      <c r="CA65" s="165" t="str">
        <f t="shared" si="153"/>
        <v/>
      </c>
      <c r="CB65" s="260" t="str">
        <f>IF('Entry of Marks'!F802="","",'Entry of Marks'!F802)</f>
        <v/>
      </c>
      <c r="CC65" s="257" t="str">
        <f>IF('Entry of Marks'!AA802="","",'Entry of Marks'!AA802)</f>
        <v/>
      </c>
      <c r="CD65" s="257" t="str">
        <f>IF('Entry of Marks'!M802="","",'Entry of Marks'!M802)</f>
        <v/>
      </c>
      <c r="CE65" s="257" t="str">
        <f>IF('Entry of Marks'!AH802="","",'Entry of Marks'!AH802)</f>
        <v/>
      </c>
      <c r="CF65" s="116" t="str">
        <f t="shared" si="144"/>
        <v/>
      </c>
      <c r="CG65" s="261" t="str">
        <f>IF('Entry of Marks'!AO802="","",'Entry of Marks'!AO802)</f>
        <v/>
      </c>
      <c r="CH65" s="116" t="str">
        <f t="shared" si="28"/>
        <v/>
      </c>
      <c r="CI65" s="167" t="str">
        <f t="shared" si="141"/>
        <v/>
      </c>
      <c r="CJ65" s="176" t="str">
        <f t="shared" si="129"/>
        <v/>
      </c>
      <c r="CK65" s="176" t="str">
        <f t="shared" si="29"/>
        <v/>
      </c>
      <c r="CL65" s="324" t="str">
        <f t="shared" si="30"/>
        <v/>
      </c>
      <c r="CM65" s="258" t="str">
        <f>IF('Entry of Marks'!F907="","",'Entry of Marks'!F907)</f>
        <v/>
      </c>
      <c r="CN65" s="119" t="str">
        <f>IF('Entry of Marks'!AA907="","",'Entry of Marks'!AA907)</f>
        <v/>
      </c>
      <c r="CO65" s="119" t="str">
        <f>IF('Entry of Marks'!M907="","",'Entry of Marks'!M907)</f>
        <v/>
      </c>
      <c r="CP65" s="119" t="str">
        <f>IF('Entry of Marks'!AH907="","",'Entry of Marks'!AH907)</f>
        <v/>
      </c>
      <c r="CQ65" s="116" t="str">
        <f t="shared" si="31"/>
        <v/>
      </c>
      <c r="CR65" s="119" t="str">
        <f>IF('Entry of Marks'!AO907="","",'Entry of Marks'!AO907)</f>
        <v/>
      </c>
      <c r="CS65" s="116" t="str">
        <f t="shared" si="32"/>
        <v/>
      </c>
      <c r="CT65" s="167" t="str">
        <f t="shared" si="142"/>
        <v/>
      </c>
      <c r="CU65" s="167" t="str">
        <f t="shared" si="33"/>
        <v/>
      </c>
      <c r="CV65" s="167" t="str">
        <f t="shared" si="34"/>
        <v/>
      </c>
      <c r="CW65" s="165" t="str">
        <f t="shared" si="148"/>
        <v/>
      </c>
      <c r="CX65" s="131" t="str">
        <f>IF('Co-Scholostic'!C64="","",'Co-Scholostic'!C64)</f>
        <v/>
      </c>
      <c r="CY65" s="131" t="str">
        <f>IF('Co-Scholostic'!D64="","",'Co-Scholostic'!D64)</f>
        <v/>
      </c>
      <c r="CZ65" s="131" t="str">
        <f>IF('Co-Scholostic'!E64="","",'Co-Scholostic'!E64)</f>
        <v/>
      </c>
      <c r="DA65" s="131" t="str">
        <f>IF('Co-Scholostic'!F64="","",'Co-Scholostic'!F64)</f>
        <v/>
      </c>
      <c r="DB65" s="134" t="str">
        <f t="shared" si="36"/>
        <v/>
      </c>
      <c r="DC65" s="134" t="str">
        <f t="shared" si="37"/>
        <v/>
      </c>
      <c r="DD65" s="134" t="str">
        <f t="shared" si="38"/>
        <v/>
      </c>
      <c r="DE65" s="134" t="str">
        <f t="shared" si="39"/>
        <v/>
      </c>
      <c r="DF65" s="134" t="str">
        <f t="shared" si="40"/>
        <v/>
      </c>
      <c r="DG65" s="134" t="str">
        <f t="shared" si="41"/>
        <v/>
      </c>
      <c r="DH65" s="134" t="str">
        <f t="shared" si="42"/>
        <v/>
      </c>
      <c r="DI65" s="134" t="str">
        <f t="shared" si="43"/>
        <v/>
      </c>
      <c r="DJ65" s="134" t="e">
        <f t="shared" si="44"/>
        <v>#VALUE!</v>
      </c>
      <c r="DK65" s="137" t="str">
        <f t="shared" si="45"/>
        <v/>
      </c>
      <c r="DL65" s="137" t="str">
        <f t="shared" si="46"/>
        <v/>
      </c>
      <c r="DM65" s="137" t="str">
        <f t="shared" si="47"/>
        <v/>
      </c>
      <c r="DN65" s="137" t="str">
        <f t="shared" si="48"/>
        <v/>
      </c>
      <c r="DO65" s="137" t="str">
        <f t="shared" si="49"/>
        <v/>
      </c>
      <c r="DP65" s="137" t="str">
        <f t="shared" si="50"/>
        <v/>
      </c>
      <c r="DQ65" s="137" t="str">
        <f t="shared" si="51"/>
        <v/>
      </c>
      <c r="DR65" s="137" t="str">
        <f t="shared" si="52"/>
        <v/>
      </c>
      <c r="DS65" s="137" t="e">
        <f t="shared" si="53"/>
        <v>#VALUE!</v>
      </c>
      <c r="DT65" s="143" t="str">
        <f t="shared" si="54"/>
        <v/>
      </c>
      <c r="DU65" s="144" t="str">
        <f t="shared" si="55"/>
        <v/>
      </c>
      <c r="DV65" s="145" t="str">
        <f t="shared" si="149"/>
        <v/>
      </c>
      <c r="DW65" s="138"/>
      <c r="DX65" s="30" t="str">
        <f t="shared" si="150"/>
        <v/>
      </c>
      <c r="DY65" s="146" t="str">
        <f t="shared" si="57"/>
        <v/>
      </c>
      <c r="DZ65" s="266" t="str">
        <f t="shared" si="154"/>
        <v/>
      </c>
      <c r="EA65" s="266" t="str">
        <f t="shared" si="155"/>
        <v/>
      </c>
      <c r="EB65" s="266" t="str">
        <f t="shared" si="156"/>
        <v/>
      </c>
      <c r="EC65" s="266" t="str">
        <f t="shared" si="157"/>
        <v/>
      </c>
      <c r="ED65" s="266" t="str">
        <f t="shared" si="158"/>
        <v/>
      </c>
      <c r="EE65" s="266" t="str">
        <f t="shared" si="159"/>
        <v/>
      </c>
      <c r="EF65" s="266" t="str">
        <f t="shared" si="160"/>
        <v/>
      </c>
      <c r="EG65" s="268"/>
      <c r="EH65" s="269" t="str">
        <f t="shared" si="163"/>
        <v/>
      </c>
      <c r="EI65" s="269" t="str">
        <f t="shared" si="164"/>
        <v/>
      </c>
      <c r="EJ65" s="269" t="str">
        <f t="shared" si="165"/>
        <v/>
      </c>
      <c r="EK65" s="269" t="str">
        <f t="shared" si="166"/>
        <v/>
      </c>
      <c r="EL65" s="271" t="str">
        <f t="shared" si="167"/>
        <v/>
      </c>
      <c r="EM65" s="271" t="str">
        <f t="shared" si="168"/>
        <v/>
      </c>
      <c r="EN65" s="273" t="str">
        <f t="shared" si="169"/>
        <v/>
      </c>
      <c r="EO65" s="276">
        <f t="shared" si="170"/>
        <v>0</v>
      </c>
      <c r="EP65" s="276" t="str">
        <f t="shared" si="73"/>
        <v/>
      </c>
      <c r="EQ65" s="148" t="str">
        <f t="shared" si="171"/>
        <v/>
      </c>
      <c r="ER65" s="148" t="str">
        <f t="shared" si="75"/>
        <v/>
      </c>
      <c r="ES65" s="276" t="str">
        <f t="shared" si="172"/>
        <v/>
      </c>
      <c r="ET65" s="276" t="str">
        <f t="shared" si="76"/>
        <v/>
      </c>
      <c r="EU65" s="147" t="str">
        <f t="shared" si="173"/>
        <v/>
      </c>
      <c r="EV65" s="148" t="str">
        <f t="shared" si="174"/>
        <v/>
      </c>
      <c r="EW65" s="148" t="str">
        <f t="shared" si="175"/>
        <v/>
      </c>
      <c r="EX65" s="148"/>
      <c r="EY65" s="148" t="str">
        <f t="shared" si="176"/>
        <v/>
      </c>
      <c r="EZ65" s="151" t="str">
        <f t="shared" si="177"/>
        <v/>
      </c>
      <c r="FA65" s="151" t="str">
        <f t="shared" si="178"/>
        <v/>
      </c>
      <c r="FB65" s="151" t="str">
        <f t="shared" si="179"/>
        <v/>
      </c>
      <c r="FC65" s="151" t="str">
        <f t="shared" si="180"/>
        <v/>
      </c>
      <c r="FD65" s="151" t="str">
        <f t="shared" si="181"/>
        <v/>
      </c>
      <c r="FE65" s="151" t="str">
        <f t="shared" si="182"/>
        <v/>
      </c>
      <c r="FF65" s="151" t="str">
        <f t="shared" si="183"/>
        <v/>
      </c>
      <c r="FG65" s="152" t="str">
        <f t="shared" si="184"/>
        <v/>
      </c>
      <c r="FH65" s="152" t="str">
        <f t="shared" si="185"/>
        <v/>
      </c>
      <c r="FI65" s="152" t="str">
        <f t="shared" si="186"/>
        <v/>
      </c>
      <c r="FJ65" s="152" t="str">
        <f t="shared" si="187"/>
        <v/>
      </c>
      <c r="FK65" s="151" t="str">
        <f t="shared" si="188"/>
        <v/>
      </c>
      <c r="FL65" s="151" t="str">
        <f t="shared" si="189"/>
        <v/>
      </c>
      <c r="FM65" s="152" t="str">
        <f t="shared" si="190"/>
        <v/>
      </c>
      <c r="FN65" s="152">
        <f t="shared" si="191"/>
        <v>0</v>
      </c>
      <c r="FO65" s="152" t="str">
        <f t="shared" si="96"/>
        <v/>
      </c>
      <c r="FP65" s="152" t="str">
        <f t="shared" si="192"/>
        <v/>
      </c>
      <c r="FQ65" s="152" t="str">
        <f t="shared" si="98"/>
        <v/>
      </c>
      <c r="FR65" s="152" t="str">
        <f t="shared" si="193"/>
        <v/>
      </c>
      <c r="FS65" s="152" t="str">
        <f t="shared" si="100"/>
        <v/>
      </c>
      <c r="FT65" s="152" t="str">
        <f t="shared" si="194"/>
        <v/>
      </c>
      <c r="FU65" s="152" t="str">
        <f t="shared" si="195"/>
        <v/>
      </c>
      <c r="FV65" s="151" t="str">
        <f t="shared" si="196"/>
        <v/>
      </c>
      <c r="FW65" s="151" t="str">
        <f t="shared" si="197"/>
        <v/>
      </c>
      <c r="FX65" s="152" t="str">
        <f t="shared" si="105"/>
        <v/>
      </c>
      <c r="FY65" s="153" t="str">
        <f t="shared" si="198"/>
        <v/>
      </c>
      <c r="FZ65" s="156">
        <f t="shared" si="199"/>
        <v>0</v>
      </c>
      <c r="GA65" s="241" t="str">
        <f t="shared" si="200"/>
        <v/>
      </c>
      <c r="GB65" s="214" t="str">
        <f t="shared" si="108"/>
        <v/>
      </c>
      <c r="GC65" s="214" t="str">
        <f t="shared" si="201"/>
        <v/>
      </c>
      <c r="GD65" s="242" t="str">
        <f t="shared" si="202"/>
        <v/>
      </c>
      <c r="GE65" s="253" t="str">
        <f t="shared" si="203"/>
        <v/>
      </c>
      <c r="GF65" s="253" t="str">
        <f t="shared" si="204"/>
        <v/>
      </c>
      <c r="GG65" s="253" t="str">
        <f t="shared" si="205"/>
        <v/>
      </c>
      <c r="GH65" s="253" t="str">
        <f t="shared" si="206"/>
        <v/>
      </c>
      <c r="GI65" s="253" t="str">
        <f t="shared" si="207"/>
        <v/>
      </c>
      <c r="GJ65" s="253" t="str">
        <f t="shared" si="208"/>
        <v/>
      </c>
      <c r="GK65" s="253" t="str">
        <f t="shared" si="209"/>
        <v/>
      </c>
      <c r="GL65" s="253" t="str">
        <f t="shared" si="210"/>
        <v/>
      </c>
      <c r="GM65" s="253" t="str">
        <f t="shared" si="211"/>
        <v/>
      </c>
      <c r="GN65" s="253" t="str">
        <f t="shared" si="212"/>
        <v/>
      </c>
      <c r="GO65" s="329" t="str">
        <f t="shared" si="121"/>
        <v/>
      </c>
      <c r="GP65" s="329" t="str">
        <f t="shared" si="122"/>
        <v/>
      </c>
    </row>
    <row r="66" spans="1:198" x14ac:dyDescent="0.35">
      <c r="A66" s="1">
        <f>IF('Student Profile'!A65="","",'Student Profile'!A65)</f>
        <v>63</v>
      </c>
      <c r="B66" s="28" t="str">
        <f>IF('Student Profile'!B65="","",'Student Profile'!B65)</f>
        <v/>
      </c>
      <c r="C66" s="114" t="str">
        <f>IF('Entry of Marks'!F68="","",'Entry of Marks'!F68)</f>
        <v/>
      </c>
      <c r="D66" s="119" t="str">
        <f>IF('Entry of Marks'!AA68="","",'Entry of Marks'!AA68)</f>
        <v/>
      </c>
      <c r="E66" s="115" t="str">
        <f>IF('Entry of Marks'!M68="","",'Entry of Marks'!M68)</f>
        <v/>
      </c>
      <c r="F66" s="115" t="str">
        <f>IF('Entry of Marks'!AH68="","",'Entry of Marks'!AH68)</f>
        <v/>
      </c>
      <c r="G66" s="116" t="str">
        <f t="shared" si="1"/>
        <v/>
      </c>
      <c r="H66" s="116" t="str">
        <f>IF('Entry of Marks'!AO68="","",'Entry of Marks'!AO68)</f>
        <v/>
      </c>
      <c r="I66" s="116" t="str">
        <f t="shared" si="123"/>
        <v/>
      </c>
      <c r="J66" s="167" t="str">
        <f t="shared" si="133"/>
        <v/>
      </c>
      <c r="K66" s="167" t="str">
        <f t="shared" si="2"/>
        <v/>
      </c>
      <c r="L66" s="167" t="str">
        <f t="shared" si="3"/>
        <v/>
      </c>
      <c r="M66" s="165" t="str">
        <f t="shared" si="161"/>
        <v/>
      </c>
      <c r="N66" s="124" t="str">
        <f>IF('Entry of Marks'!F173="","",'Entry of Marks'!F173)</f>
        <v/>
      </c>
      <c r="O66" s="125" t="str">
        <f>IF('Entry of Marks'!AA173="","",'Entry of Marks'!AA173)</f>
        <v/>
      </c>
      <c r="P66" s="125" t="str">
        <f>IF('Entry of Marks'!M173="","",'Entry of Marks'!M173)</f>
        <v/>
      </c>
      <c r="Q66" s="257" t="str">
        <f>IF('Entry of Marks'!AH173="","",'Entry of Marks'!AH173)</f>
        <v/>
      </c>
      <c r="R66" s="116" t="str">
        <f t="shared" si="4"/>
        <v/>
      </c>
      <c r="S66" s="126" t="str">
        <f>IF('Entry of Marks'!AO173="","",'Entry of Marks'!AO173)</f>
        <v/>
      </c>
      <c r="T66" s="116" t="str">
        <f t="shared" si="5"/>
        <v/>
      </c>
      <c r="U66" s="167" t="str">
        <f t="shared" si="134"/>
        <v/>
      </c>
      <c r="V66" s="176" t="str">
        <f t="shared" si="6"/>
        <v/>
      </c>
      <c r="W66" s="176" t="str">
        <f t="shared" si="125"/>
        <v/>
      </c>
      <c r="X66" s="174" t="str">
        <f t="shared" si="162"/>
        <v/>
      </c>
      <c r="Y66" s="258" t="str">
        <f>IF('Entry of Marks'!F278="","",'Entry of Marks'!F278)</f>
        <v/>
      </c>
      <c r="Z66" s="119" t="str">
        <f>IF('Entry of Marks'!AA278="","",'Entry of Marks'!AA278)</f>
        <v/>
      </c>
      <c r="AA66" s="119" t="str">
        <f>IF('Entry of Marks'!M278="","",'Entry of Marks'!M278)</f>
        <v/>
      </c>
      <c r="AB66" s="119" t="str">
        <f>IF('Entry of Marks'!AH278="","",'Entry of Marks'!AH278)</f>
        <v/>
      </c>
      <c r="AC66" s="116" t="str">
        <f t="shared" si="8"/>
        <v/>
      </c>
      <c r="AD66" s="259" t="str">
        <f>IF('Entry of Marks'!AO278="","",'Entry of Marks'!AO278)</f>
        <v/>
      </c>
      <c r="AE66" s="116" t="str">
        <f t="shared" si="9"/>
        <v/>
      </c>
      <c r="AF66" s="167" t="str">
        <f t="shared" si="135"/>
        <v/>
      </c>
      <c r="AG66" s="167" t="str">
        <f t="shared" si="10"/>
        <v/>
      </c>
      <c r="AH66" s="167" t="str">
        <f t="shared" si="126"/>
        <v/>
      </c>
      <c r="AI66" s="165" t="str">
        <f t="shared" si="151"/>
        <v/>
      </c>
      <c r="AJ66" s="260" t="str">
        <f>IF('Entry of Marks'!F383="","",'Entry of Marks'!F383)</f>
        <v/>
      </c>
      <c r="AK66" s="257" t="str">
        <f>IF('Entry of Marks'!AA383="","",'Entry of Marks'!AA383)</f>
        <v/>
      </c>
      <c r="AL66" s="257" t="str">
        <f>IF('Entry of Marks'!M383="","",'Entry of Marks'!M383)</f>
        <v/>
      </c>
      <c r="AM66" s="257" t="str">
        <f>IF('Entry of Marks'!AH383="","",'Entry of Marks'!AH383)</f>
        <v/>
      </c>
      <c r="AN66" s="116" t="str">
        <f t="shared" si="11"/>
        <v/>
      </c>
      <c r="AO66" s="261" t="str">
        <f>IF('Entry of Marks'!AO383="","",'Entry of Marks'!AO383)</f>
        <v/>
      </c>
      <c r="AP66" s="116" t="str">
        <f t="shared" si="12"/>
        <v/>
      </c>
      <c r="AQ66" s="167" t="str">
        <f t="shared" si="136"/>
        <v/>
      </c>
      <c r="AR66" s="176" t="str">
        <f t="shared" si="145"/>
        <v/>
      </c>
      <c r="AS66" s="176" t="str">
        <f t="shared" si="14"/>
        <v/>
      </c>
      <c r="AT66" s="176" t="str">
        <f t="shared" si="152"/>
        <v/>
      </c>
      <c r="AU66" s="262" t="str">
        <f>IF('Entry of Marks'!F488="","",'Entry of Marks'!F488)</f>
        <v/>
      </c>
      <c r="AV66" s="119" t="str">
        <f>IF('Entry of Marks'!AA488="","",'Entry of Marks'!AA488)</f>
        <v/>
      </c>
      <c r="AW66" s="119" t="str">
        <f>IF('Entry of Marks'!M488="","",'Entry of Marks'!M488)</f>
        <v/>
      </c>
      <c r="AX66" s="119" t="str">
        <f>IF('Entry of Marks'!AH488="","",'Entry of Marks'!AH488)</f>
        <v/>
      </c>
      <c r="AY66" s="116" t="str">
        <f t="shared" si="16"/>
        <v/>
      </c>
      <c r="AZ66" s="259" t="str">
        <f>IF('Entry of Marks'!AO488="","",'Entry of Marks'!AO488)</f>
        <v/>
      </c>
      <c r="BA66" s="116" t="str">
        <f t="shared" si="17"/>
        <v/>
      </c>
      <c r="BB66" s="167" t="str">
        <f t="shared" si="137"/>
        <v/>
      </c>
      <c r="BC66" s="167" t="str">
        <f t="shared" si="18"/>
        <v/>
      </c>
      <c r="BD66" s="167" t="str">
        <f t="shared" si="19"/>
        <v/>
      </c>
      <c r="BE66" s="165" t="str">
        <f t="shared" si="146"/>
        <v/>
      </c>
      <c r="BF66" s="260" t="str">
        <f>IF('Entry of Marks'!F593="","",'Entry of Marks'!F593)</f>
        <v/>
      </c>
      <c r="BG66" s="257" t="str">
        <f>IF('Entry of Marks'!AA593="","",'Entry of Marks'!AA593)</f>
        <v/>
      </c>
      <c r="BH66" s="257" t="str">
        <f>IF('Entry of Marks'!M593="","",'Entry of Marks'!M593)</f>
        <v/>
      </c>
      <c r="BI66" s="257" t="str">
        <f>IF('Entry of Marks'!AH593="","",'Entry of Marks'!AH593)</f>
        <v/>
      </c>
      <c r="BJ66" s="116" t="str">
        <f t="shared" si="20"/>
        <v/>
      </c>
      <c r="BK66" s="261" t="str">
        <f>IF('Entry of Marks'!AO593="","",'Entry of Marks'!AO593)</f>
        <v/>
      </c>
      <c r="BL66" s="116" t="str">
        <f t="shared" si="21"/>
        <v/>
      </c>
      <c r="BM66" s="167" t="str">
        <f t="shared" si="138"/>
        <v/>
      </c>
      <c r="BN66" s="176" t="str">
        <f t="shared" si="22"/>
        <v/>
      </c>
      <c r="BO66" s="176" t="str">
        <f t="shared" si="23"/>
        <v/>
      </c>
      <c r="BP66" s="176" t="str">
        <f t="shared" si="147"/>
        <v/>
      </c>
      <c r="BQ66" s="258" t="str">
        <f>IF('Entry of Marks'!F698="","",'Entry of Marks'!F698)</f>
        <v/>
      </c>
      <c r="BR66" s="119" t="str">
        <f>IF('Entry of Marks'!AA698="","",'Entry of Marks'!AA698)</f>
        <v/>
      </c>
      <c r="BS66" s="119" t="str">
        <f>IF('Entry of Marks'!M698="","",'Entry of Marks'!M698)</f>
        <v/>
      </c>
      <c r="BT66" s="119" t="str">
        <f>IF('Entry of Marks'!AH698="","",'Entry of Marks'!AH698)</f>
        <v/>
      </c>
      <c r="BU66" s="116" t="str">
        <f t="shared" si="25"/>
        <v/>
      </c>
      <c r="BV66" s="119" t="str">
        <f>IF('Entry of Marks'!AO698="","",'Entry of Marks'!AO698)</f>
        <v/>
      </c>
      <c r="BW66" s="116" t="str">
        <f t="shared" si="26"/>
        <v/>
      </c>
      <c r="BX66" s="167" t="str">
        <f t="shared" si="139"/>
        <v/>
      </c>
      <c r="BY66" s="167" t="str">
        <f t="shared" si="27"/>
        <v/>
      </c>
      <c r="BZ66" s="167" t="str">
        <f t="shared" si="128"/>
        <v/>
      </c>
      <c r="CA66" s="165" t="str">
        <f t="shared" si="153"/>
        <v/>
      </c>
      <c r="CB66" s="260" t="str">
        <f>IF('Entry of Marks'!F803="","",'Entry of Marks'!F803)</f>
        <v/>
      </c>
      <c r="CC66" s="257" t="str">
        <f>IF('Entry of Marks'!AA803="","",'Entry of Marks'!AA803)</f>
        <v/>
      </c>
      <c r="CD66" s="257" t="str">
        <f>IF('Entry of Marks'!M803="","",'Entry of Marks'!M803)</f>
        <v/>
      </c>
      <c r="CE66" s="257" t="str">
        <f>IF('Entry of Marks'!AH803="","",'Entry of Marks'!AH803)</f>
        <v/>
      </c>
      <c r="CF66" s="116" t="str">
        <f t="shared" si="144"/>
        <v/>
      </c>
      <c r="CG66" s="261" t="str">
        <f>IF('Entry of Marks'!AO803="","",'Entry of Marks'!AO803)</f>
        <v/>
      </c>
      <c r="CH66" s="116" t="str">
        <f t="shared" si="28"/>
        <v/>
      </c>
      <c r="CI66" s="167" t="str">
        <f t="shared" si="141"/>
        <v/>
      </c>
      <c r="CJ66" s="176" t="str">
        <f t="shared" si="129"/>
        <v/>
      </c>
      <c r="CK66" s="176" t="str">
        <f t="shared" si="29"/>
        <v/>
      </c>
      <c r="CL66" s="324" t="str">
        <f t="shared" si="30"/>
        <v/>
      </c>
      <c r="CM66" s="258" t="str">
        <f>IF('Entry of Marks'!F908="","",'Entry of Marks'!F908)</f>
        <v/>
      </c>
      <c r="CN66" s="119" t="str">
        <f>IF('Entry of Marks'!AA908="","",'Entry of Marks'!AA908)</f>
        <v/>
      </c>
      <c r="CO66" s="119" t="str">
        <f>IF('Entry of Marks'!M908="","",'Entry of Marks'!M908)</f>
        <v/>
      </c>
      <c r="CP66" s="119" t="str">
        <f>IF('Entry of Marks'!AH908="","",'Entry of Marks'!AH908)</f>
        <v/>
      </c>
      <c r="CQ66" s="116" t="str">
        <f t="shared" si="31"/>
        <v/>
      </c>
      <c r="CR66" s="119" t="str">
        <f>IF('Entry of Marks'!AO908="","",'Entry of Marks'!AO908)</f>
        <v/>
      </c>
      <c r="CS66" s="116" t="str">
        <f t="shared" si="32"/>
        <v/>
      </c>
      <c r="CT66" s="167" t="str">
        <f t="shared" si="142"/>
        <v/>
      </c>
      <c r="CU66" s="167" t="str">
        <f t="shared" si="33"/>
        <v/>
      </c>
      <c r="CV66" s="167" t="str">
        <f t="shared" si="34"/>
        <v/>
      </c>
      <c r="CW66" s="165" t="str">
        <f t="shared" si="148"/>
        <v/>
      </c>
      <c r="CX66" s="131" t="str">
        <f>IF('Co-Scholostic'!C65="","",'Co-Scholostic'!C65)</f>
        <v/>
      </c>
      <c r="CY66" s="131" t="str">
        <f>IF('Co-Scholostic'!D65="","",'Co-Scholostic'!D65)</f>
        <v/>
      </c>
      <c r="CZ66" s="131" t="str">
        <f>IF('Co-Scholostic'!E65="","",'Co-Scholostic'!E65)</f>
        <v/>
      </c>
      <c r="DA66" s="131" t="str">
        <f>IF('Co-Scholostic'!F65="","",'Co-Scholostic'!F65)</f>
        <v/>
      </c>
      <c r="DB66" s="134" t="str">
        <f t="shared" si="36"/>
        <v/>
      </c>
      <c r="DC66" s="134" t="str">
        <f t="shared" si="37"/>
        <v/>
      </c>
      <c r="DD66" s="134" t="str">
        <f t="shared" si="38"/>
        <v/>
      </c>
      <c r="DE66" s="134" t="str">
        <f t="shared" si="39"/>
        <v/>
      </c>
      <c r="DF66" s="134" t="str">
        <f t="shared" si="40"/>
        <v/>
      </c>
      <c r="DG66" s="134" t="str">
        <f t="shared" si="41"/>
        <v/>
      </c>
      <c r="DH66" s="134" t="str">
        <f t="shared" si="42"/>
        <v/>
      </c>
      <c r="DI66" s="134" t="str">
        <f t="shared" si="43"/>
        <v/>
      </c>
      <c r="DJ66" s="134" t="e">
        <f t="shared" si="44"/>
        <v>#VALUE!</v>
      </c>
      <c r="DK66" s="137" t="str">
        <f t="shared" si="45"/>
        <v/>
      </c>
      <c r="DL66" s="137" t="str">
        <f t="shared" si="46"/>
        <v/>
      </c>
      <c r="DM66" s="137" t="str">
        <f t="shared" si="47"/>
        <v/>
      </c>
      <c r="DN66" s="137" t="str">
        <f t="shared" si="48"/>
        <v/>
      </c>
      <c r="DO66" s="137" t="str">
        <f t="shared" si="49"/>
        <v/>
      </c>
      <c r="DP66" s="137" t="str">
        <f t="shared" si="50"/>
        <v/>
      </c>
      <c r="DQ66" s="137" t="str">
        <f t="shared" si="51"/>
        <v/>
      </c>
      <c r="DR66" s="137" t="str">
        <f t="shared" si="52"/>
        <v/>
      </c>
      <c r="DS66" s="137" t="e">
        <f t="shared" si="53"/>
        <v>#VALUE!</v>
      </c>
      <c r="DT66" s="143" t="str">
        <f t="shared" si="54"/>
        <v/>
      </c>
      <c r="DU66" s="144" t="str">
        <f t="shared" si="55"/>
        <v/>
      </c>
      <c r="DV66" s="145" t="str">
        <f t="shared" si="149"/>
        <v/>
      </c>
      <c r="DW66" s="138"/>
      <c r="DX66" s="30" t="str">
        <f t="shared" si="150"/>
        <v/>
      </c>
      <c r="DY66" s="146" t="str">
        <f t="shared" si="57"/>
        <v/>
      </c>
      <c r="DZ66" s="266" t="str">
        <f t="shared" si="154"/>
        <v/>
      </c>
      <c r="EA66" s="266" t="str">
        <f t="shared" si="155"/>
        <v/>
      </c>
      <c r="EB66" s="266" t="str">
        <f t="shared" si="156"/>
        <v/>
      </c>
      <c r="EC66" s="266" t="str">
        <f t="shared" si="157"/>
        <v/>
      </c>
      <c r="ED66" s="266" t="str">
        <f t="shared" si="158"/>
        <v/>
      </c>
      <c r="EE66" s="266" t="str">
        <f t="shared" si="159"/>
        <v/>
      </c>
      <c r="EF66" s="266" t="str">
        <f t="shared" si="160"/>
        <v/>
      </c>
      <c r="EG66" s="268"/>
      <c r="EH66" s="269" t="str">
        <f t="shared" si="163"/>
        <v/>
      </c>
      <c r="EI66" s="269" t="str">
        <f t="shared" si="164"/>
        <v/>
      </c>
      <c r="EJ66" s="269" t="str">
        <f t="shared" si="165"/>
        <v/>
      </c>
      <c r="EK66" s="269" t="str">
        <f t="shared" si="166"/>
        <v/>
      </c>
      <c r="EL66" s="271" t="str">
        <f t="shared" si="167"/>
        <v/>
      </c>
      <c r="EM66" s="271" t="str">
        <f t="shared" si="168"/>
        <v/>
      </c>
      <c r="EN66" s="273" t="str">
        <f t="shared" si="169"/>
        <v/>
      </c>
      <c r="EO66" s="276">
        <f t="shared" si="170"/>
        <v>0</v>
      </c>
      <c r="EP66" s="276" t="str">
        <f t="shared" si="73"/>
        <v/>
      </c>
      <c r="EQ66" s="148" t="str">
        <f t="shared" si="171"/>
        <v/>
      </c>
      <c r="ER66" s="148" t="str">
        <f t="shared" si="75"/>
        <v/>
      </c>
      <c r="ES66" s="276" t="str">
        <f t="shared" si="172"/>
        <v/>
      </c>
      <c r="ET66" s="276" t="str">
        <f t="shared" si="76"/>
        <v/>
      </c>
      <c r="EU66" s="147" t="str">
        <f t="shared" si="173"/>
        <v/>
      </c>
      <c r="EV66" s="148" t="str">
        <f t="shared" si="174"/>
        <v/>
      </c>
      <c r="EW66" s="148" t="str">
        <f t="shared" si="175"/>
        <v/>
      </c>
      <c r="EX66" s="148"/>
      <c r="EY66" s="148" t="str">
        <f t="shared" si="176"/>
        <v/>
      </c>
      <c r="EZ66" s="151" t="str">
        <f t="shared" si="177"/>
        <v/>
      </c>
      <c r="FA66" s="151" t="str">
        <f t="shared" si="178"/>
        <v/>
      </c>
      <c r="FB66" s="151" t="str">
        <f t="shared" si="179"/>
        <v/>
      </c>
      <c r="FC66" s="151" t="str">
        <f t="shared" si="180"/>
        <v/>
      </c>
      <c r="FD66" s="151" t="str">
        <f t="shared" si="181"/>
        <v/>
      </c>
      <c r="FE66" s="151" t="str">
        <f t="shared" si="182"/>
        <v/>
      </c>
      <c r="FF66" s="151" t="str">
        <f t="shared" si="183"/>
        <v/>
      </c>
      <c r="FG66" s="152" t="str">
        <f t="shared" si="184"/>
        <v/>
      </c>
      <c r="FH66" s="152" t="str">
        <f t="shared" si="185"/>
        <v/>
      </c>
      <c r="FI66" s="152" t="str">
        <f t="shared" si="186"/>
        <v/>
      </c>
      <c r="FJ66" s="152" t="str">
        <f t="shared" si="187"/>
        <v/>
      </c>
      <c r="FK66" s="151" t="str">
        <f t="shared" si="188"/>
        <v/>
      </c>
      <c r="FL66" s="151" t="str">
        <f t="shared" si="189"/>
        <v/>
      </c>
      <c r="FM66" s="152" t="str">
        <f t="shared" si="190"/>
        <v/>
      </c>
      <c r="FN66" s="152">
        <f t="shared" si="191"/>
        <v>0</v>
      </c>
      <c r="FO66" s="152" t="str">
        <f t="shared" si="96"/>
        <v/>
      </c>
      <c r="FP66" s="152" t="str">
        <f t="shared" si="192"/>
        <v/>
      </c>
      <c r="FQ66" s="152" t="str">
        <f t="shared" si="98"/>
        <v/>
      </c>
      <c r="FR66" s="152" t="str">
        <f t="shared" si="193"/>
        <v/>
      </c>
      <c r="FS66" s="152" t="str">
        <f t="shared" si="100"/>
        <v/>
      </c>
      <c r="FT66" s="152" t="str">
        <f t="shared" si="194"/>
        <v/>
      </c>
      <c r="FU66" s="152" t="str">
        <f t="shared" si="195"/>
        <v/>
      </c>
      <c r="FV66" s="151" t="str">
        <f t="shared" si="196"/>
        <v/>
      </c>
      <c r="FW66" s="151" t="str">
        <f t="shared" si="197"/>
        <v/>
      </c>
      <c r="FX66" s="152" t="str">
        <f t="shared" si="105"/>
        <v/>
      </c>
      <c r="FY66" s="153" t="str">
        <f t="shared" si="198"/>
        <v/>
      </c>
      <c r="FZ66" s="156">
        <f t="shared" si="199"/>
        <v>0</v>
      </c>
      <c r="GA66" s="241" t="str">
        <f t="shared" si="200"/>
        <v/>
      </c>
      <c r="GB66" s="214" t="str">
        <f t="shared" si="108"/>
        <v/>
      </c>
      <c r="GC66" s="214" t="str">
        <f t="shared" si="201"/>
        <v/>
      </c>
      <c r="GD66" s="242" t="str">
        <f t="shared" si="202"/>
        <v/>
      </c>
      <c r="GE66" s="253" t="str">
        <f t="shared" si="203"/>
        <v/>
      </c>
      <c r="GF66" s="253" t="str">
        <f t="shared" si="204"/>
        <v/>
      </c>
      <c r="GG66" s="253" t="str">
        <f t="shared" si="205"/>
        <v/>
      </c>
      <c r="GH66" s="253" t="str">
        <f t="shared" si="206"/>
        <v/>
      </c>
      <c r="GI66" s="253" t="str">
        <f t="shared" si="207"/>
        <v/>
      </c>
      <c r="GJ66" s="253" t="str">
        <f t="shared" si="208"/>
        <v/>
      </c>
      <c r="GK66" s="253" t="str">
        <f t="shared" si="209"/>
        <v/>
      </c>
      <c r="GL66" s="253" t="str">
        <f t="shared" si="210"/>
        <v/>
      </c>
      <c r="GM66" s="253" t="str">
        <f t="shared" si="211"/>
        <v/>
      </c>
      <c r="GN66" s="253" t="str">
        <f t="shared" si="212"/>
        <v/>
      </c>
      <c r="GO66" s="329" t="str">
        <f t="shared" si="121"/>
        <v/>
      </c>
      <c r="GP66" s="329" t="str">
        <f t="shared" si="122"/>
        <v/>
      </c>
    </row>
    <row r="67" spans="1:198" x14ac:dyDescent="0.35">
      <c r="A67" s="1">
        <f>IF('Student Profile'!A66="","",'Student Profile'!A66)</f>
        <v>64</v>
      </c>
      <c r="B67" s="28" t="str">
        <f>IF('Student Profile'!B66="","",'Student Profile'!B66)</f>
        <v/>
      </c>
      <c r="C67" s="114" t="str">
        <f>IF('Entry of Marks'!F69="","",'Entry of Marks'!F69)</f>
        <v/>
      </c>
      <c r="D67" s="119" t="str">
        <f>IF('Entry of Marks'!AA69="","",'Entry of Marks'!AA69)</f>
        <v/>
      </c>
      <c r="E67" s="115" t="str">
        <f>IF('Entry of Marks'!M69="","",'Entry of Marks'!M69)</f>
        <v/>
      </c>
      <c r="F67" s="115" t="str">
        <f>IF('Entry of Marks'!AH69="","",'Entry of Marks'!AH69)</f>
        <v/>
      </c>
      <c r="G67" s="116" t="str">
        <f t="shared" si="1"/>
        <v/>
      </c>
      <c r="H67" s="116" t="str">
        <f>IF('Entry of Marks'!AO69="","",'Entry of Marks'!AO69)</f>
        <v/>
      </c>
      <c r="I67" s="116" t="str">
        <f t="shared" si="123"/>
        <v/>
      </c>
      <c r="J67" s="167" t="str">
        <f t="shared" si="133"/>
        <v/>
      </c>
      <c r="K67" s="167" t="str">
        <f t="shared" si="2"/>
        <v/>
      </c>
      <c r="L67" s="167" t="str">
        <f t="shared" si="3"/>
        <v/>
      </c>
      <c r="M67" s="165" t="str">
        <f t="shared" si="161"/>
        <v/>
      </c>
      <c r="N67" s="124" t="str">
        <f>IF('Entry of Marks'!F174="","",'Entry of Marks'!F174)</f>
        <v/>
      </c>
      <c r="O67" s="125" t="str">
        <f>IF('Entry of Marks'!AA174="","",'Entry of Marks'!AA174)</f>
        <v/>
      </c>
      <c r="P67" s="125" t="str">
        <f>IF('Entry of Marks'!M174="","",'Entry of Marks'!M174)</f>
        <v/>
      </c>
      <c r="Q67" s="257" t="str">
        <f>IF('Entry of Marks'!AH174="","",'Entry of Marks'!AH174)</f>
        <v/>
      </c>
      <c r="R67" s="116" t="str">
        <f t="shared" si="4"/>
        <v/>
      </c>
      <c r="S67" s="126" t="str">
        <f>IF('Entry of Marks'!AO174="","",'Entry of Marks'!AO174)</f>
        <v/>
      </c>
      <c r="T67" s="116" t="str">
        <f t="shared" si="5"/>
        <v/>
      </c>
      <c r="U67" s="167" t="str">
        <f t="shared" si="134"/>
        <v/>
      </c>
      <c r="V67" s="176" t="str">
        <f t="shared" si="6"/>
        <v/>
      </c>
      <c r="W67" s="176" t="str">
        <f t="shared" si="125"/>
        <v/>
      </c>
      <c r="X67" s="174" t="str">
        <f t="shared" si="162"/>
        <v/>
      </c>
      <c r="Y67" s="258" t="str">
        <f>IF('Entry of Marks'!F279="","",'Entry of Marks'!F279)</f>
        <v/>
      </c>
      <c r="Z67" s="119" t="str">
        <f>IF('Entry of Marks'!AA279="","",'Entry of Marks'!AA279)</f>
        <v/>
      </c>
      <c r="AA67" s="119" t="str">
        <f>IF('Entry of Marks'!M279="","",'Entry of Marks'!M279)</f>
        <v/>
      </c>
      <c r="AB67" s="119" t="str">
        <f>IF('Entry of Marks'!AH279="","",'Entry of Marks'!AH279)</f>
        <v/>
      </c>
      <c r="AC67" s="116" t="str">
        <f t="shared" si="8"/>
        <v/>
      </c>
      <c r="AD67" s="259" t="str">
        <f>IF('Entry of Marks'!AO279="","",'Entry of Marks'!AO279)</f>
        <v/>
      </c>
      <c r="AE67" s="116" t="str">
        <f t="shared" si="9"/>
        <v/>
      </c>
      <c r="AF67" s="167" t="str">
        <f t="shared" si="135"/>
        <v/>
      </c>
      <c r="AG67" s="167" t="str">
        <f t="shared" si="10"/>
        <v/>
      </c>
      <c r="AH67" s="167" t="str">
        <f t="shared" si="126"/>
        <v/>
      </c>
      <c r="AI67" s="165" t="str">
        <f t="shared" si="151"/>
        <v/>
      </c>
      <c r="AJ67" s="260" t="str">
        <f>IF('Entry of Marks'!F384="","",'Entry of Marks'!F384)</f>
        <v/>
      </c>
      <c r="AK67" s="257" t="str">
        <f>IF('Entry of Marks'!AA384="","",'Entry of Marks'!AA384)</f>
        <v/>
      </c>
      <c r="AL67" s="257" t="str">
        <f>IF('Entry of Marks'!M384="","",'Entry of Marks'!M384)</f>
        <v/>
      </c>
      <c r="AM67" s="257" t="str">
        <f>IF('Entry of Marks'!AH384="","",'Entry of Marks'!AH384)</f>
        <v/>
      </c>
      <c r="AN67" s="116" t="str">
        <f t="shared" si="11"/>
        <v/>
      </c>
      <c r="AO67" s="261" t="str">
        <f>IF('Entry of Marks'!AO384="","",'Entry of Marks'!AO384)</f>
        <v/>
      </c>
      <c r="AP67" s="116" t="str">
        <f t="shared" si="12"/>
        <v/>
      </c>
      <c r="AQ67" s="167" t="str">
        <f t="shared" si="136"/>
        <v/>
      </c>
      <c r="AR67" s="176" t="str">
        <f t="shared" si="145"/>
        <v/>
      </c>
      <c r="AS67" s="176" t="str">
        <f t="shared" si="14"/>
        <v/>
      </c>
      <c r="AT67" s="176" t="str">
        <f t="shared" si="152"/>
        <v/>
      </c>
      <c r="AU67" s="262" t="str">
        <f>IF('Entry of Marks'!F489="","",'Entry of Marks'!F489)</f>
        <v/>
      </c>
      <c r="AV67" s="119" t="str">
        <f>IF('Entry of Marks'!AA489="","",'Entry of Marks'!AA489)</f>
        <v/>
      </c>
      <c r="AW67" s="119" t="str">
        <f>IF('Entry of Marks'!M489="","",'Entry of Marks'!M489)</f>
        <v/>
      </c>
      <c r="AX67" s="119" t="str">
        <f>IF('Entry of Marks'!AH489="","",'Entry of Marks'!AH489)</f>
        <v/>
      </c>
      <c r="AY67" s="116" t="str">
        <f t="shared" si="16"/>
        <v/>
      </c>
      <c r="AZ67" s="259" t="str">
        <f>IF('Entry of Marks'!AO489="","",'Entry of Marks'!AO489)</f>
        <v/>
      </c>
      <c r="BA67" s="116" t="str">
        <f t="shared" si="17"/>
        <v/>
      </c>
      <c r="BB67" s="167" t="str">
        <f t="shared" si="137"/>
        <v/>
      </c>
      <c r="BC67" s="167" t="str">
        <f t="shared" si="18"/>
        <v/>
      </c>
      <c r="BD67" s="167" t="str">
        <f t="shared" si="19"/>
        <v/>
      </c>
      <c r="BE67" s="165" t="str">
        <f t="shared" si="146"/>
        <v/>
      </c>
      <c r="BF67" s="260" t="str">
        <f>IF('Entry of Marks'!F594="","",'Entry of Marks'!F594)</f>
        <v/>
      </c>
      <c r="BG67" s="257" t="str">
        <f>IF('Entry of Marks'!AA594="","",'Entry of Marks'!AA594)</f>
        <v/>
      </c>
      <c r="BH67" s="257" t="str">
        <f>IF('Entry of Marks'!M594="","",'Entry of Marks'!M594)</f>
        <v/>
      </c>
      <c r="BI67" s="257" t="str">
        <f>IF('Entry of Marks'!AH594="","",'Entry of Marks'!AH594)</f>
        <v/>
      </c>
      <c r="BJ67" s="116" t="str">
        <f t="shared" si="20"/>
        <v/>
      </c>
      <c r="BK67" s="261" t="str">
        <f>IF('Entry of Marks'!AO594="","",'Entry of Marks'!AO594)</f>
        <v/>
      </c>
      <c r="BL67" s="116" t="str">
        <f t="shared" si="21"/>
        <v/>
      </c>
      <c r="BM67" s="167" t="str">
        <f t="shared" si="138"/>
        <v/>
      </c>
      <c r="BN67" s="176" t="str">
        <f t="shared" si="22"/>
        <v/>
      </c>
      <c r="BO67" s="176" t="str">
        <f t="shared" si="23"/>
        <v/>
      </c>
      <c r="BP67" s="176" t="str">
        <f t="shared" si="147"/>
        <v/>
      </c>
      <c r="BQ67" s="258" t="str">
        <f>IF('Entry of Marks'!F699="","",'Entry of Marks'!F699)</f>
        <v/>
      </c>
      <c r="BR67" s="119" t="str">
        <f>IF('Entry of Marks'!AA699="","",'Entry of Marks'!AA699)</f>
        <v/>
      </c>
      <c r="BS67" s="119" t="str">
        <f>IF('Entry of Marks'!M699="","",'Entry of Marks'!M699)</f>
        <v/>
      </c>
      <c r="BT67" s="119" t="str">
        <f>IF('Entry of Marks'!AH699="","",'Entry of Marks'!AH699)</f>
        <v/>
      </c>
      <c r="BU67" s="116" t="str">
        <f t="shared" si="25"/>
        <v/>
      </c>
      <c r="BV67" s="119" t="str">
        <f>IF('Entry of Marks'!AO699="","",'Entry of Marks'!AO699)</f>
        <v/>
      </c>
      <c r="BW67" s="116" t="str">
        <f t="shared" si="26"/>
        <v/>
      </c>
      <c r="BX67" s="167" t="str">
        <f t="shared" si="139"/>
        <v/>
      </c>
      <c r="BY67" s="167" t="str">
        <f t="shared" si="27"/>
        <v/>
      </c>
      <c r="BZ67" s="167" t="str">
        <f t="shared" si="128"/>
        <v/>
      </c>
      <c r="CA67" s="165" t="str">
        <f t="shared" si="153"/>
        <v/>
      </c>
      <c r="CB67" s="260" t="str">
        <f>IF('Entry of Marks'!F804="","",'Entry of Marks'!F804)</f>
        <v/>
      </c>
      <c r="CC67" s="257" t="str">
        <f>IF('Entry of Marks'!AA804="","",'Entry of Marks'!AA804)</f>
        <v/>
      </c>
      <c r="CD67" s="257" t="str">
        <f>IF('Entry of Marks'!M804="","",'Entry of Marks'!M804)</f>
        <v/>
      </c>
      <c r="CE67" s="257" t="str">
        <f>IF('Entry of Marks'!AH804="","",'Entry of Marks'!AH804)</f>
        <v/>
      </c>
      <c r="CF67" s="116" t="str">
        <f t="shared" si="144"/>
        <v/>
      </c>
      <c r="CG67" s="261" t="str">
        <f>IF('Entry of Marks'!AO804="","",'Entry of Marks'!AO804)</f>
        <v/>
      </c>
      <c r="CH67" s="116" t="str">
        <f t="shared" si="28"/>
        <v/>
      </c>
      <c r="CI67" s="167" t="str">
        <f t="shared" si="141"/>
        <v/>
      </c>
      <c r="CJ67" s="176" t="str">
        <f t="shared" si="129"/>
        <v/>
      </c>
      <c r="CK67" s="176" t="str">
        <f t="shared" si="29"/>
        <v/>
      </c>
      <c r="CL67" s="324" t="str">
        <f t="shared" si="30"/>
        <v/>
      </c>
      <c r="CM67" s="258" t="str">
        <f>IF('Entry of Marks'!F909="","",'Entry of Marks'!F909)</f>
        <v/>
      </c>
      <c r="CN67" s="119" t="str">
        <f>IF('Entry of Marks'!AA909="","",'Entry of Marks'!AA909)</f>
        <v/>
      </c>
      <c r="CO67" s="119" t="str">
        <f>IF('Entry of Marks'!M909="","",'Entry of Marks'!M909)</f>
        <v/>
      </c>
      <c r="CP67" s="119" t="str">
        <f>IF('Entry of Marks'!AH909="","",'Entry of Marks'!AH909)</f>
        <v/>
      </c>
      <c r="CQ67" s="116" t="str">
        <f t="shared" si="31"/>
        <v/>
      </c>
      <c r="CR67" s="119" t="str">
        <f>IF('Entry of Marks'!AO909="","",'Entry of Marks'!AO909)</f>
        <v/>
      </c>
      <c r="CS67" s="116" t="str">
        <f t="shared" si="32"/>
        <v/>
      </c>
      <c r="CT67" s="167" t="str">
        <f t="shared" si="142"/>
        <v/>
      </c>
      <c r="CU67" s="167" t="str">
        <f t="shared" si="33"/>
        <v/>
      </c>
      <c r="CV67" s="167" t="str">
        <f t="shared" si="34"/>
        <v/>
      </c>
      <c r="CW67" s="165" t="str">
        <f t="shared" si="148"/>
        <v/>
      </c>
      <c r="CX67" s="131" t="str">
        <f>IF('Co-Scholostic'!C66="","",'Co-Scholostic'!C66)</f>
        <v/>
      </c>
      <c r="CY67" s="131" t="str">
        <f>IF('Co-Scholostic'!D66="","",'Co-Scholostic'!D66)</f>
        <v/>
      </c>
      <c r="CZ67" s="131" t="str">
        <f>IF('Co-Scholostic'!E66="","",'Co-Scholostic'!E66)</f>
        <v/>
      </c>
      <c r="DA67" s="131" t="str">
        <f>IF('Co-Scholostic'!F66="","",'Co-Scholostic'!F66)</f>
        <v/>
      </c>
      <c r="DB67" s="134" t="str">
        <f t="shared" si="36"/>
        <v/>
      </c>
      <c r="DC67" s="134" t="str">
        <f t="shared" si="37"/>
        <v/>
      </c>
      <c r="DD67" s="134" t="str">
        <f t="shared" si="38"/>
        <v/>
      </c>
      <c r="DE67" s="134" t="str">
        <f t="shared" si="39"/>
        <v/>
      </c>
      <c r="DF67" s="134" t="str">
        <f t="shared" si="40"/>
        <v/>
      </c>
      <c r="DG67" s="134" t="str">
        <f t="shared" si="41"/>
        <v/>
      </c>
      <c r="DH67" s="134" t="str">
        <f t="shared" si="42"/>
        <v/>
      </c>
      <c r="DI67" s="134" t="str">
        <f t="shared" si="43"/>
        <v/>
      </c>
      <c r="DJ67" s="134" t="e">
        <f t="shared" si="44"/>
        <v>#VALUE!</v>
      </c>
      <c r="DK67" s="137" t="str">
        <f t="shared" si="45"/>
        <v/>
      </c>
      <c r="DL67" s="137" t="str">
        <f t="shared" si="46"/>
        <v/>
      </c>
      <c r="DM67" s="137" t="str">
        <f t="shared" si="47"/>
        <v/>
      </c>
      <c r="DN67" s="137" t="str">
        <f t="shared" si="48"/>
        <v/>
      </c>
      <c r="DO67" s="137" t="str">
        <f t="shared" si="49"/>
        <v/>
      </c>
      <c r="DP67" s="137" t="str">
        <f t="shared" si="50"/>
        <v/>
      </c>
      <c r="DQ67" s="137" t="str">
        <f t="shared" si="51"/>
        <v/>
      </c>
      <c r="DR67" s="137" t="str">
        <f t="shared" si="52"/>
        <v/>
      </c>
      <c r="DS67" s="137" t="e">
        <f t="shared" si="53"/>
        <v>#VALUE!</v>
      </c>
      <c r="DT67" s="143" t="str">
        <f t="shared" si="54"/>
        <v/>
      </c>
      <c r="DU67" s="144" t="str">
        <f t="shared" si="55"/>
        <v/>
      </c>
      <c r="DV67" s="145" t="str">
        <f t="shared" si="149"/>
        <v/>
      </c>
      <c r="DW67" s="138"/>
      <c r="DX67" s="30" t="str">
        <f t="shared" si="150"/>
        <v/>
      </c>
      <c r="DY67" s="146" t="str">
        <f t="shared" si="57"/>
        <v/>
      </c>
      <c r="DZ67" s="266" t="str">
        <f t="shared" si="154"/>
        <v/>
      </c>
      <c r="EA67" s="266" t="str">
        <f t="shared" si="155"/>
        <v/>
      </c>
      <c r="EB67" s="266" t="str">
        <f t="shared" si="156"/>
        <v/>
      </c>
      <c r="EC67" s="266" t="str">
        <f t="shared" si="157"/>
        <v/>
      </c>
      <c r="ED67" s="266" t="str">
        <f t="shared" si="158"/>
        <v/>
      </c>
      <c r="EE67" s="266" t="str">
        <f t="shared" si="159"/>
        <v/>
      </c>
      <c r="EF67" s="266" t="str">
        <f t="shared" si="160"/>
        <v/>
      </c>
      <c r="EG67" s="268"/>
      <c r="EH67" s="269" t="str">
        <f t="shared" si="163"/>
        <v/>
      </c>
      <c r="EI67" s="269" t="str">
        <f t="shared" si="164"/>
        <v/>
      </c>
      <c r="EJ67" s="269" t="str">
        <f t="shared" si="165"/>
        <v/>
      </c>
      <c r="EK67" s="269" t="str">
        <f t="shared" si="166"/>
        <v/>
      </c>
      <c r="EL67" s="271" t="str">
        <f t="shared" si="167"/>
        <v/>
      </c>
      <c r="EM67" s="271" t="str">
        <f t="shared" si="168"/>
        <v/>
      </c>
      <c r="EN67" s="273" t="str">
        <f t="shared" si="169"/>
        <v/>
      </c>
      <c r="EO67" s="276">
        <f t="shared" si="170"/>
        <v>0</v>
      </c>
      <c r="EP67" s="276" t="str">
        <f t="shared" si="73"/>
        <v/>
      </c>
      <c r="EQ67" s="148" t="str">
        <f t="shared" si="171"/>
        <v/>
      </c>
      <c r="ER67" s="148" t="str">
        <f t="shared" si="75"/>
        <v/>
      </c>
      <c r="ES67" s="276" t="str">
        <f t="shared" si="172"/>
        <v/>
      </c>
      <c r="ET67" s="276" t="str">
        <f t="shared" si="76"/>
        <v/>
      </c>
      <c r="EU67" s="147" t="str">
        <f t="shared" si="173"/>
        <v/>
      </c>
      <c r="EV67" s="148" t="str">
        <f t="shared" si="174"/>
        <v/>
      </c>
      <c r="EW67" s="148" t="str">
        <f t="shared" si="175"/>
        <v/>
      </c>
      <c r="EX67" s="148"/>
      <c r="EY67" s="148" t="str">
        <f t="shared" si="176"/>
        <v/>
      </c>
      <c r="EZ67" s="151" t="str">
        <f t="shared" si="177"/>
        <v/>
      </c>
      <c r="FA67" s="151" t="str">
        <f t="shared" si="178"/>
        <v/>
      </c>
      <c r="FB67" s="151" t="str">
        <f t="shared" si="179"/>
        <v/>
      </c>
      <c r="FC67" s="151" t="str">
        <f t="shared" si="180"/>
        <v/>
      </c>
      <c r="FD67" s="151" t="str">
        <f t="shared" si="181"/>
        <v/>
      </c>
      <c r="FE67" s="151" t="str">
        <f t="shared" si="182"/>
        <v/>
      </c>
      <c r="FF67" s="151" t="str">
        <f t="shared" si="183"/>
        <v/>
      </c>
      <c r="FG67" s="152" t="str">
        <f t="shared" si="184"/>
        <v/>
      </c>
      <c r="FH67" s="152" t="str">
        <f t="shared" si="185"/>
        <v/>
      </c>
      <c r="FI67" s="152" t="str">
        <f t="shared" si="186"/>
        <v/>
      </c>
      <c r="FJ67" s="152" t="str">
        <f t="shared" si="187"/>
        <v/>
      </c>
      <c r="FK67" s="151" t="str">
        <f t="shared" si="188"/>
        <v/>
      </c>
      <c r="FL67" s="151" t="str">
        <f t="shared" si="189"/>
        <v/>
      </c>
      <c r="FM67" s="152" t="str">
        <f t="shared" si="190"/>
        <v/>
      </c>
      <c r="FN67" s="152">
        <f t="shared" si="191"/>
        <v>0</v>
      </c>
      <c r="FO67" s="152" t="str">
        <f t="shared" si="96"/>
        <v/>
      </c>
      <c r="FP67" s="152" t="str">
        <f t="shared" si="192"/>
        <v/>
      </c>
      <c r="FQ67" s="152" t="str">
        <f t="shared" si="98"/>
        <v/>
      </c>
      <c r="FR67" s="152" t="str">
        <f t="shared" si="193"/>
        <v/>
      </c>
      <c r="FS67" s="152" t="str">
        <f t="shared" si="100"/>
        <v/>
      </c>
      <c r="FT67" s="152" t="str">
        <f t="shared" si="194"/>
        <v/>
      </c>
      <c r="FU67" s="152" t="str">
        <f t="shared" si="195"/>
        <v/>
      </c>
      <c r="FV67" s="151" t="str">
        <f t="shared" si="196"/>
        <v/>
      </c>
      <c r="FW67" s="151" t="str">
        <f t="shared" si="197"/>
        <v/>
      </c>
      <c r="FX67" s="152" t="str">
        <f t="shared" si="105"/>
        <v/>
      </c>
      <c r="FY67" s="153" t="str">
        <f t="shared" si="198"/>
        <v/>
      </c>
      <c r="FZ67" s="156">
        <f t="shared" si="199"/>
        <v>0</v>
      </c>
      <c r="GA67" s="241" t="str">
        <f t="shared" si="200"/>
        <v/>
      </c>
      <c r="GB67" s="214" t="str">
        <f t="shared" si="108"/>
        <v/>
      </c>
      <c r="GC67" s="214" t="str">
        <f t="shared" si="201"/>
        <v/>
      </c>
      <c r="GD67" s="242" t="str">
        <f t="shared" si="202"/>
        <v/>
      </c>
      <c r="GE67" s="253" t="str">
        <f t="shared" si="203"/>
        <v/>
      </c>
      <c r="GF67" s="253" t="str">
        <f t="shared" si="204"/>
        <v/>
      </c>
      <c r="GG67" s="253" t="str">
        <f t="shared" si="205"/>
        <v/>
      </c>
      <c r="GH67" s="253" t="str">
        <f t="shared" si="206"/>
        <v/>
      </c>
      <c r="GI67" s="253" t="str">
        <f t="shared" si="207"/>
        <v/>
      </c>
      <c r="GJ67" s="253" t="str">
        <f t="shared" si="208"/>
        <v/>
      </c>
      <c r="GK67" s="253" t="str">
        <f t="shared" si="209"/>
        <v/>
      </c>
      <c r="GL67" s="253" t="str">
        <f t="shared" si="210"/>
        <v/>
      </c>
      <c r="GM67" s="253" t="str">
        <f t="shared" si="211"/>
        <v/>
      </c>
      <c r="GN67" s="253" t="str">
        <f t="shared" si="212"/>
        <v/>
      </c>
      <c r="GO67" s="329" t="str">
        <f t="shared" si="121"/>
        <v/>
      </c>
      <c r="GP67" s="329" t="str">
        <f t="shared" si="122"/>
        <v/>
      </c>
    </row>
    <row r="68" spans="1:198" x14ac:dyDescent="0.35">
      <c r="A68" s="1">
        <f>IF('Student Profile'!A67="","",'Student Profile'!A67)</f>
        <v>65</v>
      </c>
      <c r="B68" s="28" t="str">
        <f>IF('Student Profile'!B67="","",'Student Profile'!B67)</f>
        <v/>
      </c>
      <c r="C68" s="114" t="str">
        <f>IF('Entry of Marks'!F70="","",'Entry of Marks'!F70)</f>
        <v/>
      </c>
      <c r="D68" s="119" t="str">
        <f>IF('Entry of Marks'!AA70="","",'Entry of Marks'!AA70)</f>
        <v/>
      </c>
      <c r="E68" s="115" t="str">
        <f>IF('Entry of Marks'!M70="","",'Entry of Marks'!M70)</f>
        <v/>
      </c>
      <c r="F68" s="115" t="str">
        <f>IF('Entry of Marks'!AH70="","",'Entry of Marks'!AH70)</f>
        <v/>
      </c>
      <c r="G68" s="116" t="str">
        <f t="shared" si="1"/>
        <v/>
      </c>
      <c r="H68" s="116" t="str">
        <f>IF('Entry of Marks'!AO70="","",'Entry of Marks'!AO70)</f>
        <v/>
      </c>
      <c r="I68" s="116" t="str">
        <f t="shared" si="123"/>
        <v/>
      </c>
      <c r="J68" s="167" t="str">
        <f t="shared" si="133"/>
        <v/>
      </c>
      <c r="K68" s="167" t="str">
        <f t="shared" si="2"/>
        <v/>
      </c>
      <c r="L68" s="167" t="str">
        <f t="shared" si="3"/>
        <v/>
      </c>
      <c r="M68" s="165" t="str">
        <f t="shared" si="161"/>
        <v/>
      </c>
      <c r="N68" s="124" t="str">
        <f>IF('Entry of Marks'!F175="","",'Entry of Marks'!F175)</f>
        <v/>
      </c>
      <c r="O68" s="125" t="str">
        <f>IF('Entry of Marks'!AA175="","",'Entry of Marks'!AA175)</f>
        <v/>
      </c>
      <c r="P68" s="125" t="str">
        <f>IF('Entry of Marks'!M175="","",'Entry of Marks'!M175)</f>
        <v/>
      </c>
      <c r="Q68" s="257" t="str">
        <f>IF('Entry of Marks'!AH175="","",'Entry of Marks'!AH175)</f>
        <v/>
      </c>
      <c r="R68" s="116" t="str">
        <f t="shared" si="4"/>
        <v/>
      </c>
      <c r="S68" s="126" t="str">
        <f>IF('Entry of Marks'!AO175="","",'Entry of Marks'!AO175)</f>
        <v/>
      </c>
      <c r="T68" s="116" t="str">
        <f t="shared" si="5"/>
        <v/>
      </c>
      <c r="U68" s="167" t="str">
        <f t="shared" si="134"/>
        <v/>
      </c>
      <c r="V68" s="176" t="str">
        <f t="shared" si="6"/>
        <v/>
      </c>
      <c r="W68" s="176" t="str">
        <f t="shared" si="125"/>
        <v/>
      </c>
      <c r="X68" s="174" t="str">
        <f t="shared" si="162"/>
        <v/>
      </c>
      <c r="Y68" s="258" t="str">
        <f>IF('Entry of Marks'!F280="","",'Entry of Marks'!F280)</f>
        <v/>
      </c>
      <c r="Z68" s="119" t="str">
        <f>IF('Entry of Marks'!AA280="","",'Entry of Marks'!AA280)</f>
        <v/>
      </c>
      <c r="AA68" s="119" t="str">
        <f>IF('Entry of Marks'!M280="","",'Entry of Marks'!M280)</f>
        <v/>
      </c>
      <c r="AB68" s="119" t="str">
        <f>IF('Entry of Marks'!AH280="","",'Entry of Marks'!AH280)</f>
        <v/>
      </c>
      <c r="AC68" s="116" t="str">
        <f t="shared" si="8"/>
        <v/>
      </c>
      <c r="AD68" s="259" t="str">
        <f>IF('Entry of Marks'!AO280="","",'Entry of Marks'!AO280)</f>
        <v/>
      </c>
      <c r="AE68" s="116" t="str">
        <f t="shared" si="9"/>
        <v/>
      </c>
      <c r="AF68" s="167" t="str">
        <f t="shared" si="135"/>
        <v/>
      </c>
      <c r="AG68" s="167" t="str">
        <f t="shared" si="10"/>
        <v/>
      </c>
      <c r="AH68" s="167" t="str">
        <f t="shared" si="126"/>
        <v/>
      </c>
      <c r="AI68" s="165" t="str">
        <f t="shared" si="151"/>
        <v/>
      </c>
      <c r="AJ68" s="260" t="str">
        <f>IF('Entry of Marks'!F385="","",'Entry of Marks'!F385)</f>
        <v/>
      </c>
      <c r="AK68" s="257" t="str">
        <f>IF('Entry of Marks'!AA385="","",'Entry of Marks'!AA385)</f>
        <v/>
      </c>
      <c r="AL68" s="257" t="str">
        <f>IF('Entry of Marks'!M385="","",'Entry of Marks'!M385)</f>
        <v/>
      </c>
      <c r="AM68" s="257" t="str">
        <f>IF('Entry of Marks'!AH385="","",'Entry of Marks'!AH385)</f>
        <v/>
      </c>
      <c r="AN68" s="116" t="str">
        <f t="shared" si="11"/>
        <v/>
      </c>
      <c r="AO68" s="261" t="str">
        <f>IF('Entry of Marks'!AO385="","",'Entry of Marks'!AO385)</f>
        <v/>
      </c>
      <c r="AP68" s="116" t="str">
        <f t="shared" si="12"/>
        <v/>
      </c>
      <c r="AQ68" s="167" t="str">
        <f t="shared" si="136"/>
        <v/>
      </c>
      <c r="AR68" s="176" t="str">
        <f t="shared" si="145"/>
        <v/>
      </c>
      <c r="AS68" s="176" t="str">
        <f t="shared" si="14"/>
        <v/>
      </c>
      <c r="AT68" s="176" t="str">
        <f t="shared" si="152"/>
        <v/>
      </c>
      <c r="AU68" s="262" t="str">
        <f>IF('Entry of Marks'!F490="","",'Entry of Marks'!F490)</f>
        <v/>
      </c>
      <c r="AV68" s="119" t="str">
        <f>IF('Entry of Marks'!AA490="","",'Entry of Marks'!AA490)</f>
        <v/>
      </c>
      <c r="AW68" s="119" t="str">
        <f>IF('Entry of Marks'!M490="","",'Entry of Marks'!M490)</f>
        <v/>
      </c>
      <c r="AX68" s="119" t="str">
        <f>IF('Entry of Marks'!AH490="","",'Entry of Marks'!AH490)</f>
        <v/>
      </c>
      <c r="AY68" s="116" t="str">
        <f t="shared" si="16"/>
        <v/>
      </c>
      <c r="AZ68" s="259" t="str">
        <f>IF('Entry of Marks'!AO490="","",'Entry of Marks'!AO490)</f>
        <v/>
      </c>
      <c r="BA68" s="116" t="str">
        <f t="shared" si="17"/>
        <v/>
      </c>
      <c r="BB68" s="167" t="str">
        <f t="shared" si="137"/>
        <v/>
      </c>
      <c r="BC68" s="167" t="str">
        <f t="shared" si="18"/>
        <v/>
      </c>
      <c r="BD68" s="167" t="str">
        <f t="shared" si="19"/>
        <v/>
      </c>
      <c r="BE68" s="165" t="str">
        <f t="shared" si="146"/>
        <v/>
      </c>
      <c r="BF68" s="260" t="str">
        <f>IF('Entry of Marks'!F595="","",'Entry of Marks'!F595)</f>
        <v/>
      </c>
      <c r="BG68" s="257" t="str">
        <f>IF('Entry of Marks'!AA595="","",'Entry of Marks'!AA595)</f>
        <v/>
      </c>
      <c r="BH68" s="257" t="str">
        <f>IF('Entry of Marks'!M595="","",'Entry of Marks'!M595)</f>
        <v/>
      </c>
      <c r="BI68" s="257" t="str">
        <f>IF('Entry of Marks'!AH595="","",'Entry of Marks'!AH595)</f>
        <v/>
      </c>
      <c r="BJ68" s="116" t="str">
        <f t="shared" si="20"/>
        <v/>
      </c>
      <c r="BK68" s="261" t="str">
        <f>IF('Entry of Marks'!AO595="","",'Entry of Marks'!AO595)</f>
        <v/>
      </c>
      <c r="BL68" s="116" t="str">
        <f t="shared" si="21"/>
        <v/>
      </c>
      <c r="BM68" s="167" t="str">
        <f t="shared" si="138"/>
        <v/>
      </c>
      <c r="BN68" s="176" t="str">
        <f t="shared" si="22"/>
        <v/>
      </c>
      <c r="BO68" s="176" t="str">
        <f t="shared" si="23"/>
        <v/>
      </c>
      <c r="BP68" s="176" t="str">
        <f t="shared" si="147"/>
        <v/>
      </c>
      <c r="BQ68" s="258" t="str">
        <f>IF('Entry of Marks'!F700="","",'Entry of Marks'!F700)</f>
        <v/>
      </c>
      <c r="BR68" s="119" t="str">
        <f>IF('Entry of Marks'!AA700="","",'Entry of Marks'!AA700)</f>
        <v/>
      </c>
      <c r="BS68" s="119" t="str">
        <f>IF('Entry of Marks'!M700="","",'Entry of Marks'!M700)</f>
        <v/>
      </c>
      <c r="BT68" s="119" t="str">
        <f>IF('Entry of Marks'!AH700="","",'Entry of Marks'!AH700)</f>
        <v/>
      </c>
      <c r="BU68" s="116" t="str">
        <f t="shared" si="25"/>
        <v/>
      </c>
      <c r="BV68" s="119" t="str">
        <f>IF('Entry of Marks'!AO700="","",'Entry of Marks'!AO700)</f>
        <v/>
      </c>
      <c r="BW68" s="116" t="str">
        <f t="shared" si="26"/>
        <v/>
      </c>
      <c r="BX68" s="167" t="str">
        <f t="shared" si="139"/>
        <v/>
      </c>
      <c r="BY68" s="167" t="str">
        <f t="shared" si="27"/>
        <v/>
      </c>
      <c r="BZ68" s="167" t="str">
        <f t="shared" si="128"/>
        <v/>
      </c>
      <c r="CA68" s="165" t="str">
        <f t="shared" si="153"/>
        <v/>
      </c>
      <c r="CB68" s="260" t="str">
        <f>IF('Entry of Marks'!F805="","",'Entry of Marks'!F805)</f>
        <v/>
      </c>
      <c r="CC68" s="257" t="str">
        <f>IF('Entry of Marks'!AA805="","",'Entry of Marks'!AA805)</f>
        <v/>
      </c>
      <c r="CD68" s="257" t="str">
        <f>IF('Entry of Marks'!M805="","",'Entry of Marks'!M805)</f>
        <v/>
      </c>
      <c r="CE68" s="257" t="str">
        <f>IF('Entry of Marks'!AH805="","",'Entry of Marks'!AH805)</f>
        <v/>
      </c>
      <c r="CF68" s="116" t="str">
        <f t="shared" si="144"/>
        <v/>
      </c>
      <c r="CG68" s="261" t="str">
        <f>IF('Entry of Marks'!AO805="","",'Entry of Marks'!AO805)</f>
        <v/>
      </c>
      <c r="CH68" s="116" t="str">
        <f t="shared" si="28"/>
        <v/>
      </c>
      <c r="CI68" s="167" t="str">
        <f t="shared" si="141"/>
        <v/>
      </c>
      <c r="CJ68" s="176" t="str">
        <f t="shared" si="129"/>
        <v/>
      </c>
      <c r="CK68" s="176" t="str">
        <f t="shared" si="29"/>
        <v/>
      </c>
      <c r="CL68" s="324" t="str">
        <f t="shared" si="30"/>
        <v/>
      </c>
      <c r="CM68" s="258" t="str">
        <f>IF('Entry of Marks'!F910="","",'Entry of Marks'!F910)</f>
        <v/>
      </c>
      <c r="CN68" s="119" t="str">
        <f>IF('Entry of Marks'!AA910="","",'Entry of Marks'!AA910)</f>
        <v/>
      </c>
      <c r="CO68" s="119" t="str">
        <f>IF('Entry of Marks'!M910="","",'Entry of Marks'!M910)</f>
        <v/>
      </c>
      <c r="CP68" s="119" t="str">
        <f>IF('Entry of Marks'!AH910="","",'Entry of Marks'!AH910)</f>
        <v/>
      </c>
      <c r="CQ68" s="116" t="str">
        <f t="shared" si="31"/>
        <v/>
      </c>
      <c r="CR68" s="119" t="str">
        <f>IF('Entry of Marks'!AO910="","",'Entry of Marks'!AO910)</f>
        <v/>
      </c>
      <c r="CS68" s="116" t="str">
        <f t="shared" si="32"/>
        <v/>
      </c>
      <c r="CT68" s="167" t="str">
        <f t="shared" si="142"/>
        <v/>
      </c>
      <c r="CU68" s="167" t="str">
        <f t="shared" si="33"/>
        <v/>
      </c>
      <c r="CV68" s="167" t="str">
        <f t="shared" si="34"/>
        <v/>
      </c>
      <c r="CW68" s="165" t="str">
        <f t="shared" si="148"/>
        <v/>
      </c>
      <c r="CX68" s="131" t="str">
        <f>IF('Co-Scholostic'!C67="","",'Co-Scholostic'!C67)</f>
        <v/>
      </c>
      <c r="CY68" s="131" t="str">
        <f>IF('Co-Scholostic'!D67="","",'Co-Scholostic'!D67)</f>
        <v/>
      </c>
      <c r="CZ68" s="131" t="str">
        <f>IF('Co-Scholostic'!E67="","",'Co-Scholostic'!E67)</f>
        <v/>
      </c>
      <c r="DA68" s="131" t="str">
        <f>IF('Co-Scholostic'!F67="","",'Co-Scholostic'!F67)</f>
        <v/>
      </c>
      <c r="DB68" s="134" t="str">
        <f t="shared" si="36"/>
        <v/>
      </c>
      <c r="DC68" s="134" t="str">
        <f t="shared" si="37"/>
        <v/>
      </c>
      <c r="DD68" s="134" t="str">
        <f t="shared" si="38"/>
        <v/>
      </c>
      <c r="DE68" s="134" t="str">
        <f t="shared" si="39"/>
        <v/>
      </c>
      <c r="DF68" s="134" t="str">
        <f t="shared" si="40"/>
        <v/>
      </c>
      <c r="DG68" s="134" t="str">
        <f t="shared" si="41"/>
        <v/>
      </c>
      <c r="DH68" s="134" t="str">
        <f t="shared" si="42"/>
        <v/>
      </c>
      <c r="DI68" s="134" t="str">
        <f t="shared" si="43"/>
        <v/>
      </c>
      <c r="DJ68" s="134" t="e">
        <f t="shared" si="44"/>
        <v>#VALUE!</v>
      </c>
      <c r="DK68" s="137" t="str">
        <f t="shared" si="45"/>
        <v/>
      </c>
      <c r="DL68" s="137" t="str">
        <f t="shared" si="46"/>
        <v/>
      </c>
      <c r="DM68" s="137" t="str">
        <f t="shared" si="47"/>
        <v/>
      </c>
      <c r="DN68" s="137" t="str">
        <f t="shared" si="48"/>
        <v/>
      </c>
      <c r="DO68" s="137" t="str">
        <f t="shared" si="49"/>
        <v/>
      </c>
      <c r="DP68" s="137" t="str">
        <f t="shared" si="50"/>
        <v/>
      </c>
      <c r="DQ68" s="137" t="str">
        <f t="shared" si="51"/>
        <v/>
      </c>
      <c r="DR68" s="137" t="str">
        <f t="shared" si="52"/>
        <v/>
      </c>
      <c r="DS68" s="137" t="e">
        <f t="shared" si="53"/>
        <v>#VALUE!</v>
      </c>
      <c r="DT68" s="143" t="str">
        <f t="shared" si="54"/>
        <v/>
      </c>
      <c r="DU68" s="144" t="str">
        <f t="shared" si="55"/>
        <v/>
      </c>
      <c r="DV68" s="145" t="str">
        <f t="shared" si="149"/>
        <v/>
      </c>
      <c r="DW68" s="138"/>
      <c r="DX68" s="30" t="str">
        <f t="shared" si="150"/>
        <v/>
      </c>
      <c r="DY68" s="146" t="str">
        <f t="shared" si="57"/>
        <v/>
      </c>
      <c r="DZ68" s="266" t="str">
        <f t="shared" si="154"/>
        <v/>
      </c>
      <c r="EA68" s="266" t="str">
        <f t="shared" si="155"/>
        <v/>
      </c>
      <c r="EB68" s="266" t="str">
        <f t="shared" si="156"/>
        <v/>
      </c>
      <c r="EC68" s="266" t="str">
        <f t="shared" si="157"/>
        <v/>
      </c>
      <c r="ED68" s="266" t="str">
        <f t="shared" si="158"/>
        <v/>
      </c>
      <c r="EE68" s="266" t="str">
        <f t="shared" si="159"/>
        <v/>
      </c>
      <c r="EF68" s="266" t="str">
        <f t="shared" si="160"/>
        <v/>
      </c>
      <c r="EG68" s="268"/>
      <c r="EH68" s="269" t="str">
        <f t="shared" si="163"/>
        <v/>
      </c>
      <c r="EI68" s="269" t="str">
        <f t="shared" si="164"/>
        <v/>
      </c>
      <c r="EJ68" s="269" t="str">
        <f t="shared" si="165"/>
        <v/>
      </c>
      <c r="EK68" s="269" t="str">
        <f t="shared" si="166"/>
        <v/>
      </c>
      <c r="EL68" s="271" t="str">
        <f t="shared" si="167"/>
        <v/>
      </c>
      <c r="EM68" s="271" t="str">
        <f t="shared" si="168"/>
        <v/>
      </c>
      <c r="EN68" s="273" t="str">
        <f t="shared" si="169"/>
        <v/>
      </c>
      <c r="EO68" s="276">
        <f t="shared" si="170"/>
        <v>0</v>
      </c>
      <c r="EP68" s="276" t="str">
        <f t="shared" si="73"/>
        <v/>
      </c>
      <c r="EQ68" s="148" t="str">
        <f t="shared" si="171"/>
        <v/>
      </c>
      <c r="ER68" s="148" t="str">
        <f t="shared" si="75"/>
        <v/>
      </c>
      <c r="ES68" s="276" t="str">
        <f t="shared" si="172"/>
        <v/>
      </c>
      <c r="ET68" s="276" t="str">
        <f t="shared" si="76"/>
        <v/>
      </c>
      <c r="EU68" s="147" t="str">
        <f t="shared" si="173"/>
        <v/>
      </c>
      <c r="EV68" s="148" t="str">
        <f t="shared" si="174"/>
        <v/>
      </c>
      <c r="EW68" s="148" t="str">
        <f t="shared" si="175"/>
        <v/>
      </c>
      <c r="EX68" s="148"/>
      <c r="EY68" s="148" t="str">
        <f t="shared" si="176"/>
        <v/>
      </c>
      <c r="EZ68" s="151" t="str">
        <f t="shared" si="177"/>
        <v/>
      </c>
      <c r="FA68" s="151" t="str">
        <f t="shared" si="178"/>
        <v/>
      </c>
      <c r="FB68" s="151" t="str">
        <f t="shared" si="179"/>
        <v/>
      </c>
      <c r="FC68" s="151" t="str">
        <f t="shared" si="180"/>
        <v/>
      </c>
      <c r="FD68" s="151" t="str">
        <f t="shared" si="181"/>
        <v/>
      </c>
      <c r="FE68" s="151" t="str">
        <f t="shared" si="182"/>
        <v/>
      </c>
      <c r="FF68" s="151" t="str">
        <f t="shared" si="183"/>
        <v/>
      </c>
      <c r="FG68" s="152" t="str">
        <f t="shared" si="184"/>
        <v/>
      </c>
      <c r="FH68" s="152" t="str">
        <f t="shared" si="185"/>
        <v/>
      </c>
      <c r="FI68" s="152" t="str">
        <f t="shared" si="186"/>
        <v/>
      </c>
      <c r="FJ68" s="152" t="str">
        <f t="shared" si="187"/>
        <v/>
      </c>
      <c r="FK68" s="151" t="str">
        <f t="shared" si="188"/>
        <v/>
      </c>
      <c r="FL68" s="151" t="str">
        <f t="shared" si="189"/>
        <v/>
      </c>
      <c r="FM68" s="152" t="str">
        <f t="shared" si="190"/>
        <v/>
      </c>
      <c r="FN68" s="152">
        <f t="shared" si="191"/>
        <v>0</v>
      </c>
      <c r="FO68" s="152" t="str">
        <f t="shared" si="96"/>
        <v/>
      </c>
      <c r="FP68" s="152" t="str">
        <f t="shared" si="192"/>
        <v/>
      </c>
      <c r="FQ68" s="152" t="str">
        <f t="shared" si="98"/>
        <v/>
      </c>
      <c r="FR68" s="152" t="str">
        <f t="shared" si="193"/>
        <v/>
      </c>
      <c r="FS68" s="152" t="str">
        <f t="shared" si="100"/>
        <v/>
      </c>
      <c r="FT68" s="152" t="str">
        <f t="shared" si="194"/>
        <v/>
      </c>
      <c r="FU68" s="152" t="str">
        <f t="shared" si="195"/>
        <v/>
      </c>
      <c r="FV68" s="151" t="str">
        <f t="shared" si="196"/>
        <v/>
      </c>
      <c r="FW68" s="151" t="str">
        <f t="shared" si="197"/>
        <v/>
      </c>
      <c r="FX68" s="152" t="str">
        <f t="shared" si="105"/>
        <v/>
      </c>
      <c r="FY68" s="153" t="str">
        <f t="shared" si="198"/>
        <v/>
      </c>
      <c r="FZ68" s="156">
        <f t="shared" si="199"/>
        <v>0</v>
      </c>
      <c r="GA68" s="241" t="str">
        <f t="shared" si="200"/>
        <v/>
      </c>
      <c r="GB68" s="214" t="str">
        <f t="shared" si="108"/>
        <v/>
      </c>
      <c r="GC68" s="214" t="str">
        <f t="shared" si="201"/>
        <v/>
      </c>
      <c r="GD68" s="242" t="str">
        <f t="shared" si="202"/>
        <v/>
      </c>
      <c r="GE68" s="253" t="str">
        <f t="shared" si="203"/>
        <v/>
      </c>
      <c r="GF68" s="253" t="str">
        <f t="shared" si="204"/>
        <v/>
      </c>
      <c r="GG68" s="253" t="str">
        <f t="shared" si="205"/>
        <v/>
      </c>
      <c r="GH68" s="253" t="str">
        <f t="shared" si="206"/>
        <v/>
      </c>
      <c r="GI68" s="253" t="str">
        <f t="shared" si="207"/>
        <v/>
      </c>
      <c r="GJ68" s="253" t="str">
        <f t="shared" si="208"/>
        <v/>
      </c>
      <c r="GK68" s="253" t="str">
        <f t="shared" si="209"/>
        <v/>
      </c>
      <c r="GL68" s="253" t="str">
        <f t="shared" si="210"/>
        <v/>
      </c>
      <c r="GM68" s="253" t="str">
        <f t="shared" si="211"/>
        <v/>
      </c>
      <c r="GN68" s="253" t="str">
        <f t="shared" si="212"/>
        <v/>
      </c>
      <c r="GO68" s="329" t="str">
        <f t="shared" si="121"/>
        <v/>
      </c>
      <c r="GP68" s="329" t="str">
        <f t="shared" si="122"/>
        <v/>
      </c>
    </row>
    <row r="69" spans="1:198" x14ac:dyDescent="0.35">
      <c r="A69" s="1">
        <f>IF('Student Profile'!A68="","",'Student Profile'!A68)</f>
        <v>66</v>
      </c>
      <c r="B69" s="28" t="str">
        <f>IF('Student Profile'!B68="","",'Student Profile'!B68)</f>
        <v/>
      </c>
      <c r="C69" s="114" t="str">
        <f>IF('Entry of Marks'!F71="","",'Entry of Marks'!F71)</f>
        <v/>
      </c>
      <c r="D69" s="119" t="str">
        <f>IF('Entry of Marks'!AA71="","",'Entry of Marks'!AA71)</f>
        <v/>
      </c>
      <c r="E69" s="115" t="str">
        <f>IF('Entry of Marks'!M71="","",'Entry of Marks'!M71)</f>
        <v/>
      </c>
      <c r="F69" s="115" t="str">
        <f>IF('Entry of Marks'!AH71="","",'Entry of Marks'!AH71)</f>
        <v/>
      </c>
      <c r="G69" s="116" t="str">
        <f t="shared" ref="G69:G103" si="213">IF(AND(C69="",D69="",E69="",F69=""),"",ROUNDUP(SUM(C69,D69,E69,F69),0))</f>
        <v/>
      </c>
      <c r="H69" s="116" t="str">
        <f>IF('Entry of Marks'!AO71="","",'Entry of Marks'!AO71)</f>
        <v/>
      </c>
      <c r="I69" s="116" t="str">
        <f t="shared" si="123"/>
        <v/>
      </c>
      <c r="J69" s="167" t="str">
        <f t="shared" si="133"/>
        <v/>
      </c>
      <c r="K69" s="167" t="str">
        <f t="shared" ref="K69:K103" si="214">IF(I69="","",IF(I69&lt;(ROUNDDOWN($I$3/3,0)),"Need Impr.",""))</f>
        <v/>
      </c>
      <c r="L69" s="167" t="str">
        <f t="shared" ref="L69:L103" si="215">IF(J69="","",IF(J69&lt;(ROUNDDOWN($J$3/3,0)),"Need Impr.",""))</f>
        <v/>
      </c>
      <c r="M69" s="165" t="str">
        <f t="shared" si="161"/>
        <v/>
      </c>
      <c r="N69" s="124" t="str">
        <f>IF('Entry of Marks'!F176="","",'Entry of Marks'!F176)</f>
        <v/>
      </c>
      <c r="O69" s="125" t="str">
        <f>IF('Entry of Marks'!AA176="","",'Entry of Marks'!AA176)</f>
        <v/>
      </c>
      <c r="P69" s="125" t="str">
        <f>IF('Entry of Marks'!M176="","",'Entry of Marks'!M176)</f>
        <v/>
      </c>
      <c r="Q69" s="257" t="str">
        <f>IF('Entry of Marks'!AH176="","",'Entry of Marks'!AH176)</f>
        <v/>
      </c>
      <c r="R69" s="116" t="str">
        <f t="shared" ref="R69:R103" si="216">IF(AND(N69="",O69="",P69="",Q69=""),"",ROUNDUP(SUM(N69,O69,P69,Q69),0))</f>
        <v/>
      </c>
      <c r="S69" s="126" t="str">
        <f>IF('Entry of Marks'!AO176="","",'Entry of Marks'!AO176)</f>
        <v/>
      </c>
      <c r="T69" s="116" t="str">
        <f t="shared" ref="T69:T103" si="217">IF(R69="","",ROUNDUP((R69*$T$3/$R$3),0))</f>
        <v/>
      </c>
      <c r="U69" s="167" t="str">
        <f t="shared" si="134"/>
        <v/>
      </c>
      <c r="V69" s="176" t="str">
        <f t="shared" ref="V69:V103" si="218">IF(T69="","",IF(T69&lt;(ROUNDDOWN($T$3/3,0)),"Need Impr.",""))</f>
        <v/>
      </c>
      <c r="W69" s="176" t="str">
        <f t="shared" ref="W69:W103" si="219">IF(U69="","",IF(U69&lt;(ROUNDDOWN($U$3/3,0)),"Need Impr.",""))</f>
        <v/>
      </c>
      <c r="X69" s="174" t="str">
        <f t="shared" si="162"/>
        <v/>
      </c>
      <c r="Y69" s="258" t="str">
        <f>IF('Entry of Marks'!F281="","",'Entry of Marks'!F281)</f>
        <v/>
      </c>
      <c r="Z69" s="119" t="str">
        <f>IF('Entry of Marks'!AA281="","",'Entry of Marks'!AA281)</f>
        <v/>
      </c>
      <c r="AA69" s="119" t="str">
        <f>IF('Entry of Marks'!M281="","",'Entry of Marks'!M281)</f>
        <v/>
      </c>
      <c r="AB69" s="119" t="str">
        <f>IF('Entry of Marks'!AH281="","",'Entry of Marks'!AH281)</f>
        <v/>
      </c>
      <c r="AC69" s="116" t="str">
        <f t="shared" ref="AC69:AC103" si="220">IF(AND(Y69="",Z69="",AA69="",AB69=""),"",ROUNDUP(SUM(Y69,Z69,AA69,AB69),0))</f>
        <v/>
      </c>
      <c r="AD69" s="259" t="str">
        <f>IF('Entry of Marks'!AO281="","",'Entry of Marks'!AO281)</f>
        <v/>
      </c>
      <c r="AE69" s="116" t="str">
        <f t="shared" ref="AE69:AE103" si="221">IF(AC69="","",ROUNDUP((AC69*$AE$3/$AC$3),0))</f>
        <v/>
      </c>
      <c r="AF69" s="167" t="str">
        <f t="shared" si="135"/>
        <v/>
      </c>
      <c r="AG69" s="167" t="str">
        <f t="shared" ref="AG69:AG103" si="222">IF(AE69="","",IF(AE69&lt;(ROUNDDOWN($AE$3/3,0)),"Need Impr.",""))</f>
        <v/>
      </c>
      <c r="AH69" s="167" t="str">
        <f t="shared" ref="AH69:AH103" si="223">IF(AF69="","",IF(AF69&lt;(ROUNDDOWN($AF$3/3,0)),"Need Impr.",""))</f>
        <v/>
      </c>
      <c r="AI69" s="165" t="str">
        <f t="shared" si="151"/>
        <v/>
      </c>
      <c r="AJ69" s="260" t="str">
        <f>IF('Entry of Marks'!F386="","",'Entry of Marks'!F386)</f>
        <v/>
      </c>
      <c r="AK69" s="257" t="str">
        <f>IF('Entry of Marks'!AA386="","",'Entry of Marks'!AA386)</f>
        <v/>
      </c>
      <c r="AL69" s="257" t="str">
        <f>IF('Entry of Marks'!M386="","",'Entry of Marks'!M386)</f>
        <v/>
      </c>
      <c r="AM69" s="257" t="str">
        <f>IF('Entry of Marks'!AH386="","",'Entry of Marks'!AH386)</f>
        <v/>
      </c>
      <c r="AN69" s="116" t="str">
        <f t="shared" ref="AN69:AN103" si="224">IF(AND(AJ69="",AK69="",AL69="",AM69=""),"",ROUNDUP(SUM(AJ69,AK69,AL69,AM69),0))</f>
        <v/>
      </c>
      <c r="AO69" s="261" t="str">
        <f>IF('Entry of Marks'!AO386="","",'Entry of Marks'!AO386)</f>
        <v/>
      </c>
      <c r="AP69" s="116" t="str">
        <f t="shared" ref="AP69:AP103" si="225">IF(AN69="","",ROUNDUP((AN69*$AP$3/$AN$3),0))</f>
        <v/>
      </c>
      <c r="AQ69" s="167" t="str">
        <f t="shared" si="136"/>
        <v/>
      </c>
      <c r="AR69" s="176" t="str">
        <f t="shared" si="145"/>
        <v/>
      </c>
      <c r="AS69" s="176" t="str">
        <f t="shared" ref="AS69:AS103" si="226">IF(AQ69="","",IF(AQ69&lt;(ROUNDDOWN($AQ$3/3,0)),"Need Impr.",""))</f>
        <v/>
      </c>
      <c r="AT69" s="176" t="str">
        <f t="shared" si="152"/>
        <v/>
      </c>
      <c r="AU69" s="262" t="str">
        <f>IF('Entry of Marks'!F491="","",'Entry of Marks'!F491)</f>
        <v/>
      </c>
      <c r="AV69" s="119" t="str">
        <f>IF('Entry of Marks'!AA491="","",'Entry of Marks'!AA491)</f>
        <v/>
      </c>
      <c r="AW69" s="119" t="str">
        <f>IF('Entry of Marks'!M491="","",'Entry of Marks'!M491)</f>
        <v/>
      </c>
      <c r="AX69" s="119" t="str">
        <f>IF('Entry of Marks'!AH491="","",'Entry of Marks'!AH491)</f>
        <v/>
      </c>
      <c r="AY69" s="116" t="str">
        <f t="shared" ref="AY69:AY103" si="227">IF(AND(AU69="",AV69="",AW69="",AX69=""),"",ROUNDUP(SUM(AU69,AV69,AW69,AX69),0))</f>
        <v/>
      </c>
      <c r="AZ69" s="259" t="str">
        <f>IF('Entry of Marks'!AO491="","",'Entry of Marks'!AO491)</f>
        <v/>
      </c>
      <c r="BA69" s="116" t="str">
        <f t="shared" ref="BA69:BA103" si="228">IF(AY69="","",ROUNDUP((AY69*$BA$3/$AY$3),0))</f>
        <v/>
      </c>
      <c r="BB69" s="167" t="str">
        <f t="shared" si="137"/>
        <v/>
      </c>
      <c r="BC69" s="167" t="str">
        <f t="shared" ref="BC69:BC103" si="229">IF(BA69="","",IF(BA69&lt;(ROUNDDOWN($BA$3/3,0)),"Need Impr.",""))</f>
        <v/>
      </c>
      <c r="BD69" s="167" t="str">
        <f t="shared" ref="BD69:BD103" si="230">IF(BB69="","",IF(BB69&lt;(ROUNDDOWN($BB$3/3,0)),"Need Impr.",""))</f>
        <v/>
      </c>
      <c r="BE69" s="165" t="str">
        <f t="shared" si="146"/>
        <v/>
      </c>
      <c r="BF69" s="260" t="str">
        <f>IF('Entry of Marks'!F596="","",'Entry of Marks'!F596)</f>
        <v/>
      </c>
      <c r="BG69" s="257" t="str">
        <f>IF('Entry of Marks'!AA596="","",'Entry of Marks'!AA596)</f>
        <v/>
      </c>
      <c r="BH69" s="257" t="str">
        <f>IF('Entry of Marks'!M596="","",'Entry of Marks'!M596)</f>
        <v/>
      </c>
      <c r="BI69" s="257" t="str">
        <f>IF('Entry of Marks'!AH596="","",'Entry of Marks'!AH596)</f>
        <v/>
      </c>
      <c r="BJ69" s="116" t="str">
        <f t="shared" ref="BJ69:BJ103" si="231">IF(AND(BF69="",BG69="",BH69="",BI69=""),"",ROUNDUP(SUM(BF69,BG69,BH69,BI69),0))</f>
        <v/>
      </c>
      <c r="BK69" s="261" t="str">
        <f>IF('Entry of Marks'!AO596="","",'Entry of Marks'!AO596)</f>
        <v/>
      </c>
      <c r="BL69" s="116" t="str">
        <f t="shared" ref="BL69:BL103" si="232">IF(BJ69="","",ROUNDUP((BJ69*$BL$3/$BJ$3),0))</f>
        <v/>
      </c>
      <c r="BM69" s="167" t="str">
        <f t="shared" si="138"/>
        <v/>
      </c>
      <c r="BN69" s="176" t="str">
        <f t="shared" ref="BN69:BN103" si="233">IF(BL69="","",IF(BL69&lt;(ROUNDDOWN($BL$3/3,0)),"Need Impr.",""))</f>
        <v/>
      </c>
      <c r="BO69" s="176" t="str">
        <f t="shared" ref="BO69:BO103" si="234">IF(BM69="","",IF(BM69&lt;(ROUNDDOWN($BM$3/3,0)),"Need Impr.",""))</f>
        <v/>
      </c>
      <c r="BP69" s="176" t="str">
        <f t="shared" si="147"/>
        <v/>
      </c>
      <c r="BQ69" s="258" t="str">
        <f>IF('Entry of Marks'!F701="","",'Entry of Marks'!F701)</f>
        <v/>
      </c>
      <c r="BR69" s="119" t="str">
        <f>IF('Entry of Marks'!AA701="","",'Entry of Marks'!AA701)</f>
        <v/>
      </c>
      <c r="BS69" s="119" t="str">
        <f>IF('Entry of Marks'!M701="","",'Entry of Marks'!M701)</f>
        <v/>
      </c>
      <c r="BT69" s="119" t="str">
        <f>IF('Entry of Marks'!AH701="","",'Entry of Marks'!AH701)</f>
        <v/>
      </c>
      <c r="BU69" s="116" t="str">
        <f t="shared" ref="BU69:BU103" si="235">IF(AND(BQ69="",BR69="",BS69="",BT69=""),"",ROUNDUP(SUM(BQ69,BR69,BS69,BT69),0))</f>
        <v/>
      </c>
      <c r="BV69" s="119" t="str">
        <f>IF('Entry of Marks'!AO701="","",'Entry of Marks'!AO701)</f>
        <v/>
      </c>
      <c r="BW69" s="116" t="str">
        <f t="shared" ref="BW69:BW103" si="236">IF(BU69="","",ROUNDUP((BU69*$BW$3/$BU$3),0))</f>
        <v/>
      </c>
      <c r="BX69" s="167" t="str">
        <f t="shared" si="139"/>
        <v/>
      </c>
      <c r="BY69" s="167" t="str">
        <f t="shared" ref="BY69:BY103" si="237">IF(BW69="","",IF(BW69&lt;(ROUNDDOWN($BW$3/3,0)),"Need Impr.",""))</f>
        <v/>
      </c>
      <c r="BZ69" s="167" t="str">
        <f t="shared" ref="BZ69:BZ103" si="238">IF(BX69="","",IF(BX69&lt;(ROUNDDOWN($BX$3/3,0)),"Need Impr.",""))</f>
        <v/>
      </c>
      <c r="CA69" s="165" t="str">
        <f t="shared" si="153"/>
        <v/>
      </c>
      <c r="CB69" s="260" t="str">
        <f>IF('Entry of Marks'!F806="","",'Entry of Marks'!F806)</f>
        <v/>
      </c>
      <c r="CC69" s="257" t="str">
        <f>IF('Entry of Marks'!AA806="","",'Entry of Marks'!AA806)</f>
        <v/>
      </c>
      <c r="CD69" s="257" t="str">
        <f>IF('Entry of Marks'!M806="","",'Entry of Marks'!M806)</f>
        <v/>
      </c>
      <c r="CE69" s="257" t="str">
        <f>IF('Entry of Marks'!AH806="","",'Entry of Marks'!AH806)</f>
        <v/>
      </c>
      <c r="CF69" s="116" t="str">
        <f t="shared" ref="CF69:CF103" si="239">IF(AND(CB69="",CC69="",CD69="",CE69=""),"",ROUNDUP(SUM(CB69,CC69,CD69,CE69),0))</f>
        <v/>
      </c>
      <c r="CG69" s="261" t="str">
        <f>IF('Entry of Marks'!AO806="","",'Entry of Marks'!AO806)</f>
        <v/>
      </c>
      <c r="CH69" s="116" t="str">
        <f t="shared" ref="CH69:CH103" si="240">IF(CF69="","",ROUNDUP((CF69*$CH$3/$CF$3),0))</f>
        <v/>
      </c>
      <c r="CI69" s="167" t="str">
        <f t="shared" si="141"/>
        <v/>
      </c>
      <c r="CJ69" s="176" t="str">
        <f t="shared" ref="CJ69:CJ103" si="241">IF(CH69="","",IF(CH69&lt;(ROUNDDOWN($CH$3/3,0)),"Need Impr.",""))</f>
        <v/>
      </c>
      <c r="CK69" s="176" t="str">
        <f t="shared" ref="CK69:CK103" si="242">IF(CI69="","",IF(CI69&lt;(ROUNDDOWN($CI$3/3,0)),"Need Impr.",""))</f>
        <v/>
      </c>
      <c r="CL69" s="324" t="str">
        <f t="shared" ref="CL69:CL103" si="243">IF(CI69="","",IF($CK$3="Aggregate",CK69,IF($CK$3="Theory and Practical Separate",CJ69)))</f>
        <v/>
      </c>
      <c r="CM69" s="258" t="str">
        <f>IF('Entry of Marks'!F911="","",'Entry of Marks'!F911)</f>
        <v/>
      </c>
      <c r="CN69" s="119" t="str">
        <f>IF('Entry of Marks'!AA911="","",'Entry of Marks'!AA911)</f>
        <v/>
      </c>
      <c r="CO69" s="119" t="str">
        <f>IF('Entry of Marks'!M911="","",'Entry of Marks'!M911)</f>
        <v/>
      </c>
      <c r="CP69" s="119" t="str">
        <f>IF('Entry of Marks'!AH911="","",'Entry of Marks'!AH911)</f>
        <v/>
      </c>
      <c r="CQ69" s="116" t="str">
        <f t="shared" ref="CQ69:CQ103" si="244">IF(AND(CM69="",CN69="",CO69="",CP69=""),"",ROUNDUP(SUM(CM69,CN69,CO69,CP69),0))</f>
        <v/>
      </c>
      <c r="CR69" s="119" t="str">
        <f>IF('Entry of Marks'!AO911="","",'Entry of Marks'!AO911)</f>
        <v/>
      </c>
      <c r="CS69" s="116" t="str">
        <f t="shared" ref="CS69:CS103" si="245">IF(CQ69="","",ROUNDUP((CQ69*$CS$3/$CQ$3),0))</f>
        <v/>
      </c>
      <c r="CT69" s="167" t="str">
        <f t="shared" si="142"/>
        <v/>
      </c>
      <c r="CU69" s="167" t="str">
        <f t="shared" ref="CU69:CU103" si="246">IF(CS69="","",IF(CS69&lt;(ROUNDDOWN($CS$3/3,0)),"Need Impr.",""))</f>
        <v/>
      </c>
      <c r="CV69" s="167" t="str">
        <f t="shared" ref="CV69:CV103" si="247">IF(CT69="","",IF(CT69&lt;(ROUNDDOWN($CT$3/3,0)),"Need Impr.",""))</f>
        <v/>
      </c>
      <c r="CW69" s="165" t="str">
        <f t="shared" si="148"/>
        <v/>
      </c>
      <c r="CX69" s="131" t="str">
        <f>IF('Co-Scholostic'!C68="","",'Co-Scholostic'!C68)</f>
        <v/>
      </c>
      <c r="CY69" s="131" t="str">
        <f>IF('Co-Scholostic'!D68="","",'Co-Scholostic'!D68)</f>
        <v/>
      </c>
      <c r="CZ69" s="131" t="str">
        <f>IF('Co-Scholostic'!E68="","",'Co-Scholostic'!E68)</f>
        <v/>
      </c>
      <c r="DA69" s="131" t="str">
        <f>IF('Co-Scholostic'!F68="","",'Co-Scholostic'!F68)</f>
        <v/>
      </c>
      <c r="DB69" s="134" t="str">
        <f t="shared" ref="DB69:DB103" si="248">IF(I69&lt;(ROUNDDOWN($I$3/3,0)),"YES","")</f>
        <v/>
      </c>
      <c r="DC69" s="134" t="str">
        <f t="shared" ref="DC69:DC103" si="249">IF(T69&lt;(ROUNDDOWN($T$3/3,0)),"YES","")</f>
        <v/>
      </c>
      <c r="DD69" s="134" t="str">
        <f t="shared" ref="DD69:DD103" si="250">IF(AE69&lt;(ROUNDDOWN($AE$3/3,0)),"YES","")</f>
        <v/>
      </c>
      <c r="DE69" s="134" t="str">
        <f t="shared" ref="DE69:DE103" si="251">IF(AP69&lt;(ROUNDDOWN($AP$3/3,0)),"YES","")</f>
        <v/>
      </c>
      <c r="DF69" s="134" t="str">
        <f t="shared" ref="DF69:DF103" si="252">IF(BA69&lt;(ROUNDDOWN($BA$3/3,0)),"YES","")</f>
        <v/>
      </c>
      <c r="DG69" s="134" t="str">
        <f t="shared" ref="DG69:DG103" si="253">IF(BL69&lt;(ROUNDDOWN($BL$3/3,0)),"YES","")</f>
        <v/>
      </c>
      <c r="DH69" s="134" t="str">
        <f t="shared" ref="DH69:DH103" si="254">IF(BW69&lt;(ROUNDDOWN($BW$3/3,0)),"YES","")</f>
        <v/>
      </c>
      <c r="DI69" s="134" t="str">
        <f t="shared" ref="DI69:DI103" si="255">IF(CH69&lt;(ROUNDDOWN($CH$3/3,0)),"YES","")</f>
        <v/>
      </c>
      <c r="DJ69" s="134" t="e">
        <f t="shared" ref="DJ69:DJ103" si="256">IF(CS69&lt;(ROUNDDOWN($CS$3/3,0)),"YES","")</f>
        <v>#VALUE!</v>
      </c>
      <c r="DK69" s="137" t="str">
        <f t="shared" ref="DK69:DK103" si="257">IF(J69&lt;(ROUNDDOWN($J$3/3,0)),"YES","")</f>
        <v/>
      </c>
      <c r="DL69" s="137" t="str">
        <f t="shared" ref="DL69:DL103" si="258">IF(U69&lt;(ROUNDDOWN($U$3/3,0)),"YES","")</f>
        <v/>
      </c>
      <c r="DM69" s="137" t="str">
        <f t="shared" ref="DM69:DM103" si="259">IF(AF69&lt;(ROUNDDOWN($AF$3/3,0)),"YES","")</f>
        <v/>
      </c>
      <c r="DN69" s="137" t="str">
        <f t="shared" ref="DN69:DN103" si="260">IF(AQ69&lt;(ROUNDDOWN($AQ$3/3,0)),"YES","")</f>
        <v/>
      </c>
      <c r="DO69" s="137" t="str">
        <f t="shared" ref="DO69:DO103" si="261">IF(BB69&lt;(ROUNDDOWN($BB$3/3,0)),"YES","")</f>
        <v/>
      </c>
      <c r="DP69" s="137" t="str">
        <f t="shared" ref="DP69:DP103" si="262">IF(BM69&lt;(ROUNDDOWN($BM$3/3,0)),"YES","")</f>
        <v/>
      </c>
      <c r="DQ69" s="137" t="str">
        <f t="shared" ref="DQ69:DQ103" si="263">IF(BX69&lt;(ROUNDDOWN($BX$3/3,0)),"YES","")</f>
        <v/>
      </c>
      <c r="DR69" s="137" t="str">
        <f t="shared" ref="DR69:DR103" si="264">IF(CI69&lt;(ROUNDDOWN($CI$3/3,0)),"YES","")</f>
        <v/>
      </c>
      <c r="DS69" s="137" t="e">
        <f t="shared" ref="DS69:DS103" si="265">IF(CT69&lt;(ROUNDDOWN($CT$3/3,0)),"YES","")</f>
        <v>#VALUE!</v>
      </c>
      <c r="DT69" s="143" t="str">
        <f t="shared" ref="DT69:DT103" si="266">IF(DU69="","",(5*100))</f>
        <v/>
      </c>
      <c r="DU69" s="144" t="str">
        <f t="shared" ref="DU69:DU103" si="267">IF(AND(J69="",U69="",AF69="",AQ69="",BB69="",BM69="",BX69=""),"",SUM(J69,U69,AF69,AQ69,BB69,BM69,BX69))</f>
        <v/>
      </c>
      <c r="DV69" s="145" t="str">
        <f t="shared" si="149"/>
        <v/>
      </c>
      <c r="DW69" s="138"/>
      <c r="DX69" s="30" t="str">
        <f t="shared" si="150"/>
        <v/>
      </c>
      <c r="DY69" s="146" t="str">
        <f t="shared" ref="DY69:DY103" si="268">IF(DX69="","",RANK(DU69,$DU$4:$DU$105))</f>
        <v/>
      </c>
      <c r="DZ69" s="266" t="str">
        <f t="shared" si="154"/>
        <v/>
      </c>
      <c r="EA69" s="266" t="str">
        <f t="shared" si="155"/>
        <v/>
      </c>
      <c r="EB69" s="266" t="str">
        <f t="shared" si="156"/>
        <v/>
      </c>
      <c r="EC69" s="266" t="str">
        <f t="shared" si="157"/>
        <v/>
      </c>
      <c r="ED69" s="266" t="str">
        <f t="shared" si="158"/>
        <v/>
      </c>
      <c r="EE69" s="266" t="str">
        <f t="shared" si="159"/>
        <v/>
      </c>
      <c r="EF69" s="266" t="str">
        <f t="shared" si="160"/>
        <v/>
      </c>
      <c r="EG69" s="268"/>
      <c r="EH69" s="269" t="str">
        <f t="shared" si="163"/>
        <v/>
      </c>
      <c r="EI69" s="269" t="str">
        <f t="shared" si="164"/>
        <v/>
      </c>
      <c r="EJ69" s="269" t="str">
        <f t="shared" si="165"/>
        <v/>
      </c>
      <c r="EK69" s="269" t="str">
        <f t="shared" si="166"/>
        <v/>
      </c>
      <c r="EL69" s="271" t="str">
        <f t="shared" si="167"/>
        <v/>
      </c>
      <c r="EM69" s="271" t="str">
        <f t="shared" si="168"/>
        <v/>
      </c>
      <c r="EN69" s="273" t="str">
        <f t="shared" si="169"/>
        <v/>
      </c>
      <c r="EO69" s="276">
        <f t="shared" si="170"/>
        <v>0</v>
      </c>
      <c r="EP69" s="276" t="str">
        <f t="shared" ref="EP69:EP103" si="269">IF(DU69="","",IF(EO69&gt;=1,"COMPARTMENT",IF(EO69&lt;1,"PASS",IF(EO69&gt;5,"ESSENTIAL REPEAT","PASS"))))</f>
        <v/>
      </c>
      <c r="EQ69" s="148" t="str">
        <f t="shared" si="171"/>
        <v/>
      </c>
      <c r="ER69" s="148" t="str">
        <f t="shared" ref="ER69:ER103" si="270">IF(DU69="","",IF(EQ69=1,"COMPARTMENT",IF(EO69&lt;1,"PASS",IF(EO69&gt;1,"ESSENTIAL REPEAT","PASS"))))</f>
        <v/>
      </c>
      <c r="ES69" s="276" t="str">
        <f t="shared" si="172"/>
        <v/>
      </c>
      <c r="ET69" s="276" t="str">
        <f t="shared" ref="ET69:ET103" si="271">IF(DU69="","",IF(ES69&lt;=2,"COMPARTMENT",IF(ES69&lt;1,"PASS",IF(EO69&gt;2,"ESSENTIAL REPEAT","PASS"))))</f>
        <v/>
      </c>
      <c r="EU69" s="147" t="str">
        <f t="shared" si="173"/>
        <v/>
      </c>
      <c r="EV69" s="148" t="str">
        <f t="shared" si="174"/>
        <v/>
      </c>
      <c r="EW69" s="148" t="str">
        <f t="shared" si="175"/>
        <v/>
      </c>
      <c r="EX69" s="148"/>
      <c r="EY69" s="148" t="str">
        <f t="shared" si="176"/>
        <v/>
      </c>
      <c r="EZ69" s="151" t="str">
        <f t="shared" si="177"/>
        <v/>
      </c>
      <c r="FA69" s="151" t="str">
        <f t="shared" si="178"/>
        <v/>
      </c>
      <c r="FB69" s="151" t="str">
        <f t="shared" si="179"/>
        <v/>
      </c>
      <c r="FC69" s="151" t="str">
        <f t="shared" si="180"/>
        <v/>
      </c>
      <c r="FD69" s="151" t="str">
        <f t="shared" si="181"/>
        <v/>
      </c>
      <c r="FE69" s="151" t="str">
        <f t="shared" si="182"/>
        <v/>
      </c>
      <c r="FF69" s="151" t="str">
        <f t="shared" si="183"/>
        <v/>
      </c>
      <c r="FG69" s="152" t="str">
        <f t="shared" si="184"/>
        <v/>
      </c>
      <c r="FH69" s="152" t="str">
        <f t="shared" si="185"/>
        <v/>
      </c>
      <c r="FI69" s="152" t="str">
        <f t="shared" si="186"/>
        <v/>
      </c>
      <c r="FJ69" s="152" t="str">
        <f t="shared" si="187"/>
        <v/>
      </c>
      <c r="FK69" s="151" t="str">
        <f t="shared" si="188"/>
        <v/>
      </c>
      <c r="FL69" s="151" t="str">
        <f t="shared" si="189"/>
        <v/>
      </c>
      <c r="FM69" s="152" t="str">
        <f t="shared" si="190"/>
        <v/>
      </c>
      <c r="FN69" s="152">
        <f t="shared" si="191"/>
        <v>0</v>
      </c>
      <c r="FO69" s="152" t="str">
        <f t="shared" ref="FO69:FO103" si="272">IF(DU69="","",IF(FN69&gt;=1,"COMPARTMENT",IF(FN69&lt;1,"PASS",IF(FN69&gt;5,"ESSENTIAL REPEAT","PASS"))))</f>
        <v/>
      </c>
      <c r="FP69" s="152" t="str">
        <f t="shared" si="192"/>
        <v/>
      </c>
      <c r="FQ69" s="152" t="str">
        <f t="shared" ref="FQ69:FQ103" si="273">IF(DU69="","",IF(FP69=1,"COMPARTMENT",IF(FP69&lt;1,"PASS",IF(FN69&gt;1,"ESSENTIAL REPEAT","PASS"))))</f>
        <v/>
      </c>
      <c r="FR69" s="152" t="str">
        <f t="shared" si="193"/>
        <v/>
      </c>
      <c r="FS69" s="152" t="str">
        <f t="shared" ref="FS69:FS103" si="274">IF(DU69="","",IF(FR69&lt;=2,"COMPARTMENT",IF(FR69&lt;1,"PASS",IF(FN69&gt;2,"ESSENTIAL REPEAT","PASS"))))</f>
        <v/>
      </c>
      <c r="FT69" s="152" t="str">
        <f t="shared" si="194"/>
        <v/>
      </c>
      <c r="FU69" s="152" t="str">
        <f t="shared" si="195"/>
        <v/>
      </c>
      <c r="FV69" s="151" t="str">
        <f t="shared" si="196"/>
        <v/>
      </c>
      <c r="FW69" s="151" t="str">
        <f t="shared" si="197"/>
        <v/>
      </c>
      <c r="FX69" s="152" t="str">
        <f t="shared" ref="FX69:FX103" si="275">IF($FX$2="ONE",FQ69,IF($FX$2="TWO",FS69,IF($FX$2="ALL",FO69)))</f>
        <v/>
      </c>
      <c r="FY69" s="153" t="str">
        <f t="shared" si="198"/>
        <v/>
      </c>
      <c r="FZ69" s="156">
        <f t="shared" si="199"/>
        <v>0</v>
      </c>
      <c r="GA69" s="241" t="str">
        <f t="shared" si="200"/>
        <v/>
      </c>
      <c r="GB69" s="214" t="str">
        <f t="shared" ref="GB69:GB103" si="276">IF(GA69="PASS",DU69,"")</f>
        <v/>
      </c>
      <c r="GC69" s="214" t="str">
        <f t="shared" si="201"/>
        <v/>
      </c>
      <c r="GD69" s="242" t="str">
        <f t="shared" si="202"/>
        <v/>
      </c>
      <c r="GE69" s="253" t="str">
        <f t="shared" si="203"/>
        <v/>
      </c>
      <c r="GF69" s="253" t="str">
        <f t="shared" si="204"/>
        <v/>
      </c>
      <c r="GG69" s="253" t="str">
        <f t="shared" si="205"/>
        <v/>
      </c>
      <c r="GH69" s="253" t="str">
        <f t="shared" si="206"/>
        <v/>
      </c>
      <c r="GI69" s="253" t="str">
        <f t="shared" si="207"/>
        <v/>
      </c>
      <c r="GJ69" s="253" t="str">
        <f t="shared" si="208"/>
        <v/>
      </c>
      <c r="GK69" s="253" t="str">
        <f t="shared" si="209"/>
        <v/>
      </c>
      <c r="GL69" s="253" t="str">
        <f t="shared" si="210"/>
        <v/>
      </c>
      <c r="GM69" s="253" t="str">
        <f t="shared" si="211"/>
        <v/>
      </c>
      <c r="GN69" s="253" t="str">
        <f t="shared" si="212"/>
        <v/>
      </c>
      <c r="GO69" s="329" t="str">
        <f t="shared" ref="GO69:GO103" si="277">IF(DU69="","",(DU69*100/DT69))</f>
        <v/>
      </c>
      <c r="GP69" s="329" t="str">
        <f t="shared" ref="GP69:GP103" si="278">IF(GO69="","",IF(GO69&lt;33,"E",IF(GO69&lt;41,"D",IF(GO69&lt;51,"C2",IF(GO69&lt;61,"C1",IF(GO69&lt;71,"B2",IF(GO69&lt;81,"B1",IF(GO69&lt;91,"A2",IF(GO69&lt;=100,"A1")))))))))</f>
        <v/>
      </c>
    </row>
    <row r="70" spans="1:198" x14ac:dyDescent="0.35">
      <c r="A70" s="1">
        <f>IF('Student Profile'!A69="","",'Student Profile'!A69)</f>
        <v>67</v>
      </c>
      <c r="B70" s="28" t="str">
        <f>IF('Student Profile'!B69="","",'Student Profile'!B69)</f>
        <v/>
      </c>
      <c r="C70" s="114" t="str">
        <f>IF('Entry of Marks'!F72="","",'Entry of Marks'!F72)</f>
        <v/>
      </c>
      <c r="D70" s="119" t="str">
        <f>IF('Entry of Marks'!AA72="","",'Entry of Marks'!AA72)</f>
        <v/>
      </c>
      <c r="E70" s="115" t="str">
        <f>IF('Entry of Marks'!M72="","",'Entry of Marks'!M72)</f>
        <v/>
      </c>
      <c r="F70" s="115" t="str">
        <f>IF('Entry of Marks'!AH72="","",'Entry of Marks'!AH72)</f>
        <v/>
      </c>
      <c r="G70" s="116" t="str">
        <f t="shared" si="213"/>
        <v/>
      </c>
      <c r="H70" s="116" t="str">
        <f>IF('Entry of Marks'!AO72="","",'Entry of Marks'!AO72)</f>
        <v/>
      </c>
      <c r="I70" s="116" t="str">
        <f t="shared" ref="I70:I103" si="279">IF(G70="","",ROUNDUP((G70*$I$3/$G$3),0))</f>
        <v/>
      </c>
      <c r="J70" s="167" t="str">
        <f t="shared" si="133"/>
        <v/>
      </c>
      <c r="K70" s="167" t="str">
        <f t="shared" si="214"/>
        <v/>
      </c>
      <c r="L70" s="167" t="str">
        <f t="shared" si="215"/>
        <v/>
      </c>
      <c r="M70" s="165" t="str">
        <f t="shared" si="161"/>
        <v/>
      </c>
      <c r="N70" s="124" t="str">
        <f>IF('Entry of Marks'!F177="","",'Entry of Marks'!F177)</f>
        <v/>
      </c>
      <c r="O70" s="125" t="str">
        <f>IF('Entry of Marks'!AA177="","",'Entry of Marks'!AA177)</f>
        <v/>
      </c>
      <c r="P70" s="125" t="str">
        <f>IF('Entry of Marks'!M177="","",'Entry of Marks'!M177)</f>
        <v/>
      </c>
      <c r="Q70" s="257" t="str">
        <f>IF('Entry of Marks'!AH177="","",'Entry of Marks'!AH177)</f>
        <v/>
      </c>
      <c r="R70" s="116" t="str">
        <f t="shared" si="216"/>
        <v/>
      </c>
      <c r="S70" s="126" t="str">
        <f>IF('Entry of Marks'!AO177="","",'Entry of Marks'!AO177)</f>
        <v/>
      </c>
      <c r="T70" s="116" t="str">
        <f t="shared" si="217"/>
        <v/>
      </c>
      <c r="U70" s="167" t="str">
        <f t="shared" si="134"/>
        <v/>
      </c>
      <c r="V70" s="176" t="str">
        <f t="shared" si="218"/>
        <v/>
      </c>
      <c r="W70" s="176" t="str">
        <f t="shared" si="219"/>
        <v/>
      </c>
      <c r="X70" s="174" t="str">
        <f t="shared" si="162"/>
        <v/>
      </c>
      <c r="Y70" s="258" t="str">
        <f>IF('Entry of Marks'!F282="","",'Entry of Marks'!F282)</f>
        <v/>
      </c>
      <c r="Z70" s="119" t="str">
        <f>IF('Entry of Marks'!AA282="","",'Entry of Marks'!AA282)</f>
        <v/>
      </c>
      <c r="AA70" s="119" t="str">
        <f>IF('Entry of Marks'!M282="","",'Entry of Marks'!M282)</f>
        <v/>
      </c>
      <c r="AB70" s="119" t="str">
        <f>IF('Entry of Marks'!AH282="","",'Entry of Marks'!AH282)</f>
        <v/>
      </c>
      <c r="AC70" s="116" t="str">
        <f t="shared" si="220"/>
        <v/>
      </c>
      <c r="AD70" s="259" t="str">
        <f>IF('Entry of Marks'!AO282="","",'Entry of Marks'!AO282)</f>
        <v/>
      </c>
      <c r="AE70" s="116" t="str">
        <f t="shared" si="221"/>
        <v/>
      </c>
      <c r="AF70" s="167" t="str">
        <f t="shared" si="135"/>
        <v/>
      </c>
      <c r="AG70" s="167" t="str">
        <f t="shared" si="222"/>
        <v/>
      </c>
      <c r="AH70" s="167" t="str">
        <f t="shared" si="223"/>
        <v/>
      </c>
      <c r="AI70" s="165" t="str">
        <f t="shared" si="151"/>
        <v/>
      </c>
      <c r="AJ70" s="260" t="str">
        <f>IF('Entry of Marks'!F387="","",'Entry of Marks'!F387)</f>
        <v/>
      </c>
      <c r="AK70" s="257" t="str">
        <f>IF('Entry of Marks'!AA387="","",'Entry of Marks'!AA387)</f>
        <v/>
      </c>
      <c r="AL70" s="257" t="str">
        <f>IF('Entry of Marks'!M387="","",'Entry of Marks'!M387)</f>
        <v/>
      </c>
      <c r="AM70" s="257" t="str">
        <f>IF('Entry of Marks'!AH387="","",'Entry of Marks'!AH387)</f>
        <v/>
      </c>
      <c r="AN70" s="116" t="str">
        <f t="shared" si="224"/>
        <v/>
      </c>
      <c r="AO70" s="261" t="str">
        <f>IF('Entry of Marks'!AO387="","",'Entry of Marks'!AO387)</f>
        <v/>
      </c>
      <c r="AP70" s="116" t="str">
        <f t="shared" si="225"/>
        <v/>
      </c>
      <c r="AQ70" s="167" t="str">
        <f t="shared" si="136"/>
        <v/>
      </c>
      <c r="AR70" s="176" t="str">
        <f t="shared" si="145"/>
        <v/>
      </c>
      <c r="AS70" s="176" t="str">
        <f t="shared" si="226"/>
        <v/>
      </c>
      <c r="AT70" s="176" t="str">
        <f t="shared" si="152"/>
        <v/>
      </c>
      <c r="AU70" s="262" t="str">
        <f>IF('Entry of Marks'!F492="","",'Entry of Marks'!F492)</f>
        <v/>
      </c>
      <c r="AV70" s="119" t="str">
        <f>IF('Entry of Marks'!AA492="","",'Entry of Marks'!AA492)</f>
        <v/>
      </c>
      <c r="AW70" s="119" t="str">
        <f>IF('Entry of Marks'!M492="","",'Entry of Marks'!M492)</f>
        <v/>
      </c>
      <c r="AX70" s="119" t="str">
        <f>IF('Entry of Marks'!AH492="","",'Entry of Marks'!AH492)</f>
        <v/>
      </c>
      <c r="AY70" s="116" t="str">
        <f t="shared" si="227"/>
        <v/>
      </c>
      <c r="AZ70" s="259" t="str">
        <f>IF('Entry of Marks'!AO492="","",'Entry of Marks'!AO492)</f>
        <v/>
      </c>
      <c r="BA70" s="116" t="str">
        <f t="shared" si="228"/>
        <v/>
      </c>
      <c r="BB70" s="167" t="str">
        <f t="shared" si="137"/>
        <v/>
      </c>
      <c r="BC70" s="167" t="str">
        <f t="shared" si="229"/>
        <v/>
      </c>
      <c r="BD70" s="167" t="str">
        <f t="shared" si="230"/>
        <v/>
      </c>
      <c r="BE70" s="165" t="str">
        <f t="shared" si="146"/>
        <v/>
      </c>
      <c r="BF70" s="260" t="str">
        <f>IF('Entry of Marks'!F597="","",'Entry of Marks'!F597)</f>
        <v/>
      </c>
      <c r="BG70" s="257" t="str">
        <f>IF('Entry of Marks'!AA597="","",'Entry of Marks'!AA597)</f>
        <v/>
      </c>
      <c r="BH70" s="257" t="str">
        <f>IF('Entry of Marks'!M597="","",'Entry of Marks'!M597)</f>
        <v/>
      </c>
      <c r="BI70" s="257" t="str">
        <f>IF('Entry of Marks'!AH597="","",'Entry of Marks'!AH597)</f>
        <v/>
      </c>
      <c r="BJ70" s="116" t="str">
        <f t="shared" si="231"/>
        <v/>
      </c>
      <c r="BK70" s="261" t="str">
        <f>IF('Entry of Marks'!AO597="","",'Entry of Marks'!AO597)</f>
        <v/>
      </c>
      <c r="BL70" s="116" t="str">
        <f t="shared" si="232"/>
        <v/>
      </c>
      <c r="BM70" s="167" t="str">
        <f t="shared" si="138"/>
        <v/>
      </c>
      <c r="BN70" s="176" t="str">
        <f t="shared" si="233"/>
        <v/>
      </c>
      <c r="BO70" s="176" t="str">
        <f t="shared" si="234"/>
        <v/>
      </c>
      <c r="BP70" s="176" t="str">
        <f t="shared" si="147"/>
        <v/>
      </c>
      <c r="BQ70" s="258" t="str">
        <f>IF('Entry of Marks'!F702="","",'Entry of Marks'!F702)</f>
        <v/>
      </c>
      <c r="BR70" s="119" t="str">
        <f>IF('Entry of Marks'!AA702="","",'Entry of Marks'!AA702)</f>
        <v/>
      </c>
      <c r="BS70" s="119" t="str">
        <f>IF('Entry of Marks'!M702="","",'Entry of Marks'!M702)</f>
        <v/>
      </c>
      <c r="BT70" s="119" t="str">
        <f>IF('Entry of Marks'!AH702="","",'Entry of Marks'!AH702)</f>
        <v/>
      </c>
      <c r="BU70" s="116" t="str">
        <f t="shared" si="235"/>
        <v/>
      </c>
      <c r="BV70" s="119" t="str">
        <f>IF('Entry of Marks'!AO702="","",'Entry of Marks'!AO702)</f>
        <v/>
      </c>
      <c r="BW70" s="116" t="str">
        <f t="shared" si="236"/>
        <v/>
      </c>
      <c r="BX70" s="167" t="str">
        <f t="shared" si="139"/>
        <v/>
      </c>
      <c r="BY70" s="167" t="str">
        <f t="shared" si="237"/>
        <v/>
      </c>
      <c r="BZ70" s="167" t="str">
        <f t="shared" si="238"/>
        <v/>
      </c>
      <c r="CA70" s="165" t="str">
        <f t="shared" si="153"/>
        <v/>
      </c>
      <c r="CB70" s="260" t="str">
        <f>IF('Entry of Marks'!F807="","",'Entry of Marks'!F807)</f>
        <v/>
      </c>
      <c r="CC70" s="257" t="str">
        <f>IF('Entry of Marks'!AA807="","",'Entry of Marks'!AA807)</f>
        <v/>
      </c>
      <c r="CD70" s="257" t="str">
        <f>IF('Entry of Marks'!M807="","",'Entry of Marks'!M807)</f>
        <v/>
      </c>
      <c r="CE70" s="257" t="str">
        <f>IF('Entry of Marks'!AH807="","",'Entry of Marks'!AH807)</f>
        <v/>
      </c>
      <c r="CF70" s="116" t="str">
        <f t="shared" si="239"/>
        <v/>
      </c>
      <c r="CG70" s="261" t="str">
        <f>IF('Entry of Marks'!AO807="","",'Entry of Marks'!AO807)</f>
        <v/>
      </c>
      <c r="CH70" s="116" t="str">
        <f t="shared" si="240"/>
        <v/>
      </c>
      <c r="CI70" s="167" t="str">
        <f t="shared" si="141"/>
        <v/>
      </c>
      <c r="CJ70" s="176" t="str">
        <f t="shared" si="241"/>
        <v/>
      </c>
      <c r="CK70" s="176" t="str">
        <f t="shared" si="242"/>
        <v/>
      </c>
      <c r="CL70" s="324" t="str">
        <f t="shared" si="243"/>
        <v/>
      </c>
      <c r="CM70" s="258" t="str">
        <f>IF('Entry of Marks'!F912="","",'Entry of Marks'!F912)</f>
        <v/>
      </c>
      <c r="CN70" s="119" t="str">
        <f>IF('Entry of Marks'!AA912="","",'Entry of Marks'!AA912)</f>
        <v/>
      </c>
      <c r="CO70" s="119" t="str">
        <f>IF('Entry of Marks'!M912="","",'Entry of Marks'!M912)</f>
        <v/>
      </c>
      <c r="CP70" s="119" t="str">
        <f>IF('Entry of Marks'!AH912="","",'Entry of Marks'!AH912)</f>
        <v/>
      </c>
      <c r="CQ70" s="116" t="str">
        <f t="shared" si="244"/>
        <v/>
      </c>
      <c r="CR70" s="119" t="str">
        <f>IF('Entry of Marks'!AO912="","",'Entry of Marks'!AO912)</f>
        <v/>
      </c>
      <c r="CS70" s="116" t="str">
        <f t="shared" si="245"/>
        <v/>
      </c>
      <c r="CT70" s="167" t="str">
        <f t="shared" si="142"/>
        <v/>
      </c>
      <c r="CU70" s="167" t="str">
        <f t="shared" si="246"/>
        <v/>
      </c>
      <c r="CV70" s="167" t="str">
        <f t="shared" si="247"/>
        <v/>
      </c>
      <c r="CW70" s="165" t="str">
        <f t="shared" si="148"/>
        <v/>
      </c>
      <c r="CX70" s="131" t="str">
        <f>IF('Co-Scholostic'!C69="","",'Co-Scholostic'!C69)</f>
        <v/>
      </c>
      <c r="CY70" s="131" t="str">
        <f>IF('Co-Scholostic'!D69="","",'Co-Scholostic'!D69)</f>
        <v/>
      </c>
      <c r="CZ70" s="131" t="str">
        <f>IF('Co-Scholostic'!E69="","",'Co-Scholostic'!E69)</f>
        <v/>
      </c>
      <c r="DA70" s="131" t="str">
        <f>IF('Co-Scholostic'!F69="","",'Co-Scholostic'!F69)</f>
        <v/>
      </c>
      <c r="DB70" s="134" t="str">
        <f t="shared" si="248"/>
        <v/>
      </c>
      <c r="DC70" s="134" t="str">
        <f t="shared" si="249"/>
        <v/>
      </c>
      <c r="DD70" s="134" t="str">
        <f t="shared" si="250"/>
        <v/>
      </c>
      <c r="DE70" s="134" t="str">
        <f t="shared" si="251"/>
        <v/>
      </c>
      <c r="DF70" s="134" t="str">
        <f t="shared" si="252"/>
        <v/>
      </c>
      <c r="DG70" s="134" t="str">
        <f t="shared" si="253"/>
        <v/>
      </c>
      <c r="DH70" s="134" t="str">
        <f t="shared" si="254"/>
        <v/>
      </c>
      <c r="DI70" s="134" t="str">
        <f t="shared" si="255"/>
        <v/>
      </c>
      <c r="DJ70" s="134" t="e">
        <f t="shared" si="256"/>
        <v>#VALUE!</v>
      </c>
      <c r="DK70" s="137" t="str">
        <f t="shared" si="257"/>
        <v/>
      </c>
      <c r="DL70" s="137" t="str">
        <f t="shared" si="258"/>
        <v/>
      </c>
      <c r="DM70" s="137" t="str">
        <f t="shared" si="259"/>
        <v/>
      </c>
      <c r="DN70" s="137" t="str">
        <f t="shared" si="260"/>
        <v/>
      </c>
      <c r="DO70" s="137" t="str">
        <f t="shared" si="261"/>
        <v/>
      </c>
      <c r="DP70" s="137" t="str">
        <f t="shared" si="262"/>
        <v/>
      </c>
      <c r="DQ70" s="137" t="str">
        <f t="shared" si="263"/>
        <v/>
      </c>
      <c r="DR70" s="137" t="str">
        <f t="shared" si="264"/>
        <v/>
      </c>
      <c r="DS70" s="137" t="e">
        <f t="shared" si="265"/>
        <v>#VALUE!</v>
      </c>
      <c r="DT70" s="143" t="str">
        <f t="shared" si="266"/>
        <v/>
      </c>
      <c r="DU70" s="144" t="str">
        <f t="shared" si="267"/>
        <v/>
      </c>
      <c r="DV70" s="145" t="str">
        <f t="shared" si="149"/>
        <v/>
      </c>
      <c r="DW70" s="138"/>
      <c r="DX70" s="30" t="str">
        <f t="shared" si="150"/>
        <v/>
      </c>
      <c r="DY70" s="146" t="str">
        <f t="shared" si="268"/>
        <v/>
      </c>
      <c r="DZ70" s="266" t="str">
        <f t="shared" si="154"/>
        <v/>
      </c>
      <c r="EA70" s="266" t="str">
        <f t="shared" si="155"/>
        <v/>
      </c>
      <c r="EB70" s="266" t="str">
        <f t="shared" si="156"/>
        <v/>
      </c>
      <c r="EC70" s="266" t="str">
        <f t="shared" si="157"/>
        <v/>
      </c>
      <c r="ED70" s="266" t="str">
        <f t="shared" si="158"/>
        <v/>
      </c>
      <c r="EE70" s="266" t="str">
        <f t="shared" si="159"/>
        <v/>
      </c>
      <c r="EF70" s="266" t="str">
        <f t="shared" si="160"/>
        <v/>
      </c>
      <c r="EG70" s="268"/>
      <c r="EH70" s="269" t="str">
        <f t="shared" si="163"/>
        <v/>
      </c>
      <c r="EI70" s="269" t="str">
        <f t="shared" si="164"/>
        <v/>
      </c>
      <c r="EJ70" s="269" t="str">
        <f t="shared" si="165"/>
        <v/>
      </c>
      <c r="EK70" s="269" t="str">
        <f t="shared" si="166"/>
        <v/>
      </c>
      <c r="EL70" s="271" t="str">
        <f t="shared" si="167"/>
        <v/>
      </c>
      <c r="EM70" s="271" t="str">
        <f t="shared" si="168"/>
        <v/>
      </c>
      <c r="EN70" s="273" t="str">
        <f t="shared" si="169"/>
        <v/>
      </c>
      <c r="EO70" s="276">
        <f t="shared" si="170"/>
        <v>0</v>
      </c>
      <c r="EP70" s="276" t="str">
        <f t="shared" si="269"/>
        <v/>
      </c>
      <c r="EQ70" s="148" t="str">
        <f t="shared" si="171"/>
        <v/>
      </c>
      <c r="ER70" s="148" t="str">
        <f t="shared" si="270"/>
        <v/>
      </c>
      <c r="ES70" s="276" t="str">
        <f t="shared" si="172"/>
        <v/>
      </c>
      <c r="ET70" s="276" t="str">
        <f t="shared" si="271"/>
        <v/>
      </c>
      <c r="EU70" s="147" t="str">
        <f t="shared" si="173"/>
        <v/>
      </c>
      <c r="EV70" s="148" t="str">
        <f t="shared" si="174"/>
        <v/>
      </c>
      <c r="EW70" s="148" t="str">
        <f t="shared" si="175"/>
        <v/>
      </c>
      <c r="EX70" s="148"/>
      <c r="EY70" s="148" t="str">
        <f t="shared" si="176"/>
        <v/>
      </c>
      <c r="EZ70" s="151" t="str">
        <f t="shared" si="177"/>
        <v/>
      </c>
      <c r="FA70" s="151" t="str">
        <f t="shared" si="178"/>
        <v/>
      </c>
      <c r="FB70" s="151" t="str">
        <f t="shared" si="179"/>
        <v/>
      </c>
      <c r="FC70" s="151" t="str">
        <f t="shared" si="180"/>
        <v/>
      </c>
      <c r="FD70" s="151" t="str">
        <f t="shared" si="181"/>
        <v/>
      </c>
      <c r="FE70" s="151" t="str">
        <f t="shared" si="182"/>
        <v/>
      </c>
      <c r="FF70" s="151" t="str">
        <f t="shared" si="183"/>
        <v/>
      </c>
      <c r="FG70" s="152" t="str">
        <f t="shared" si="184"/>
        <v/>
      </c>
      <c r="FH70" s="152" t="str">
        <f t="shared" si="185"/>
        <v/>
      </c>
      <c r="FI70" s="152" t="str">
        <f t="shared" si="186"/>
        <v/>
      </c>
      <c r="FJ70" s="152" t="str">
        <f t="shared" si="187"/>
        <v/>
      </c>
      <c r="FK70" s="151" t="str">
        <f t="shared" si="188"/>
        <v/>
      </c>
      <c r="FL70" s="151" t="str">
        <f t="shared" si="189"/>
        <v/>
      </c>
      <c r="FM70" s="152" t="str">
        <f t="shared" si="190"/>
        <v/>
      </c>
      <c r="FN70" s="152">
        <f t="shared" si="191"/>
        <v>0</v>
      </c>
      <c r="FO70" s="152" t="str">
        <f t="shared" si="272"/>
        <v/>
      </c>
      <c r="FP70" s="152" t="str">
        <f t="shared" si="192"/>
        <v/>
      </c>
      <c r="FQ70" s="152" t="str">
        <f t="shared" si="273"/>
        <v/>
      </c>
      <c r="FR70" s="152" t="str">
        <f t="shared" si="193"/>
        <v/>
      </c>
      <c r="FS70" s="152" t="str">
        <f t="shared" si="274"/>
        <v/>
      </c>
      <c r="FT70" s="152" t="str">
        <f t="shared" si="194"/>
        <v/>
      </c>
      <c r="FU70" s="152" t="str">
        <f t="shared" si="195"/>
        <v/>
      </c>
      <c r="FV70" s="151" t="str">
        <f t="shared" si="196"/>
        <v/>
      </c>
      <c r="FW70" s="151" t="str">
        <f t="shared" si="197"/>
        <v/>
      </c>
      <c r="FX70" s="152" t="str">
        <f t="shared" si="275"/>
        <v/>
      </c>
      <c r="FY70" s="153" t="str">
        <f t="shared" si="198"/>
        <v/>
      </c>
      <c r="FZ70" s="156">
        <f t="shared" si="199"/>
        <v>0</v>
      </c>
      <c r="GA70" s="241" t="str">
        <f t="shared" si="200"/>
        <v/>
      </c>
      <c r="GB70" s="214" t="str">
        <f t="shared" si="276"/>
        <v/>
      </c>
      <c r="GC70" s="214" t="str">
        <f t="shared" si="201"/>
        <v/>
      </c>
      <c r="GD70" s="242" t="str">
        <f t="shared" si="202"/>
        <v/>
      </c>
      <c r="GE70" s="253" t="str">
        <f t="shared" si="203"/>
        <v/>
      </c>
      <c r="GF70" s="253" t="str">
        <f t="shared" si="204"/>
        <v/>
      </c>
      <c r="GG70" s="253" t="str">
        <f t="shared" si="205"/>
        <v/>
      </c>
      <c r="GH70" s="253" t="str">
        <f t="shared" si="206"/>
        <v/>
      </c>
      <c r="GI70" s="253" t="str">
        <f t="shared" si="207"/>
        <v/>
      </c>
      <c r="GJ70" s="253" t="str">
        <f t="shared" si="208"/>
        <v/>
      </c>
      <c r="GK70" s="253" t="str">
        <f t="shared" si="209"/>
        <v/>
      </c>
      <c r="GL70" s="253" t="str">
        <f t="shared" si="210"/>
        <v/>
      </c>
      <c r="GM70" s="253" t="str">
        <f t="shared" si="211"/>
        <v/>
      </c>
      <c r="GN70" s="253" t="str">
        <f t="shared" si="212"/>
        <v/>
      </c>
      <c r="GO70" s="329" t="str">
        <f t="shared" si="277"/>
        <v/>
      </c>
      <c r="GP70" s="329" t="str">
        <f t="shared" si="278"/>
        <v/>
      </c>
    </row>
    <row r="71" spans="1:198" x14ac:dyDescent="0.35">
      <c r="A71" s="1">
        <f>IF('Student Profile'!A70="","",'Student Profile'!A70)</f>
        <v>68</v>
      </c>
      <c r="B71" s="28" t="str">
        <f>IF('Student Profile'!B70="","",'Student Profile'!B70)</f>
        <v/>
      </c>
      <c r="C71" s="114" t="str">
        <f>IF('Entry of Marks'!F73="","",'Entry of Marks'!F73)</f>
        <v/>
      </c>
      <c r="D71" s="119" t="str">
        <f>IF('Entry of Marks'!AA73="","",'Entry of Marks'!AA73)</f>
        <v/>
      </c>
      <c r="E71" s="115" t="str">
        <f>IF('Entry of Marks'!M73="","",'Entry of Marks'!M73)</f>
        <v/>
      </c>
      <c r="F71" s="115" t="str">
        <f>IF('Entry of Marks'!AH73="","",'Entry of Marks'!AH73)</f>
        <v/>
      </c>
      <c r="G71" s="116" t="str">
        <f t="shared" si="213"/>
        <v/>
      </c>
      <c r="H71" s="116" t="str">
        <f>IF('Entry of Marks'!AO73="","",'Entry of Marks'!AO73)</f>
        <v/>
      </c>
      <c r="I71" s="116" t="str">
        <f t="shared" si="279"/>
        <v/>
      </c>
      <c r="J71" s="167" t="str">
        <f t="shared" ref="J71:J103" si="280">IF(AND(I71="",H71=""),"",SUM(ROUNDUP(SUM(I71,H71),0)))</f>
        <v/>
      </c>
      <c r="K71" s="167" t="str">
        <f t="shared" si="214"/>
        <v/>
      </c>
      <c r="L71" s="167" t="str">
        <f t="shared" si="215"/>
        <v/>
      </c>
      <c r="M71" s="165" t="str">
        <f t="shared" si="161"/>
        <v/>
      </c>
      <c r="N71" s="124" t="str">
        <f>IF('Entry of Marks'!F178="","",'Entry of Marks'!F178)</f>
        <v/>
      </c>
      <c r="O71" s="125" t="str">
        <f>IF('Entry of Marks'!AA178="","",'Entry of Marks'!AA178)</f>
        <v/>
      </c>
      <c r="P71" s="125" t="str">
        <f>IF('Entry of Marks'!M178="","",'Entry of Marks'!M178)</f>
        <v/>
      </c>
      <c r="Q71" s="257" t="str">
        <f>IF('Entry of Marks'!AH178="","",'Entry of Marks'!AH178)</f>
        <v/>
      </c>
      <c r="R71" s="116" t="str">
        <f t="shared" si="216"/>
        <v/>
      </c>
      <c r="S71" s="126" t="str">
        <f>IF('Entry of Marks'!AO178="","",'Entry of Marks'!AO178)</f>
        <v/>
      </c>
      <c r="T71" s="116" t="str">
        <f t="shared" si="217"/>
        <v/>
      </c>
      <c r="U71" s="167" t="str">
        <f t="shared" ref="U71:U103" si="281">IF(AND(T71="",S71=""),"",SUM(ROUNDUP(SUM(T71,S71),0)))</f>
        <v/>
      </c>
      <c r="V71" s="176" t="str">
        <f t="shared" si="218"/>
        <v/>
      </c>
      <c r="W71" s="176" t="str">
        <f t="shared" si="219"/>
        <v/>
      </c>
      <c r="X71" s="174" t="str">
        <f t="shared" si="162"/>
        <v/>
      </c>
      <c r="Y71" s="258" t="str">
        <f>IF('Entry of Marks'!F283="","",'Entry of Marks'!F283)</f>
        <v/>
      </c>
      <c r="Z71" s="119" t="str">
        <f>IF('Entry of Marks'!AA283="","",'Entry of Marks'!AA283)</f>
        <v/>
      </c>
      <c r="AA71" s="119" t="str">
        <f>IF('Entry of Marks'!M283="","",'Entry of Marks'!M283)</f>
        <v/>
      </c>
      <c r="AB71" s="119" t="str">
        <f>IF('Entry of Marks'!AH283="","",'Entry of Marks'!AH283)</f>
        <v/>
      </c>
      <c r="AC71" s="116" t="str">
        <f t="shared" si="220"/>
        <v/>
      </c>
      <c r="AD71" s="259" t="str">
        <f>IF('Entry of Marks'!AO283="","",'Entry of Marks'!AO283)</f>
        <v/>
      </c>
      <c r="AE71" s="116" t="str">
        <f t="shared" si="221"/>
        <v/>
      </c>
      <c r="AF71" s="167" t="str">
        <f t="shared" ref="AF71:AF103" si="282">IF(AND(AE71="",AD71=""),"",SUM(ROUNDUP(SUM(AE71,AD71),0)))</f>
        <v/>
      </c>
      <c r="AG71" s="167" t="str">
        <f t="shared" si="222"/>
        <v/>
      </c>
      <c r="AH71" s="167" t="str">
        <f t="shared" si="223"/>
        <v/>
      </c>
      <c r="AI71" s="165" t="str">
        <f t="shared" si="151"/>
        <v/>
      </c>
      <c r="AJ71" s="260" t="str">
        <f>IF('Entry of Marks'!F388="","",'Entry of Marks'!F388)</f>
        <v/>
      </c>
      <c r="AK71" s="257" t="str">
        <f>IF('Entry of Marks'!AA388="","",'Entry of Marks'!AA388)</f>
        <v/>
      </c>
      <c r="AL71" s="257" t="str">
        <f>IF('Entry of Marks'!M388="","",'Entry of Marks'!M388)</f>
        <v/>
      </c>
      <c r="AM71" s="257" t="str">
        <f>IF('Entry of Marks'!AH388="","",'Entry of Marks'!AH388)</f>
        <v/>
      </c>
      <c r="AN71" s="116" t="str">
        <f t="shared" si="224"/>
        <v/>
      </c>
      <c r="AO71" s="261" t="str">
        <f>IF('Entry of Marks'!AO388="","",'Entry of Marks'!AO388)</f>
        <v/>
      </c>
      <c r="AP71" s="116" t="str">
        <f t="shared" si="225"/>
        <v/>
      </c>
      <c r="AQ71" s="167" t="str">
        <f t="shared" ref="AQ71:AQ103" si="283">IF(AND(AP71="",AO71=""),"",SUM(ROUNDUP(SUM(AP71,AO71),0)))</f>
        <v/>
      </c>
      <c r="AR71" s="176" t="str">
        <f t="shared" si="145"/>
        <v/>
      </c>
      <c r="AS71" s="176" t="str">
        <f t="shared" si="226"/>
        <v/>
      </c>
      <c r="AT71" s="176" t="str">
        <f t="shared" si="152"/>
        <v/>
      </c>
      <c r="AU71" s="262" t="str">
        <f>IF('Entry of Marks'!F493="","",'Entry of Marks'!F493)</f>
        <v/>
      </c>
      <c r="AV71" s="119" t="str">
        <f>IF('Entry of Marks'!AA493="","",'Entry of Marks'!AA493)</f>
        <v/>
      </c>
      <c r="AW71" s="119" t="str">
        <f>IF('Entry of Marks'!M493="","",'Entry of Marks'!M493)</f>
        <v/>
      </c>
      <c r="AX71" s="119" t="str">
        <f>IF('Entry of Marks'!AH493="","",'Entry of Marks'!AH493)</f>
        <v/>
      </c>
      <c r="AY71" s="116" t="str">
        <f t="shared" si="227"/>
        <v/>
      </c>
      <c r="AZ71" s="259" t="str">
        <f>IF('Entry of Marks'!AO493="","",'Entry of Marks'!AO493)</f>
        <v/>
      </c>
      <c r="BA71" s="116" t="str">
        <f t="shared" si="228"/>
        <v/>
      </c>
      <c r="BB71" s="167" t="str">
        <f t="shared" ref="BB71:BB103" si="284">IF(AND(BA71="",AZ71=""),"",SUM(ROUNDUP(SUM(BA71,AZ71),0)))</f>
        <v/>
      </c>
      <c r="BC71" s="167" t="str">
        <f t="shared" si="229"/>
        <v/>
      </c>
      <c r="BD71" s="167" t="str">
        <f t="shared" si="230"/>
        <v/>
      </c>
      <c r="BE71" s="165" t="str">
        <f t="shared" si="146"/>
        <v/>
      </c>
      <c r="BF71" s="260" t="str">
        <f>IF('Entry of Marks'!F598="","",'Entry of Marks'!F598)</f>
        <v/>
      </c>
      <c r="BG71" s="257" t="str">
        <f>IF('Entry of Marks'!AA598="","",'Entry of Marks'!AA598)</f>
        <v/>
      </c>
      <c r="BH71" s="257" t="str">
        <f>IF('Entry of Marks'!M598="","",'Entry of Marks'!M598)</f>
        <v/>
      </c>
      <c r="BI71" s="257" t="str">
        <f>IF('Entry of Marks'!AH598="","",'Entry of Marks'!AH598)</f>
        <v/>
      </c>
      <c r="BJ71" s="116" t="str">
        <f t="shared" si="231"/>
        <v/>
      </c>
      <c r="BK71" s="261" t="str">
        <f>IF('Entry of Marks'!AO598="","",'Entry of Marks'!AO598)</f>
        <v/>
      </c>
      <c r="BL71" s="116" t="str">
        <f t="shared" si="232"/>
        <v/>
      </c>
      <c r="BM71" s="167" t="str">
        <f t="shared" ref="BM71:BM103" si="285">IF(AND(BL71="",BK71=""),"",SUM(ROUNDUP(SUM(BL71,BK71),0)))</f>
        <v/>
      </c>
      <c r="BN71" s="176" t="str">
        <f t="shared" si="233"/>
        <v/>
      </c>
      <c r="BO71" s="176" t="str">
        <f t="shared" si="234"/>
        <v/>
      </c>
      <c r="BP71" s="176" t="str">
        <f t="shared" si="147"/>
        <v/>
      </c>
      <c r="BQ71" s="258" t="str">
        <f>IF('Entry of Marks'!F703="","",'Entry of Marks'!F703)</f>
        <v/>
      </c>
      <c r="BR71" s="119" t="str">
        <f>IF('Entry of Marks'!AA703="","",'Entry of Marks'!AA703)</f>
        <v/>
      </c>
      <c r="BS71" s="119" t="str">
        <f>IF('Entry of Marks'!M703="","",'Entry of Marks'!M703)</f>
        <v/>
      </c>
      <c r="BT71" s="119" t="str">
        <f>IF('Entry of Marks'!AH703="","",'Entry of Marks'!AH703)</f>
        <v/>
      </c>
      <c r="BU71" s="116" t="str">
        <f t="shared" si="235"/>
        <v/>
      </c>
      <c r="BV71" s="119" t="str">
        <f>IF('Entry of Marks'!AO703="","",'Entry of Marks'!AO703)</f>
        <v/>
      </c>
      <c r="BW71" s="116" t="str">
        <f t="shared" si="236"/>
        <v/>
      </c>
      <c r="BX71" s="167" t="str">
        <f t="shared" ref="BX71:BX103" si="286">IF(AND(BW71="",BV71=""),"",SUM(ROUNDUP(SUM(BW71,BV71),0)))</f>
        <v/>
      </c>
      <c r="BY71" s="167" t="str">
        <f t="shared" si="237"/>
        <v/>
      </c>
      <c r="BZ71" s="167" t="str">
        <f t="shared" si="238"/>
        <v/>
      </c>
      <c r="CA71" s="165" t="str">
        <f t="shared" si="153"/>
        <v/>
      </c>
      <c r="CB71" s="260" t="str">
        <f>IF('Entry of Marks'!F808="","",'Entry of Marks'!F808)</f>
        <v/>
      </c>
      <c r="CC71" s="257" t="str">
        <f>IF('Entry of Marks'!AA808="","",'Entry of Marks'!AA808)</f>
        <v/>
      </c>
      <c r="CD71" s="257" t="str">
        <f>IF('Entry of Marks'!M808="","",'Entry of Marks'!M808)</f>
        <v/>
      </c>
      <c r="CE71" s="257" t="str">
        <f>IF('Entry of Marks'!AH808="","",'Entry of Marks'!AH808)</f>
        <v/>
      </c>
      <c r="CF71" s="116" t="str">
        <f t="shared" si="239"/>
        <v/>
      </c>
      <c r="CG71" s="261" t="str">
        <f>IF('Entry of Marks'!AO808="","",'Entry of Marks'!AO808)</f>
        <v/>
      </c>
      <c r="CH71" s="116" t="str">
        <f t="shared" si="240"/>
        <v/>
      </c>
      <c r="CI71" s="167" t="str">
        <f t="shared" ref="CI71:CI103" si="287">IF(AND(CH71="",CG71=""),"",SUM(ROUNDUP(SUM(CH71,CG71),0)))</f>
        <v/>
      </c>
      <c r="CJ71" s="176" t="str">
        <f t="shared" si="241"/>
        <v/>
      </c>
      <c r="CK71" s="176" t="str">
        <f t="shared" si="242"/>
        <v/>
      </c>
      <c r="CL71" s="324" t="str">
        <f t="shared" si="243"/>
        <v/>
      </c>
      <c r="CM71" s="258" t="str">
        <f>IF('Entry of Marks'!F913="","",'Entry of Marks'!F913)</f>
        <v/>
      </c>
      <c r="CN71" s="119" t="str">
        <f>IF('Entry of Marks'!AA913="","",'Entry of Marks'!AA913)</f>
        <v/>
      </c>
      <c r="CO71" s="119" t="str">
        <f>IF('Entry of Marks'!M913="","",'Entry of Marks'!M913)</f>
        <v/>
      </c>
      <c r="CP71" s="119" t="str">
        <f>IF('Entry of Marks'!AH913="","",'Entry of Marks'!AH913)</f>
        <v/>
      </c>
      <c r="CQ71" s="116" t="str">
        <f t="shared" si="244"/>
        <v/>
      </c>
      <c r="CR71" s="119" t="str">
        <f>IF('Entry of Marks'!AO913="","",'Entry of Marks'!AO913)</f>
        <v/>
      </c>
      <c r="CS71" s="116" t="str">
        <f t="shared" si="245"/>
        <v/>
      </c>
      <c r="CT71" s="167" t="str">
        <f t="shared" ref="CT71:CT103" si="288">IF(AND(CS71="",CR71=""),"",SUM(ROUNDUP(SUM(CS71,CR71),0)))</f>
        <v/>
      </c>
      <c r="CU71" s="167" t="str">
        <f t="shared" si="246"/>
        <v/>
      </c>
      <c r="CV71" s="167" t="str">
        <f t="shared" si="247"/>
        <v/>
      </c>
      <c r="CW71" s="165" t="str">
        <f t="shared" si="148"/>
        <v/>
      </c>
      <c r="CX71" s="131" t="str">
        <f>IF('Co-Scholostic'!C70="","",'Co-Scholostic'!C70)</f>
        <v/>
      </c>
      <c r="CY71" s="131" t="str">
        <f>IF('Co-Scholostic'!D70="","",'Co-Scholostic'!D70)</f>
        <v/>
      </c>
      <c r="CZ71" s="131" t="str">
        <f>IF('Co-Scholostic'!E70="","",'Co-Scholostic'!E70)</f>
        <v/>
      </c>
      <c r="DA71" s="131" t="str">
        <f>IF('Co-Scholostic'!F70="","",'Co-Scholostic'!F70)</f>
        <v/>
      </c>
      <c r="DB71" s="134" t="str">
        <f t="shared" si="248"/>
        <v/>
      </c>
      <c r="DC71" s="134" t="str">
        <f t="shared" si="249"/>
        <v/>
      </c>
      <c r="DD71" s="134" t="str">
        <f t="shared" si="250"/>
        <v/>
      </c>
      <c r="DE71" s="134" t="str">
        <f t="shared" si="251"/>
        <v/>
      </c>
      <c r="DF71" s="134" t="str">
        <f t="shared" si="252"/>
        <v/>
      </c>
      <c r="DG71" s="134" t="str">
        <f t="shared" si="253"/>
        <v/>
      </c>
      <c r="DH71" s="134" t="str">
        <f t="shared" si="254"/>
        <v/>
      </c>
      <c r="DI71" s="134" t="str">
        <f t="shared" si="255"/>
        <v/>
      </c>
      <c r="DJ71" s="134" t="e">
        <f t="shared" si="256"/>
        <v>#VALUE!</v>
      </c>
      <c r="DK71" s="137" t="str">
        <f t="shared" si="257"/>
        <v/>
      </c>
      <c r="DL71" s="137" t="str">
        <f t="shared" si="258"/>
        <v/>
      </c>
      <c r="DM71" s="137" t="str">
        <f t="shared" si="259"/>
        <v/>
      </c>
      <c r="DN71" s="137" t="str">
        <f t="shared" si="260"/>
        <v/>
      </c>
      <c r="DO71" s="137" t="str">
        <f t="shared" si="261"/>
        <v/>
      </c>
      <c r="DP71" s="137" t="str">
        <f t="shared" si="262"/>
        <v/>
      </c>
      <c r="DQ71" s="137" t="str">
        <f t="shared" si="263"/>
        <v/>
      </c>
      <c r="DR71" s="137" t="str">
        <f t="shared" si="264"/>
        <v/>
      </c>
      <c r="DS71" s="137" t="e">
        <f t="shared" si="265"/>
        <v>#VALUE!</v>
      </c>
      <c r="DT71" s="143" t="str">
        <f t="shared" si="266"/>
        <v/>
      </c>
      <c r="DU71" s="144" t="str">
        <f t="shared" si="267"/>
        <v/>
      </c>
      <c r="DV71" s="145" t="str">
        <f t="shared" si="149"/>
        <v/>
      </c>
      <c r="DW71" s="138"/>
      <c r="DX71" s="30" t="str">
        <f t="shared" si="150"/>
        <v/>
      </c>
      <c r="DY71" s="146" t="str">
        <f t="shared" si="268"/>
        <v/>
      </c>
      <c r="DZ71" s="266" t="str">
        <f t="shared" si="154"/>
        <v/>
      </c>
      <c r="EA71" s="266" t="str">
        <f t="shared" si="155"/>
        <v/>
      </c>
      <c r="EB71" s="266" t="str">
        <f t="shared" si="156"/>
        <v/>
      </c>
      <c r="EC71" s="266" t="str">
        <f t="shared" si="157"/>
        <v/>
      </c>
      <c r="ED71" s="266" t="str">
        <f t="shared" si="158"/>
        <v/>
      </c>
      <c r="EE71" s="266" t="str">
        <f t="shared" si="159"/>
        <v/>
      </c>
      <c r="EF71" s="266" t="str">
        <f t="shared" si="160"/>
        <v/>
      </c>
      <c r="EG71" s="268"/>
      <c r="EH71" s="269" t="str">
        <f t="shared" si="163"/>
        <v/>
      </c>
      <c r="EI71" s="269" t="str">
        <f t="shared" si="164"/>
        <v/>
      </c>
      <c r="EJ71" s="269" t="str">
        <f t="shared" si="165"/>
        <v/>
      </c>
      <c r="EK71" s="269" t="str">
        <f t="shared" si="166"/>
        <v/>
      </c>
      <c r="EL71" s="271" t="str">
        <f t="shared" si="167"/>
        <v/>
      </c>
      <c r="EM71" s="271" t="str">
        <f t="shared" si="168"/>
        <v/>
      </c>
      <c r="EN71" s="273" t="str">
        <f t="shared" si="169"/>
        <v/>
      </c>
      <c r="EO71" s="276">
        <f t="shared" si="170"/>
        <v>0</v>
      </c>
      <c r="EP71" s="276" t="str">
        <f t="shared" si="269"/>
        <v/>
      </c>
      <c r="EQ71" s="148" t="str">
        <f t="shared" si="171"/>
        <v/>
      </c>
      <c r="ER71" s="148" t="str">
        <f t="shared" si="270"/>
        <v/>
      </c>
      <c r="ES71" s="276" t="str">
        <f t="shared" si="172"/>
        <v/>
      </c>
      <c r="ET71" s="276" t="str">
        <f t="shared" si="271"/>
        <v/>
      </c>
      <c r="EU71" s="147" t="str">
        <f t="shared" si="173"/>
        <v/>
      </c>
      <c r="EV71" s="148" t="str">
        <f t="shared" si="174"/>
        <v/>
      </c>
      <c r="EW71" s="148" t="str">
        <f t="shared" si="175"/>
        <v/>
      </c>
      <c r="EX71" s="148"/>
      <c r="EY71" s="148" t="str">
        <f t="shared" si="176"/>
        <v/>
      </c>
      <c r="EZ71" s="151" t="str">
        <f t="shared" si="177"/>
        <v/>
      </c>
      <c r="FA71" s="151" t="str">
        <f t="shared" si="178"/>
        <v/>
      </c>
      <c r="FB71" s="151" t="str">
        <f t="shared" si="179"/>
        <v/>
      </c>
      <c r="FC71" s="151" t="str">
        <f t="shared" si="180"/>
        <v/>
      </c>
      <c r="FD71" s="151" t="str">
        <f t="shared" si="181"/>
        <v/>
      </c>
      <c r="FE71" s="151" t="str">
        <f t="shared" si="182"/>
        <v/>
      </c>
      <c r="FF71" s="151" t="str">
        <f t="shared" si="183"/>
        <v/>
      </c>
      <c r="FG71" s="152" t="str">
        <f t="shared" si="184"/>
        <v/>
      </c>
      <c r="FH71" s="152" t="str">
        <f t="shared" si="185"/>
        <v/>
      </c>
      <c r="FI71" s="152" t="str">
        <f t="shared" si="186"/>
        <v/>
      </c>
      <c r="FJ71" s="152" t="str">
        <f t="shared" si="187"/>
        <v/>
      </c>
      <c r="FK71" s="151" t="str">
        <f t="shared" si="188"/>
        <v/>
      </c>
      <c r="FL71" s="151" t="str">
        <f t="shared" si="189"/>
        <v/>
      </c>
      <c r="FM71" s="152" t="str">
        <f t="shared" si="190"/>
        <v/>
      </c>
      <c r="FN71" s="152">
        <f t="shared" si="191"/>
        <v>0</v>
      </c>
      <c r="FO71" s="152" t="str">
        <f t="shared" si="272"/>
        <v/>
      </c>
      <c r="FP71" s="152" t="str">
        <f t="shared" si="192"/>
        <v/>
      </c>
      <c r="FQ71" s="152" t="str">
        <f t="shared" si="273"/>
        <v/>
      </c>
      <c r="FR71" s="152" t="str">
        <f t="shared" si="193"/>
        <v/>
      </c>
      <c r="FS71" s="152" t="str">
        <f t="shared" si="274"/>
        <v/>
      </c>
      <c r="FT71" s="152" t="str">
        <f t="shared" si="194"/>
        <v/>
      </c>
      <c r="FU71" s="152" t="str">
        <f t="shared" si="195"/>
        <v/>
      </c>
      <c r="FV71" s="151" t="str">
        <f t="shared" si="196"/>
        <v/>
      </c>
      <c r="FW71" s="151" t="str">
        <f t="shared" si="197"/>
        <v/>
      </c>
      <c r="FX71" s="152" t="str">
        <f t="shared" si="275"/>
        <v/>
      </c>
      <c r="FY71" s="153" t="str">
        <f t="shared" si="198"/>
        <v/>
      </c>
      <c r="FZ71" s="156">
        <f t="shared" si="199"/>
        <v>0</v>
      </c>
      <c r="GA71" s="241" t="str">
        <f t="shared" si="200"/>
        <v/>
      </c>
      <c r="GB71" s="214" t="str">
        <f t="shared" si="276"/>
        <v/>
      </c>
      <c r="GC71" s="214" t="str">
        <f t="shared" si="201"/>
        <v/>
      </c>
      <c r="GD71" s="242" t="str">
        <f t="shared" si="202"/>
        <v/>
      </c>
      <c r="GE71" s="253" t="str">
        <f t="shared" si="203"/>
        <v/>
      </c>
      <c r="GF71" s="253" t="str">
        <f t="shared" si="204"/>
        <v/>
      </c>
      <c r="GG71" s="253" t="str">
        <f t="shared" si="205"/>
        <v/>
      </c>
      <c r="GH71" s="253" t="str">
        <f t="shared" si="206"/>
        <v/>
      </c>
      <c r="GI71" s="253" t="str">
        <f t="shared" si="207"/>
        <v/>
      </c>
      <c r="GJ71" s="253" t="str">
        <f t="shared" si="208"/>
        <v/>
      </c>
      <c r="GK71" s="253" t="str">
        <f t="shared" si="209"/>
        <v/>
      </c>
      <c r="GL71" s="253" t="str">
        <f t="shared" si="210"/>
        <v/>
      </c>
      <c r="GM71" s="253" t="str">
        <f t="shared" si="211"/>
        <v/>
      </c>
      <c r="GN71" s="253" t="str">
        <f t="shared" si="212"/>
        <v/>
      </c>
      <c r="GO71" s="329" t="str">
        <f t="shared" si="277"/>
        <v/>
      </c>
      <c r="GP71" s="329" t="str">
        <f t="shared" si="278"/>
        <v/>
      </c>
    </row>
    <row r="72" spans="1:198" x14ac:dyDescent="0.35">
      <c r="A72" s="1">
        <f>IF('Student Profile'!A71="","",'Student Profile'!A71)</f>
        <v>69</v>
      </c>
      <c r="B72" s="28" t="str">
        <f>IF('Student Profile'!B71="","",'Student Profile'!B71)</f>
        <v/>
      </c>
      <c r="C72" s="114" t="str">
        <f>IF('Entry of Marks'!F74="","",'Entry of Marks'!F74)</f>
        <v/>
      </c>
      <c r="D72" s="119" t="str">
        <f>IF('Entry of Marks'!AA74="","",'Entry of Marks'!AA74)</f>
        <v/>
      </c>
      <c r="E72" s="115" t="str">
        <f>IF('Entry of Marks'!M74="","",'Entry of Marks'!M74)</f>
        <v/>
      </c>
      <c r="F72" s="115" t="str">
        <f>IF('Entry of Marks'!AH74="","",'Entry of Marks'!AH74)</f>
        <v/>
      </c>
      <c r="G72" s="116" t="str">
        <f t="shared" si="213"/>
        <v/>
      </c>
      <c r="H72" s="116" t="str">
        <f>IF('Entry of Marks'!AO74="","",'Entry of Marks'!AO74)</f>
        <v/>
      </c>
      <c r="I72" s="116" t="str">
        <f t="shared" si="279"/>
        <v/>
      </c>
      <c r="J72" s="167" t="str">
        <f t="shared" si="280"/>
        <v/>
      </c>
      <c r="K72" s="167" t="str">
        <f t="shared" si="214"/>
        <v/>
      </c>
      <c r="L72" s="167" t="str">
        <f t="shared" si="215"/>
        <v/>
      </c>
      <c r="M72" s="165" t="str">
        <f t="shared" ref="M72:M85" si="289">IF(J72="","",IF($M$3="Aggregate",L72,IF($M$3="Theory and Practical Separate",K72)))</f>
        <v/>
      </c>
      <c r="N72" s="124" t="str">
        <f>IF('Entry of Marks'!F179="","",'Entry of Marks'!F179)</f>
        <v/>
      </c>
      <c r="O72" s="125" t="str">
        <f>IF('Entry of Marks'!AA179="","",'Entry of Marks'!AA179)</f>
        <v/>
      </c>
      <c r="P72" s="125" t="str">
        <f>IF('Entry of Marks'!M179="","",'Entry of Marks'!M179)</f>
        <v/>
      </c>
      <c r="Q72" s="257" t="str">
        <f>IF('Entry of Marks'!AH179="","",'Entry of Marks'!AH179)</f>
        <v/>
      </c>
      <c r="R72" s="116" t="str">
        <f t="shared" si="216"/>
        <v/>
      </c>
      <c r="S72" s="126" t="str">
        <f>IF('Entry of Marks'!AO179="","",'Entry of Marks'!AO179)</f>
        <v/>
      </c>
      <c r="T72" s="116" t="str">
        <f t="shared" si="217"/>
        <v/>
      </c>
      <c r="U72" s="167" t="str">
        <f t="shared" si="281"/>
        <v/>
      </c>
      <c r="V72" s="176" t="str">
        <f t="shared" si="218"/>
        <v/>
      </c>
      <c r="W72" s="176" t="str">
        <f t="shared" si="219"/>
        <v/>
      </c>
      <c r="X72" s="174" t="str">
        <f t="shared" ref="X72:X74" si="290">IF(U72="","",IF($X$3="Aggregate",W72,IF($X$3="Theory and Practical Separate",V72)))</f>
        <v/>
      </c>
      <c r="Y72" s="258" t="str">
        <f>IF('Entry of Marks'!F284="","",'Entry of Marks'!F284)</f>
        <v/>
      </c>
      <c r="Z72" s="119" t="str">
        <f>IF('Entry of Marks'!AA284="","",'Entry of Marks'!AA284)</f>
        <v/>
      </c>
      <c r="AA72" s="119" t="str">
        <f>IF('Entry of Marks'!M284="","",'Entry of Marks'!M284)</f>
        <v/>
      </c>
      <c r="AB72" s="119" t="str">
        <f>IF('Entry of Marks'!AH284="","",'Entry of Marks'!AH284)</f>
        <v/>
      </c>
      <c r="AC72" s="116" t="str">
        <f t="shared" si="220"/>
        <v/>
      </c>
      <c r="AD72" s="259" t="str">
        <f>IF('Entry of Marks'!AO284="","",'Entry of Marks'!AO284)</f>
        <v/>
      </c>
      <c r="AE72" s="116" t="str">
        <f t="shared" si="221"/>
        <v/>
      </c>
      <c r="AF72" s="167" t="str">
        <f t="shared" si="282"/>
        <v/>
      </c>
      <c r="AG72" s="167" t="str">
        <f t="shared" si="222"/>
        <v/>
      </c>
      <c r="AH72" s="167" t="str">
        <f t="shared" si="223"/>
        <v/>
      </c>
      <c r="AI72" s="165" t="str">
        <f t="shared" si="151"/>
        <v/>
      </c>
      <c r="AJ72" s="260" t="str">
        <f>IF('Entry of Marks'!F389="","",'Entry of Marks'!F389)</f>
        <v/>
      </c>
      <c r="AK72" s="257" t="str">
        <f>IF('Entry of Marks'!AA389="","",'Entry of Marks'!AA389)</f>
        <v/>
      </c>
      <c r="AL72" s="257" t="str">
        <f>IF('Entry of Marks'!M389="","",'Entry of Marks'!M389)</f>
        <v/>
      </c>
      <c r="AM72" s="257" t="str">
        <f>IF('Entry of Marks'!AH389="","",'Entry of Marks'!AH389)</f>
        <v/>
      </c>
      <c r="AN72" s="116" t="str">
        <f t="shared" si="224"/>
        <v/>
      </c>
      <c r="AO72" s="261" t="str">
        <f>IF('Entry of Marks'!AO389="","",'Entry of Marks'!AO389)</f>
        <v/>
      </c>
      <c r="AP72" s="116" t="str">
        <f t="shared" si="225"/>
        <v/>
      </c>
      <c r="AQ72" s="167" t="str">
        <f t="shared" si="283"/>
        <v/>
      </c>
      <c r="AR72" s="176" t="str">
        <f t="shared" si="145"/>
        <v/>
      </c>
      <c r="AS72" s="176" t="str">
        <f t="shared" si="226"/>
        <v/>
      </c>
      <c r="AT72" s="176" t="str">
        <f t="shared" si="152"/>
        <v/>
      </c>
      <c r="AU72" s="262" t="str">
        <f>IF('Entry of Marks'!F494="","",'Entry of Marks'!F494)</f>
        <v/>
      </c>
      <c r="AV72" s="119" t="str">
        <f>IF('Entry of Marks'!AA494="","",'Entry of Marks'!AA494)</f>
        <v/>
      </c>
      <c r="AW72" s="119" t="str">
        <f>IF('Entry of Marks'!M494="","",'Entry of Marks'!M494)</f>
        <v/>
      </c>
      <c r="AX72" s="119" t="str">
        <f>IF('Entry of Marks'!AH494="","",'Entry of Marks'!AH494)</f>
        <v/>
      </c>
      <c r="AY72" s="116" t="str">
        <f t="shared" si="227"/>
        <v/>
      </c>
      <c r="AZ72" s="259" t="str">
        <f>IF('Entry of Marks'!AO494="","",'Entry of Marks'!AO494)</f>
        <v/>
      </c>
      <c r="BA72" s="116" t="str">
        <f t="shared" si="228"/>
        <v/>
      </c>
      <c r="BB72" s="167" t="str">
        <f t="shared" si="284"/>
        <v/>
      </c>
      <c r="BC72" s="167" t="str">
        <f t="shared" si="229"/>
        <v/>
      </c>
      <c r="BD72" s="167" t="str">
        <f t="shared" si="230"/>
        <v/>
      </c>
      <c r="BE72" s="165" t="str">
        <f t="shared" si="146"/>
        <v/>
      </c>
      <c r="BF72" s="260" t="str">
        <f>IF('Entry of Marks'!F599="","",'Entry of Marks'!F599)</f>
        <v/>
      </c>
      <c r="BG72" s="257" t="str">
        <f>IF('Entry of Marks'!AA599="","",'Entry of Marks'!AA599)</f>
        <v/>
      </c>
      <c r="BH72" s="257" t="str">
        <f>IF('Entry of Marks'!M599="","",'Entry of Marks'!M599)</f>
        <v/>
      </c>
      <c r="BI72" s="257" t="str">
        <f>IF('Entry of Marks'!AH599="","",'Entry of Marks'!AH599)</f>
        <v/>
      </c>
      <c r="BJ72" s="116" t="str">
        <f t="shared" si="231"/>
        <v/>
      </c>
      <c r="BK72" s="261" t="str">
        <f>IF('Entry of Marks'!AO599="","",'Entry of Marks'!AO599)</f>
        <v/>
      </c>
      <c r="BL72" s="116" t="str">
        <f t="shared" si="232"/>
        <v/>
      </c>
      <c r="BM72" s="167" t="str">
        <f t="shared" si="285"/>
        <v/>
      </c>
      <c r="BN72" s="176" t="str">
        <f t="shared" si="233"/>
        <v/>
      </c>
      <c r="BO72" s="176" t="str">
        <f t="shared" si="234"/>
        <v/>
      </c>
      <c r="BP72" s="176" t="str">
        <f t="shared" si="147"/>
        <v/>
      </c>
      <c r="BQ72" s="258" t="str">
        <f>IF('Entry of Marks'!F704="","",'Entry of Marks'!F704)</f>
        <v/>
      </c>
      <c r="BR72" s="119" t="str">
        <f>IF('Entry of Marks'!AA704="","",'Entry of Marks'!AA704)</f>
        <v/>
      </c>
      <c r="BS72" s="119" t="str">
        <f>IF('Entry of Marks'!M704="","",'Entry of Marks'!M704)</f>
        <v/>
      </c>
      <c r="BT72" s="119" t="str">
        <f>IF('Entry of Marks'!AH704="","",'Entry of Marks'!AH704)</f>
        <v/>
      </c>
      <c r="BU72" s="116" t="str">
        <f t="shared" si="235"/>
        <v/>
      </c>
      <c r="BV72" s="119" t="str">
        <f>IF('Entry of Marks'!AO704="","",'Entry of Marks'!AO704)</f>
        <v/>
      </c>
      <c r="BW72" s="116" t="str">
        <f t="shared" si="236"/>
        <v/>
      </c>
      <c r="BX72" s="167" t="str">
        <f t="shared" si="286"/>
        <v/>
      </c>
      <c r="BY72" s="167" t="str">
        <f t="shared" si="237"/>
        <v/>
      </c>
      <c r="BZ72" s="167" t="str">
        <f t="shared" si="238"/>
        <v/>
      </c>
      <c r="CA72" s="165" t="str">
        <f t="shared" si="153"/>
        <v/>
      </c>
      <c r="CB72" s="260" t="str">
        <f>IF('Entry of Marks'!F809="","",'Entry of Marks'!F809)</f>
        <v/>
      </c>
      <c r="CC72" s="257" t="str">
        <f>IF('Entry of Marks'!AA809="","",'Entry of Marks'!AA809)</f>
        <v/>
      </c>
      <c r="CD72" s="257" t="str">
        <f>IF('Entry of Marks'!M809="","",'Entry of Marks'!M809)</f>
        <v/>
      </c>
      <c r="CE72" s="257" t="str">
        <f>IF('Entry of Marks'!AH809="","",'Entry of Marks'!AH809)</f>
        <v/>
      </c>
      <c r="CF72" s="116" t="str">
        <f t="shared" si="239"/>
        <v/>
      </c>
      <c r="CG72" s="261" t="str">
        <f>IF('Entry of Marks'!AO809="","",'Entry of Marks'!AO809)</f>
        <v/>
      </c>
      <c r="CH72" s="116" t="str">
        <f t="shared" si="240"/>
        <v/>
      </c>
      <c r="CI72" s="167" t="str">
        <f t="shared" si="287"/>
        <v/>
      </c>
      <c r="CJ72" s="176" t="str">
        <f t="shared" si="241"/>
        <v/>
      </c>
      <c r="CK72" s="176" t="str">
        <f t="shared" si="242"/>
        <v/>
      </c>
      <c r="CL72" s="324" t="str">
        <f t="shared" si="243"/>
        <v/>
      </c>
      <c r="CM72" s="258" t="str">
        <f>IF('Entry of Marks'!F914="","",'Entry of Marks'!F914)</f>
        <v/>
      </c>
      <c r="CN72" s="119" t="str">
        <f>IF('Entry of Marks'!AA914="","",'Entry of Marks'!AA914)</f>
        <v/>
      </c>
      <c r="CO72" s="119" t="str">
        <f>IF('Entry of Marks'!M914="","",'Entry of Marks'!M914)</f>
        <v/>
      </c>
      <c r="CP72" s="119" t="str">
        <f>IF('Entry of Marks'!AH914="","",'Entry of Marks'!AH914)</f>
        <v/>
      </c>
      <c r="CQ72" s="116" t="str">
        <f t="shared" si="244"/>
        <v/>
      </c>
      <c r="CR72" s="119" t="str">
        <f>IF('Entry of Marks'!AO914="","",'Entry of Marks'!AO914)</f>
        <v/>
      </c>
      <c r="CS72" s="116" t="str">
        <f t="shared" si="245"/>
        <v/>
      </c>
      <c r="CT72" s="167" t="str">
        <f t="shared" si="288"/>
        <v/>
      </c>
      <c r="CU72" s="167" t="str">
        <f t="shared" si="246"/>
        <v/>
      </c>
      <c r="CV72" s="167" t="str">
        <f t="shared" si="247"/>
        <v/>
      </c>
      <c r="CW72" s="165" t="str">
        <f t="shared" si="148"/>
        <v/>
      </c>
      <c r="CX72" s="131" t="str">
        <f>IF('Co-Scholostic'!C71="","",'Co-Scholostic'!C71)</f>
        <v/>
      </c>
      <c r="CY72" s="131" t="str">
        <f>IF('Co-Scholostic'!D71="","",'Co-Scholostic'!D71)</f>
        <v/>
      </c>
      <c r="CZ72" s="131" t="str">
        <f>IF('Co-Scholostic'!E71="","",'Co-Scholostic'!E71)</f>
        <v/>
      </c>
      <c r="DA72" s="131" t="str">
        <f>IF('Co-Scholostic'!F71="","",'Co-Scholostic'!F71)</f>
        <v/>
      </c>
      <c r="DB72" s="134" t="str">
        <f t="shared" si="248"/>
        <v/>
      </c>
      <c r="DC72" s="134" t="str">
        <f t="shared" si="249"/>
        <v/>
      </c>
      <c r="DD72" s="134" t="str">
        <f t="shared" si="250"/>
        <v/>
      </c>
      <c r="DE72" s="134" t="str">
        <f t="shared" si="251"/>
        <v/>
      </c>
      <c r="DF72" s="134" t="str">
        <f t="shared" si="252"/>
        <v/>
      </c>
      <c r="DG72" s="134" t="str">
        <f t="shared" si="253"/>
        <v/>
      </c>
      <c r="DH72" s="134" t="str">
        <f t="shared" si="254"/>
        <v/>
      </c>
      <c r="DI72" s="134" t="str">
        <f t="shared" si="255"/>
        <v/>
      </c>
      <c r="DJ72" s="134" t="e">
        <f t="shared" si="256"/>
        <v>#VALUE!</v>
      </c>
      <c r="DK72" s="137" t="str">
        <f t="shared" si="257"/>
        <v/>
      </c>
      <c r="DL72" s="137" t="str">
        <f t="shared" si="258"/>
        <v/>
      </c>
      <c r="DM72" s="137" t="str">
        <f t="shared" si="259"/>
        <v/>
      </c>
      <c r="DN72" s="137" t="str">
        <f t="shared" si="260"/>
        <v/>
      </c>
      <c r="DO72" s="137" t="str">
        <f t="shared" si="261"/>
        <v/>
      </c>
      <c r="DP72" s="137" t="str">
        <f t="shared" si="262"/>
        <v/>
      </c>
      <c r="DQ72" s="137" t="str">
        <f t="shared" si="263"/>
        <v/>
      </c>
      <c r="DR72" s="137" t="str">
        <f t="shared" si="264"/>
        <v/>
      </c>
      <c r="DS72" s="137" t="e">
        <f t="shared" si="265"/>
        <v>#VALUE!</v>
      </c>
      <c r="DT72" s="143" t="str">
        <f t="shared" si="266"/>
        <v/>
      </c>
      <c r="DU72" s="144" t="str">
        <f t="shared" si="267"/>
        <v/>
      </c>
      <c r="DV72" s="145" t="str">
        <f t="shared" si="149"/>
        <v/>
      </c>
      <c r="DW72" s="138"/>
      <c r="DX72" s="30" t="str">
        <f t="shared" si="150"/>
        <v/>
      </c>
      <c r="DY72" s="146" t="str">
        <f t="shared" si="268"/>
        <v/>
      </c>
      <c r="DZ72" s="266" t="str">
        <f t="shared" si="154"/>
        <v/>
      </c>
      <c r="EA72" s="266" t="str">
        <f t="shared" si="155"/>
        <v/>
      </c>
      <c r="EB72" s="266" t="str">
        <f t="shared" si="156"/>
        <v/>
      </c>
      <c r="EC72" s="266" t="str">
        <f t="shared" si="157"/>
        <v/>
      </c>
      <c r="ED72" s="266" t="str">
        <f t="shared" si="158"/>
        <v/>
      </c>
      <c r="EE72" s="266" t="str">
        <f t="shared" si="159"/>
        <v/>
      </c>
      <c r="EF72" s="266" t="str">
        <f t="shared" si="160"/>
        <v/>
      </c>
      <c r="EG72" s="268"/>
      <c r="EH72" s="269" t="str">
        <f t="shared" ref="EH72:EH85" si="291">DZ72&amp;""&amp;EA72</f>
        <v/>
      </c>
      <c r="EI72" s="269" t="str">
        <f t="shared" ref="EI72:EI85" si="292">EB72&amp;""&amp;EC72</f>
        <v/>
      </c>
      <c r="EJ72" s="269" t="str">
        <f t="shared" ref="EJ72:EJ85" si="293">ED72&amp;""&amp;EE72</f>
        <v/>
      </c>
      <c r="EK72" s="269" t="str">
        <f t="shared" ref="EK72:EK85" si="294">EF72</f>
        <v/>
      </c>
      <c r="EL72" s="271" t="str">
        <f t="shared" ref="EL72:EL85" si="295">EH72&amp;""&amp;EI72</f>
        <v/>
      </c>
      <c r="EM72" s="271" t="str">
        <f t="shared" ref="EM72:EM85" si="296">EJ72&amp;""&amp;EK72</f>
        <v/>
      </c>
      <c r="EN72" s="273" t="str">
        <f t="shared" ref="EN72:EN85" si="297">EL72&amp;""&amp;EM72</f>
        <v/>
      </c>
      <c r="EO72" s="276">
        <f t="shared" ref="EO72:EO85" si="298">COUNTIF(DB72:DI72,"YES")</f>
        <v>0</v>
      </c>
      <c r="EP72" s="276" t="str">
        <f t="shared" si="269"/>
        <v/>
      </c>
      <c r="EQ72" s="148" t="str">
        <f t="shared" ref="EQ72:EQ85" si="299">IF(EO72=1,EO72,"")</f>
        <v/>
      </c>
      <c r="ER72" s="148" t="str">
        <f t="shared" si="270"/>
        <v/>
      </c>
      <c r="ES72" s="276" t="str">
        <f t="shared" ref="ES72:ES85" si="300">IF(EO72=1,EO72,IF(EO72=2,EO72,""))</f>
        <v/>
      </c>
      <c r="ET72" s="276" t="str">
        <f t="shared" si="271"/>
        <v/>
      </c>
      <c r="EU72" s="147" t="str">
        <f t="shared" ref="EU72:EU85" si="301">IF(EO72=1,EN72,"")</f>
        <v/>
      </c>
      <c r="EV72" s="148" t="str">
        <f t="shared" ref="EV72:EV85" si="302">IF(EO72&lt;=2,EN72,"")</f>
        <v/>
      </c>
      <c r="EW72" s="148" t="str">
        <f t="shared" ref="EW72:EW85" si="303">IF(EN72="","",IF($EW$1="ONE",EU72,IF($EW$1="TWO",EV72,IF($EW$1="ALL",EN72))))</f>
        <v/>
      </c>
      <c r="EX72" s="148"/>
      <c r="EY72" s="148" t="str">
        <f t="shared" ref="EY72:EY85" si="304">IF($EY$2="ONE",ER72,IF($EY$2="TWO",ET72,IF($EY$2="ALL",EP72)))</f>
        <v/>
      </c>
      <c r="EZ72" s="151" t="str">
        <f t="shared" ref="EZ72:EZ85" si="305">IF(DK72="YES",$DK$2,"")</f>
        <v/>
      </c>
      <c r="FA72" s="151" t="str">
        <f t="shared" ref="FA72:FA85" si="306">IF(DL72="YES",$DL$2,"")</f>
        <v/>
      </c>
      <c r="FB72" s="151" t="str">
        <f t="shared" ref="FB72:FB85" si="307">IF(DM72="YES",$DM$2,"")</f>
        <v/>
      </c>
      <c r="FC72" s="151" t="str">
        <f t="shared" ref="FC72:FC85" si="308">IF(DN72="YES",$DN$2,"")</f>
        <v/>
      </c>
      <c r="FD72" s="151" t="str">
        <f t="shared" ref="FD72:FD85" si="309">IF(DO72="YES",$DO$2,"")</f>
        <v/>
      </c>
      <c r="FE72" s="151" t="str">
        <f t="shared" ref="FE72:FE85" si="310">IF(DP72="YES",$DP$2,"")</f>
        <v/>
      </c>
      <c r="FF72" s="151" t="str">
        <f t="shared" ref="FF72:FF85" si="311">IF(DQ72="YES",$DQ$2,"")</f>
        <v/>
      </c>
      <c r="FG72" s="152" t="str">
        <f t="shared" ref="FG72:FG85" si="312">EZ72&amp;""&amp;FA72</f>
        <v/>
      </c>
      <c r="FH72" s="152" t="str">
        <f t="shared" ref="FH72:FH85" si="313">FB72&amp;""&amp;FC72</f>
        <v/>
      </c>
      <c r="FI72" s="152" t="str">
        <f t="shared" ref="FI72:FI85" si="314">FD72&amp;""&amp;FE72</f>
        <v/>
      </c>
      <c r="FJ72" s="152" t="str">
        <f t="shared" ref="FJ72:FJ85" si="315">FF72</f>
        <v/>
      </c>
      <c r="FK72" s="151" t="str">
        <f t="shared" ref="FK72:FK85" si="316">FG72&amp;""&amp;FH72</f>
        <v/>
      </c>
      <c r="FL72" s="151" t="str">
        <f t="shared" ref="FL72:FL85" si="317">FI72&amp;""&amp;FJ72</f>
        <v/>
      </c>
      <c r="FM72" s="152" t="str">
        <f t="shared" ref="FM72:FM85" si="318">FK72&amp;""&amp;FL72</f>
        <v/>
      </c>
      <c r="FN72" s="152">
        <f t="shared" ref="FN72:FN85" si="319">COUNTIF(DK72:DR72,"YES")</f>
        <v>0</v>
      </c>
      <c r="FO72" s="152" t="str">
        <f t="shared" si="272"/>
        <v/>
      </c>
      <c r="FP72" s="152" t="str">
        <f t="shared" ref="FP72:FP85" si="320">IF(FN72=1,FN72,"")</f>
        <v/>
      </c>
      <c r="FQ72" s="152" t="str">
        <f t="shared" si="273"/>
        <v/>
      </c>
      <c r="FR72" s="152" t="str">
        <f t="shared" ref="FR72:FR85" si="321">IF(FN72=1,FN72,IF(FN72=2,FN72,""))</f>
        <v/>
      </c>
      <c r="FS72" s="152" t="str">
        <f t="shared" si="274"/>
        <v/>
      </c>
      <c r="FT72" s="152" t="str">
        <f t="shared" ref="FT72:FT85" si="322">IF(FN72=1,FM72,"")</f>
        <v/>
      </c>
      <c r="FU72" s="152" t="str">
        <f t="shared" ref="FU72:FU85" si="323">IF(FN72&lt;=2,FM72,"")</f>
        <v/>
      </c>
      <c r="FV72" s="151" t="str">
        <f t="shared" ref="FV72:FV85" si="324">IF(FM72="","",IF($FV$1="ONE",FT72,IF($FV$1="TWO",FU72,IF($FV$1="ALL",FM72))))</f>
        <v/>
      </c>
      <c r="FW72" s="151" t="str">
        <f t="shared" ref="FW72:FW85" si="325">IF($FW$2="ONE",FP72,IF($FW$2="TWO",FR72,IF($FW$2="ALL",FN72)))</f>
        <v/>
      </c>
      <c r="FX72" s="152" t="str">
        <f t="shared" si="275"/>
        <v/>
      </c>
      <c r="FY72" s="153" t="str">
        <f t="shared" ref="FY72:FY85" si="326">IF($FY$1="Aggregate",FV72,IF($FY$1="Theory and Practical Separate",EW72))</f>
        <v/>
      </c>
      <c r="FZ72" s="156">
        <f t="shared" ref="FZ72:FZ85" si="327">IF($FZ$2="Aggregate",FW72,IF($FZ$2="Theory and Practical Separate",EX72,""))</f>
        <v>0</v>
      </c>
      <c r="GA72" s="241" t="str">
        <f t="shared" ref="GA72:GA85" si="328">IF($GA$2="Aggregate",FX72,IF($GA$2="Theory and Practical Separate",EY72,""))</f>
        <v/>
      </c>
      <c r="GB72" s="214" t="str">
        <f t="shared" si="276"/>
        <v/>
      </c>
      <c r="GC72" s="214" t="str">
        <f t="shared" ref="GC72:GC85" si="329">IF(GB72="","",GB72*$GC$3/$GB$3)</f>
        <v/>
      </c>
      <c r="GD72" s="242" t="str">
        <f t="shared" ref="GD72:GD85" si="330">IF(GC72="","",IF(GC72&lt;33,"E",IF(GC72&lt;41,"D",IF(GC72&lt;51,"C2",IF(GC72&lt;61,"C1",IF(GC72&lt;71,"B2",IF(GC72&lt;81,"B1",IF(GC72&lt;91,"A2",IF(GC72&lt;=100,"A1")))))))))</f>
        <v/>
      </c>
      <c r="GE72" s="253" t="str">
        <f t="shared" ref="GE72:GE85" si="331">IF(J72="","",IF(J72&lt;33,"E",IF(J72&lt;41,"D",IF(J72&lt;51,"C2",IF(J72&lt;61,"C1",IF(J72&lt;71,"B2",IF(J72&lt;81,"B1",IF(J72&lt;91,"A2",IF(J72&lt;=100,"A1")))))))))</f>
        <v/>
      </c>
      <c r="GF72" s="253" t="str">
        <f t="shared" ref="GF72:GF85" si="332">IF(U72="","",IF(U72&lt;33,"E",IF(U72&lt;41,"D",IF(U72&lt;51,"C2",IF(U72&lt;61,"C1",IF(U72&lt;71,"B2",IF(U72&lt;81,"B1",IF(U72&lt;91,"A2",IF(U72&lt;=100,"A1")))))))))</f>
        <v/>
      </c>
      <c r="GG72" s="253" t="str">
        <f t="shared" ref="GG72:GG85" si="333">IF(AF72="","",IF(AF72&lt;33,"E",IF(AF72&lt;41,"D",IF(AF72&lt;51,"C2",IF(AF72&lt;61,"C1",IF(AF72&lt;71,"B2",IF(AF72&lt;81,"B1",IF(AF72&lt;91,"A2",IF(AF72&lt;=100,"A1")))))))))</f>
        <v/>
      </c>
      <c r="GH72" s="253" t="str">
        <f t="shared" ref="GH72:GH85" si="334">IF(AQ72="","",IF(AQ72&lt;33,"E",IF(AQ72&lt;41,"D",IF(AQ72&lt;51,"C2",IF(AQ72&lt;61,"C1",IF(AQ72&lt;71,"B2",IF(AQ72&lt;81,"B1",IF(AQ72&lt;91,"A2",IF(AQ72&lt;=100,"A1")))))))))</f>
        <v/>
      </c>
      <c r="GI72" s="253" t="str">
        <f t="shared" ref="GI72:GI85" si="335">IF(BB72="","",IF(BB72&lt;33,"E",IF(BB72&lt;41,"D",IF(BB72&lt;51,"C2",IF(BB72&lt;61,"C1",IF(BB72&lt;71,"B2",IF(BB72&lt;81,"B1",IF(BB72&lt;91,"A2",IF(BB72&lt;=100,"A1")))))))))</f>
        <v/>
      </c>
      <c r="GJ72" s="253" t="str">
        <f t="shared" ref="GJ72:GJ85" si="336">IF(BM72="","",IF(BM72&lt;33,"E",IF(BM72&lt;41,"D",IF(BM72&lt;51,"C2",IF(BM72&lt;61,"C1",IF(BM72&lt;71,"B2",IF(BM72&lt;81,"B1",IF(BM72&lt;91,"A2",IF(BM72&lt;=100,"A1")))))))))</f>
        <v/>
      </c>
      <c r="GK72" s="253" t="str">
        <f t="shared" ref="GK72:GK85" si="337">IF(BX72="","",IF(BX72&lt;33,"E",IF(BX72&lt;41,"D",IF(BX72&lt;51,"C2",IF(BX72&lt;61,"C1",IF(BX72&lt;71,"B2",IF(BX72&lt;81,"B1",IF(BX72&lt;91,"A2",IF(BX72&lt;=100,"A1")))))))))</f>
        <v/>
      </c>
      <c r="GL72" s="253" t="str">
        <f t="shared" ref="GL72:GL85" si="338">IF(CI72="","",IF(CI72&lt;33,"E",IF(CI72&lt;41,"D",IF(CI72&lt;51,"C2",IF(CI72&lt;61,"C1",IF(CI72&lt;71,"B2",IF(CI72&lt;81,"B1",IF(CI72&lt;91,"A2",IF(CI72&lt;=100,"A1")))))))))</f>
        <v/>
      </c>
      <c r="GM72" s="253" t="str">
        <f t="shared" ref="GM72:GM85" si="339">IF(CT72="","",IF(CT72&lt;33,"E",IF(CT72&lt;41,"D",IF(CT72&lt;51,"C2",IF(CT72&lt;61,"C1",IF(CT72&lt;71,"B2",IF(CT72&lt;81,"B1",IF(CT72&lt;91,"A2",IF(CT72&lt;=100,"A1")))))))))</f>
        <v/>
      </c>
      <c r="GN72" s="253" t="str">
        <f t="shared" ref="GN72:GN85" si="340">IF(GM72="","",GM72)</f>
        <v/>
      </c>
      <c r="GO72" s="329" t="str">
        <f t="shared" si="277"/>
        <v/>
      </c>
      <c r="GP72" s="329" t="str">
        <f t="shared" si="278"/>
        <v/>
      </c>
    </row>
    <row r="73" spans="1:198" x14ac:dyDescent="0.35">
      <c r="A73" s="1">
        <f>IF('Student Profile'!A72="","",'Student Profile'!A72)</f>
        <v>70</v>
      </c>
      <c r="B73" s="28" t="str">
        <f>IF('Student Profile'!B72="","",'Student Profile'!B72)</f>
        <v/>
      </c>
      <c r="C73" s="114" t="str">
        <f>IF('Entry of Marks'!F75="","",'Entry of Marks'!F75)</f>
        <v/>
      </c>
      <c r="D73" s="119" t="str">
        <f>IF('Entry of Marks'!AA75="","",'Entry of Marks'!AA75)</f>
        <v/>
      </c>
      <c r="E73" s="115" t="str">
        <f>IF('Entry of Marks'!M75="","",'Entry of Marks'!M75)</f>
        <v/>
      </c>
      <c r="F73" s="115" t="str">
        <f>IF('Entry of Marks'!AH75="","",'Entry of Marks'!AH75)</f>
        <v/>
      </c>
      <c r="G73" s="116" t="str">
        <f t="shared" si="213"/>
        <v/>
      </c>
      <c r="H73" s="116" t="str">
        <f>IF('Entry of Marks'!AO75="","",'Entry of Marks'!AO75)</f>
        <v/>
      </c>
      <c r="I73" s="116" t="str">
        <f t="shared" si="279"/>
        <v/>
      </c>
      <c r="J73" s="167" t="str">
        <f t="shared" si="280"/>
        <v/>
      </c>
      <c r="K73" s="167" t="str">
        <f t="shared" si="214"/>
        <v/>
      </c>
      <c r="L73" s="167" t="str">
        <f t="shared" si="215"/>
        <v/>
      </c>
      <c r="M73" s="165" t="str">
        <f t="shared" si="289"/>
        <v/>
      </c>
      <c r="N73" s="124" t="str">
        <f>IF('Entry of Marks'!F180="","",'Entry of Marks'!F180)</f>
        <v/>
      </c>
      <c r="O73" s="125" t="str">
        <f>IF('Entry of Marks'!AA180="","",'Entry of Marks'!AA180)</f>
        <v/>
      </c>
      <c r="P73" s="125" t="str">
        <f>IF('Entry of Marks'!M180="","",'Entry of Marks'!M180)</f>
        <v/>
      </c>
      <c r="Q73" s="257" t="str">
        <f>IF('Entry of Marks'!AH180="","",'Entry of Marks'!AH180)</f>
        <v/>
      </c>
      <c r="R73" s="116" t="str">
        <f t="shared" si="216"/>
        <v/>
      </c>
      <c r="S73" s="126" t="str">
        <f>IF('Entry of Marks'!AO180="","",'Entry of Marks'!AO180)</f>
        <v/>
      </c>
      <c r="T73" s="116" t="str">
        <f t="shared" si="217"/>
        <v/>
      </c>
      <c r="U73" s="167" t="str">
        <f t="shared" si="281"/>
        <v/>
      </c>
      <c r="V73" s="176" t="str">
        <f t="shared" si="218"/>
        <v/>
      </c>
      <c r="W73" s="176" t="str">
        <f t="shared" si="219"/>
        <v/>
      </c>
      <c r="X73" s="174" t="str">
        <f t="shared" si="290"/>
        <v/>
      </c>
      <c r="Y73" s="258" t="str">
        <f>IF('Entry of Marks'!F285="","",'Entry of Marks'!F285)</f>
        <v/>
      </c>
      <c r="Z73" s="119" t="str">
        <f>IF('Entry of Marks'!AA285="","",'Entry of Marks'!AA285)</f>
        <v/>
      </c>
      <c r="AA73" s="119" t="str">
        <f>IF('Entry of Marks'!M285="","",'Entry of Marks'!M285)</f>
        <v/>
      </c>
      <c r="AB73" s="119" t="str">
        <f>IF('Entry of Marks'!AH285="","",'Entry of Marks'!AH285)</f>
        <v/>
      </c>
      <c r="AC73" s="116" t="str">
        <f t="shared" si="220"/>
        <v/>
      </c>
      <c r="AD73" s="259" t="str">
        <f>IF('Entry of Marks'!AO285="","",'Entry of Marks'!AO285)</f>
        <v/>
      </c>
      <c r="AE73" s="116" t="str">
        <f t="shared" si="221"/>
        <v/>
      </c>
      <c r="AF73" s="167" t="str">
        <f t="shared" si="282"/>
        <v/>
      </c>
      <c r="AG73" s="167" t="str">
        <f t="shared" si="222"/>
        <v/>
      </c>
      <c r="AH73" s="167" t="str">
        <f t="shared" si="223"/>
        <v/>
      </c>
      <c r="AI73" s="165" t="str">
        <f t="shared" si="151"/>
        <v/>
      </c>
      <c r="AJ73" s="260" t="str">
        <f>IF('Entry of Marks'!F390="","",'Entry of Marks'!F390)</f>
        <v/>
      </c>
      <c r="AK73" s="257" t="str">
        <f>IF('Entry of Marks'!AA390="","",'Entry of Marks'!AA390)</f>
        <v/>
      </c>
      <c r="AL73" s="257" t="str">
        <f>IF('Entry of Marks'!M390="","",'Entry of Marks'!M390)</f>
        <v/>
      </c>
      <c r="AM73" s="257" t="str">
        <f>IF('Entry of Marks'!AH390="","",'Entry of Marks'!AH390)</f>
        <v/>
      </c>
      <c r="AN73" s="116" t="str">
        <f t="shared" si="224"/>
        <v/>
      </c>
      <c r="AO73" s="261" t="str">
        <f>IF('Entry of Marks'!AO390="","",'Entry of Marks'!AO390)</f>
        <v/>
      </c>
      <c r="AP73" s="116" t="str">
        <f t="shared" si="225"/>
        <v/>
      </c>
      <c r="AQ73" s="167" t="str">
        <f t="shared" si="283"/>
        <v/>
      </c>
      <c r="AR73" s="176" t="str">
        <f t="shared" si="145"/>
        <v/>
      </c>
      <c r="AS73" s="176" t="str">
        <f t="shared" si="226"/>
        <v/>
      </c>
      <c r="AT73" s="176" t="str">
        <f t="shared" si="152"/>
        <v/>
      </c>
      <c r="AU73" s="262" t="str">
        <f>IF('Entry of Marks'!F495="","",'Entry of Marks'!F495)</f>
        <v/>
      </c>
      <c r="AV73" s="119" t="str">
        <f>IF('Entry of Marks'!AA495="","",'Entry of Marks'!AA495)</f>
        <v/>
      </c>
      <c r="AW73" s="119" t="str">
        <f>IF('Entry of Marks'!M495="","",'Entry of Marks'!M495)</f>
        <v/>
      </c>
      <c r="AX73" s="119" t="str">
        <f>IF('Entry of Marks'!AH495="","",'Entry of Marks'!AH495)</f>
        <v/>
      </c>
      <c r="AY73" s="116" t="str">
        <f t="shared" si="227"/>
        <v/>
      </c>
      <c r="AZ73" s="259" t="str">
        <f>IF('Entry of Marks'!AO495="","",'Entry of Marks'!AO495)</f>
        <v/>
      </c>
      <c r="BA73" s="116" t="str">
        <f t="shared" si="228"/>
        <v/>
      </c>
      <c r="BB73" s="167" t="str">
        <f t="shared" si="284"/>
        <v/>
      </c>
      <c r="BC73" s="167" t="str">
        <f t="shared" si="229"/>
        <v/>
      </c>
      <c r="BD73" s="167" t="str">
        <f t="shared" si="230"/>
        <v/>
      </c>
      <c r="BE73" s="165" t="str">
        <f t="shared" si="146"/>
        <v/>
      </c>
      <c r="BF73" s="260" t="str">
        <f>IF('Entry of Marks'!F600="","",'Entry of Marks'!F600)</f>
        <v/>
      </c>
      <c r="BG73" s="257" t="str">
        <f>IF('Entry of Marks'!AA600="","",'Entry of Marks'!AA600)</f>
        <v/>
      </c>
      <c r="BH73" s="257" t="str">
        <f>IF('Entry of Marks'!M600="","",'Entry of Marks'!M600)</f>
        <v/>
      </c>
      <c r="BI73" s="257" t="str">
        <f>IF('Entry of Marks'!AH600="","",'Entry of Marks'!AH600)</f>
        <v/>
      </c>
      <c r="BJ73" s="116" t="str">
        <f t="shared" si="231"/>
        <v/>
      </c>
      <c r="BK73" s="261" t="str">
        <f>IF('Entry of Marks'!AO600="","",'Entry of Marks'!AO600)</f>
        <v/>
      </c>
      <c r="BL73" s="116" t="str">
        <f t="shared" si="232"/>
        <v/>
      </c>
      <c r="BM73" s="167" t="str">
        <f t="shared" si="285"/>
        <v/>
      </c>
      <c r="BN73" s="176" t="str">
        <f t="shared" si="233"/>
        <v/>
      </c>
      <c r="BO73" s="176" t="str">
        <f t="shared" si="234"/>
        <v/>
      </c>
      <c r="BP73" s="176" t="str">
        <f t="shared" si="147"/>
        <v/>
      </c>
      <c r="BQ73" s="258" t="str">
        <f>IF('Entry of Marks'!F705="","",'Entry of Marks'!F705)</f>
        <v/>
      </c>
      <c r="BR73" s="119" t="str">
        <f>IF('Entry of Marks'!AA705="","",'Entry of Marks'!AA705)</f>
        <v/>
      </c>
      <c r="BS73" s="119" t="str">
        <f>IF('Entry of Marks'!M705="","",'Entry of Marks'!M705)</f>
        <v/>
      </c>
      <c r="BT73" s="119" t="str">
        <f>IF('Entry of Marks'!AH705="","",'Entry of Marks'!AH705)</f>
        <v/>
      </c>
      <c r="BU73" s="116" t="str">
        <f t="shared" si="235"/>
        <v/>
      </c>
      <c r="BV73" s="119" t="str">
        <f>IF('Entry of Marks'!AO705="","",'Entry of Marks'!AO705)</f>
        <v/>
      </c>
      <c r="BW73" s="116" t="str">
        <f t="shared" si="236"/>
        <v/>
      </c>
      <c r="BX73" s="167" t="str">
        <f t="shared" si="286"/>
        <v/>
      </c>
      <c r="BY73" s="167" t="str">
        <f t="shared" si="237"/>
        <v/>
      </c>
      <c r="BZ73" s="167" t="str">
        <f t="shared" si="238"/>
        <v/>
      </c>
      <c r="CA73" s="165" t="str">
        <f t="shared" si="153"/>
        <v/>
      </c>
      <c r="CB73" s="260" t="str">
        <f>IF('Entry of Marks'!F810="","",'Entry of Marks'!F810)</f>
        <v/>
      </c>
      <c r="CC73" s="257" t="str">
        <f>IF('Entry of Marks'!AA810="","",'Entry of Marks'!AA810)</f>
        <v/>
      </c>
      <c r="CD73" s="257" t="str">
        <f>IF('Entry of Marks'!M810="","",'Entry of Marks'!M810)</f>
        <v/>
      </c>
      <c r="CE73" s="257" t="str">
        <f>IF('Entry of Marks'!AH810="","",'Entry of Marks'!AH810)</f>
        <v/>
      </c>
      <c r="CF73" s="116" t="str">
        <f t="shared" si="239"/>
        <v/>
      </c>
      <c r="CG73" s="261" t="str">
        <f>IF('Entry of Marks'!AO810="","",'Entry of Marks'!AO810)</f>
        <v/>
      </c>
      <c r="CH73" s="116" t="str">
        <f t="shared" si="240"/>
        <v/>
      </c>
      <c r="CI73" s="167" t="str">
        <f t="shared" si="287"/>
        <v/>
      </c>
      <c r="CJ73" s="176" t="str">
        <f t="shared" si="241"/>
        <v/>
      </c>
      <c r="CK73" s="176" t="str">
        <f t="shared" si="242"/>
        <v/>
      </c>
      <c r="CL73" s="324" t="str">
        <f t="shared" si="243"/>
        <v/>
      </c>
      <c r="CM73" s="258" t="str">
        <f>IF('Entry of Marks'!F915="","",'Entry of Marks'!F915)</f>
        <v/>
      </c>
      <c r="CN73" s="119" t="str">
        <f>IF('Entry of Marks'!AA915="","",'Entry of Marks'!AA915)</f>
        <v/>
      </c>
      <c r="CO73" s="119" t="str">
        <f>IF('Entry of Marks'!M915="","",'Entry of Marks'!M915)</f>
        <v/>
      </c>
      <c r="CP73" s="119" t="str">
        <f>IF('Entry of Marks'!AH915="","",'Entry of Marks'!AH915)</f>
        <v/>
      </c>
      <c r="CQ73" s="116" t="str">
        <f t="shared" si="244"/>
        <v/>
      </c>
      <c r="CR73" s="119" t="str">
        <f>IF('Entry of Marks'!AO915="","",'Entry of Marks'!AO915)</f>
        <v/>
      </c>
      <c r="CS73" s="116" t="str">
        <f t="shared" si="245"/>
        <v/>
      </c>
      <c r="CT73" s="167" t="str">
        <f t="shared" si="288"/>
        <v/>
      </c>
      <c r="CU73" s="167" t="str">
        <f t="shared" si="246"/>
        <v/>
      </c>
      <c r="CV73" s="167" t="str">
        <f t="shared" si="247"/>
        <v/>
      </c>
      <c r="CW73" s="165" t="str">
        <f t="shared" si="148"/>
        <v/>
      </c>
      <c r="CX73" s="131" t="str">
        <f>IF('Co-Scholostic'!C72="","",'Co-Scholostic'!C72)</f>
        <v/>
      </c>
      <c r="CY73" s="131" t="str">
        <f>IF('Co-Scholostic'!D72="","",'Co-Scholostic'!D72)</f>
        <v/>
      </c>
      <c r="CZ73" s="131" t="str">
        <f>IF('Co-Scholostic'!E72="","",'Co-Scholostic'!E72)</f>
        <v/>
      </c>
      <c r="DA73" s="131" t="str">
        <f>IF('Co-Scholostic'!F72="","",'Co-Scholostic'!F72)</f>
        <v/>
      </c>
      <c r="DB73" s="134" t="str">
        <f t="shared" si="248"/>
        <v/>
      </c>
      <c r="DC73" s="134" t="str">
        <f t="shared" si="249"/>
        <v/>
      </c>
      <c r="DD73" s="134" t="str">
        <f t="shared" si="250"/>
        <v/>
      </c>
      <c r="DE73" s="134" t="str">
        <f t="shared" si="251"/>
        <v/>
      </c>
      <c r="DF73" s="134" t="str">
        <f t="shared" si="252"/>
        <v/>
      </c>
      <c r="DG73" s="134" t="str">
        <f t="shared" si="253"/>
        <v/>
      </c>
      <c r="DH73" s="134" t="str">
        <f t="shared" si="254"/>
        <v/>
      </c>
      <c r="DI73" s="134" t="str">
        <f t="shared" si="255"/>
        <v/>
      </c>
      <c r="DJ73" s="134" t="e">
        <f t="shared" si="256"/>
        <v>#VALUE!</v>
      </c>
      <c r="DK73" s="137" t="str">
        <f t="shared" si="257"/>
        <v/>
      </c>
      <c r="DL73" s="137" t="str">
        <f t="shared" si="258"/>
        <v/>
      </c>
      <c r="DM73" s="137" t="str">
        <f t="shared" si="259"/>
        <v/>
      </c>
      <c r="DN73" s="137" t="str">
        <f t="shared" si="260"/>
        <v/>
      </c>
      <c r="DO73" s="137" t="str">
        <f t="shared" si="261"/>
        <v/>
      </c>
      <c r="DP73" s="137" t="str">
        <f t="shared" si="262"/>
        <v/>
      </c>
      <c r="DQ73" s="137" t="str">
        <f t="shared" si="263"/>
        <v/>
      </c>
      <c r="DR73" s="137" t="str">
        <f t="shared" si="264"/>
        <v/>
      </c>
      <c r="DS73" s="137" t="e">
        <f t="shared" si="265"/>
        <v>#VALUE!</v>
      </c>
      <c r="DT73" s="143" t="str">
        <f t="shared" si="266"/>
        <v/>
      </c>
      <c r="DU73" s="144" t="str">
        <f t="shared" si="267"/>
        <v/>
      </c>
      <c r="DV73" s="145" t="str">
        <f t="shared" si="149"/>
        <v/>
      </c>
      <c r="DW73" s="138"/>
      <c r="DX73" s="30" t="str">
        <f t="shared" si="150"/>
        <v/>
      </c>
      <c r="DY73" s="146" t="str">
        <f t="shared" si="268"/>
        <v/>
      </c>
      <c r="DZ73" s="266" t="str">
        <f t="shared" si="154"/>
        <v/>
      </c>
      <c r="EA73" s="266" t="str">
        <f t="shared" si="155"/>
        <v/>
      </c>
      <c r="EB73" s="266" t="str">
        <f t="shared" si="156"/>
        <v/>
      </c>
      <c r="EC73" s="266" t="str">
        <f t="shared" si="157"/>
        <v/>
      </c>
      <c r="ED73" s="266" t="str">
        <f t="shared" si="158"/>
        <v/>
      </c>
      <c r="EE73" s="266" t="str">
        <f t="shared" si="159"/>
        <v/>
      </c>
      <c r="EF73" s="266" t="str">
        <f t="shared" si="160"/>
        <v/>
      </c>
      <c r="EG73" s="268"/>
      <c r="EH73" s="269" t="str">
        <f t="shared" si="291"/>
        <v/>
      </c>
      <c r="EI73" s="269" t="str">
        <f t="shared" si="292"/>
        <v/>
      </c>
      <c r="EJ73" s="269" t="str">
        <f t="shared" si="293"/>
        <v/>
      </c>
      <c r="EK73" s="269" t="str">
        <f t="shared" si="294"/>
        <v/>
      </c>
      <c r="EL73" s="271" t="str">
        <f t="shared" si="295"/>
        <v/>
      </c>
      <c r="EM73" s="271" t="str">
        <f t="shared" si="296"/>
        <v/>
      </c>
      <c r="EN73" s="273" t="str">
        <f t="shared" si="297"/>
        <v/>
      </c>
      <c r="EO73" s="276">
        <f t="shared" si="298"/>
        <v>0</v>
      </c>
      <c r="EP73" s="276" t="str">
        <f t="shared" si="269"/>
        <v/>
      </c>
      <c r="EQ73" s="148" t="str">
        <f t="shared" si="299"/>
        <v/>
      </c>
      <c r="ER73" s="148" t="str">
        <f t="shared" si="270"/>
        <v/>
      </c>
      <c r="ES73" s="276" t="str">
        <f t="shared" si="300"/>
        <v/>
      </c>
      <c r="ET73" s="276" t="str">
        <f t="shared" si="271"/>
        <v/>
      </c>
      <c r="EU73" s="147" t="str">
        <f t="shared" si="301"/>
        <v/>
      </c>
      <c r="EV73" s="148" t="str">
        <f t="shared" si="302"/>
        <v/>
      </c>
      <c r="EW73" s="148" t="str">
        <f t="shared" si="303"/>
        <v/>
      </c>
      <c r="EX73" s="148"/>
      <c r="EY73" s="148" t="str">
        <f t="shared" si="304"/>
        <v/>
      </c>
      <c r="EZ73" s="151" t="str">
        <f t="shared" si="305"/>
        <v/>
      </c>
      <c r="FA73" s="151" t="str">
        <f t="shared" si="306"/>
        <v/>
      </c>
      <c r="FB73" s="151" t="str">
        <f t="shared" si="307"/>
        <v/>
      </c>
      <c r="FC73" s="151" t="str">
        <f t="shared" si="308"/>
        <v/>
      </c>
      <c r="FD73" s="151" t="str">
        <f t="shared" si="309"/>
        <v/>
      </c>
      <c r="FE73" s="151" t="str">
        <f t="shared" si="310"/>
        <v/>
      </c>
      <c r="FF73" s="151" t="str">
        <f t="shared" si="311"/>
        <v/>
      </c>
      <c r="FG73" s="152" t="str">
        <f t="shared" si="312"/>
        <v/>
      </c>
      <c r="FH73" s="152" t="str">
        <f t="shared" si="313"/>
        <v/>
      </c>
      <c r="FI73" s="152" t="str">
        <f t="shared" si="314"/>
        <v/>
      </c>
      <c r="FJ73" s="152" t="str">
        <f t="shared" si="315"/>
        <v/>
      </c>
      <c r="FK73" s="151" t="str">
        <f t="shared" si="316"/>
        <v/>
      </c>
      <c r="FL73" s="151" t="str">
        <f t="shared" si="317"/>
        <v/>
      </c>
      <c r="FM73" s="152" t="str">
        <f t="shared" si="318"/>
        <v/>
      </c>
      <c r="FN73" s="152">
        <f t="shared" si="319"/>
        <v>0</v>
      </c>
      <c r="FO73" s="152" t="str">
        <f t="shared" si="272"/>
        <v/>
      </c>
      <c r="FP73" s="152" t="str">
        <f t="shared" si="320"/>
        <v/>
      </c>
      <c r="FQ73" s="152" t="str">
        <f t="shared" si="273"/>
        <v/>
      </c>
      <c r="FR73" s="152" t="str">
        <f t="shared" si="321"/>
        <v/>
      </c>
      <c r="FS73" s="152" t="str">
        <f t="shared" si="274"/>
        <v/>
      </c>
      <c r="FT73" s="152" t="str">
        <f t="shared" si="322"/>
        <v/>
      </c>
      <c r="FU73" s="152" t="str">
        <f t="shared" si="323"/>
        <v/>
      </c>
      <c r="FV73" s="151" t="str">
        <f t="shared" si="324"/>
        <v/>
      </c>
      <c r="FW73" s="151" t="str">
        <f t="shared" si="325"/>
        <v/>
      </c>
      <c r="FX73" s="152" t="str">
        <f t="shared" si="275"/>
        <v/>
      </c>
      <c r="FY73" s="153" t="str">
        <f t="shared" si="326"/>
        <v/>
      </c>
      <c r="FZ73" s="156">
        <f t="shared" si="327"/>
        <v>0</v>
      </c>
      <c r="GA73" s="241" t="str">
        <f t="shared" si="328"/>
        <v/>
      </c>
      <c r="GB73" s="214" t="str">
        <f t="shared" si="276"/>
        <v/>
      </c>
      <c r="GC73" s="214" t="str">
        <f t="shared" si="329"/>
        <v/>
      </c>
      <c r="GD73" s="242" t="str">
        <f t="shared" si="330"/>
        <v/>
      </c>
      <c r="GE73" s="253" t="str">
        <f t="shared" si="331"/>
        <v/>
      </c>
      <c r="GF73" s="253" t="str">
        <f t="shared" si="332"/>
        <v/>
      </c>
      <c r="GG73" s="253" t="str">
        <f t="shared" si="333"/>
        <v/>
      </c>
      <c r="GH73" s="253" t="str">
        <f t="shared" si="334"/>
        <v/>
      </c>
      <c r="GI73" s="253" t="str">
        <f t="shared" si="335"/>
        <v/>
      </c>
      <c r="GJ73" s="253" t="str">
        <f t="shared" si="336"/>
        <v/>
      </c>
      <c r="GK73" s="253" t="str">
        <f t="shared" si="337"/>
        <v/>
      </c>
      <c r="GL73" s="253" t="str">
        <f t="shared" si="338"/>
        <v/>
      </c>
      <c r="GM73" s="253" t="str">
        <f t="shared" si="339"/>
        <v/>
      </c>
      <c r="GN73" s="253" t="str">
        <f t="shared" si="340"/>
        <v/>
      </c>
      <c r="GO73" s="329" t="str">
        <f t="shared" si="277"/>
        <v/>
      </c>
      <c r="GP73" s="329" t="str">
        <f t="shared" si="278"/>
        <v/>
      </c>
    </row>
    <row r="74" spans="1:198" x14ac:dyDescent="0.35">
      <c r="A74" s="1">
        <f>IF('Student Profile'!A73="","",'Student Profile'!A73)</f>
        <v>71</v>
      </c>
      <c r="B74" s="28" t="str">
        <f>IF('Student Profile'!B73="","",'Student Profile'!B73)</f>
        <v/>
      </c>
      <c r="C74" s="114" t="str">
        <f>IF('Entry of Marks'!F76="","",'Entry of Marks'!F76)</f>
        <v/>
      </c>
      <c r="D74" s="119" t="str">
        <f>IF('Entry of Marks'!AA76="","",'Entry of Marks'!AA76)</f>
        <v/>
      </c>
      <c r="E74" s="115" t="str">
        <f>IF('Entry of Marks'!M76="","",'Entry of Marks'!M76)</f>
        <v/>
      </c>
      <c r="F74" s="115" t="str">
        <f>IF('Entry of Marks'!AH76="","",'Entry of Marks'!AH76)</f>
        <v/>
      </c>
      <c r="G74" s="116" t="str">
        <f t="shared" si="213"/>
        <v/>
      </c>
      <c r="H74" s="116" t="str">
        <f>IF('Entry of Marks'!AO76="","",'Entry of Marks'!AO76)</f>
        <v/>
      </c>
      <c r="I74" s="116" t="str">
        <f t="shared" si="279"/>
        <v/>
      </c>
      <c r="J74" s="167" t="str">
        <f t="shared" si="280"/>
        <v/>
      </c>
      <c r="K74" s="167" t="str">
        <f t="shared" si="214"/>
        <v/>
      </c>
      <c r="L74" s="167" t="str">
        <f t="shared" si="215"/>
        <v/>
      </c>
      <c r="M74" s="165" t="str">
        <f t="shared" si="289"/>
        <v/>
      </c>
      <c r="N74" s="124" t="str">
        <f>IF('Entry of Marks'!F181="","",'Entry of Marks'!F181)</f>
        <v/>
      </c>
      <c r="O74" s="125" t="str">
        <f>IF('Entry of Marks'!AA181="","",'Entry of Marks'!AA181)</f>
        <v/>
      </c>
      <c r="P74" s="125" t="str">
        <f>IF('Entry of Marks'!M181="","",'Entry of Marks'!M181)</f>
        <v/>
      </c>
      <c r="Q74" s="257" t="str">
        <f>IF('Entry of Marks'!AH181="","",'Entry of Marks'!AH181)</f>
        <v/>
      </c>
      <c r="R74" s="116" t="str">
        <f t="shared" si="216"/>
        <v/>
      </c>
      <c r="S74" s="126" t="str">
        <f>IF('Entry of Marks'!AO181="","",'Entry of Marks'!AO181)</f>
        <v/>
      </c>
      <c r="T74" s="116" t="str">
        <f t="shared" si="217"/>
        <v/>
      </c>
      <c r="U74" s="167" t="str">
        <f t="shared" si="281"/>
        <v/>
      </c>
      <c r="V74" s="176" t="str">
        <f t="shared" si="218"/>
        <v/>
      </c>
      <c r="W74" s="176" t="str">
        <f t="shared" si="219"/>
        <v/>
      </c>
      <c r="X74" s="174" t="str">
        <f t="shared" si="290"/>
        <v/>
      </c>
      <c r="Y74" s="258" t="str">
        <f>IF('Entry of Marks'!F286="","",'Entry of Marks'!F286)</f>
        <v/>
      </c>
      <c r="Z74" s="119" t="str">
        <f>IF('Entry of Marks'!AA286="","",'Entry of Marks'!AA286)</f>
        <v/>
      </c>
      <c r="AA74" s="119" t="str">
        <f>IF('Entry of Marks'!M286="","",'Entry of Marks'!M286)</f>
        <v/>
      </c>
      <c r="AB74" s="119" t="str">
        <f>IF('Entry of Marks'!AH286="","",'Entry of Marks'!AH286)</f>
        <v/>
      </c>
      <c r="AC74" s="116" t="str">
        <f t="shared" si="220"/>
        <v/>
      </c>
      <c r="AD74" s="259" t="str">
        <f>IF('Entry of Marks'!AO286="","",'Entry of Marks'!AO286)</f>
        <v/>
      </c>
      <c r="AE74" s="116" t="str">
        <f t="shared" si="221"/>
        <v/>
      </c>
      <c r="AF74" s="167" t="str">
        <f t="shared" si="282"/>
        <v/>
      </c>
      <c r="AG74" s="167" t="str">
        <f t="shared" si="222"/>
        <v/>
      </c>
      <c r="AH74" s="167" t="str">
        <f t="shared" si="223"/>
        <v/>
      </c>
      <c r="AI74" s="165" t="str">
        <f t="shared" si="151"/>
        <v/>
      </c>
      <c r="AJ74" s="260" t="str">
        <f>IF('Entry of Marks'!F391="","",'Entry of Marks'!F391)</f>
        <v/>
      </c>
      <c r="AK74" s="257" t="str">
        <f>IF('Entry of Marks'!AA391="","",'Entry of Marks'!AA391)</f>
        <v/>
      </c>
      <c r="AL74" s="257" t="str">
        <f>IF('Entry of Marks'!M391="","",'Entry of Marks'!M391)</f>
        <v/>
      </c>
      <c r="AM74" s="257" t="str">
        <f>IF('Entry of Marks'!AH391="","",'Entry of Marks'!AH391)</f>
        <v/>
      </c>
      <c r="AN74" s="116" t="str">
        <f t="shared" si="224"/>
        <v/>
      </c>
      <c r="AO74" s="261" t="str">
        <f>IF('Entry of Marks'!AO391="","",'Entry of Marks'!AO391)</f>
        <v/>
      </c>
      <c r="AP74" s="116" t="str">
        <f t="shared" si="225"/>
        <v/>
      </c>
      <c r="AQ74" s="167" t="str">
        <f t="shared" si="283"/>
        <v/>
      </c>
      <c r="AR74" s="176" t="str">
        <f t="shared" si="145"/>
        <v/>
      </c>
      <c r="AS74" s="176" t="str">
        <f t="shared" si="226"/>
        <v/>
      </c>
      <c r="AT74" s="176" t="str">
        <f t="shared" si="152"/>
        <v/>
      </c>
      <c r="AU74" s="262" t="str">
        <f>IF('Entry of Marks'!F496="","",'Entry of Marks'!F496)</f>
        <v/>
      </c>
      <c r="AV74" s="119" t="str">
        <f>IF('Entry of Marks'!AA496="","",'Entry of Marks'!AA496)</f>
        <v/>
      </c>
      <c r="AW74" s="119" t="str">
        <f>IF('Entry of Marks'!M496="","",'Entry of Marks'!M496)</f>
        <v/>
      </c>
      <c r="AX74" s="119" t="str">
        <f>IF('Entry of Marks'!AH496="","",'Entry of Marks'!AH496)</f>
        <v/>
      </c>
      <c r="AY74" s="116" t="str">
        <f t="shared" si="227"/>
        <v/>
      </c>
      <c r="AZ74" s="259" t="str">
        <f>IF('Entry of Marks'!AO496="","",'Entry of Marks'!AO496)</f>
        <v/>
      </c>
      <c r="BA74" s="116" t="str">
        <f t="shared" si="228"/>
        <v/>
      </c>
      <c r="BB74" s="167" t="str">
        <f t="shared" si="284"/>
        <v/>
      </c>
      <c r="BC74" s="167" t="str">
        <f t="shared" si="229"/>
        <v/>
      </c>
      <c r="BD74" s="167" t="str">
        <f t="shared" si="230"/>
        <v/>
      </c>
      <c r="BE74" s="165" t="str">
        <f t="shared" si="146"/>
        <v/>
      </c>
      <c r="BF74" s="260" t="str">
        <f>IF('Entry of Marks'!F601="","",'Entry of Marks'!F601)</f>
        <v/>
      </c>
      <c r="BG74" s="257" t="str">
        <f>IF('Entry of Marks'!AA601="","",'Entry of Marks'!AA601)</f>
        <v/>
      </c>
      <c r="BH74" s="257" t="str">
        <f>IF('Entry of Marks'!M601="","",'Entry of Marks'!M601)</f>
        <v/>
      </c>
      <c r="BI74" s="257" t="str">
        <f>IF('Entry of Marks'!AH601="","",'Entry of Marks'!AH601)</f>
        <v/>
      </c>
      <c r="BJ74" s="116" t="str">
        <f t="shared" si="231"/>
        <v/>
      </c>
      <c r="BK74" s="261" t="str">
        <f>IF('Entry of Marks'!AO601="","",'Entry of Marks'!AO601)</f>
        <v/>
      </c>
      <c r="BL74" s="116" t="str">
        <f t="shared" si="232"/>
        <v/>
      </c>
      <c r="BM74" s="167" t="str">
        <f t="shared" si="285"/>
        <v/>
      </c>
      <c r="BN74" s="176" t="str">
        <f t="shared" si="233"/>
        <v/>
      </c>
      <c r="BO74" s="176" t="str">
        <f t="shared" si="234"/>
        <v/>
      </c>
      <c r="BP74" s="176" t="str">
        <f t="shared" si="147"/>
        <v/>
      </c>
      <c r="BQ74" s="258" t="str">
        <f>IF('Entry of Marks'!F706="","",'Entry of Marks'!F706)</f>
        <v/>
      </c>
      <c r="BR74" s="119" t="str">
        <f>IF('Entry of Marks'!AA706="","",'Entry of Marks'!AA706)</f>
        <v/>
      </c>
      <c r="BS74" s="119" t="str">
        <f>IF('Entry of Marks'!M706="","",'Entry of Marks'!M706)</f>
        <v/>
      </c>
      <c r="BT74" s="119" t="str">
        <f>IF('Entry of Marks'!AH706="","",'Entry of Marks'!AH706)</f>
        <v/>
      </c>
      <c r="BU74" s="116" t="str">
        <f t="shared" si="235"/>
        <v/>
      </c>
      <c r="BV74" s="119" t="str">
        <f>IF('Entry of Marks'!AO706="","",'Entry of Marks'!AO706)</f>
        <v/>
      </c>
      <c r="BW74" s="116" t="str">
        <f t="shared" si="236"/>
        <v/>
      </c>
      <c r="BX74" s="167" t="str">
        <f t="shared" si="286"/>
        <v/>
      </c>
      <c r="BY74" s="167" t="str">
        <f t="shared" si="237"/>
        <v/>
      </c>
      <c r="BZ74" s="167" t="str">
        <f t="shared" si="238"/>
        <v/>
      </c>
      <c r="CA74" s="165" t="str">
        <f t="shared" si="153"/>
        <v/>
      </c>
      <c r="CB74" s="260" t="str">
        <f>IF('Entry of Marks'!F811="","",'Entry of Marks'!F811)</f>
        <v/>
      </c>
      <c r="CC74" s="257" t="str">
        <f>IF('Entry of Marks'!AA811="","",'Entry of Marks'!AA811)</f>
        <v/>
      </c>
      <c r="CD74" s="257" t="str">
        <f>IF('Entry of Marks'!M811="","",'Entry of Marks'!M811)</f>
        <v/>
      </c>
      <c r="CE74" s="257" t="str">
        <f>IF('Entry of Marks'!AH811="","",'Entry of Marks'!AH811)</f>
        <v/>
      </c>
      <c r="CF74" s="116" t="str">
        <f t="shared" si="239"/>
        <v/>
      </c>
      <c r="CG74" s="261" t="str">
        <f>IF('Entry of Marks'!AO811="","",'Entry of Marks'!AO811)</f>
        <v/>
      </c>
      <c r="CH74" s="116" t="str">
        <f t="shared" si="240"/>
        <v/>
      </c>
      <c r="CI74" s="167" t="str">
        <f t="shared" si="287"/>
        <v/>
      </c>
      <c r="CJ74" s="176" t="str">
        <f t="shared" si="241"/>
        <v/>
      </c>
      <c r="CK74" s="176" t="str">
        <f t="shared" si="242"/>
        <v/>
      </c>
      <c r="CL74" s="324" t="str">
        <f t="shared" si="243"/>
        <v/>
      </c>
      <c r="CM74" s="258" t="str">
        <f>IF('Entry of Marks'!F916="","",'Entry of Marks'!F916)</f>
        <v/>
      </c>
      <c r="CN74" s="119" t="str">
        <f>IF('Entry of Marks'!AA916="","",'Entry of Marks'!AA916)</f>
        <v/>
      </c>
      <c r="CO74" s="119" t="str">
        <f>IF('Entry of Marks'!M916="","",'Entry of Marks'!M916)</f>
        <v/>
      </c>
      <c r="CP74" s="119" t="str">
        <f>IF('Entry of Marks'!AH916="","",'Entry of Marks'!AH916)</f>
        <v/>
      </c>
      <c r="CQ74" s="116" t="str">
        <f t="shared" si="244"/>
        <v/>
      </c>
      <c r="CR74" s="119" t="str">
        <f>IF('Entry of Marks'!AO916="","",'Entry of Marks'!AO916)</f>
        <v/>
      </c>
      <c r="CS74" s="116" t="str">
        <f t="shared" si="245"/>
        <v/>
      </c>
      <c r="CT74" s="167" t="str">
        <f t="shared" si="288"/>
        <v/>
      </c>
      <c r="CU74" s="167" t="str">
        <f t="shared" si="246"/>
        <v/>
      </c>
      <c r="CV74" s="167" t="str">
        <f t="shared" si="247"/>
        <v/>
      </c>
      <c r="CW74" s="165" t="str">
        <f t="shared" si="148"/>
        <v/>
      </c>
      <c r="CX74" s="131" t="str">
        <f>IF('Co-Scholostic'!C73="","",'Co-Scholostic'!C73)</f>
        <v/>
      </c>
      <c r="CY74" s="131" t="str">
        <f>IF('Co-Scholostic'!D73="","",'Co-Scholostic'!D73)</f>
        <v/>
      </c>
      <c r="CZ74" s="131" t="str">
        <f>IF('Co-Scholostic'!E73="","",'Co-Scholostic'!E73)</f>
        <v/>
      </c>
      <c r="DA74" s="131" t="str">
        <f>IF('Co-Scholostic'!F73="","",'Co-Scholostic'!F73)</f>
        <v/>
      </c>
      <c r="DB74" s="134" t="str">
        <f t="shared" si="248"/>
        <v/>
      </c>
      <c r="DC74" s="134" t="str">
        <f t="shared" si="249"/>
        <v/>
      </c>
      <c r="DD74" s="134" t="str">
        <f t="shared" si="250"/>
        <v/>
      </c>
      <c r="DE74" s="134" t="str">
        <f t="shared" si="251"/>
        <v/>
      </c>
      <c r="DF74" s="134" t="str">
        <f t="shared" si="252"/>
        <v/>
      </c>
      <c r="DG74" s="134" t="str">
        <f t="shared" si="253"/>
        <v/>
      </c>
      <c r="DH74" s="134" t="str">
        <f t="shared" si="254"/>
        <v/>
      </c>
      <c r="DI74" s="134" t="str">
        <f t="shared" si="255"/>
        <v/>
      </c>
      <c r="DJ74" s="134" t="e">
        <f t="shared" si="256"/>
        <v>#VALUE!</v>
      </c>
      <c r="DK74" s="137" t="str">
        <f t="shared" si="257"/>
        <v/>
      </c>
      <c r="DL74" s="137" t="str">
        <f t="shared" si="258"/>
        <v/>
      </c>
      <c r="DM74" s="137" t="str">
        <f t="shared" si="259"/>
        <v/>
      </c>
      <c r="DN74" s="137" t="str">
        <f t="shared" si="260"/>
        <v/>
      </c>
      <c r="DO74" s="137" t="str">
        <f t="shared" si="261"/>
        <v/>
      </c>
      <c r="DP74" s="137" t="str">
        <f t="shared" si="262"/>
        <v/>
      </c>
      <c r="DQ74" s="137" t="str">
        <f t="shared" si="263"/>
        <v/>
      </c>
      <c r="DR74" s="137" t="str">
        <f t="shared" si="264"/>
        <v/>
      </c>
      <c r="DS74" s="137" t="e">
        <f t="shared" si="265"/>
        <v>#VALUE!</v>
      </c>
      <c r="DT74" s="143" t="str">
        <f t="shared" si="266"/>
        <v/>
      </c>
      <c r="DU74" s="144" t="str">
        <f t="shared" si="267"/>
        <v/>
      </c>
      <c r="DV74" s="145" t="str">
        <f t="shared" si="149"/>
        <v/>
      </c>
      <c r="DW74" s="138"/>
      <c r="DX74" s="30" t="str">
        <f t="shared" si="150"/>
        <v/>
      </c>
      <c r="DY74" s="146" t="str">
        <f t="shared" si="268"/>
        <v/>
      </c>
      <c r="DZ74" s="266" t="str">
        <f t="shared" si="154"/>
        <v/>
      </c>
      <c r="EA74" s="266" t="str">
        <f t="shared" si="155"/>
        <v/>
      </c>
      <c r="EB74" s="266" t="str">
        <f t="shared" si="156"/>
        <v/>
      </c>
      <c r="EC74" s="266" t="str">
        <f t="shared" si="157"/>
        <v/>
      </c>
      <c r="ED74" s="266" t="str">
        <f t="shared" si="158"/>
        <v/>
      </c>
      <c r="EE74" s="266" t="str">
        <f t="shared" si="159"/>
        <v/>
      </c>
      <c r="EF74" s="266" t="str">
        <f t="shared" si="160"/>
        <v/>
      </c>
      <c r="EG74" s="268"/>
      <c r="EH74" s="269" t="str">
        <f t="shared" si="291"/>
        <v/>
      </c>
      <c r="EI74" s="269" t="str">
        <f t="shared" si="292"/>
        <v/>
      </c>
      <c r="EJ74" s="269" t="str">
        <f t="shared" si="293"/>
        <v/>
      </c>
      <c r="EK74" s="269" t="str">
        <f t="shared" si="294"/>
        <v/>
      </c>
      <c r="EL74" s="271" t="str">
        <f t="shared" si="295"/>
        <v/>
      </c>
      <c r="EM74" s="271" t="str">
        <f t="shared" si="296"/>
        <v/>
      </c>
      <c r="EN74" s="273" t="str">
        <f t="shared" si="297"/>
        <v/>
      </c>
      <c r="EO74" s="276">
        <f t="shared" si="298"/>
        <v>0</v>
      </c>
      <c r="EP74" s="276" t="str">
        <f t="shared" si="269"/>
        <v/>
      </c>
      <c r="EQ74" s="148" t="str">
        <f t="shared" si="299"/>
        <v/>
      </c>
      <c r="ER74" s="148" t="str">
        <f t="shared" si="270"/>
        <v/>
      </c>
      <c r="ES74" s="276" t="str">
        <f t="shared" si="300"/>
        <v/>
      </c>
      <c r="ET74" s="276" t="str">
        <f t="shared" si="271"/>
        <v/>
      </c>
      <c r="EU74" s="147" t="str">
        <f t="shared" si="301"/>
        <v/>
      </c>
      <c r="EV74" s="148" t="str">
        <f t="shared" si="302"/>
        <v/>
      </c>
      <c r="EW74" s="148" t="str">
        <f t="shared" si="303"/>
        <v/>
      </c>
      <c r="EX74" s="148"/>
      <c r="EY74" s="148" t="str">
        <f t="shared" si="304"/>
        <v/>
      </c>
      <c r="EZ74" s="151" t="str">
        <f t="shared" si="305"/>
        <v/>
      </c>
      <c r="FA74" s="151" t="str">
        <f t="shared" si="306"/>
        <v/>
      </c>
      <c r="FB74" s="151" t="str">
        <f t="shared" si="307"/>
        <v/>
      </c>
      <c r="FC74" s="151" t="str">
        <f t="shared" si="308"/>
        <v/>
      </c>
      <c r="FD74" s="151" t="str">
        <f t="shared" si="309"/>
        <v/>
      </c>
      <c r="FE74" s="151" t="str">
        <f t="shared" si="310"/>
        <v/>
      </c>
      <c r="FF74" s="151" t="str">
        <f t="shared" si="311"/>
        <v/>
      </c>
      <c r="FG74" s="152" t="str">
        <f t="shared" si="312"/>
        <v/>
      </c>
      <c r="FH74" s="152" t="str">
        <f t="shared" si="313"/>
        <v/>
      </c>
      <c r="FI74" s="152" t="str">
        <f t="shared" si="314"/>
        <v/>
      </c>
      <c r="FJ74" s="152" t="str">
        <f t="shared" si="315"/>
        <v/>
      </c>
      <c r="FK74" s="151" t="str">
        <f t="shared" si="316"/>
        <v/>
      </c>
      <c r="FL74" s="151" t="str">
        <f t="shared" si="317"/>
        <v/>
      </c>
      <c r="FM74" s="152" t="str">
        <f t="shared" si="318"/>
        <v/>
      </c>
      <c r="FN74" s="152">
        <f t="shared" si="319"/>
        <v>0</v>
      </c>
      <c r="FO74" s="152" t="str">
        <f t="shared" si="272"/>
        <v/>
      </c>
      <c r="FP74" s="152" t="str">
        <f t="shared" si="320"/>
        <v/>
      </c>
      <c r="FQ74" s="152" t="str">
        <f t="shared" si="273"/>
        <v/>
      </c>
      <c r="FR74" s="152" t="str">
        <f t="shared" si="321"/>
        <v/>
      </c>
      <c r="FS74" s="152" t="str">
        <f t="shared" si="274"/>
        <v/>
      </c>
      <c r="FT74" s="152" t="str">
        <f t="shared" si="322"/>
        <v/>
      </c>
      <c r="FU74" s="152" t="str">
        <f t="shared" si="323"/>
        <v/>
      </c>
      <c r="FV74" s="151" t="str">
        <f t="shared" si="324"/>
        <v/>
      </c>
      <c r="FW74" s="151" t="str">
        <f t="shared" si="325"/>
        <v/>
      </c>
      <c r="FX74" s="152" t="str">
        <f t="shared" si="275"/>
        <v/>
      </c>
      <c r="FY74" s="153" t="str">
        <f t="shared" si="326"/>
        <v/>
      </c>
      <c r="FZ74" s="156">
        <f t="shared" si="327"/>
        <v>0</v>
      </c>
      <c r="GA74" s="241" t="str">
        <f t="shared" si="328"/>
        <v/>
      </c>
      <c r="GB74" s="214" t="str">
        <f t="shared" si="276"/>
        <v/>
      </c>
      <c r="GC74" s="214" t="str">
        <f t="shared" si="329"/>
        <v/>
      </c>
      <c r="GD74" s="242" t="str">
        <f t="shared" si="330"/>
        <v/>
      </c>
      <c r="GE74" s="253" t="str">
        <f t="shared" si="331"/>
        <v/>
      </c>
      <c r="GF74" s="253" t="str">
        <f t="shared" si="332"/>
        <v/>
      </c>
      <c r="GG74" s="253" t="str">
        <f t="shared" si="333"/>
        <v/>
      </c>
      <c r="GH74" s="253" t="str">
        <f t="shared" si="334"/>
        <v/>
      </c>
      <c r="GI74" s="253" t="str">
        <f t="shared" si="335"/>
        <v/>
      </c>
      <c r="GJ74" s="253" t="str">
        <f t="shared" si="336"/>
        <v/>
      </c>
      <c r="GK74" s="253" t="str">
        <f t="shared" si="337"/>
        <v/>
      </c>
      <c r="GL74" s="253" t="str">
        <f t="shared" si="338"/>
        <v/>
      </c>
      <c r="GM74" s="253" t="str">
        <f t="shared" si="339"/>
        <v/>
      </c>
      <c r="GN74" s="253" t="str">
        <f t="shared" si="340"/>
        <v/>
      </c>
      <c r="GO74" s="329" t="str">
        <f t="shared" si="277"/>
        <v/>
      </c>
      <c r="GP74" s="329" t="str">
        <f t="shared" si="278"/>
        <v/>
      </c>
    </row>
    <row r="75" spans="1:198" x14ac:dyDescent="0.35">
      <c r="A75" s="1">
        <f>IF('Student Profile'!A74="","",'Student Profile'!A74)</f>
        <v>72</v>
      </c>
      <c r="B75" s="28" t="str">
        <f>IF('Student Profile'!B74="","",'Student Profile'!B74)</f>
        <v/>
      </c>
      <c r="C75" s="114" t="str">
        <f>IF('Entry of Marks'!F77="","",'Entry of Marks'!F77)</f>
        <v/>
      </c>
      <c r="D75" s="119" t="str">
        <f>IF('Entry of Marks'!AA77="","",'Entry of Marks'!AA77)</f>
        <v/>
      </c>
      <c r="E75" s="115" t="str">
        <f>IF('Entry of Marks'!M77="","",'Entry of Marks'!M77)</f>
        <v/>
      </c>
      <c r="F75" s="115" t="str">
        <f>IF('Entry of Marks'!AH77="","",'Entry of Marks'!AH77)</f>
        <v/>
      </c>
      <c r="G75" s="116" t="str">
        <f t="shared" si="213"/>
        <v/>
      </c>
      <c r="H75" s="116" t="str">
        <f>IF('Entry of Marks'!AO77="","",'Entry of Marks'!AO77)</f>
        <v/>
      </c>
      <c r="I75" s="116" t="str">
        <f t="shared" si="279"/>
        <v/>
      </c>
      <c r="J75" s="167" t="str">
        <f t="shared" si="280"/>
        <v/>
      </c>
      <c r="K75" s="167" t="str">
        <f t="shared" si="214"/>
        <v/>
      </c>
      <c r="L75" s="167" t="str">
        <f t="shared" si="215"/>
        <v/>
      </c>
      <c r="M75" s="165" t="str">
        <f t="shared" si="289"/>
        <v/>
      </c>
      <c r="N75" s="124" t="str">
        <f>IF('Entry of Marks'!F182="","",'Entry of Marks'!F182)</f>
        <v/>
      </c>
      <c r="O75" s="125" t="str">
        <f>IF('Entry of Marks'!AA182="","",'Entry of Marks'!AA182)</f>
        <v/>
      </c>
      <c r="P75" s="125" t="str">
        <f>IF('Entry of Marks'!M182="","",'Entry of Marks'!M182)</f>
        <v/>
      </c>
      <c r="Q75" s="257" t="str">
        <f>IF('Entry of Marks'!AH182="","",'Entry of Marks'!AH182)</f>
        <v/>
      </c>
      <c r="R75" s="116" t="str">
        <f t="shared" si="216"/>
        <v/>
      </c>
      <c r="S75" s="126" t="str">
        <f>IF('Entry of Marks'!AO182="","",'Entry of Marks'!AO182)</f>
        <v/>
      </c>
      <c r="T75" s="116" t="str">
        <f t="shared" si="217"/>
        <v/>
      </c>
      <c r="U75" s="167" t="str">
        <f t="shared" si="281"/>
        <v/>
      </c>
      <c r="V75" s="176" t="str">
        <f t="shared" si="218"/>
        <v/>
      </c>
      <c r="W75" s="176" t="str">
        <f t="shared" si="219"/>
        <v/>
      </c>
      <c r="X75" s="174" t="str">
        <f t="shared" ref="X75:X103" si="341">IF(U75="","",IF($X$3="Aggregate",W75,IF($X$3="Theory and Practical Separate",V75)))</f>
        <v/>
      </c>
      <c r="Y75" s="258" t="str">
        <f>IF('Entry of Marks'!F287="","",'Entry of Marks'!F287)</f>
        <v/>
      </c>
      <c r="Z75" s="119" t="str">
        <f>IF('Entry of Marks'!AA287="","",'Entry of Marks'!AA287)</f>
        <v/>
      </c>
      <c r="AA75" s="119" t="str">
        <f>IF('Entry of Marks'!M287="","",'Entry of Marks'!M287)</f>
        <v/>
      </c>
      <c r="AB75" s="119" t="str">
        <f>IF('Entry of Marks'!AH287="","",'Entry of Marks'!AH287)</f>
        <v/>
      </c>
      <c r="AC75" s="116" t="str">
        <f t="shared" si="220"/>
        <v/>
      </c>
      <c r="AD75" s="259" t="str">
        <f>IF('Entry of Marks'!AO287="","",'Entry of Marks'!AO287)</f>
        <v/>
      </c>
      <c r="AE75" s="116" t="str">
        <f t="shared" si="221"/>
        <v/>
      </c>
      <c r="AF75" s="167" t="str">
        <f t="shared" si="282"/>
        <v/>
      </c>
      <c r="AG75" s="167" t="str">
        <f t="shared" si="222"/>
        <v/>
      </c>
      <c r="AH75" s="167" t="str">
        <f t="shared" si="223"/>
        <v/>
      </c>
      <c r="AI75" s="165" t="str">
        <f t="shared" si="151"/>
        <v/>
      </c>
      <c r="AJ75" s="260" t="str">
        <f>IF('Entry of Marks'!F392="","",'Entry of Marks'!F392)</f>
        <v/>
      </c>
      <c r="AK75" s="257" t="str">
        <f>IF('Entry of Marks'!AA392="","",'Entry of Marks'!AA392)</f>
        <v/>
      </c>
      <c r="AL75" s="257" t="str">
        <f>IF('Entry of Marks'!M392="","",'Entry of Marks'!M392)</f>
        <v/>
      </c>
      <c r="AM75" s="257" t="str">
        <f>IF('Entry of Marks'!AH392="","",'Entry of Marks'!AH392)</f>
        <v/>
      </c>
      <c r="AN75" s="116" t="str">
        <f t="shared" si="224"/>
        <v/>
      </c>
      <c r="AO75" s="261" t="str">
        <f>IF('Entry of Marks'!AO392="","",'Entry of Marks'!AO392)</f>
        <v/>
      </c>
      <c r="AP75" s="116" t="str">
        <f t="shared" si="225"/>
        <v/>
      </c>
      <c r="AQ75" s="167" t="str">
        <f t="shared" si="283"/>
        <v/>
      </c>
      <c r="AR75" s="176" t="str">
        <f t="shared" ref="AR75:AR103" si="342">IF(AP75="","",IF(AP75&lt;(ROUNDDOWN($AP$3/3,0)),"Need Impr.",""))</f>
        <v/>
      </c>
      <c r="AS75" s="176" t="str">
        <f t="shared" si="226"/>
        <v/>
      </c>
      <c r="AT75" s="176" t="str">
        <f t="shared" si="152"/>
        <v/>
      </c>
      <c r="AU75" s="262" t="str">
        <f>IF('Entry of Marks'!F497="","",'Entry of Marks'!F497)</f>
        <v/>
      </c>
      <c r="AV75" s="119" t="str">
        <f>IF('Entry of Marks'!AA497="","",'Entry of Marks'!AA497)</f>
        <v/>
      </c>
      <c r="AW75" s="119" t="str">
        <f>IF('Entry of Marks'!M497="","",'Entry of Marks'!M497)</f>
        <v/>
      </c>
      <c r="AX75" s="119" t="str">
        <f>IF('Entry of Marks'!AH497="","",'Entry of Marks'!AH497)</f>
        <v/>
      </c>
      <c r="AY75" s="116" t="str">
        <f t="shared" si="227"/>
        <v/>
      </c>
      <c r="AZ75" s="259" t="str">
        <f>IF('Entry of Marks'!AO497="","",'Entry of Marks'!AO497)</f>
        <v/>
      </c>
      <c r="BA75" s="116" t="str">
        <f t="shared" si="228"/>
        <v/>
      </c>
      <c r="BB75" s="167" t="str">
        <f t="shared" si="284"/>
        <v/>
      </c>
      <c r="BC75" s="167" t="str">
        <f t="shared" si="229"/>
        <v/>
      </c>
      <c r="BD75" s="167" t="str">
        <f t="shared" si="230"/>
        <v/>
      </c>
      <c r="BE75" s="165" t="str">
        <f t="shared" si="146"/>
        <v/>
      </c>
      <c r="BF75" s="260" t="str">
        <f>IF('Entry of Marks'!F602="","",'Entry of Marks'!F602)</f>
        <v/>
      </c>
      <c r="BG75" s="257" t="str">
        <f>IF('Entry of Marks'!AA602="","",'Entry of Marks'!AA602)</f>
        <v/>
      </c>
      <c r="BH75" s="257" t="str">
        <f>IF('Entry of Marks'!M602="","",'Entry of Marks'!M602)</f>
        <v/>
      </c>
      <c r="BI75" s="257" t="str">
        <f>IF('Entry of Marks'!AH602="","",'Entry of Marks'!AH602)</f>
        <v/>
      </c>
      <c r="BJ75" s="116" t="str">
        <f t="shared" si="231"/>
        <v/>
      </c>
      <c r="BK75" s="261" t="str">
        <f>IF('Entry of Marks'!AO602="","",'Entry of Marks'!AO602)</f>
        <v/>
      </c>
      <c r="BL75" s="116" t="str">
        <f t="shared" si="232"/>
        <v/>
      </c>
      <c r="BM75" s="167" t="str">
        <f t="shared" si="285"/>
        <v/>
      </c>
      <c r="BN75" s="176" t="str">
        <f t="shared" si="233"/>
        <v/>
      </c>
      <c r="BO75" s="176" t="str">
        <f t="shared" si="234"/>
        <v/>
      </c>
      <c r="BP75" s="176" t="str">
        <f t="shared" si="147"/>
        <v/>
      </c>
      <c r="BQ75" s="258" t="str">
        <f>IF('Entry of Marks'!F707="","",'Entry of Marks'!F707)</f>
        <v/>
      </c>
      <c r="BR75" s="119" t="str">
        <f>IF('Entry of Marks'!AA707="","",'Entry of Marks'!AA707)</f>
        <v/>
      </c>
      <c r="BS75" s="119" t="str">
        <f>IF('Entry of Marks'!M707="","",'Entry of Marks'!M707)</f>
        <v/>
      </c>
      <c r="BT75" s="119" t="str">
        <f>IF('Entry of Marks'!AH707="","",'Entry of Marks'!AH707)</f>
        <v/>
      </c>
      <c r="BU75" s="116" t="str">
        <f t="shared" si="235"/>
        <v/>
      </c>
      <c r="BV75" s="119" t="str">
        <f>IF('Entry of Marks'!AO707="","",'Entry of Marks'!AO707)</f>
        <v/>
      </c>
      <c r="BW75" s="116" t="str">
        <f t="shared" si="236"/>
        <v/>
      </c>
      <c r="BX75" s="167" t="str">
        <f t="shared" si="286"/>
        <v/>
      </c>
      <c r="BY75" s="167" t="str">
        <f t="shared" si="237"/>
        <v/>
      </c>
      <c r="BZ75" s="167" t="str">
        <f t="shared" si="238"/>
        <v/>
      </c>
      <c r="CA75" s="165" t="str">
        <f t="shared" si="153"/>
        <v/>
      </c>
      <c r="CB75" s="260" t="str">
        <f>IF('Entry of Marks'!F812="","",'Entry of Marks'!F812)</f>
        <v/>
      </c>
      <c r="CC75" s="257" t="str">
        <f>IF('Entry of Marks'!AA812="","",'Entry of Marks'!AA812)</f>
        <v/>
      </c>
      <c r="CD75" s="257" t="str">
        <f>IF('Entry of Marks'!M812="","",'Entry of Marks'!M812)</f>
        <v/>
      </c>
      <c r="CE75" s="257" t="str">
        <f>IF('Entry of Marks'!AH812="","",'Entry of Marks'!AH812)</f>
        <v/>
      </c>
      <c r="CF75" s="116" t="str">
        <f t="shared" si="239"/>
        <v/>
      </c>
      <c r="CG75" s="261" t="str">
        <f>IF('Entry of Marks'!AO812="","",'Entry of Marks'!AO812)</f>
        <v/>
      </c>
      <c r="CH75" s="116" t="str">
        <f t="shared" si="240"/>
        <v/>
      </c>
      <c r="CI75" s="167" t="str">
        <f t="shared" si="287"/>
        <v/>
      </c>
      <c r="CJ75" s="176" t="str">
        <f t="shared" si="241"/>
        <v/>
      </c>
      <c r="CK75" s="176" t="str">
        <f t="shared" si="242"/>
        <v/>
      </c>
      <c r="CL75" s="324" t="str">
        <f t="shared" si="243"/>
        <v/>
      </c>
      <c r="CM75" s="258" t="str">
        <f>IF('Entry of Marks'!F917="","",'Entry of Marks'!F917)</f>
        <v/>
      </c>
      <c r="CN75" s="119" t="str">
        <f>IF('Entry of Marks'!AA917="","",'Entry of Marks'!AA917)</f>
        <v/>
      </c>
      <c r="CO75" s="119" t="str">
        <f>IF('Entry of Marks'!M917="","",'Entry of Marks'!M917)</f>
        <v/>
      </c>
      <c r="CP75" s="119" t="str">
        <f>IF('Entry of Marks'!AH917="","",'Entry of Marks'!AH917)</f>
        <v/>
      </c>
      <c r="CQ75" s="116" t="str">
        <f t="shared" si="244"/>
        <v/>
      </c>
      <c r="CR75" s="119" t="str">
        <f>IF('Entry of Marks'!AO917="","",'Entry of Marks'!AO917)</f>
        <v/>
      </c>
      <c r="CS75" s="116" t="str">
        <f t="shared" si="245"/>
        <v/>
      </c>
      <c r="CT75" s="167" t="str">
        <f t="shared" si="288"/>
        <v/>
      </c>
      <c r="CU75" s="167" t="str">
        <f t="shared" si="246"/>
        <v/>
      </c>
      <c r="CV75" s="167" t="str">
        <f t="shared" si="247"/>
        <v/>
      </c>
      <c r="CW75" s="165" t="str">
        <f t="shared" si="148"/>
        <v/>
      </c>
      <c r="CX75" s="131" t="str">
        <f>IF('Co-Scholostic'!C74="","",'Co-Scholostic'!C74)</f>
        <v/>
      </c>
      <c r="CY75" s="131" t="str">
        <f>IF('Co-Scholostic'!D74="","",'Co-Scholostic'!D74)</f>
        <v/>
      </c>
      <c r="CZ75" s="131" t="str">
        <f>IF('Co-Scholostic'!E74="","",'Co-Scholostic'!E74)</f>
        <v/>
      </c>
      <c r="DA75" s="131" t="str">
        <f>IF('Co-Scholostic'!F74="","",'Co-Scholostic'!F74)</f>
        <v/>
      </c>
      <c r="DB75" s="134" t="str">
        <f t="shared" si="248"/>
        <v/>
      </c>
      <c r="DC75" s="134" t="str">
        <f t="shared" si="249"/>
        <v/>
      </c>
      <c r="DD75" s="134" t="str">
        <f t="shared" si="250"/>
        <v/>
      </c>
      <c r="DE75" s="134" t="str">
        <f t="shared" si="251"/>
        <v/>
      </c>
      <c r="DF75" s="134" t="str">
        <f t="shared" si="252"/>
        <v/>
      </c>
      <c r="DG75" s="134" t="str">
        <f t="shared" si="253"/>
        <v/>
      </c>
      <c r="DH75" s="134" t="str">
        <f t="shared" si="254"/>
        <v/>
      </c>
      <c r="DI75" s="134" t="str">
        <f t="shared" si="255"/>
        <v/>
      </c>
      <c r="DJ75" s="134" t="e">
        <f t="shared" si="256"/>
        <v>#VALUE!</v>
      </c>
      <c r="DK75" s="137" t="str">
        <f t="shared" si="257"/>
        <v/>
      </c>
      <c r="DL75" s="137" t="str">
        <f t="shared" si="258"/>
        <v/>
      </c>
      <c r="DM75" s="137" t="str">
        <f t="shared" si="259"/>
        <v/>
      </c>
      <c r="DN75" s="137" t="str">
        <f t="shared" si="260"/>
        <v/>
      </c>
      <c r="DO75" s="137" t="str">
        <f t="shared" si="261"/>
        <v/>
      </c>
      <c r="DP75" s="137" t="str">
        <f t="shared" si="262"/>
        <v/>
      </c>
      <c r="DQ75" s="137" t="str">
        <f t="shared" si="263"/>
        <v/>
      </c>
      <c r="DR75" s="137" t="str">
        <f t="shared" si="264"/>
        <v/>
      </c>
      <c r="DS75" s="137" t="e">
        <f t="shared" si="265"/>
        <v>#VALUE!</v>
      </c>
      <c r="DT75" s="143" t="str">
        <f t="shared" si="266"/>
        <v/>
      </c>
      <c r="DU75" s="144" t="str">
        <f t="shared" si="267"/>
        <v/>
      </c>
      <c r="DV75" s="145" t="str">
        <f t="shared" si="149"/>
        <v/>
      </c>
      <c r="DW75" s="138"/>
      <c r="DX75" s="30" t="str">
        <f t="shared" si="150"/>
        <v/>
      </c>
      <c r="DY75" s="146" t="str">
        <f t="shared" si="268"/>
        <v/>
      </c>
      <c r="DZ75" s="266" t="str">
        <f t="shared" si="154"/>
        <v/>
      </c>
      <c r="EA75" s="266" t="str">
        <f t="shared" si="155"/>
        <v/>
      </c>
      <c r="EB75" s="266" t="str">
        <f t="shared" si="156"/>
        <v/>
      </c>
      <c r="EC75" s="266" t="str">
        <f t="shared" si="157"/>
        <v/>
      </c>
      <c r="ED75" s="266" t="str">
        <f t="shared" si="158"/>
        <v/>
      </c>
      <c r="EE75" s="266" t="str">
        <f t="shared" si="159"/>
        <v/>
      </c>
      <c r="EF75" s="266" t="str">
        <f t="shared" si="160"/>
        <v/>
      </c>
      <c r="EG75" s="268"/>
      <c r="EH75" s="269" t="str">
        <f t="shared" si="291"/>
        <v/>
      </c>
      <c r="EI75" s="269" t="str">
        <f t="shared" si="292"/>
        <v/>
      </c>
      <c r="EJ75" s="269" t="str">
        <f t="shared" si="293"/>
        <v/>
      </c>
      <c r="EK75" s="269" t="str">
        <f t="shared" si="294"/>
        <v/>
      </c>
      <c r="EL75" s="271" t="str">
        <f t="shared" si="295"/>
        <v/>
      </c>
      <c r="EM75" s="271" t="str">
        <f t="shared" si="296"/>
        <v/>
      </c>
      <c r="EN75" s="273" t="str">
        <f t="shared" si="297"/>
        <v/>
      </c>
      <c r="EO75" s="276">
        <f t="shared" si="298"/>
        <v>0</v>
      </c>
      <c r="EP75" s="276" t="str">
        <f t="shared" si="269"/>
        <v/>
      </c>
      <c r="EQ75" s="148" t="str">
        <f t="shared" si="299"/>
        <v/>
      </c>
      <c r="ER75" s="148" t="str">
        <f t="shared" si="270"/>
        <v/>
      </c>
      <c r="ES75" s="276" t="str">
        <f t="shared" si="300"/>
        <v/>
      </c>
      <c r="ET75" s="276" t="str">
        <f t="shared" si="271"/>
        <v/>
      </c>
      <c r="EU75" s="147" t="str">
        <f t="shared" si="301"/>
        <v/>
      </c>
      <c r="EV75" s="148" t="str">
        <f t="shared" si="302"/>
        <v/>
      </c>
      <c r="EW75" s="148" t="str">
        <f t="shared" si="303"/>
        <v/>
      </c>
      <c r="EX75" s="148"/>
      <c r="EY75" s="148" t="str">
        <f t="shared" si="304"/>
        <v/>
      </c>
      <c r="EZ75" s="151" t="str">
        <f t="shared" si="305"/>
        <v/>
      </c>
      <c r="FA75" s="151" t="str">
        <f t="shared" si="306"/>
        <v/>
      </c>
      <c r="FB75" s="151" t="str">
        <f t="shared" si="307"/>
        <v/>
      </c>
      <c r="FC75" s="151" t="str">
        <f t="shared" si="308"/>
        <v/>
      </c>
      <c r="FD75" s="151" t="str">
        <f t="shared" si="309"/>
        <v/>
      </c>
      <c r="FE75" s="151" t="str">
        <f t="shared" si="310"/>
        <v/>
      </c>
      <c r="FF75" s="151" t="str">
        <f t="shared" si="311"/>
        <v/>
      </c>
      <c r="FG75" s="152" t="str">
        <f t="shared" si="312"/>
        <v/>
      </c>
      <c r="FH75" s="152" t="str">
        <f t="shared" si="313"/>
        <v/>
      </c>
      <c r="FI75" s="152" t="str">
        <f t="shared" si="314"/>
        <v/>
      </c>
      <c r="FJ75" s="152" t="str">
        <f t="shared" si="315"/>
        <v/>
      </c>
      <c r="FK75" s="151" t="str">
        <f t="shared" si="316"/>
        <v/>
      </c>
      <c r="FL75" s="151" t="str">
        <f t="shared" si="317"/>
        <v/>
      </c>
      <c r="FM75" s="152" t="str">
        <f t="shared" si="318"/>
        <v/>
      </c>
      <c r="FN75" s="152">
        <f t="shared" si="319"/>
        <v>0</v>
      </c>
      <c r="FO75" s="152" t="str">
        <f t="shared" si="272"/>
        <v/>
      </c>
      <c r="FP75" s="152" t="str">
        <f t="shared" si="320"/>
        <v/>
      </c>
      <c r="FQ75" s="152" t="str">
        <f t="shared" si="273"/>
        <v/>
      </c>
      <c r="FR75" s="152" t="str">
        <f t="shared" si="321"/>
        <v/>
      </c>
      <c r="FS75" s="152" t="str">
        <f t="shared" si="274"/>
        <v/>
      </c>
      <c r="FT75" s="152" t="str">
        <f t="shared" si="322"/>
        <v/>
      </c>
      <c r="FU75" s="152" t="str">
        <f t="shared" si="323"/>
        <v/>
      </c>
      <c r="FV75" s="151" t="str">
        <f t="shared" si="324"/>
        <v/>
      </c>
      <c r="FW75" s="151" t="str">
        <f t="shared" si="325"/>
        <v/>
      </c>
      <c r="FX75" s="152" t="str">
        <f t="shared" si="275"/>
        <v/>
      </c>
      <c r="FY75" s="153" t="str">
        <f t="shared" si="326"/>
        <v/>
      </c>
      <c r="FZ75" s="156">
        <f t="shared" si="327"/>
        <v>0</v>
      </c>
      <c r="GA75" s="241" t="str">
        <f t="shared" si="328"/>
        <v/>
      </c>
      <c r="GB75" s="214" t="str">
        <f t="shared" si="276"/>
        <v/>
      </c>
      <c r="GC75" s="214" t="str">
        <f t="shared" si="329"/>
        <v/>
      </c>
      <c r="GD75" s="242" t="str">
        <f t="shared" si="330"/>
        <v/>
      </c>
      <c r="GE75" s="253" t="str">
        <f t="shared" si="331"/>
        <v/>
      </c>
      <c r="GF75" s="253" t="str">
        <f t="shared" si="332"/>
        <v/>
      </c>
      <c r="GG75" s="253" t="str">
        <f t="shared" si="333"/>
        <v/>
      </c>
      <c r="GH75" s="253" t="str">
        <f t="shared" si="334"/>
        <v/>
      </c>
      <c r="GI75" s="253" t="str">
        <f t="shared" si="335"/>
        <v/>
      </c>
      <c r="GJ75" s="253" t="str">
        <f t="shared" si="336"/>
        <v/>
      </c>
      <c r="GK75" s="253" t="str">
        <f t="shared" si="337"/>
        <v/>
      </c>
      <c r="GL75" s="253" t="str">
        <f t="shared" si="338"/>
        <v/>
      </c>
      <c r="GM75" s="253" t="str">
        <f t="shared" si="339"/>
        <v/>
      </c>
      <c r="GN75" s="253" t="str">
        <f t="shared" si="340"/>
        <v/>
      </c>
      <c r="GO75" s="329" t="str">
        <f t="shared" si="277"/>
        <v/>
      </c>
      <c r="GP75" s="329" t="str">
        <f t="shared" si="278"/>
        <v/>
      </c>
    </row>
    <row r="76" spans="1:198" x14ac:dyDescent="0.35">
      <c r="A76" s="1">
        <f>IF('Student Profile'!A75="","",'Student Profile'!A75)</f>
        <v>73</v>
      </c>
      <c r="B76" s="28" t="str">
        <f>IF('Student Profile'!B75="","",'Student Profile'!B75)</f>
        <v/>
      </c>
      <c r="C76" s="114" t="str">
        <f>IF('Entry of Marks'!F78="","",'Entry of Marks'!F78)</f>
        <v/>
      </c>
      <c r="D76" s="119" t="str">
        <f>IF('Entry of Marks'!AA78="","",'Entry of Marks'!AA78)</f>
        <v/>
      </c>
      <c r="E76" s="115" t="str">
        <f>IF('Entry of Marks'!M78="","",'Entry of Marks'!M78)</f>
        <v/>
      </c>
      <c r="F76" s="115" t="str">
        <f>IF('Entry of Marks'!AH78="","",'Entry of Marks'!AH78)</f>
        <v/>
      </c>
      <c r="G76" s="116" t="str">
        <f t="shared" si="213"/>
        <v/>
      </c>
      <c r="H76" s="116" t="str">
        <f>IF('Entry of Marks'!AO78="","",'Entry of Marks'!AO78)</f>
        <v/>
      </c>
      <c r="I76" s="116" t="str">
        <f t="shared" si="279"/>
        <v/>
      </c>
      <c r="J76" s="167" t="str">
        <f t="shared" si="280"/>
        <v/>
      </c>
      <c r="K76" s="167" t="str">
        <f t="shared" si="214"/>
        <v/>
      </c>
      <c r="L76" s="167" t="str">
        <f t="shared" si="215"/>
        <v/>
      </c>
      <c r="M76" s="165" t="str">
        <f t="shared" si="289"/>
        <v/>
      </c>
      <c r="N76" s="124" t="str">
        <f>IF('Entry of Marks'!F183="","",'Entry of Marks'!F183)</f>
        <v/>
      </c>
      <c r="O76" s="125" t="str">
        <f>IF('Entry of Marks'!AA183="","",'Entry of Marks'!AA183)</f>
        <v/>
      </c>
      <c r="P76" s="125" t="str">
        <f>IF('Entry of Marks'!M183="","",'Entry of Marks'!M183)</f>
        <v/>
      </c>
      <c r="Q76" s="257" t="str">
        <f>IF('Entry of Marks'!AH183="","",'Entry of Marks'!AH183)</f>
        <v/>
      </c>
      <c r="R76" s="116" t="str">
        <f t="shared" si="216"/>
        <v/>
      </c>
      <c r="S76" s="126" t="str">
        <f>IF('Entry of Marks'!AO183="","",'Entry of Marks'!AO183)</f>
        <v/>
      </c>
      <c r="T76" s="116" t="str">
        <f t="shared" si="217"/>
        <v/>
      </c>
      <c r="U76" s="167" t="str">
        <f t="shared" si="281"/>
        <v/>
      </c>
      <c r="V76" s="176" t="str">
        <f t="shared" si="218"/>
        <v/>
      </c>
      <c r="W76" s="176" t="str">
        <f t="shared" si="219"/>
        <v/>
      </c>
      <c r="X76" s="174" t="str">
        <f t="shared" si="341"/>
        <v/>
      </c>
      <c r="Y76" s="258" t="str">
        <f>IF('Entry of Marks'!F288="","",'Entry of Marks'!F288)</f>
        <v/>
      </c>
      <c r="Z76" s="119" t="str">
        <f>IF('Entry of Marks'!AA288="","",'Entry of Marks'!AA288)</f>
        <v/>
      </c>
      <c r="AA76" s="119" t="str">
        <f>IF('Entry of Marks'!M288="","",'Entry of Marks'!M288)</f>
        <v/>
      </c>
      <c r="AB76" s="119" t="str">
        <f>IF('Entry of Marks'!AH288="","",'Entry of Marks'!AH288)</f>
        <v/>
      </c>
      <c r="AC76" s="116" t="str">
        <f t="shared" si="220"/>
        <v/>
      </c>
      <c r="AD76" s="259" t="str">
        <f>IF('Entry of Marks'!AO288="","",'Entry of Marks'!AO288)</f>
        <v/>
      </c>
      <c r="AE76" s="116" t="str">
        <f t="shared" si="221"/>
        <v/>
      </c>
      <c r="AF76" s="167" t="str">
        <f t="shared" si="282"/>
        <v/>
      </c>
      <c r="AG76" s="167" t="str">
        <f t="shared" si="222"/>
        <v/>
      </c>
      <c r="AH76" s="167" t="str">
        <f t="shared" si="223"/>
        <v/>
      </c>
      <c r="AI76" s="165" t="str">
        <f t="shared" si="151"/>
        <v/>
      </c>
      <c r="AJ76" s="260" t="str">
        <f>IF('Entry of Marks'!F393="","",'Entry of Marks'!F393)</f>
        <v/>
      </c>
      <c r="AK76" s="257" t="str">
        <f>IF('Entry of Marks'!AA393="","",'Entry of Marks'!AA393)</f>
        <v/>
      </c>
      <c r="AL76" s="257" t="str">
        <f>IF('Entry of Marks'!M393="","",'Entry of Marks'!M393)</f>
        <v/>
      </c>
      <c r="AM76" s="257" t="str">
        <f>IF('Entry of Marks'!AH393="","",'Entry of Marks'!AH393)</f>
        <v/>
      </c>
      <c r="AN76" s="116" t="str">
        <f t="shared" si="224"/>
        <v/>
      </c>
      <c r="AO76" s="261" t="str">
        <f>IF('Entry of Marks'!AO393="","",'Entry of Marks'!AO393)</f>
        <v/>
      </c>
      <c r="AP76" s="116" t="str">
        <f t="shared" si="225"/>
        <v/>
      </c>
      <c r="AQ76" s="167" t="str">
        <f t="shared" si="283"/>
        <v/>
      </c>
      <c r="AR76" s="176" t="str">
        <f t="shared" si="342"/>
        <v/>
      </c>
      <c r="AS76" s="176" t="str">
        <f t="shared" si="226"/>
        <v/>
      </c>
      <c r="AT76" s="176" t="str">
        <f t="shared" si="152"/>
        <v/>
      </c>
      <c r="AU76" s="262" t="str">
        <f>IF('Entry of Marks'!F498="","",'Entry of Marks'!F498)</f>
        <v/>
      </c>
      <c r="AV76" s="119" t="str">
        <f>IF('Entry of Marks'!AA498="","",'Entry of Marks'!AA498)</f>
        <v/>
      </c>
      <c r="AW76" s="119" t="str">
        <f>IF('Entry of Marks'!M498="","",'Entry of Marks'!M498)</f>
        <v/>
      </c>
      <c r="AX76" s="119" t="str">
        <f>IF('Entry of Marks'!AH498="","",'Entry of Marks'!AH498)</f>
        <v/>
      </c>
      <c r="AY76" s="116" t="str">
        <f t="shared" si="227"/>
        <v/>
      </c>
      <c r="AZ76" s="259" t="str">
        <f>IF('Entry of Marks'!AO498="","",'Entry of Marks'!AO498)</f>
        <v/>
      </c>
      <c r="BA76" s="116" t="str">
        <f t="shared" si="228"/>
        <v/>
      </c>
      <c r="BB76" s="167" t="str">
        <f t="shared" si="284"/>
        <v/>
      </c>
      <c r="BC76" s="167" t="str">
        <f t="shared" si="229"/>
        <v/>
      </c>
      <c r="BD76" s="167" t="str">
        <f t="shared" si="230"/>
        <v/>
      </c>
      <c r="BE76" s="165" t="str">
        <f t="shared" si="146"/>
        <v/>
      </c>
      <c r="BF76" s="260" t="str">
        <f>IF('Entry of Marks'!F603="","",'Entry of Marks'!F603)</f>
        <v/>
      </c>
      <c r="BG76" s="257" t="str">
        <f>IF('Entry of Marks'!AA603="","",'Entry of Marks'!AA603)</f>
        <v/>
      </c>
      <c r="BH76" s="257" t="str">
        <f>IF('Entry of Marks'!M603="","",'Entry of Marks'!M603)</f>
        <v/>
      </c>
      <c r="BI76" s="257" t="str">
        <f>IF('Entry of Marks'!AH603="","",'Entry of Marks'!AH603)</f>
        <v/>
      </c>
      <c r="BJ76" s="116" t="str">
        <f t="shared" si="231"/>
        <v/>
      </c>
      <c r="BK76" s="261" t="str">
        <f>IF('Entry of Marks'!AO603="","",'Entry of Marks'!AO603)</f>
        <v/>
      </c>
      <c r="BL76" s="116" t="str">
        <f t="shared" si="232"/>
        <v/>
      </c>
      <c r="BM76" s="167" t="str">
        <f t="shared" si="285"/>
        <v/>
      </c>
      <c r="BN76" s="176" t="str">
        <f t="shared" si="233"/>
        <v/>
      </c>
      <c r="BO76" s="176" t="str">
        <f t="shared" si="234"/>
        <v/>
      </c>
      <c r="BP76" s="176" t="str">
        <f t="shared" si="147"/>
        <v/>
      </c>
      <c r="BQ76" s="258" t="str">
        <f>IF('Entry of Marks'!F708="","",'Entry of Marks'!F708)</f>
        <v/>
      </c>
      <c r="BR76" s="119" t="str">
        <f>IF('Entry of Marks'!AA708="","",'Entry of Marks'!AA708)</f>
        <v/>
      </c>
      <c r="BS76" s="119" t="str">
        <f>IF('Entry of Marks'!M708="","",'Entry of Marks'!M708)</f>
        <v/>
      </c>
      <c r="BT76" s="119" t="str">
        <f>IF('Entry of Marks'!AH708="","",'Entry of Marks'!AH708)</f>
        <v/>
      </c>
      <c r="BU76" s="116" t="str">
        <f t="shared" si="235"/>
        <v/>
      </c>
      <c r="BV76" s="119" t="str">
        <f>IF('Entry of Marks'!AO708="","",'Entry of Marks'!AO708)</f>
        <v/>
      </c>
      <c r="BW76" s="116" t="str">
        <f t="shared" si="236"/>
        <v/>
      </c>
      <c r="BX76" s="167" t="str">
        <f t="shared" si="286"/>
        <v/>
      </c>
      <c r="BY76" s="167" t="str">
        <f t="shared" si="237"/>
        <v/>
      </c>
      <c r="BZ76" s="167" t="str">
        <f t="shared" si="238"/>
        <v/>
      </c>
      <c r="CA76" s="165" t="str">
        <f t="shared" si="153"/>
        <v/>
      </c>
      <c r="CB76" s="260" t="str">
        <f>IF('Entry of Marks'!F813="","",'Entry of Marks'!F813)</f>
        <v/>
      </c>
      <c r="CC76" s="257" t="str">
        <f>IF('Entry of Marks'!AA813="","",'Entry of Marks'!AA813)</f>
        <v/>
      </c>
      <c r="CD76" s="257" t="str">
        <f>IF('Entry of Marks'!M813="","",'Entry of Marks'!M813)</f>
        <v/>
      </c>
      <c r="CE76" s="257" t="str">
        <f>IF('Entry of Marks'!AH813="","",'Entry of Marks'!AH813)</f>
        <v/>
      </c>
      <c r="CF76" s="116" t="str">
        <f t="shared" si="239"/>
        <v/>
      </c>
      <c r="CG76" s="261" t="str">
        <f>IF('Entry of Marks'!AO813="","",'Entry of Marks'!AO813)</f>
        <v/>
      </c>
      <c r="CH76" s="116" t="str">
        <f t="shared" si="240"/>
        <v/>
      </c>
      <c r="CI76" s="167" t="str">
        <f t="shared" si="287"/>
        <v/>
      </c>
      <c r="CJ76" s="176" t="str">
        <f t="shared" si="241"/>
        <v/>
      </c>
      <c r="CK76" s="176" t="str">
        <f t="shared" si="242"/>
        <v/>
      </c>
      <c r="CL76" s="324" t="str">
        <f t="shared" si="243"/>
        <v/>
      </c>
      <c r="CM76" s="258" t="str">
        <f>IF('Entry of Marks'!F918="","",'Entry of Marks'!F918)</f>
        <v/>
      </c>
      <c r="CN76" s="119" t="str">
        <f>IF('Entry of Marks'!AA918="","",'Entry of Marks'!AA918)</f>
        <v/>
      </c>
      <c r="CO76" s="119" t="str">
        <f>IF('Entry of Marks'!M918="","",'Entry of Marks'!M918)</f>
        <v/>
      </c>
      <c r="CP76" s="119" t="str">
        <f>IF('Entry of Marks'!AH918="","",'Entry of Marks'!AH918)</f>
        <v/>
      </c>
      <c r="CQ76" s="116" t="str">
        <f t="shared" si="244"/>
        <v/>
      </c>
      <c r="CR76" s="119" t="str">
        <f>IF('Entry of Marks'!AO918="","",'Entry of Marks'!AO918)</f>
        <v/>
      </c>
      <c r="CS76" s="116" t="str">
        <f t="shared" si="245"/>
        <v/>
      </c>
      <c r="CT76" s="167" t="str">
        <f t="shared" si="288"/>
        <v/>
      </c>
      <c r="CU76" s="167" t="str">
        <f t="shared" si="246"/>
        <v/>
      </c>
      <c r="CV76" s="167" t="str">
        <f t="shared" si="247"/>
        <v/>
      </c>
      <c r="CW76" s="165" t="str">
        <f t="shared" si="148"/>
        <v/>
      </c>
      <c r="CX76" s="131" t="str">
        <f>IF('Co-Scholostic'!C75="","",'Co-Scholostic'!C75)</f>
        <v/>
      </c>
      <c r="CY76" s="131" t="str">
        <f>IF('Co-Scholostic'!D75="","",'Co-Scholostic'!D75)</f>
        <v/>
      </c>
      <c r="CZ76" s="131" t="str">
        <f>IF('Co-Scholostic'!E75="","",'Co-Scholostic'!E75)</f>
        <v/>
      </c>
      <c r="DA76" s="131" t="str">
        <f>IF('Co-Scholostic'!F75="","",'Co-Scholostic'!F75)</f>
        <v/>
      </c>
      <c r="DB76" s="134" t="str">
        <f t="shared" si="248"/>
        <v/>
      </c>
      <c r="DC76" s="134" t="str">
        <f t="shared" si="249"/>
        <v/>
      </c>
      <c r="DD76" s="134" t="str">
        <f t="shared" si="250"/>
        <v/>
      </c>
      <c r="DE76" s="134" t="str">
        <f t="shared" si="251"/>
        <v/>
      </c>
      <c r="DF76" s="134" t="str">
        <f t="shared" si="252"/>
        <v/>
      </c>
      <c r="DG76" s="134" t="str">
        <f t="shared" si="253"/>
        <v/>
      </c>
      <c r="DH76" s="134" t="str">
        <f t="shared" si="254"/>
        <v/>
      </c>
      <c r="DI76" s="134" t="str">
        <f t="shared" si="255"/>
        <v/>
      </c>
      <c r="DJ76" s="134" t="e">
        <f t="shared" si="256"/>
        <v>#VALUE!</v>
      </c>
      <c r="DK76" s="137" t="str">
        <f t="shared" si="257"/>
        <v/>
      </c>
      <c r="DL76" s="137" t="str">
        <f t="shared" si="258"/>
        <v/>
      </c>
      <c r="DM76" s="137" t="str">
        <f t="shared" si="259"/>
        <v/>
      </c>
      <c r="DN76" s="137" t="str">
        <f t="shared" si="260"/>
        <v/>
      </c>
      <c r="DO76" s="137" t="str">
        <f t="shared" si="261"/>
        <v/>
      </c>
      <c r="DP76" s="137" t="str">
        <f t="shared" si="262"/>
        <v/>
      </c>
      <c r="DQ76" s="137" t="str">
        <f t="shared" si="263"/>
        <v/>
      </c>
      <c r="DR76" s="137" t="str">
        <f t="shared" si="264"/>
        <v/>
      </c>
      <c r="DS76" s="137" t="e">
        <f t="shared" si="265"/>
        <v>#VALUE!</v>
      </c>
      <c r="DT76" s="143" t="str">
        <f t="shared" si="266"/>
        <v/>
      </c>
      <c r="DU76" s="144" t="str">
        <f t="shared" si="267"/>
        <v/>
      </c>
      <c r="DV76" s="145" t="str">
        <f t="shared" si="149"/>
        <v/>
      </c>
      <c r="DW76" s="138"/>
      <c r="DX76" s="30" t="str">
        <f t="shared" si="150"/>
        <v/>
      </c>
      <c r="DY76" s="146" t="str">
        <f t="shared" si="268"/>
        <v/>
      </c>
      <c r="DZ76" s="266" t="str">
        <f t="shared" si="154"/>
        <v/>
      </c>
      <c r="EA76" s="266" t="str">
        <f t="shared" si="155"/>
        <v/>
      </c>
      <c r="EB76" s="266" t="str">
        <f t="shared" si="156"/>
        <v/>
      </c>
      <c r="EC76" s="266" t="str">
        <f t="shared" si="157"/>
        <v/>
      </c>
      <c r="ED76" s="266" t="str">
        <f t="shared" si="158"/>
        <v/>
      </c>
      <c r="EE76" s="266" t="str">
        <f t="shared" si="159"/>
        <v/>
      </c>
      <c r="EF76" s="266" t="str">
        <f t="shared" si="160"/>
        <v/>
      </c>
      <c r="EG76" s="268"/>
      <c r="EH76" s="269" t="str">
        <f t="shared" si="291"/>
        <v/>
      </c>
      <c r="EI76" s="269" t="str">
        <f t="shared" si="292"/>
        <v/>
      </c>
      <c r="EJ76" s="269" t="str">
        <f t="shared" si="293"/>
        <v/>
      </c>
      <c r="EK76" s="269" t="str">
        <f t="shared" si="294"/>
        <v/>
      </c>
      <c r="EL76" s="271" t="str">
        <f t="shared" si="295"/>
        <v/>
      </c>
      <c r="EM76" s="271" t="str">
        <f t="shared" si="296"/>
        <v/>
      </c>
      <c r="EN76" s="273" t="str">
        <f t="shared" si="297"/>
        <v/>
      </c>
      <c r="EO76" s="276">
        <f t="shared" si="298"/>
        <v>0</v>
      </c>
      <c r="EP76" s="276" t="str">
        <f t="shared" si="269"/>
        <v/>
      </c>
      <c r="EQ76" s="148" t="str">
        <f t="shared" si="299"/>
        <v/>
      </c>
      <c r="ER76" s="148" t="str">
        <f t="shared" si="270"/>
        <v/>
      </c>
      <c r="ES76" s="276" t="str">
        <f t="shared" si="300"/>
        <v/>
      </c>
      <c r="ET76" s="276" t="str">
        <f t="shared" si="271"/>
        <v/>
      </c>
      <c r="EU76" s="147" t="str">
        <f t="shared" si="301"/>
        <v/>
      </c>
      <c r="EV76" s="148" t="str">
        <f t="shared" si="302"/>
        <v/>
      </c>
      <c r="EW76" s="148" t="str">
        <f t="shared" si="303"/>
        <v/>
      </c>
      <c r="EX76" s="148"/>
      <c r="EY76" s="148" t="str">
        <f t="shared" si="304"/>
        <v/>
      </c>
      <c r="EZ76" s="151" t="str">
        <f t="shared" si="305"/>
        <v/>
      </c>
      <c r="FA76" s="151" t="str">
        <f t="shared" si="306"/>
        <v/>
      </c>
      <c r="FB76" s="151" t="str">
        <f t="shared" si="307"/>
        <v/>
      </c>
      <c r="FC76" s="151" t="str">
        <f t="shared" si="308"/>
        <v/>
      </c>
      <c r="FD76" s="151" t="str">
        <f t="shared" si="309"/>
        <v/>
      </c>
      <c r="FE76" s="151" t="str">
        <f t="shared" si="310"/>
        <v/>
      </c>
      <c r="FF76" s="151" t="str">
        <f t="shared" si="311"/>
        <v/>
      </c>
      <c r="FG76" s="152" t="str">
        <f t="shared" si="312"/>
        <v/>
      </c>
      <c r="FH76" s="152" t="str">
        <f t="shared" si="313"/>
        <v/>
      </c>
      <c r="FI76" s="152" t="str">
        <f t="shared" si="314"/>
        <v/>
      </c>
      <c r="FJ76" s="152" t="str">
        <f t="shared" si="315"/>
        <v/>
      </c>
      <c r="FK76" s="151" t="str">
        <f t="shared" si="316"/>
        <v/>
      </c>
      <c r="FL76" s="151" t="str">
        <f t="shared" si="317"/>
        <v/>
      </c>
      <c r="FM76" s="152" t="str">
        <f t="shared" si="318"/>
        <v/>
      </c>
      <c r="FN76" s="152">
        <f t="shared" si="319"/>
        <v>0</v>
      </c>
      <c r="FO76" s="152" t="str">
        <f t="shared" si="272"/>
        <v/>
      </c>
      <c r="FP76" s="152" t="str">
        <f t="shared" si="320"/>
        <v/>
      </c>
      <c r="FQ76" s="152" t="str">
        <f t="shared" si="273"/>
        <v/>
      </c>
      <c r="FR76" s="152" t="str">
        <f t="shared" si="321"/>
        <v/>
      </c>
      <c r="FS76" s="152" t="str">
        <f t="shared" si="274"/>
        <v/>
      </c>
      <c r="FT76" s="152" t="str">
        <f t="shared" si="322"/>
        <v/>
      </c>
      <c r="FU76" s="152" t="str">
        <f t="shared" si="323"/>
        <v/>
      </c>
      <c r="FV76" s="151" t="str">
        <f t="shared" si="324"/>
        <v/>
      </c>
      <c r="FW76" s="151" t="str">
        <f t="shared" si="325"/>
        <v/>
      </c>
      <c r="FX76" s="152" t="str">
        <f t="shared" si="275"/>
        <v/>
      </c>
      <c r="FY76" s="153" t="str">
        <f t="shared" si="326"/>
        <v/>
      </c>
      <c r="FZ76" s="156">
        <f t="shared" si="327"/>
        <v>0</v>
      </c>
      <c r="GA76" s="241" t="str">
        <f t="shared" si="328"/>
        <v/>
      </c>
      <c r="GB76" s="214" t="str">
        <f t="shared" si="276"/>
        <v/>
      </c>
      <c r="GC76" s="214" t="str">
        <f t="shared" si="329"/>
        <v/>
      </c>
      <c r="GD76" s="242" t="str">
        <f t="shared" si="330"/>
        <v/>
      </c>
      <c r="GE76" s="253" t="str">
        <f t="shared" si="331"/>
        <v/>
      </c>
      <c r="GF76" s="253" t="str">
        <f t="shared" si="332"/>
        <v/>
      </c>
      <c r="GG76" s="253" t="str">
        <f t="shared" si="333"/>
        <v/>
      </c>
      <c r="GH76" s="253" t="str">
        <f t="shared" si="334"/>
        <v/>
      </c>
      <c r="GI76" s="253" t="str">
        <f t="shared" si="335"/>
        <v/>
      </c>
      <c r="GJ76" s="253" t="str">
        <f t="shared" si="336"/>
        <v/>
      </c>
      <c r="GK76" s="253" t="str">
        <f t="shared" si="337"/>
        <v/>
      </c>
      <c r="GL76" s="253" t="str">
        <f t="shared" si="338"/>
        <v/>
      </c>
      <c r="GM76" s="253" t="str">
        <f t="shared" si="339"/>
        <v/>
      </c>
      <c r="GN76" s="253" t="str">
        <f t="shared" si="340"/>
        <v/>
      </c>
      <c r="GO76" s="329" t="str">
        <f t="shared" si="277"/>
        <v/>
      </c>
      <c r="GP76" s="329" t="str">
        <f t="shared" si="278"/>
        <v/>
      </c>
    </row>
    <row r="77" spans="1:198" x14ac:dyDescent="0.35">
      <c r="A77" s="1">
        <f>IF('Student Profile'!A76="","",'Student Profile'!A76)</f>
        <v>74</v>
      </c>
      <c r="B77" s="28" t="str">
        <f>IF('Student Profile'!B76="","",'Student Profile'!B76)</f>
        <v/>
      </c>
      <c r="C77" s="114" t="str">
        <f>IF('Entry of Marks'!F79="","",'Entry of Marks'!F79)</f>
        <v/>
      </c>
      <c r="D77" s="119" t="str">
        <f>IF('Entry of Marks'!AA79="","",'Entry of Marks'!AA79)</f>
        <v/>
      </c>
      <c r="E77" s="115" t="str">
        <f>IF('Entry of Marks'!M79="","",'Entry of Marks'!M79)</f>
        <v/>
      </c>
      <c r="F77" s="115" t="str">
        <f>IF('Entry of Marks'!AH79="","",'Entry of Marks'!AH79)</f>
        <v/>
      </c>
      <c r="G77" s="116" t="str">
        <f t="shared" si="213"/>
        <v/>
      </c>
      <c r="H77" s="116" t="str">
        <f>IF('Entry of Marks'!AO79="","",'Entry of Marks'!AO79)</f>
        <v/>
      </c>
      <c r="I77" s="116" t="str">
        <f t="shared" si="279"/>
        <v/>
      </c>
      <c r="J77" s="167" t="str">
        <f t="shared" si="280"/>
        <v/>
      </c>
      <c r="K77" s="167" t="str">
        <f t="shared" si="214"/>
        <v/>
      </c>
      <c r="L77" s="167" t="str">
        <f t="shared" si="215"/>
        <v/>
      </c>
      <c r="M77" s="165" t="str">
        <f t="shared" si="289"/>
        <v/>
      </c>
      <c r="N77" s="124" t="str">
        <f>IF('Entry of Marks'!F184="","",'Entry of Marks'!F184)</f>
        <v/>
      </c>
      <c r="O77" s="125" t="str">
        <f>IF('Entry of Marks'!AA184="","",'Entry of Marks'!AA184)</f>
        <v/>
      </c>
      <c r="P77" s="125" t="str">
        <f>IF('Entry of Marks'!M184="","",'Entry of Marks'!M184)</f>
        <v/>
      </c>
      <c r="Q77" s="257" t="str">
        <f>IF('Entry of Marks'!AH184="","",'Entry of Marks'!AH184)</f>
        <v/>
      </c>
      <c r="R77" s="116" t="str">
        <f t="shared" si="216"/>
        <v/>
      </c>
      <c r="S77" s="126" t="str">
        <f>IF('Entry of Marks'!AO184="","",'Entry of Marks'!AO184)</f>
        <v/>
      </c>
      <c r="T77" s="116" t="str">
        <f t="shared" si="217"/>
        <v/>
      </c>
      <c r="U77" s="167" t="str">
        <f t="shared" si="281"/>
        <v/>
      </c>
      <c r="V77" s="176" t="str">
        <f t="shared" si="218"/>
        <v/>
      </c>
      <c r="W77" s="176" t="str">
        <f t="shared" si="219"/>
        <v/>
      </c>
      <c r="X77" s="174" t="str">
        <f t="shared" si="341"/>
        <v/>
      </c>
      <c r="Y77" s="258" t="str">
        <f>IF('Entry of Marks'!F289="","",'Entry of Marks'!F289)</f>
        <v/>
      </c>
      <c r="Z77" s="119" t="str">
        <f>IF('Entry of Marks'!AA289="","",'Entry of Marks'!AA289)</f>
        <v/>
      </c>
      <c r="AA77" s="119" t="str">
        <f>IF('Entry of Marks'!M289="","",'Entry of Marks'!M289)</f>
        <v/>
      </c>
      <c r="AB77" s="119" t="str">
        <f>IF('Entry of Marks'!AH289="","",'Entry of Marks'!AH289)</f>
        <v/>
      </c>
      <c r="AC77" s="116" t="str">
        <f t="shared" si="220"/>
        <v/>
      </c>
      <c r="AD77" s="259" t="str">
        <f>IF('Entry of Marks'!AO289="","",'Entry of Marks'!AO289)</f>
        <v/>
      </c>
      <c r="AE77" s="116" t="str">
        <f t="shared" si="221"/>
        <v/>
      </c>
      <c r="AF77" s="167" t="str">
        <f t="shared" si="282"/>
        <v/>
      </c>
      <c r="AG77" s="167" t="str">
        <f t="shared" si="222"/>
        <v/>
      </c>
      <c r="AH77" s="167" t="str">
        <f t="shared" si="223"/>
        <v/>
      </c>
      <c r="AI77" s="165" t="str">
        <f t="shared" si="151"/>
        <v/>
      </c>
      <c r="AJ77" s="260" t="str">
        <f>IF('Entry of Marks'!F394="","",'Entry of Marks'!F394)</f>
        <v/>
      </c>
      <c r="AK77" s="257" t="str">
        <f>IF('Entry of Marks'!AA394="","",'Entry of Marks'!AA394)</f>
        <v/>
      </c>
      <c r="AL77" s="257" t="str">
        <f>IF('Entry of Marks'!M394="","",'Entry of Marks'!M394)</f>
        <v/>
      </c>
      <c r="AM77" s="257" t="str">
        <f>IF('Entry of Marks'!AH394="","",'Entry of Marks'!AH394)</f>
        <v/>
      </c>
      <c r="AN77" s="116" t="str">
        <f t="shared" si="224"/>
        <v/>
      </c>
      <c r="AO77" s="261" t="str">
        <f>IF('Entry of Marks'!AO394="","",'Entry of Marks'!AO394)</f>
        <v/>
      </c>
      <c r="AP77" s="116" t="str">
        <f t="shared" si="225"/>
        <v/>
      </c>
      <c r="AQ77" s="167" t="str">
        <f t="shared" si="283"/>
        <v/>
      </c>
      <c r="AR77" s="176" t="str">
        <f t="shared" si="342"/>
        <v/>
      </c>
      <c r="AS77" s="176" t="str">
        <f t="shared" si="226"/>
        <v/>
      </c>
      <c r="AT77" s="176" t="str">
        <f t="shared" si="152"/>
        <v/>
      </c>
      <c r="AU77" s="262" t="str">
        <f>IF('Entry of Marks'!F499="","",'Entry of Marks'!F499)</f>
        <v/>
      </c>
      <c r="AV77" s="119" t="str">
        <f>IF('Entry of Marks'!AA499="","",'Entry of Marks'!AA499)</f>
        <v/>
      </c>
      <c r="AW77" s="119" t="str">
        <f>IF('Entry of Marks'!M499="","",'Entry of Marks'!M499)</f>
        <v/>
      </c>
      <c r="AX77" s="119" t="str">
        <f>IF('Entry of Marks'!AH499="","",'Entry of Marks'!AH499)</f>
        <v/>
      </c>
      <c r="AY77" s="116" t="str">
        <f t="shared" si="227"/>
        <v/>
      </c>
      <c r="AZ77" s="259" t="str">
        <f>IF('Entry of Marks'!AO499="","",'Entry of Marks'!AO499)</f>
        <v/>
      </c>
      <c r="BA77" s="116" t="str">
        <f t="shared" si="228"/>
        <v/>
      </c>
      <c r="BB77" s="167" t="str">
        <f t="shared" si="284"/>
        <v/>
      </c>
      <c r="BC77" s="167" t="str">
        <f t="shared" si="229"/>
        <v/>
      </c>
      <c r="BD77" s="167" t="str">
        <f t="shared" si="230"/>
        <v/>
      </c>
      <c r="BE77" s="165" t="str">
        <f t="shared" si="146"/>
        <v/>
      </c>
      <c r="BF77" s="260" t="str">
        <f>IF('Entry of Marks'!F604="","",'Entry of Marks'!F604)</f>
        <v/>
      </c>
      <c r="BG77" s="257" t="str">
        <f>IF('Entry of Marks'!AA604="","",'Entry of Marks'!AA604)</f>
        <v/>
      </c>
      <c r="BH77" s="257" t="str">
        <f>IF('Entry of Marks'!M604="","",'Entry of Marks'!M604)</f>
        <v/>
      </c>
      <c r="BI77" s="257" t="str">
        <f>IF('Entry of Marks'!AH604="","",'Entry of Marks'!AH604)</f>
        <v/>
      </c>
      <c r="BJ77" s="116" t="str">
        <f t="shared" si="231"/>
        <v/>
      </c>
      <c r="BK77" s="261" t="str">
        <f>IF('Entry of Marks'!AO604="","",'Entry of Marks'!AO604)</f>
        <v/>
      </c>
      <c r="BL77" s="116" t="str">
        <f t="shared" si="232"/>
        <v/>
      </c>
      <c r="BM77" s="167" t="str">
        <f t="shared" si="285"/>
        <v/>
      </c>
      <c r="BN77" s="176" t="str">
        <f t="shared" si="233"/>
        <v/>
      </c>
      <c r="BO77" s="176" t="str">
        <f t="shared" si="234"/>
        <v/>
      </c>
      <c r="BP77" s="176" t="str">
        <f t="shared" si="147"/>
        <v/>
      </c>
      <c r="BQ77" s="258" t="str">
        <f>IF('Entry of Marks'!F709="","",'Entry of Marks'!F709)</f>
        <v/>
      </c>
      <c r="BR77" s="119" t="str">
        <f>IF('Entry of Marks'!AA709="","",'Entry of Marks'!AA709)</f>
        <v/>
      </c>
      <c r="BS77" s="119" t="str">
        <f>IF('Entry of Marks'!M709="","",'Entry of Marks'!M709)</f>
        <v/>
      </c>
      <c r="BT77" s="119" t="str">
        <f>IF('Entry of Marks'!AH709="","",'Entry of Marks'!AH709)</f>
        <v/>
      </c>
      <c r="BU77" s="116" t="str">
        <f t="shared" si="235"/>
        <v/>
      </c>
      <c r="BV77" s="119" t="str">
        <f>IF('Entry of Marks'!AO709="","",'Entry of Marks'!AO709)</f>
        <v/>
      </c>
      <c r="BW77" s="116" t="str">
        <f t="shared" si="236"/>
        <v/>
      </c>
      <c r="BX77" s="167" t="str">
        <f t="shared" si="286"/>
        <v/>
      </c>
      <c r="BY77" s="167" t="str">
        <f t="shared" si="237"/>
        <v/>
      </c>
      <c r="BZ77" s="167" t="str">
        <f t="shared" si="238"/>
        <v/>
      </c>
      <c r="CA77" s="165" t="str">
        <f t="shared" si="153"/>
        <v/>
      </c>
      <c r="CB77" s="260" t="str">
        <f>IF('Entry of Marks'!F814="","",'Entry of Marks'!F814)</f>
        <v/>
      </c>
      <c r="CC77" s="257" t="str">
        <f>IF('Entry of Marks'!AA814="","",'Entry of Marks'!AA814)</f>
        <v/>
      </c>
      <c r="CD77" s="257" t="str">
        <f>IF('Entry of Marks'!M814="","",'Entry of Marks'!M814)</f>
        <v/>
      </c>
      <c r="CE77" s="257" t="str">
        <f>IF('Entry of Marks'!AH814="","",'Entry of Marks'!AH814)</f>
        <v/>
      </c>
      <c r="CF77" s="116" t="str">
        <f t="shared" si="239"/>
        <v/>
      </c>
      <c r="CG77" s="261" t="str">
        <f>IF('Entry of Marks'!AO814="","",'Entry of Marks'!AO814)</f>
        <v/>
      </c>
      <c r="CH77" s="116" t="str">
        <f t="shared" si="240"/>
        <v/>
      </c>
      <c r="CI77" s="167" t="str">
        <f t="shared" si="287"/>
        <v/>
      </c>
      <c r="CJ77" s="176" t="str">
        <f t="shared" si="241"/>
        <v/>
      </c>
      <c r="CK77" s="176" t="str">
        <f t="shared" si="242"/>
        <v/>
      </c>
      <c r="CL77" s="324" t="str">
        <f t="shared" si="243"/>
        <v/>
      </c>
      <c r="CM77" s="258" t="str">
        <f>IF('Entry of Marks'!F919="","",'Entry of Marks'!F919)</f>
        <v/>
      </c>
      <c r="CN77" s="119" t="str">
        <f>IF('Entry of Marks'!AA919="","",'Entry of Marks'!AA919)</f>
        <v/>
      </c>
      <c r="CO77" s="119" t="str">
        <f>IF('Entry of Marks'!M919="","",'Entry of Marks'!M919)</f>
        <v/>
      </c>
      <c r="CP77" s="119" t="str">
        <f>IF('Entry of Marks'!AH919="","",'Entry of Marks'!AH919)</f>
        <v/>
      </c>
      <c r="CQ77" s="116" t="str">
        <f t="shared" si="244"/>
        <v/>
      </c>
      <c r="CR77" s="119" t="str">
        <f>IF('Entry of Marks'!AO919="","",'Entry of Marks'!AO919)</f>
        <v/>
      </c>
      <c r="CS77" s="116" t="str">
        <f t="shared" si="245"/>
        <v/>
      </c>
      <c r="CT77" s="167" t="str">
        <f t="shared" si="288"/>
        <v/>
      </c>
      <c r="CU77" s="167" t="str">
        <f t="shared" si="246"/>
        <v/>
      </c>
      <c r="CV77" s="167" t="str">
        <f t="shared" si="247"/>
        <v/>
      </c>
      <c r="CW77" s="165" t="str">
        <f t="shared" si="148"/>
        <v/>
      </c>
      <c r="CX77" s="131" t="str">
        <f>IF('Co-Scholostic'!C76="","",'Co-Scholostic'!C76)</f>
        <v/>
      </c>
      <c r="CY77" s="131" t="str">
        <f>IF('Co-Scholostic'!D76="","",'Co-Scholostic'!D76)</f>
        <v/>
      </c>
      <c r="CZ77" s="131" t="str">
        <f>IF('Co-Scholostic'!E76="","",'Co-Scholostic'!E76)</f>
        <v/>
      </c>
      <c r="DA77" s="131" t="str">
        <f>IF('Co-Scholostic'!F76="","",'Co-Scholostic'!F76)</f>
        <v/>
      </c>
      <c r="DB77" s="134" t="str">
        <f t="shared" si="248"/>
        <v/>
      </c>
      <c r="DC77" s="134" t="str">
        <f t="shared" si="249"/>
        <v/>
      </c>
      <c r="DD77" s="134" t="str">
        <f t="shared" si="250"/>
        <v/>
      </c>
      <c r="DE77" s="134" t="str">
        <f t="shared" si="251"/>
        <v/>
      </c>
      <c r="DF77" s="134" t="str">
        <f t="shared" si="252"/>
        <v/>
      </c>
      <c r="DG77" s="134" t="str">
        <f t="shared" si="253"/>
        <v/>
      </c>
      <c r="DH77" s="134" t="str">
        <f t="shared" si="254"/>
        <v/>
      </c>
      <c r="DI77" s="134" t="str">
        <f t="shared" si="255"/>
        <v/>
      </c>
      <c r="DJ77" s="134" t="e">
        <f t="shared" si="256"/>
        <v>#VALUE!</v>
      </c>
      <c r="DK77" s="137" t="str">
        <f t="shared" si="257"/>
        <v/>
      </c>
      <c r="DL77" s="137" t="str">
        <f t="shared" si="258"/>
        <v/>
      </c>
      <c r="DM77" s="137" t="str">
        <f t="shared" si="259"/>
        <v/>
      </c>
      <c r="DN77" s="137" t="str">
        <f t="shared" si="260"/>
        <v/>
      </c>
      <c r="DO77" s="137" t="str">
        <f t="shared" si="261"/>
        <v/>
      </c>
      <c r="DP77" s="137" t="str">
        <f t="shared" si="262"/>
        <v/>
      </c>
      <c r="DQ77" s="137" t="str">
        <f t="shared" si="263"/>
        <v/>
      </c>
      <c r="DR77" s="137" t="str">
        <f t="shared" si="264"/>
        <v/>
      </c>
      <c r="DS77" s="137" t="e">
        <f t="shared" si="265"/>
        <v>#VALUE!</v>
      </c>
      <c r="DT77" s="143" t="str">
        <f t="shared" si="266"/>
        <v/>
      </c>
      <c r="DU77" s="144" t="str">
        <f t="shared" si="267"/>
        <v/>
      </c>
      <c r="DV77" s="145" t="str">
        <f t="shared" si="149"/>
        <v/>
      </c>
      <c r="DW77" s="138"/>
      <c r="DX77" s="30" t="str">
        <f t="shared" si="150"/>
        <v/>
      </c>
      <c r="DY77" s="146" t="str">
        <f t="shared" si="268"/>
        <v/>
      </c>
      <c r="DZ77" s="266" t="str">
        <f t="shared" si="154"/>
        <v/>
      </c>
      <c r="EA77" s="266" t="str">
        <f t="shared" si="155"/>
        <v/>
      </c>
      <c r="EB77" s="266" t="str">
        <f t="shared" si="156"/>
        <v/>
      </c>
      <c r="EC77" s="266" t="str">
        <f t="shared" si="157"/>
        <v/>
      </c>
      <c r="ED77" s="266" t="str">
        <f t="shared" si="158"/>
        <v/>
      </c>
      <c r="EE77" s="266" t="str">
        <f t="shared" si="159"/>
        <v/>
      </c>
      <c r="EF77" s="266" t="str">
        <f t="shared" si="160"/>
        <v/>
      </c>
      <c r="EG77" s="268"/>
      <c r="EH77" s="269" t="str">
        <f t="shared" si="291"/>
        <v/>
      </c>
      <c r="EI77" s="269" t="str">
        <f t="shared" si="292"/>
        <v/>
      </c>
      <c r="EJ77" s="269" t="str">
        <f t="shared" si="293"/>
        <v/>
      </c>
      <c r="EK77" s="269" t="str">
        <f t="shared" si="294"/>
        <v/>
      </c>
      <c r="EL77" s="271" t="str">
        <f t="shared" si="295"/>
        <v/>
      </c>
      <c r="EM77" s="271" t="str">
        <f t="shared" si="296"/>
        <v/>
      </c>
      <c r="EN77" s="273" t="str">
        <f t="shared" si="297"/>
        <v/>
      </c>
      <c r="EO77" s="276">
        <f t="shared" si="298"/>
        <v>0</v>
      </c>
      <c r="EP77" s="276" t="str">
        <f t="shared" si="269"/>
        <v/>
      </c>
      <c r="EQ77" s="148" t="str">
        <f t="shared" si="299"/>
        <v/>
      </c>
      <c r="ER77" s="148" t="str">
        <f t="shared" si="270"/>
        <v/>
      </c>
      <c r="ES77" s="276" t="str">
        <f t="shared" si="300"/>
        <v/>
      </c>
      <c r="ET77" s="276" t="str">
        <f t="shared" si="271"/>
        <v/>
      </c>
      <c r="EU77" s="147" t="str">
        <f t="shared" si="301"/>
        <v/>
      </c>
      <c r="EV77" s="148" t="str">
        <f t="shared" si="302"/>
        <v/>
      </c>
      <c r="EW77" s="148" t="str">
        <f t="shared" si="303"/>
        <v/>
      </c>
      <c r="EX77" s="148"/>
      <c r="EY77" s="148" t="str">
        <f t="shared" si="304"/>
        <v/>
      </c>
      <c r="EZ77" s="151" t="str">
        <f t="shared" si="305"/>
        <v/>
      </c>
      <c r="FA77" s="151" t="str">
        <f t="shared" si="306"/>
        <v/>
      </c>
      <c r="FB77" s="151" t="str">
        <f t="shared" si="307"/>
        <v/>
      </c>
      <c r="FC77" s="151" t="str">
        <f t="shared" si="308"/>
        <v/>
      </c>
      <c r="FD77" s="151" t="str">
        <f t="shared" si="309"/>
        <v/>
      </c>
      <c r="FE77" s="151" t="str">
        <f t="shared" si="310"/>
        <v/>
      </c>
      <c r="FF77" s="151" t="str">
        <f t="shared" si="311"/>
        <v/>
      </c>
      <c r="FG77" s="152" t="str">
        <f t="shared" si="312"/>
        <v/>
      </c>
      <c r="FH77" s="152" t="str">
        <f t="shared" si="313"/>
        <v/>
      </c>
      <c r="FI77" s="152" t="str">
        <f t="shared" si="314"/>
        <v/>
      </c>
      <c r="FJ77" s="152" t="str">
        <f t="shared" si="315"/>
        <v/>
      </c>
      <c r="FK77" s="151" t="str">
        <f t="shared" si="316"/>
        <v/>
      </c>
      <c r="FL77" s="151" t="str">
        <f t="shared" si="317"/>
        <v/>
      </c>
      <c r="FM77" s="152" t="str">
        <f t="shared" si="318"/>
        <v/>
      </c>
      <c r="FN77" s="152">
        <f t="shared" si="319"/>
        <v>0</v>
      </c>
      <c r="FO77" s="152" t="str">
        <f t="shared" si="272"/>
        <v/>
      </c>
      <c r="FP77" s="152" t="str">
        <f t="shared" si="320"/>
        <v/>
      </c>
      <c r="FQ77" s="152" t="str">
        <f t="shared" si="273"/>
        <v/>
      </c>
      <c r="FR77" s="152" t="str">
        <f t="shared" si="321"/>
        <v/>
      </c>
      <c r="FS77" s="152" t="str">
        <f t="shared" si="274"/>
        <v/>
      </c>
      <c r="FT77" s="152" t="str">
        <f t="shared" si="322"/>
        <v/>
      </c>
      <c r="FU77" s="152" t="str">
        <f t="shared" si="323"/>
        <v/>
      </c>
      <c r="FV77" s="151" t="str">
        <f t="shared" si="324"/>
        <v/>
      </c>
      <c r="FW77" s="151" t="str">
        <f t="shared" si="325"/>
        <v/>
      </c>
      <c r="FX77" s="152" t="str">
        <f t="shared" si="275"/>
        <v/>
      </c>
      <c r="FY77" s="153" t="str">
        <f t="shared" si="326"/>
        <v/>
      </c>
      <c r="FZ77" s="156">
        <f t="shared" si="327"/>
        <v>0</v>
      </c>
      <c r="GA77" s="241" t="str">
        <f t="shared" si="328"/>
        <v/>
      </c>
      <c r="GB77" s="214" t="str">
        <f t="shared" si="276"/>
        <v/>
      </c>
      <c r="GC77" s="214" t="str">
        <f t="shared" si="329"/>
        <v/>
      </c>
      <c r="GD77" s="242" t="str">
        <f t="shared" si="330"/>
        <v/>
      </c>
      <c r="GE77" s="253" t="str">
        <f t="shared" si="331"/>
        <v/>
      </c>
      <c r="GF77" s="253" t="str">
        <f t="shared" si="332"/>
        <v/>
      </c>
      <c r="GG77" s="253" t="str">
        <f t="shared" si="333"/>
        <v/>
      </c>
      <c r="GH77" s="253" t="str">
        <f t="shared" si="334"/>
        <v/>
      </c>
      <c r="GI77" s="253" t="str">
        <f t="shared" si="335"/>
        <v/>
      </c>
      <c r="GJ77" s="253" t="str">
        <f t="shared" si="336"/>
        <v/>
      </c>
      <c r="GK77" s="253" t="str">
        <f t="shared" si="337"/>
        <v/>
      </c>
      <c r="GL77" s="253" t="str">
        <f t="shared" si="338"/>
        <v/>
      </c>
      <c r="GM77" s="253" t="str">
        <f t="shared" si="339"/>
        <v/>
      </c>
      <c r="GN77" s="253" t="str">
        <f t="shared" si="340"/>
        <v/>
      </c>
      <c r="GO77" s="329" t="str">
        <f t="shared" si="277"/>
        <v/>
      </c>
      <c r="GP77" s="329" t="str">
        <f t="shared" si="278"/>
        <v/>
      </c>
    </row>
    <row r="78" spans="1:198" x14ac:dyDescent="0.35">
      <c r="A78" s="1">
        <f>IF('Student Profile'!A77="","",'Student Profile'!A77)</f>
        <v>75</v>
      </c>
      <c r="B78" s="28" t="str">
        <f>IF('Student Profile'!B77="","",'Student Profile'!B77)</f>
        <v/>
      </c>
      <c r="C78" s="114" t="str">
        <f>IF('Entry of Marks'!F80="","",'Entry of Marks'!F80)</f>
        <v/>
      </c>
      <c r="D78" s="119" t="str">
        <f>IF('Entry of Marks'!AA80="","",'Entry of Marks'!AA80)</f>
        <v/>
      </c>
      <c r="E78" s="115" t="str">
        <f>IF('Entry of Marks'!M80="","",'Entry of Marks'!M80)</f>
        <v/>
      </c>
      <c r="F78" s="115" t="str">
        <f>IF('Entry of Marks'!AH80="","",'Entry of Marks'!AH80)</f>
        <v/>
      </c>
      <c r="G78" s="116" t="str">
        <f t="shared" si="213"/>
        <v/>
      </c>
      <c r="H78" s="116" t="str">
        <f>IF('Entry of Marks'!AO80="","",'Entry of Marks'!AO80)</f>
        <v/>
      </c>
      <c r="I78" s="116" t="str">
        <f t="shared" si="279"/>
        <v/>
      </c>
      <c r="J78" s="167" t="str">
        <f t="shared" si="280"/>
        <v/>
      </c>
      <c r="K78" s="167" t="str">
        <f t="shared" si="214"/>
        <v/>
      </c>
      <c r="L78" s="167" t="str">
        <f t="shared" si="215"/>
        <v/>
      </c>
      <c r="M78" s="165" t="str">
        <f t="shared" si="289"/>
        <v/>
      </c>
      <c r="N78" s="124" t="str">
        <f>IF('Entry of Marks'!F185="","",'Entry of Marks'!F185)</f>
        <v/>
      </c>
      <c r="O78" s="125" t="str">
        <f>IF('Entry of Marks'!AA185="","",'Entry of Marks'!AA185)</f>
        <v/>
      </c>
      <c r="P78" s="125" t="str">
        <f>IF('Entry of Marks'!M185="","",'Entry of Marks'!M185)</f>
        <v/>
      </c>
      <c r="Q78" s="257" t="str">
        <f>IF('Entry of Marks'!AH185="","",'Entry of Marks'!AH185)</f>
        <v/>
      </c>
      <c r="R78" s="116" t="str">
        <f t="shared" si="216"/>
        <v/>
      </c>
      <c r="S78" s="126" t="str">
        <f>IF('Entry of Marks'!AO185="","",'Entry of Marks'!AO185)</f>
        <v/>
      </c>
      <c r="T78" s="116" t="str">
        <f t="shared" si="217"/>
        <v/>
      </c>
      <c r="U78" s="167" t="str">
        <f t="shared" si="281"/>
        <v/>
      </c>
      <c r="V78" s="176" t="str">
        <f t="shared" si="218"/>
        <v/>
      </c>
      <c r="W78" s="176" t="str">
        <f t="shared" si="219"/>
        <v/>
      </c>
      <c r="X78" s="174" t="str">
        <f t="shared" si="341"/>
        <v/>
      </c>
      <c r="Y78" s="258" t="str">
        <f>IF('Entry of Marks'!F290="","",'Entry of Marks'!F290)</f>
        <v/>
      </c>
      <c r="Z78" s="119" t="str">
        <f>IF('Entry of Marks'!AA290="","",'Entry of Marks'!AA290)</f>
        <v/>
      </c>
      <c r="AA78" s="119" t="str">
        <f>IF('Entry of Marks'!M290="","",'Entry of Marks'!M290)</f>
        <v/>
      </c>
      <c r="AB78" s="119" t="str">
        <f>IF('Entry of Marks'!AH290="","",'Entry of Marks'!AH290)</f>
        <v/>
      </c>
      <c r="AC78" s="116" t="str">
        <f t="shared" si="220"/>
        <v/>
      </c>
      <c r="AD78" s="259" t="str">
        <f>IF('Entry of Marks'!AO290="","",'Entry of Marks'!AO290)</f>
        <v/>
      </c>
      <c r="AE78" s="116" t="str">
        <f t="shared" si="221"/>
        <v/>
      </c>
      <c r="AF78" s="167" t="str">
        <f t="shared" si="282"/>
        <v/>
      </c>
      <c r="AG78" s="167" t="str">
        <f t="shared" si="222"/>
        <v/>
      </c>
      <c r="AH78" s="167" t="str">
        <f t="shared" si="223"/>
        <v/>
      </c>
      <c r="AI78" s="165" t="str">
        <f t="shared" si="151"/>
        <v/>
      </c>
      <c r="AJ78" s="260" t="str">
        <f>IF('Entry of Marks'!F395="","",'Entry of Marks'!F395)</f>
        <v/>
      </c>
      <c r="AK78" s="257" t="str">
        <f>IF('Entry of Marks'!AA395="","",'Entry of Marks'!AA395)</f>
        <v/>
      </c>
      <c r="AL78" s="257" t="str">
        <f>IF('Entry of Marks'!M395="","",'Entry of Marks'!M395)</f>
        <v/>
      </c>
      <c r="AM78" s="257" t="str">
        <f>IF('Entry of Marks'!AH395="","",'Entry of Marks'!AH395)</f>
        <v/>
      </c>
      <c r="AN78" s="116" t="str">
        <f t="shared" si="224"/>
        <v/>
      </c>
      <c r="AO78" s="261" t="str">
        <f>IF('Entry of Marks'!AO395="","",'Entry of Marks'!AO395)</f>
        <v/>
      </c>
      <c r="AP78" s="116" t="str">
        <f t="shared" si="225"/>
        <v/>
      </c>
      <c r="AQ78" s="167" t="str">
        <f t="shared" si="283"/>
        <v/>
      </c>
      <c r="AR78" s="176" t="str">
        <f t="shared" si="342"/>
        <v/>
      </c>
      <c r="AS78" s="176" t="str">
        <f t="shared" si="226"/>
        <v/>
      </c>
      <c r="AT78" s="176" t="str">
        <f t="shared" si="152"/>
        <v/>
      </c>
      <c r="AU78" s="262" t="str">
        <f>IF('Entry of Marks'!F500="","",'Entry of Marks'!F500)</f>
        <v/>
      </c>
      <c r="AV78" s="119" t="str">
        <f>IF('Entry of Marks'!AA500="","",'Entry of Marks'!AA500)</f>
        <v/>
      </c>
      <c r="AW78" s="119" t="str">
        <f>IF('Entry of Marks'!M500="","",'Entry of Marks'!M500)</f>
        <v/>
      </c>
      <c r="AX78" s="119" t="str">
        <f>IF('Entry of Marks'!AH500="","",'Entry of Marks'!AH500)</f>
        <v/>
      </c>
      <c r="AY78" s="116" t="str">
        <f t="shared" si="227"/>
        <v/>
      </c>
      <c r="AZ78" s="259" t="str">
        <f>IF('Entry of Marks'!AO500="","",'Entry of Marks'!AO500)</f>
        <v/>
      </c>
      <c r="BA78" s="116" t="str">
        <f t="shared" si="228"/>
        <v/>
      </c>
      <c r="BB78" s="167" t="str">
        <f t="shared" si="284"/>
        <v/>
      </c>
      <c r="BC78" s="167" t="str">
        <f t="shared" si="229"/>
        <v/>
      </c>
      <c r="BD78" s="167" t="str">
        <f t="shared" si="230"/>
        <v/>
      </c>
      <c r="BE78" s="165" t="str">
        <f t="shared" si="146"/>
        <v/>
      </c>
      <c r="BF78" s="260" t="str">
        <f>IF('Entry of Marks'!F605="","",'Entry of Marks'!F605)</f>
        <v/>
      </c>
      <c r="BG78" s="257" t="str">
        <f>IF('Entry of Marks'!AA605="","",'Entry of Marks'!AA605)</f>
        <v/>
      </c>
      <c r="BH78" s="257" t="str">
        <f>IF('Entry of Marks'!M605="","",'Entry of Marks'!M605)</f>
        <v/>
      </c>
      <c r="BI78" s="257" t="str">
        <f>IF('Entry of Marks'!AH605="","",'Entry of Marks'!AH605)</f>
        <v/>
      </c>
      <c r="BJ78" s="116" t="str">
        <f t="shared" si="231"/>
        <v/>
      </c>
      <c r="BK78" s="261" t="str">
        <f>IF('Entry of Marks'!AO605="","",'Entry of Marks'!AO605)</f>
        <v/>
      </c>
      <c r="BL78" s="116" t="str">
        <f t="shared" si="232"/>
        <v/>
      </c>
      <c r="BM78" s="167" t="str">
        <f t="shared" si="285"/>
        <v/>
      </c>
      <c r="BN78" s="176" t="str">
        <f t="shared" si="233"/>
        <v/>
      </c>
      <c r="BO78" s="176" t="str">
        <f t="shared" si="234"/>
        <v/>
      </c>
      <c r="BP78" s="176" t="str">
        <f t="shared" si="147"/>
        <v/>
      </c>
      <c r="BQ78" s="258" t="str">
        <f>IF('Entry of Marks'!F710="","",'Entry of Marks'!F710)</f>
        <v/>
      </c>
      <c r="BR78" s="119" t="str">
        <f>IF('Entry of Marks'!AA710="","",'Entry of Marks'!AA710)</f>
        <v/>
      </c>
      <c r="BS78" s="119" t="str">
        <f>IF('Entry of Marks'!M710="","",'Entry of Marks'!M710)</f>
        <v/>
      </c>
      <c r="BT78" s="119" t="str">
        <f>IF('Entry of Marks'!AH710="","",'Entry of Marks'!AH710)</f>
        <v/>
      </c>
      <c r="BU78" s="116" t="str">
        <f t="shared" si="235"/>
        <v/>
      </c>
      <c r="BV78" s="119" t="str">
        <f>IF('Entry of Marks'!AO710="","",'Entry of Marks'!AO710)</f>
        <v/>
      </c>
      <c r="BW78" s="116" t="str">
        <f t="shared" si="236"/>
        <v/>
      </c>
      <c r="BX78" s="167" t="str">
        <f t="shared" si="286"/>
        <v/>
      </c>
      <c r="BY78" s="167" t="str">
        <f t="shared" si="237"/>
        <v/>
      </c>
      <c r="BZ78" s="167" t="str">
        <f t="shared" si="238"/>
        <v/>
      </c>
      <c r="CA78" s="165" t="str">
        <f t="shared" si="153"/>
        <v/>
      </c>
      <c r="CB78" s="260" t="str">
        <f>IF('Entry of Marks'!F815="","",'Entry of Marks'!F815)</f>
        <v/>
      </c>
      <c r="CC78" s="257" t="str">
        <f>IF('Entry of Marks'!AA815="","",'Entry of Marks'!AA815)</f>
        <v/>
      </c>
      <c r="CD78" s="257" t="str">
        <f>IF('Entry of Marks'!M815="","",'Entry of Marks'!M815)</f>
        <v/>
      </c>
      <c r="CE78" s="257" t="str">
        <f>IF('Entry of Marks'!AH815="","",'Entry of Marks'!AH815)</f>
        <v/>
      </c>
      <c r="CF78" s="116" t="str">
        <f t="shared" si="239"/>
        <v/>
      </c>
      <c r="CG78" s="261" t="str">
        <f>IF('Entry of Marks'!AO815="","",'Entry of Marks'!AO815)</f>
        <v/>
      </c>
      <c r="CH78" s="116" t="str">
        <f t="shared" si="240"/>
        <v/>
      </c>
      <c r="CI78" s="167" t="str">
        <f t="shared" si="287"/>
        <v/>
      </c>
      <c r="CJ78" s="176" t="str">
        <f t="shared" si="241"/>
        <v/>
      </c>
      <c r="CK78" s="176" t="str">
        <f t="shared" si="242"/>
        <v/>
      </c>
      <c r="CL78" s="324" t="str">
        <f t="shared" si="243"/>
        <v/>
      </c>
      <c r="CM78" s="258" t="str">
        <f>IF('Entry of Marks'!F920="","",'Entry of Marks'!F920)</f>
        <v/>
      </c>
      <c r="CN78" s="119" t="str">
        <f>IF('Entry of Marks'!AA920="","",'Entry of Marks'!AA920)</f>
        <v/>
      </c>
      <c r="CO78" s="119" t="str">
        <f>IF('Entry of Marks'!M920="","",'Entry of Marks'!M920)</f>
        <v/>
      </c>
      <c r="CP78" s="119" t="str">
        <f>IF('Entry of Marks'!AH920="","",'Entry of Marks'!AH920)</f>
        <v/>
      </c>
      <c r="CQ78" s="116" t="str">
        <f t="shared" si="244"/>
        <v/>
      </c>
      <c r="CR78" s="119" t="str">
        <f>IF('Entry of Marks'!AO920="","",'Entry of Marks'!AO920)</f>
        <v/>
      </c>
      <c r="CS78" s="116" t="str">
        <f t="shared" si="245"/>
        <v/>
      </c>
      <c r="CT78" s="167" t="str">
        <f t="shared" si="288"/>
        <v/>
      </c>
      <c r="CU78" s="167" t="str">
        <f t="shared" si="246"/>
        <v/>
      </c>
      <c r="CV78" s="167" t="str">
        <f t="shared" si="247"/>
        <v/>
      </c>
      <c r="CW78" s="165" t="str">
        <f t="shared" si="148"/>
        <v/>
      </c>
      <c r="CX78" s="131" t="str">
        <f>IF('Co-Scholostic'!C77="","",'Co-Scholostic'!C77)</f>
        <v/>
      </c>
      <c r="CY78" s="131" t="str">
        <f>IF('Co-Scholostic'!D77="","",'Co-Scholostic'!D77)</f>
        <v/>
      </c>
      <c r="CZ78" s="131" t="str">
        <f>IF('Co-Scholostic'!E77="","",'Co-Scholostic'!E77)</f>
        <v/>
      </c>
      <c r="DA78" s="131" t="str">
        <f>IF('Co-Scholostic'!F77="","",'Co-Scholostic'!F77)</f>
        <v/>
      </c>
      <c r="DB78" s="134" t="str">
        <f t="shared" si="248"/>
        <v/>
      </c>
      <c r="DC78" s="134" t="str">
        <f t="shared" si="249"/>
        <v/>
      </c>
      <c r="DD78" s="134" t="str">
        <f t="shared" si="250"/>
        <v/>
      </c>
      <c r="DE78" s="134" t="str">
        <f t="shared" si="251"/>
        <v/>
      </c>
      <c r="DF78" s="134" t="str">
        <f t="shared" si="252"/>
        <v/>
      </c>
      <c r="DG78" s="134" t="str">
        <f t="shared" si="253"/>
        <v/>
      </c>
      <c r="DH78" s="134" t="str">
        <f t="shared" si="254"/>
        <v/>
      </c>
      <c r="DI78" s="134" t="str">
        <f t="shared" si="255"/>
        <v/>
      </c>
      <c r="DJ78" s="134" t="e">
        <f t="shared" si="256"/>
        <v>#VALUE!</v>
      </c>
      <c r="DK78" s="137" t="str">
        <f t="shared" si="257"/>
        <v/>
      </c>
      <c r="DL78" s="137" t="str">
        <f t="shared" si="258"/>
        <v/>
      </c>
      <c r="DM78" s="137" t="str">
        <f t="shared" si="259"/>
        <v/>
      </c>
      <c r="DN78" s="137" t="str">
        <f t="shared" si="260"/>
        <v/>
      </c>
      <c r="DO78" s="137" t="str">
        <f t="shared" si="261"/>
        <v/>
      </c>
      <c r="DP78" s="137" t="str">
        <f t="shared" si="262"/>
        <v/>
      </c>
      <c r="DQ78" s="137" t="str">
        <f t="shared" si="263"/>
        <v/>
      </c>
      <c r="DR78" s="137" t="str">
        <f t="shared" si="264"/>
        <v/>
      </c>
      <c r="DS78" s="137" t="e">
        <f t="shared" si="265"/>
        <v>#VALUE!</v>
      </c>
      <c r="DT78" s="143" t="str">
        <f t="shared" si="266"/>
        <v/>
      </c>
      <c r="DU78" s="144" t="str">
        <f t="shared" si="267"/>
        <v/>
      </c>
      <c r="DV78" s="145" t="str">
        <f t="shared" si="149"/>
        <v/>
      </c>
      <c r="DW78" s="138"/>
      <c r="DX78" s="30" t="str">
        <f t="shared" si="150"/>
        <v/>
      </c>
      <c r="DY78" s="146" t="str">
        <f t="shared" si="268"/>
        <v/>
      </c>
      <c r="DZ78" s="266" t="str">
        <f t="shared" si="154"/>
        <v/>
      </c>
      <c r="EA78" s="266" t="str">
        <f t="shared" si="155"/>
        <v/>
      </c>
      <c r="EB78" s="266" t="str">
        <f t="shared" si="156"/>
        <v/>
      </c>
      <c r="EC78" s="266" t="str">
        <f t="shared" si="157"/>
        <v/>
      </c>
      <c r="ED78" s="266" t="str">
        <f t="shared" si="158"/>
        <v/>
      </c>
      <c r="EE78" s="266" t="str">
        <f t="shared" si="159"/>
        <v/>
      </c>
      <c r="EF78" s="266" t="str">
        <f t="shared" si="160"/>
        <v/>
      </c>
      <c r="EG78" s="268"/>
      <c r="EH78" s="269" t="str">
        <f t="shared" si="291"/>
        <v/>
      </c>
      <c r="EI78" s="269" t="str">
        <f t="shared" si="292"/>
        <v/>
      </c>
      <c r="EJ78" s="269" t="str">
        <f t="shared" si="293"/>
        <v/>
      </c>
      <c r="EK78" s="269" t="str">
        <f t="shared" si="294"/>
        <v/>
      </c>
      <c r="EL78" s="271" t="str">
        <f t="shared" si="295"/>
        <v/>
      </c>
      <c r="EM78" s="271" t="str">
        <f t="shared" si="296"/>
        <v/>
      </c>
      <c r="EN78" s="273" t="str">
        <f t="shared" si="297"/>
        <v/>
      </c>
      <c r="EO78" s="276">
        <f t="shared" si="298"/>
        <v>0</v>
      </c>
      <c r="EP78" s="276" t="str">
        <f t="shared" si="269"/>
        <v/>
      </c>
      <c r="EQ78" s="148" t="str">
        <f t="shared" si="299"/>
        <v/>
      </c>
      <c r="ER78" s="148" t="str">
        <f t="shared" si="270"/>
        <v/>
      </c>
      <c r="ES78" s="276" t="str">
        <f t="shared" si="300"/>
        <v/>
      </c>
      <c r="ET78" s="276" t="str">
        <f t="shared" si="271"/>
        <v/>
      </c>
      <c r="EU78" s="147" t="str">
        <f t="shared" si="301"/>
        <v/>
      </c>
      <c r="EV78" s="148" t="str">
        <f t="shared" si="302"/>
        <v/>
      </c>
      <c r="EW78" s="148" t="str">
        <f t="shared" si="303"/>
        <v/>
      </c>
      <c r="EX78" s="148"/>
      <c r="EY78" s="148" t="str">
        <f t="shared" si="304"/>
        <v/>
      </c>
      <c r="EZ78" s="151" t="str">
        <f t="shared" si="305"/>
        <v/>
      </c>
      <c r="FA78" s="151" t="str">
        <f t="shared" si="306"/>
        <v/>
      </c>
      <c r="FB78" s="151" t="str">
        <f t="shared" si="307"/>
        <v/>
      </c>
      <c r="FC78" s="151" t="str">
        <f t="shared" si="308"/>
        <v/>
      </c>
      <c r="FD78" s="151" t="str">
        <f t="shared" si="309"/>
        <v/>
      </c>
      <c r="FE78" s="151" t="str">
        <f t="shared" si="310"/>
        <v/>
      </c>
      <c r="FF78" s="151" t="str">
        <f t="shared" si="311"/>
        <v/>
      </c>
      <c r="FG78" s="152" t="str">
        <f t="shared" si="312"/>
        <v/>
      </c>
      <c r="FH78" s="152" t="str">
        <f t="shared" si="313"/>
        <v/>
      </c>
      <c r="FI78" s="152" t="str">
        <f t="shared" si="314"/>
        <v/>
      </c>
      <c r="FJ78" s="152" t="str">
        <f t="shared" si="315"/>
        <v/>
      </c>
      <c r="FK78" s="151" t="str">
        <f t="shared" si="316"/>
        <v/>
      </c>
      <c r="FL78" s="151" t="str">
        <f t="shared" si="317"/>
        <v/>
      </c>
      <c r="FM78" s="152" t="str">
        <f t="shared" si="318"/>
        <v/>
      </c>
      <c r="FN78" s="152">
        <f t="shared" si="319"/>
        <v>0</v>
      </c>
      <c r="FO78" s="152" t="str">
        <f t="shared" si="272"/>
        <v/>
      </c>
      <c r="FP78" s="152" t="str">
        <f t="shared" si="320"/>
        <v/>
      </c>
      <c r="FQ78" s="152" t="str">
        <f t="shared" si="273"/>
        <v/>
      </c>
      <c r="FR78" s="152" t="str">
        <f t="shared" si="321"/>
        <v/>
      </c>
      <c r="FS78" s="152" t="str">
        <f t="shared" si="274"/>
        <v/>
      </c>
      <c r="FT78" s="152" t="str">
        <f t="shared" si="322"/>
        <v/>
      </c>
      <c r="FU78" s="152" t="str">
        <f t="shared" si="323"/>
        <v/>
      </c>
      <c r="FV78" s="151" t="str">
        <f t="shared" si="324"/>
        <v/>
      </c>
      <c r="FW78" s="151" t="str">
        <f t="shared" si="325"/>
        <v/>
      </c>
      <c r="FX78" s="152" t="str">
        <f t="shared" si="275"/>
        <v/>
      </c>
      <c r="FY78" s="153" t="str">
        <f t="shared" si="326"/>
        <v/>
      </c>
      <c r="FZ78" s="156">
        <f t="shared" si="327"/>
        <v>0</v>
      </c>
      <c r="GA78" s="241" t="str">
        <f t="shared" si="328"/>
        <v/>
      </c>
      <c r="GB78" s="214" t="str">
        <f t="shared" si="276"/>
        <v/>
      </c>
      <c r="GC78" s="214" t="str">
        <f t="shared" si="329"/>
        <v/>
      </c>
      <c r="GD78" s="242" t="str">
        <f t="shared" si="330"/>
        <v/>
      </c>
      <c r="GE78" s="253" t="str">
        <f t="shared" si="331"/>
        <v/>
      </c>
      <c r="GF78" s="253" t="str">
        <f t="shared" si="332"/>
        <v/>
      </c>
      <c r="GG78" s="253" t="str">
        <f t="shared" si="333"/>
        <v/>
      </c>
      <c r="GH78" s="253" t="str">
        <f t="shared" si="334"/>
        <v/>
      </c>
      <c r="GI78" s="253" t="str">
        <f t="shared" si="335"/>
        <v/>
      </c>
      <c r="GJ78" s="253" t="str">
        <f t="shared" si="336"/>
        <v/>
      </c>
      <c r="GK78" s="253" t="str">
        <f t="shared" si="337"/>
        <v/>
      </c>
      <c r="GL78" s="253" t="str">
        <f t="shared" si="338"/>
        <v/>
      </c>
      <c r="GM78" s="253" t="str">
        <f t="shared" si="339"/>
        <v/>
      </c>
      <c r="GN78" s="253" t="str">
        <f t="shared" si="340"/>
        <v/>
      </c>
      <c r="GO78" s="329" t="str">
        <f t="shared" si="277"/>
        <v/>
      </c>
      <c r="GP78" s="329" t="str">
        <f t="shared" si="278"/>
        <v/>
      </c>
    </row>
    <row r="79" spans="1:198" x14ac:dyDescent="0.35">
      <c r="A79" s="1">
        <f>IF('Student Profile'!A78="","",'Student Profile'!A78)</f>
        <v>76</v>
      </c>
      <c r="B79" s="28" t="str">
        <f>IF('Student Profile'!B78="","",'Student Profile'!B78)</f>
        <v/>
      </c>
      <c r="C79" s="114" t="str">
        <f>IF('Entry of Marks'!F81="","",'Entry of Marks'!F81)</f>
        <v/>
      </c>
      <c r="D79" s="119" t="str">
        <f>IF('Entry of Marks'!AA81="","",'Entry of Marks'!AA81)</f>
        <v/>
      </c>
      <c r="E79" s="115" t="str">
        <f>IF('Entry of Marks'!M81="","",'Entry of Marks'!M81)</f>
        <v/>
      </c>
      <c r="F79" s="115" t="str">
        <f>IF('Entry of Marks'!AH81="","",'Entry of Marks'!AH81)</f>
        <v/>
      </c>
      <c r="G79" s="116" t="str">
        <f t="shared" si="213"/>
        <v/>
      </c>
      <c r="H79" s="116" t="str">
        <f>IF('Entry of Marks'!AO81="","",'Entry of Marks'!AO81)</f>
        <v/>
      </c>
      <c r="I79" s="116" t="str">
        <f t="shared" si="279"/>
        <v/>
      </c>
      <c r="J79" s="167" t="str">
        <f t="shared" si="280"/>
        <v/>
      </c>
      <c r="K79" s="167" t="str">
        <f t="shared" si="214"/>
        <v/>
      </c>
      <c r="L79" s="167" t="str">
        <f t="shared" si="215"/>
        <v/>
      </c>
      <c r="M79" s="165" t="str">
        <f t="shared" si="289"/>
        <v/>
      </c>
      <c r="N79" s="124" t="str">
        <f>IF('Entry of Marks'!F186="","",'Entry of Marks'!F186)</f>
        <v/>
      </c>
      <c r="O79" s="125" t="str">
        <f>IF('Entry of Marks'!AA186="","",'Entry of Marks'!AA186)</f>
        <v/>
      </c>
      <c r="P79" s="125" t="str">
        <f>IF('Entry of Marks'!M186="","",'Entry of Marks'!M186)</f>
        <v/>
      </c>
      <c r="Q79" s="257" t="str">
        <f>IF('Entry of Marks'!AH186="","",'Entry of Marks'!AH186)</f>
        <v/>
      </c>
      <c r="R79" s="116" t="str">
        <f t="shared" si="216"/>
        <v/>
      </c>
      <c r="S79" s="126" t="str">
        <f>IF('Entry of Marks'!AO186="","",'Entry of Marks'!AO186)</f>
        <v/>
      </c>
      <c r="T79" s="116" t="str">
        <f t="shared" si="217"/>
        <v/>
      </c>
      <c r="U79" s="167" t="str">
        <f t="shared" si="281"/>
        <v/>
      </c>
      <c r="V79" s="176" t="str">
        <f t="shared" si="218"/>
        <v/>
      </c>
      <c r="W79" s="176" t="str">
        <f t="shared" si="219"/>
        <v/>
      </c>
      <c r="X79" s="174" t="str">
        <f t="shared" si="341"/>
        <v/>
      </c>
      <c r="Y79" s="258" t="str">
        <f>IF('Entry of Marks'!F291="","",'Entry of Marks'!F291)</f>
        <v/>
      </c>
      <c r="Z79" s="119" t="str">
        <f>IF('Entry of Marks'!AA291="","",'Entry of Marks'!AA291)</f>
        <v/>
      </c>
      <c r="AA79" s="119" t="str">
        <f>IF('Entry of Marks'!M291="","",'Entry of Marks'!M291)</f>
        <v/>
      </c>
      <c r="AB79" s="119" t="str">
        <f>IF('Entry of Marks'!AH291="","",'Entry of Marks'!AH291)</f>
        <v/>
      </c>
      <c r="AC79" s="116" t="str">
        <f t="shared" si="220"/>
        <v/>
      </c>
      <c r="AD79" s="259" t="str">
        <f>IF('Entry of Marks'!AO291="","",'Entry of Marks'!AO291)</f>
        <v/>
      </c>
      <c r="AE79" s="116" t="str">
        <f t="shared" si="221"/>
        <v/>
      </c>
      <c r="AF79" s="167" t="str">
        <f t="shared" si="282"/>
        <v/>
      </c>
      <c r="AG79" s="167" t="str">
        <f t="shared" si="222"/>
        <v/>
      </c>
      <c r="AH79" s="167" t="str">
        <f t="shared" si="223"/>
        <v/>
      </c>
      <c r="AI79" s="165" t="str">
        <f t="shared" si="151"/>
        <v/>
      </c>
      <c r="AJ79" s="260" t="str">
        <f>IF('Entry of Marks'!F396="","",'Entry of Marks'!F396)</f>
        <v/>
      </c>
      <c r="AK79" s="257" t="str">
        <f>IF('Entry of Marks'!AA396="","",'Entry of Marks'!AA396)</f>
        <v/>
      </c>
      <c r="AL79" s="257" t="str">
        <f>IF('Entry of Marks'!M396="","",'Entry of Marks'!M396)</f>
        <v/>
      </c>
      <c r="AM79" s="257" t="str">
        <f>IF('Entry of Marks'!AH396="","",'Entry of Marks'!AH396)</f>
        <v/>
      </c>
      <c r="AN79" s="116" t="str">
        <f t="shared" si="224"/>
        <v/>
      </c>
      <c r="AO79" s="261" t="str">
        <f>IF('Entry of Marks'!AO396="","",'Entry of Marks'!AO396)</f>
        <v/>
      </c>
      <c r="AP79" s="116" t="str">
        <f t="shared" si="225"/>
        <v/>
      </c>
      <c r="AQ79" s="167" t="str">
        <f t="shared" si="283"/>
        <v/>
      </c>
      <c r="AR79" s="176" t="str">
        <f t="shared" si="342"/>
        <v/>
      </c>
      <c r="AS79" s="176" t="str">
        <f t="shared" si="226"/>
        <v/>
      </c>
      <c r="AT79" s="176" t="str">
        <f t="shared" si="152"/>
        <v/>
      </c>
      <c r="AU79" s="262" t="str">
        <f>IF('Entry of Marks'!F501="","",'Entry of Marks'!F501)</f>
        <v/>
      </c>
      <c r="AV79" s="119" t="str">
        <f>IF('Entry of Marks'!AA501="","",'Entry of Marks'!AA501)</f>
        <v/>
      </c>
      <c r="AW79" s="119" t="str">
        <f>IF('Entry of Marks'!M501="","",'Entry of Marks'!M501)</f>
        <v/>
      </c>
      <c r="AX79" s="119" t="str">
        <f>IF('Entry of Marks'!AH501="","",'Entry of Marks'!AH501)</f>
        <v/>
      </c>
      <c r="AY79" s="116" t="str">
        <f t="shared" si="227"/>
        <v/>
      </c>
      <c r="AZ79" s="259" t="str">
        <f>IF('Entry of Marks'!AO501="","",'Entry of Marks'!AO501)</f>
        <v/>
      </c>
      <c r="BA79" s="116" t="str">
        <f t="shared" si="228"/>
        <v/>
      </c>
      <c r="BB79" s="167" t="str">
        <f t="shared" si="284"/>
        <v/>
      </c>
      <c r="BC79" s="167" t="str">
        <f t="shared" si="229"/>
        <v/>
      </c>
      <c r="BD79" s="167" t="str">
        <f t="shared" si="230"/>
        <v/>
      </c>
      <c r="BE79" s="165" t="str">
        <f t="shared" si="146"/>
        <v/>
      </c>
      <c r="BF79" s="260" t="str">
        <f>IF('Entry of Marks'!F606="","",'Entry of Marks'!F606)</f>
        <v/>
      </c>
      <c r="BG79" s="257" t="str">
        <f>IF('Entry of Marks'!AA606="","",'Entry of Marks'!AA606)</f>
        <v/>
      </c>
      <c r="BH79" s="257" t="str">
        <f>IF('Entry of Marks'!M606="","",'Entry of Marks'!M606)</f>
        <v/>
      </c>
      <c r="BI79" s="257" t="str">
        <f>IF('Entry of Marks'!AH606="","",'Entry of Marks'!AH606)</f>
        <v/>
      </c>
      <c r="BJ79" s="116" t="str">
        <f t="shared" si="231"/>
        <v/>
      </c>
      <c r="BK79" s="261" t="str">
        <f>IF('Entry of Marks'!AO606="","",'Entry of Marks'!AO606)</f>
        <v/>
      </c>
      <c r="BL79" s="116" t="str">
        <f t="shared" si="232"/>
        <v/>
      </c>
      <c r="BM79" s="167" t="str">
        <f t="shared" si="285"/>
        <v/>
      </c>
      <c r="BN79" s="176" t="str">
        <f t="shared" si="233"/>
        <v/>
      </c>
      <c r="BO79" s="176" t="str">
        <f t="shared" si="234"/>
        <v/>
      </c>
      <c r="BP79" s="176" t="str">
        <f t="shared" si="147"/>
        <v/>
      </c>
      <c r="BQ79" s="258" t="str">
        <f>IF('Entry of Marks'!F711="","",'Entry of Marks'!F711)</f>
        <v/>
      </c>
      <c r="BR79" s="119" t="str">
        <f>IF('Entry of Marks'!AA711="","",'Entry of Marks'!AA711)</f>
        <v/>
      </c>
      <c r="BS79" s="119" t="str">
        <f>IF('Entry of Marks'!M711="","",'Entry of Marks'!M711)</f>
        <v/>
      </c>
      <c r="BT79" s="119" t="str">
        <f>IF('Entry of Marks'!AH711="","",'Entry of Marks'!AH711)</f>
        <v/>
      </c>
      <c r="BU79" s="116" t="str">
        <f t="shared" si="235"/>
        <v/>
      </c>
      <c r="BV79" s="119" t="str">
        <f>IF('Entry of Marks'!AO711="","",'Entry of Marks'!AO711)</f>
        <v/>
      </c>
      <c r="BW79" s="116" t="str">
        <f t="shared" si="236"/>
        <v/>
      </c>
      <c r="BX79" s="167" t="str">
        <f t="shared" si="286"/>
        <v/>
      </c>
      <c r="BY79" s="167" t="str">
        <f t="shared" si="237"/>
        <v/>
      </c>
      <c r="BZ79" s="167" t="str">
        <f t="shared" si="238"/>
        <v/>
      </c>
      <c r="CA79" s="165" t="str">
        <f t="shared" si="153"/>
        <v/>
      </c>
      <c r="CB79" s="260" t="str">
        <f>IF('Entry of Marks'!F816="","",'Entry of Marks'!F816)</f>
        <v/>
      </c>
      <c r="CC79" s="257" t="str">
        <f>IF('Entry of Marks'!AA816="","",'Entry of Marks'!AA816)</f>
        <v/>
      </c>
      <c r="CD79" s="257" t="str">
        <f>IF('Entry of Marks'!M816="","",'Entry of Marks'!M816)</f>
        <v/>
      </c>
      <c r="CE79" s="257" t="str">
        <f>IF('Entry of Marks'!AH816="","",'Entry of Marks'!AH816)</f>
        <v/>
      </c>
      <c r="CF79" s="116" t="str">
        <f t="shared" si="239"/>
        <v/>
      </c>
      <c r="CG79" s="261" t="str">
        <f>IF('Entry of Marks'!AO816="","",'Entry of Marks'!AO816)</f>
        <v/>
      </c>
      <c r="CH79" s="116" t="str">
        <f t="shared" si="240"/>
        <v/>
      </c>
      <c r="CI79" s="167" t="str">
        <f t="shared" si="287"/>
        <v/>
      </c>
      <c r="CJ79" s="176" t="str">
        <f t="shared" si="241"/>
        <v/>
      </c>
      <c r="CK79" s="176" t="str">
        <f t="shared" si="242"/>
        <v/>
      </c>
      <c r="CL79" s="324" t="str">
        <f t="shared" si="243"/>
        <v/>
      </c>
      <c r="CM79" s="258" t="str">
        <f>IF('Entry of Marks'!F921="","",'Entry of Marks'!F921)</f>
        <v/>
      </c>
      <c r="CN79" s="119" t="str">
        <f>IF('Entry of Marks'!AA921="","",'Entry of Marks'!AA921)</f>
        <v/>
      </c>
      <c r="CO79" s="119" t="str">
        <f>IF('Entry of Marks'!M921="","",'Entry of Marks'!M921)</f>
        <v/>
      </c>
      <c r="CP79" s="119" t="str">
        <f>IF('Entry of Marks'!AH921="","",'Entry of Marks'!AH921)</f>
        <v/>
      </c>
      <c r="CQ79" s="116" t="str">
        <f t="shared" si="244"/>
        <v/>
      </c>
      <c r="CR79" s="119" t="str">
        <f>IF('Entry of Marks'!AO921="","",'Entry of Marks'!AO921)</f>
        <v/>
      </c>
      <c r="CS79" s="116" t="str">
        <f t="shared" si="245"/>
        <v/>
      </c>
      <c r="CT79" s="167" t="str">
        <f t="shared" si="288"/>
        <v/>
      </c>
      <c r="CU79" s="167" t="str">
        <f t="shared" si="246"/>
        <v/>
      </c>
      <c r="CV79" s="167" t="str">
        <f t="shared" si="247"/>
        <v/>
      </c>
      <c r="CW79" s="165" t="str">
        <f t="shared" si="148"/>
        <v/>
      </c>
      <c r="CX79" s="131" t="str">
        <f>IF('Co-Scholostic'!C78="","",'Co-Scholostic'!C78)</f>
        <v/>
      </c>
      <c r="CY79" s="131" t="str">
        <f>IF('Co-Scholostic'!D78="","",'Co-Scholostic'!D78)</f>
        <v/>
      </c>
      <c r="CZ79" s="131" t="str">
        <f>IF('Co-Scholostic'!E78="","",'Co-Scholostic'!E78)</f>
        <v/>
      </c>
      <c r="DA79" s="131" t="str">
        <f>IF('Co-Scholostic'!F78="","",'Co-Scholostic'!F78)</f>
        <v/>
      </c>
      <c r="DB79" s="134" t="str">
        <f t="shared" si="248"/>
        <v/>
      </c>
      <c r="DC79" s="134" t="str">
        <f t="shared" si="249"/>
        <v/>
      </c>
      <c r="DD79" s="134" t="str">
        <f t="shared" si="250"/>
        <v/>
      </c>
      <c r="DE79" s="134" t="str">
        <f t="shared" si="251"/>
        <v/>
      </c>
      <c r="DF79" s="134" t="str">
        <f t="shared" si="252"/>
        <v/>
      </c>
      <c r="DG79" s="134" t="str">
        <f t="shared" si="253"/>
        <v/>
      </c>
      <c r="DH79" s="134" t="str">
        <f t="shared" si="254"/>
        <v/>
      </c>
      <c r="DI79" s="134" t="str">
        <f t="shared" si="255"/>
        <v/>
      </c>
      <c r="DJ79" s="134" t="e">
        <f t="shared" si="256"/>
        <v>#VALUE!</v>
      </c>
      <c r="DK79" s="137" t="str">
        <f t="shared" si="257"/>
        <v/>
      </c>
      <c r="DL79" s="137" t="str">
        <f t="shared" si="258"/>
        <v/>
      </c>
      <c r="DM79" s="137" t="str">
        <f t="shared" si="259"/>
        <v/>
      </c>
      <c r="DN79" s="137" t="str">
        <f t="shared" si="260"/>
        <v/>
      </c>
      <c r="DO79" s="137" t="str">
        <f t="shared" si="261"/>
        <v/>
      </c>
      <c r="DP79" s="137" t="str">
        <f t="shared" si="262"/>
        <v/>
      </c>
      <c r="DQ79" s="137" t="str">
        <f t="shared" si="263"/>
        <v/>
      </c>
      <c r="DR79" s="137" t="str">
        <f t="shared" si="264"/>
        <v/>
      </c>
      <c r="DS79" s="137" t="e">
        <f t="shared" si="265"/>
        <v>#VALUE!</v>
      </c>
      <c r="DT79" s="143" t="str">
        <f t="shared" si="266"/>
        <v/>
      </c>
      <c r="DU79" s="144" t="str">
        <f t="shared" si="267"/>
        <v/>
      </c>
      <c r="DV79" s="145" t="str">
        <f t="shared" si="149"/>
        <v/>
      </c>
      <c r="DW79" s="138"/>
      <c r="DX79" s="30" t="str">
        <f t="shared" si="150"/>
        <v/>
      </c>
      <c r="DY79" s="146" t="str">
        <f t="shared" si="268"/>
        <v/>
      </c>
      <c r="DZ79" s="266" t="str">
        <f t="shared" si="154"/>
        <v/>
      </c>
      <c r="EA79" s="266" t="str">
        <f t="shared" si="155"/>
        <v/>
      </c>
      <c r="EB79" s="266" t="str">
        <f t="shared" si="156"/>
        <v/>
      </c>
      <c r="EC79" s="266" t="str">
        <f t="shared" si="157"/>
        <v/>
      </c>
      <c r="ED79" s="266" t="str">
        <f t="shared" si="158"/>
        <v/>
      </c>
      <c r="EE79" s="266" t="str">
        <f t="shared" si="159"/>
        <v/>
      </c>
      <c r="EF79" s="266" t="str">
        <f t="shared" si="160"/>
        <v/>
      </c>
      <c r="EG79" s="268"/>
      <c r="EH79" s="269" t="str">
        <f t="shared" si="291"/>
        <v/>
      </c>
      <c r="EI79" s="269" t="str">
        <f t="shared" si="292"/>
        <v/>
      </c>
      <c r="EJ79" s="269" t="str">
        <f t="shared" si="293"/>
        <v/>
      </c>
      <c r="EK79" s="269" t="str">
        <f t="shared" si="294"/>
        <v/>
      </c>
      <c r="EL79" s="271" t="str">
        <f t="shared" si="295"/>
        <v/>
      </c>
      <c r="EM79" s="271" t="str">
        <f t="shared" si="296"/>
        <v/>
      </c>
      <c r="EN79" s="273" t="str">
        <f t="shared" si="297"/>
        <v/>
      </c>
      <c r="EO79" s="276">
        <f t="shared" si="298"/>
        <v>0</v>
      </c>
      <c r="EP79" s="276" t="str">
        <f t="shared" si="269"/>
        <v/>
      </c>
      <c r="EQ79" s="148" t="str">
        <f t="shared" si="299"/>
        <v/>
      </c>
      <c r="ER79" s="148" t="str">
        <f t="shared" si="270"/>
        <v/>
      </c>
      <c r="ES79" s="276" t="str">
        <f t="shared" si="300"/>
        <v/>
      </c>
      <c r="ET79" s="276" t="str">
        <f t="shared" si="271"/>
        <v/>
      </c>
      <c r="EU79" s="147" t="str">
        <f t="shared" si="301"/>
        <v/>
      </c>
      <c r="EV79" s="148" t="str">
        <f t="shared" si="302"/>
        <v/>
      </c>
      <c r="EW79" s="148" t="str">
        <f t="shared" si="303"/>
        <v/>
      </c>
      <c r="EX79" s="148"/>
      <c r="EY79" s="148" t="str">
        <f t="shared" si="304"/>
        <v/>
      </c>
      <c r="EZ79" s="151" t="str">
        <f t="shared" si="305"/>
        <v/>
      </c>
      <c r="FA79" s="151" t="str">
        <f t="shared" si="306"/>
        <v/>
      </c>
      <c r="FB79" s="151" t="str">
        <f t="shared" si="307"/>
        <v/>
      </c>
      <c r="FC79" s="151" t="str">
        <f t="shared" si="308"/>
        <v/>
      </c>
      <c r="FD79" s="151" t="str">
        <f t="shared" si="309"/>
        <v/>
      </c>
      <c r="FE79" s="151" t="str">
        <f t="shared" si="310"/>
        <v/>
      </c>
      <c r="FF79" s="151" t="str">
        <f t="shared" si="311"/>
        <v/>
      </c>
      <c r="FG79" s="152" t="str">
        <f t="shared" si="312"/>
        <v/>
      </c>
      <c r="FH79" s="152" t="str">
        <f t="shared" si="313"/>
        <v/>
      </c>
      <c r="FI79" s="152" t="str">
        <f t="shared" si="314"/>
        <v/>
      </c>
      <c r="FJ79" s="152" t="str">
        <f t="shared" si="315"/>
        <v/>
      </c>
      <c r="FK79" s="151" t="str">
        <f t="shared" si="316"/>
        <v/>
      </c>
      <c r="FL79" s="151" t="str">
        <f t="shared" si="317"/>
        <v/>
      </c>
      <c r="FM79" s="152" t="str">
        <f t="shared" si="318"/>
        <v/>
      </c>
      <c r="FN79" s="152">
        <f t="shared" si="319"/>
        <v>0</v>
      </c>
      <c r="FO79" s="152" t="str">
        <f t="shared" si="272"/>
        <v/>
      </c>
      <c r="FP79" s="152" t="str">
        <f t="shared" si="320"/>
        <v/>
      </c>
      <c r="FQ79" s="152" t="str">
        <f t="shared" si="273"/>
        <v/>
      </c>
      <c r="FR79" s="152" t="str">
        <f t="shared" si="321"/>
        <v/>
      </c>
      <c r="FS79" s="152" t="str">
        <f t="shared" si="274"/>
        <v/>
      </c>
      <c r="FT79" s="152" t="str">
        <f t="shared" si="322"/>
        <v/>
      </c>
      <c r="FU79" s="152" t="str">
        <f t="shared" si="323"/>
        <v/>
      </c>
      <c r="FV79" s="151" t="str">
        <f t="shared" si="324"/>
        <v/>
      </c>
      <c r="FW79" s="151" t="str">
        <f t="shared" si="325"/>
        <v/>
      </c>
      <c r="FX79" s="152" t="str">
        <f t="shared" si="275"/>
        <v/>
      </c>
      <c r="FY79" s="153" t="str">
        <f t="shared" si="326"/>
        <v/>
      </c>
      <c r="FZ79" s="156">
        <f t="shared" si="327"/>
        <v>0</v>
      </c>
      <c r="GA79" s="241" t="str">
        <f t="shared" si="328"/>
        <v/>
      </c>
      <c r="GB79" s="214" t="str">
        <f t="shared" si="276"/>
        <v/>
      </c>
      <c r="GC79" s="214" t="str">
        <f t="shared" si="329"/>
        <v/>
      </c>
      <c r="GD79" s="242" t="str">
        <f t="shared" si="330"/>
        <v/>
      </c>
      <c r="GE79" s="253" t="str">
        <f t="shared" si="331"/>
        <v/>
      </c>
      <c r="GF79" s="253" t="str">
        <f t="shared" si="332"/>
        <v/>
      </c>
      <c r="GG79" s="253" t="str">
        <f t="shared" si="333"/>
        <v/>
      </c>
      <c r="GH79" s="253" t="str">
        <f t="shared" si="334"/>
        <v/>
      </c>
      <c r="GI79" s="253" t="str">
        <f t="shared" si="335"/>
        <v/>
      </c>
      <c r="GJ79" s="253" t="str">
        <f t="shared" si="336"/>
        <v/>
      </c>
      <c r="GK79" s="253" t="str">
        <f t="shared" si="337"/>
        <v/>
      </c>
      <c r="GL79" s="253" t="str">
        <f t="shared" si="338"/>
        <v/>
      </c>
      <c r="GM79" s="253" t="str">
        <f t="shared" si="339"/>
        <v/>
      </c>
      <c r="GN79" s="253" t="str">
        <f t="shared" si="340"/>
        <v/>
      </c>
      <c r="GO79" s="329" t="str">
        <f t="shared" si="277"/>
        <v/>
      </c>
      <c r="GP79" s="329" t="str">
        <f t="shared" si="278"/>
        <v/>
      </c>
    </row>
    <row r="80" spans="1:198" x14ac:dyDescent="0.35">
      <c r="A80" s="1">
        <f>IF('Student Profile'!A79="","",'Student Profile'!A79)</f>
        <v>77</v>
      </c>
      <c r="B80" s="28" t="str">
        <f>IF('Student Profile'!B79="","",'Student Profile'!B79)</f>
        <v/>
      </c>
      <c r="C80" s="114" t="str">
        <f>IF('Entry of Marks'!F82="","",'Entry of Marks'!F82)</f>
        <v/>
      </c>
      <c r="D80" s="119" t="str">
        <f>IF('Entry of Marks'!AA82="","",'Entry of Marks'!AA82)</f>
        <v/>
      </c>
      <c r="E80" s="115" t="str">
        <f>IF('Entry of Marks'!M82="","",'Entry of Marks'!M82)</f>
        <v/>
      </c>
      <c r="F80" s="115" t="str">
        <f>IF('Entry of Marks'!AH82="","",'Entry of Marks'!AH82)</f>
        <v/>
      </c>
      <c r="G80" s="116" t="str">
        <f t="shared" si="213"/>
        <v/>
      </c>
      <c r="H80" s="116" t="str">
        <f>IF('Entry of Marks'!AO82="","",'Entry of Marks'!AO82)</f>
        <v/>
      </c>
      <c r="I80" s="116" t="str">
        <f t="shared" si="279"/>
        <v/>
      </c>
      <c r="J80" s="167" t="str">
        <f t="shared" si="280"/>
        <v/>
      </c>
      <c r="K80" s="167" t="str">
        <f t="shared" si="214"/>
        <v/>
      </c>
      <c r="L80" s="167" t="str">
        <f t="shared" si="215"/>
        <v/>
      </c>
      <c r="M80" s="165" t="str">
        <f t="shared" si="289"/>
        <v/>
      </c>
      <c r="N80" s="124" t="str">
        <f>IF('Entry of Marks'!F187="","",'Entry of Marks'!F187)</f>
        <v/>
      </c>
      <c r="O80" s="125" t="str">
        <f>IF('Entry of Marks'!AA187="","",'Entry of Marks'!AA187)</f>
        <v/>
      </c>
      <c r="P80" s="125" t="str">
        <f>IF('Entry of Marks'!M187="","",'Entry of Marks'!M187)</f>
        <v/>
      </c>
      <c r="Q80" s="257" t="str">
        <f>IF('Entry of Marks'!AH187="","",'Entry of Marks'!AH187)</f>
        <v/>
      </c>
      <c r="R80" s="116" t="str">
        <f t="shared" si="216"/>
        <v/>
      </c>
      <c r="S80" s="126" t="str">
        <f>IF('Entry of Marks'!AO187="","",'Entry of Marks'!AO187)</f>
        <v/>
      </c>
      <c r="T80" s="116" t="str">
        <f t="shared" si="217"/>
        <v/>
      </c>
      <c r="U80" s="167" t="str">
        <f t="shared" si="281"/>
        <v/>
      </c>
      <c r="V80" s="176" t="str">
        <f t="shared" si="218"/>
        <v/>
      </c>
      <c r="W80" s="176" t="str">
        <f t="shared" si="219"/>
        <v/>
      </c>
      <c r="X80" s="174" t="str">
        <f t="shared" si="341"/>
        <v/>
      </c>
      <c r="Y80" s="258" t="str">
        <f>IF('Entry of Marks'!F292="","",'Entry of Marks'!F292)</f>
        <v/>
      </c>
      <c r="Z80" s="119" t="str">
        <f>IF('Entry of Marks'!AA292="","",'Entry of Marks'!AA292)</f>
        <v/>
      </c>
      <c r="AA80" s="119" t="str">
        <f>IF('Entry of Marks'!M292="","",'Entry of Marks'!M292)</f>
        <v/>
      </c>
      <c r="AB80" s="119" t="str">
        <f>IF('Entry of Marks'!AH292="","",'Entry of Marks'!AH292)</f>
        <v/>
      </c>
      <c r="AC80" s="116" t="str">
        <f t="shared" si="220"/>
        <v/>
      </c>
      <c r="AD80" s="259" t="str">
        <f>IF('Entry of Marks'!AO292="","",'Entry of Marks'!AO292)</f>
        <v/>
      </c>
      <c r="AE80" s="116" t="str">
        <f t="shared" si="221"/>
        <v/>
      </c>
      <c r="AF80" s="167" t="str">
        <f t="shared" si="282"/>
        <v/>
      </c>
      <c r="AG80" s="167" t="str">
        <f t="shared" si="222"/>
        <v/>
      </c>
      <c r="AH80" s="167" t="str">
        <f t="shared" si="223"/>
        <v/>
      </c>
      <c r="AI80" s="165" t="str">
        <f t="shared" si="151"/>
        <v/>
      </c>
      <c r="AJ80" s="260" t="str">
        <f>IF('Entry of Marks'!F397="","",'Entry of Marks'!F397)</f>
        <v/>
      </c>
      <c r="AK80" s="257" t="str">
        <f>IF('Entry of Marks'!AA397="","",'Entry of Marks'!AA397)</f>
        <v/>
      </c>
      <c r="AL80" s="257" t="str">
        <f>IF('Entry of Marks'!M397="","",'Entry of Marks'!M397)</f>
        <v/>
      </c>
      <c r="AM80" s="257" t="str">
        <f>IF('Entry of Marks'!AH397="","",'Entry of Marks'!AH397)</f>
        <v/>
      </c>
      <c r="AN80" s="116" t="str">
        <f t="shared" si="224"/>
        <v/>
      </c>
      <c r="AO80" s="261" t="str">
        <f>IF('Entry of Marks'!AO397="","",'Entry of Marks'!AO397)</f>
        <v/>
      </c>
      <c r="AP80" s="116" t="str">
        <f t="shared" si="225"/>
        <v/>
      </c>
      <c r="AQ80" s="167" t="str">
        <f t="shared" si="283"/>
        <v/>
      </c>
      <c r="AR80" s="176" t="str">
        <f t="shared" si="342"/>
        <v/>
      </c>
      <c r="AS80" s="176" t="str">
        <f t="shared" si="226"/>
        <v/>
      </c>
      <c r="AT80" s="176" t="str">
        <f t="shared" si="152"/>
        <v/>
      </c>
      <c r="AU80" s="262" t="str">
        <f>IF('Entry of Marks'!F502="","",'Entry of Marks'!F502)</f>
        <v/>
      </c>
      <c r="AV80" s="119" t="str">
        <f>IF('Entry of Marks'!AA502="","",'Entry of Marks'!AA502)</f>
        <v/>
      </c>
      <c r="AW80" s="119" t="str">
        <f>IF('Entry of Marks'!M502="","",'Entry of Marks'!M502)</f>
        <v/>
      </c>
      <c r="AX80" s="119" t="str">
        <f>IF('Entry of Marks'!AH502="","",'Entry of Marks'!AH502)</f>
        <v/>
      </c>
      <c r="AY80" s="116" t="str">
        <f t="shared" si="227"/>
        <v/>
      </c>
      <c r="AZ80" s="259" t="str">
        <f>IF('Entry of Marks'!AO502="","",'Entry of Marks'!AO502)</f>
        <v/>
      </c>
      <c r="BA80" s="116" t="str">
        <f t="shared" si="228"/>
        <v/>
      </c>
      <c r="BB80" s="167" t="str">
        <f t="shared" si="284"/>
        <v/>
      </c>
      <c r="BC80" s="167" t="str">
        <f t="shared" si="229"/>
        <v/>
      </c>
      <c r="BD80" s="167" t="str">
        <f t="shared" si="230"/>
        <v/>
      </c>
      <c r="BE80" s="165" t="str">
        <f t="shared" si="146"/>
        <v/>
      </c>
      <c r="BF80" s="260" t="str">
        <f>IF('Entry of Marks'!F607="","",'Entry of Marks'!F607)</f>
        <v/>
      </c>
      <c r="BG80" s="257" t="str">
        <f>IF('Entry of Marks'!AA607="","",'Entry of Marks'!AA607)</f>
        <v/>
      </c>
      <c r="BH80" s="257" t="str">
        <f>IF('Entry of Marks'!M607="","",'Entry of Marks'!M607)</f>
        <v/>
      </c>
      <c r="BI80" s="257" t="str">
        <f>IF('Entry of Marks'!AH607="","",'Entry of Marks'!AH607)</f>
        <v/>
      </c>
      <c r="BJ80" s="116" t="str">
        <f t="shared" si="231"/>
        <v/>
      </c>
      <c r="BK80" s="261" t="str">
        <f>IF('Entry of Marks'!AO607="","",'Entry of Marks'!AO607)</f>
        <v/>
      </c>
      <c r="BL80" s="116" t="str">
        <f t="shared" si="232"/>
        <v/>
      </c>
      <c r="BM80" s="167" t="str">
        <f t="shared" si="285"/>
        <v/>
      </c>
      <c r="BN80" s="176" t="str">
        <f t="shared" si="233"/>
        <v/>
      </c>
      <c r="BO80" s="176" t="str">
        <f t="shared" si="234"/>
        <v/>
      </c>
      <c r="BP80" s="176" t="str">
        <f t="shared" si="147"/>
        <v/>
      </c>
      <c r="BQ80" s="258" t="str">
        <f>IF('Entry of Marks'!F712="","",'Entry of Marks'!F712)</f>
        <v/>
      </c>
      <c r="BR80" s="119" t="str">
        <f>IF('Entry of Marks'!AA712="","",'Entry of Marks'!AA712)</f>
        <v/>
      </c>
      <c r="BS80" s="119" t="str">
        <f>IF('Entry of Marks'!M712="","",'Entry of Marks'!M712)</f>
        <v/>
      </c>
      <c r="BT80" s="119" t="str">
        <f>IF('Entry of Marks'!AH712="","",'Entry of Marks'!AH712)</f>
        <v/>
      </c>
      <c r="BU80" s="116" t="str">
        <f t="shared" si="235"/>
        <v/>
      </c>
      <c r="BV80" s="119" t="str">
        <f>IF('Entry of Marks'!AO712="","",'Entry of Marks'!AO712)</f>
        <v/>
      </c>
      <c r="BW80" s="116" t="str">
        <f t="shared" si="236"/>
        <v/>
      </c>
      <c r="BX80" s="167" t="str">
        <f t="shared" si="286"/>
        <v/>
      </c>
      <c r="BY80" s="167" t="str">
        <f t="shared" si="237"/>
        <v/>
      </c>
      <c r="BZ80" s="167" t="str">
        <f t="shared" si="238"/>
        <v/>
      </c>
      <c r="CA80" s="165" t="str">
        <f t="shared" si="153"/>
        <v/>
      </c>
      <c r="CB80" s="260" t="str">
        <f>IF('Entry of Marks'!F817="","",'Entry of Marks'!F817)</f>
        <v/>
      </c>
      <c r="CC80" s="257" t="str">
        <f>IF('Entry of Marks'!AA817="","",'Entry of Marks'!AA817)</f>
        <v/>
      </c>
      <c r="CD80" s="257" t="str">
        <f>IF('Entry of Marks'!M817="","",'Entry of Marks'!M817)</f>
        <v/>
      </c>
      <c r="CE80" s="257" t="str">
        <f>IF('Entry of Marks'!AH817="","",'Entry of Marks'!AH817)</f>
        <v/>
      </c>
      <c r="CF80" s="116" t="str">
        <f t="shared" si="239"/>
        <v/>
      </c>
      <c r="CG80" s="261" t="str">
        <f>IF('Entry of Marks'!AO817="","",'Entry of Marks'!AO817)</f>
        <v/>
      </c>
      <c r="CH80" s="116" t="str">
        <f t="shared" si="240"/>
        <v/>
      </c>
      <c r="CI80" s="167" t="str">
        <f t="shared" si="287"/>
        <v/>
      </c>
      <c r="CJ80" s="176" t="str">
        <f t="shared" si="241"/>
        <v/>
      </c>
      <c r="CK80" s="176" t="str">
        <f t="shared" si="242"/>
        <v/>
      </c>
      <c r="CL80" s="324" t="str">
        <f t="shared" si="243"/>
        <v/>
      </c>
      <c r="CM80" s="258" t="str">
        <f>IF('Entry of Marks'!F922="","",'Entry of Marks'!F922)</f>
        <v/>
      </c>
      <c r="CN80" s="119" t="str">
        <f>IF('Entry of Marks'!AA922="","",'Entry of Marks'!AA922)</f>
        <v/>
      </c>
      <c r="CO80" s="119" t="str">
        <f>IF('Entry of Marks'!M922="","",'Entry of Marks'!M922)</f>
        <v/>
      </c>
      <c r="CP80" s="119" t="str">
        <f>IF('Entry of Marks'!AH922="","",'Entry of Marks'!AH922)</f>
        <v/>
      </c>
      <c r="CQ80" s="116" t="str">
        <f t="shared" si="244"/>
        <v/>
      </c>
      <c r="CR80" s="119" t="str">
        <f>IF('Entry of Marks'!AO922="","",'Entry of Marks'!AO922)</f>
        <v/>
      </c>
      <c r="CS80" s="116" t="str">
        <f t="shared" si="245"/>
        <v/>
      </c>
      <c r="CT80" s="167" t="str">
        <f t="shared" si="288"/>
        <v/>
      </c>
      <c r="CU80" s="167" t="str">
        <f t="shared" si="246"/>
        <v/>
      </c>
      <c r="CV80" s="167" t="str">
        <f t="shared" si="247"/>
        <v/>
      </c>
      <c r="CW80" s="165" t="str">
        <f t="shared" si="148"/>
        <v/>
      </c>
      <c r="CX80" s="131" t="str">
        <f>IF('Co-Scholostic'!C79="","",'Co-Scholostic'!C79)</f>
        <v/>
      </c>
      <c r="CY80" s="131" t="str">
        <f>IF('Co-Scholostic'!D79="","",'Co-Scholostic'!D79)</f>
        <v/>
      </c>
      <c r="CZ80" s="131" t="str">
        <f>IF('Co-Scholostic'!E79="","",'Co-Scholostic'!E79)</f>
        <v/>
      </c>
      <c r="DA80" s="131" t="str">
        <f>IF('Co-Scholostic'!F79="","",'Co-Scholostic'!F79)</f>
        <v/>
      </c>
      <c r="DB80" s="134" t="str">
        <f t="shared" si="248"/>
        <v/>
      </c>
      <c r="DC80" s="134" t="str">
        <f t="shared" si="249"/>
        <v/>
      </c>
      <c r="DD80" s="134" t="str">
        <f t="shared" si="250"/>
        <v/>
      </c>
      <c r="DE80" s="134" t="str">
        <f t="shared" si="251"/>
        <v/>
      </c>
      <c r="DF80" s="134" t="str">
        <f t="shared" si="252"/>
        <v/>
      </c>
      <c r="DG80" s="134" t="str">
        <f t="shared" si="253"/>
        <v/>
      </c>
      <c r="DH80" s="134" t="str">
        <f t="shared" si="254"/>
        <v/>
      </c>
      <c r="DI80" s="134" t="str">
        <f t="shared" si="255"/>
        <v/>
      </c>
      <c r="DJ80" s="134" t="e">
        <f t="shared" si="256"/>
        <v>#VALUE!</v>
      </c>
      <c r="DK80" s="137" t="str">
        <f t="shared" si="257"/>
        <v/>
      </c>
      <c r="DL80" s="137" t="str">
        <f t="shared" si="258"/>
        <v/>
      </c>
      <c r="DM80" s="137" t="str">
        <f t="shared" si="259"/>
        <v/>
      </c>
      <c r="DN80" s="137" t="str">
        <f t="shared" si="260"/>
        <v/>
      </c>
      <c r="DO80" s="137" t="str">
        <f t="shared" si="261"/>
        <v/>
      </c>
      <c r="DP80" s="137" t="str">
        <f t="shared" si="262"/>
        <v/>
      </c>
      <c r="DQ80" s="137" t="str">
        <f t="shared" si="263"/>
        <v/>
      </c>
      <c r="DR80" s="137" t="str">
        <f t="shared" si="264"/>
        <v/>
      </c>
      <c r="DS80" s="137" t="e">
        <f t="shared" si="265"/>
        <v>#VALUE!</v>
      </c>
      <c r="DT80" s="143" t="str">
        <f t="shared" si="266"/>
        <v/>
      </c>
      <c r="DU80" s="144" t="str">
        <f t="shared" si="267"/>
        <v/>
      </c>
      <c r="DV80" s="145" t="str">
        <f t="shared" si="149"/>
        <v/>
      </c>
      <c r="DW80" s="138"/>
      <c r="DX80" s="30" t="str">
        <f t="shared" si="150"/>
        <v/>
      </c>
      <c r="DY80" s="146" t="str">
        <f t="shared" si="268"/>
        <v/>
      </c>
      <c r="DZ80" s="266" t="str">
        <f t="shared" si="154"/>
        <v/>
      </c>
      <c r="EA80" s="266" t="str">
        <f t="shared" si="155"/>
        <v/>
      </c>
      <c r="EB80" s="266" t="str">
        <f t="shared" si="156"/>
        <v/>
      </c>
      <c r="EC80" s="266" t="str">
        <f t="shared" si="157"/>
        <v/>
      </c>
      <c r="ED80" s="266" t="str">
        <f t="shared" si="158"/>
        <v/>
      </c>
      <c r="EE80" s="266" t="str">
        <f t="shared" si="159"/>
        <v/>
      </c>
      <c r="EF80" s="266" t="str">
        <f t="shared" si="160"/>
        <v/>
      </c>
      <c r="EG80" s="268"/>
      <c r="EH80" s="269" t="str">
        <f t="shared" si="291"/>
        <v/>
      </c>
      <c r="EI80" s="269" t="str">
        <f t="shared" si="292"/>
        <v/>
      </c>
      <c r="EJ80" s="269" t="str">
        <f t="shared" si="293"/>
        <v/>
      </c>
      <c r="EK80" s="269" t="str">
        <f t="shared" si="294"/>
        <v/>
      </c>
      <c r="EL80" s="271" t="str">
        <f t="shared" si="295"/>
        <v/>
      </c>
      <c r="EM80" s="271" t="str">
        <f t="shared" si="296"/>
        <v/>
      </c>
      <c r="EN80" s="273" t="str">
        <f t="shared" si="297"/>
        <v/>
      </c>
      <c r="EO80" s="276">
        <f t="shared" si="298"/>
        <v>0</v>
      </c>
      <c r="EP80" s="276" t="str">
        <f t="shared" si="269"/>
        <v/>
      </c>
      <c r="EQ80" s="148" t="str">
        <f t="shared" si="299"/>
        <v/>
      </c>
      <c r="ER80" s="148" t="str">
        <f t="shared" si="270"/>
        <v/>
      </c>
      <c r="ES80" s="276" t="str">
        <f t="shared" si="300"/>
        <v/>
      </c>
      <c r="ET80" s="276" t="str">
        <f t="shared" si="271"/>
        <v/>
      </c>
      <c r="EU80" s="147" t="str">
        <f t="shared" si="301"/>
        <v/>
      </c>
      <c r="EV80" s="148" t="str">
        <f t="shared" si="302"/>
        <v/>
      </c>
      <c r="EW80" s="148" t="str">
        <f t="shared" si="303"/>
        <v/>
      </c>
      <c r="EX80" s="148"/>
      <c r="EY80" s="148" t="str">
        <f t="shared" si="304"/>
        <v/>
      </c>
      <c r="EZ80" s="151" t="str">
        <f t="shared" si="305"/>
        <v/>
      </c>
      <c r="FA80" s="151" t="str">
        <f t="shared" si="306"/>
        <v/>
      </c>
      <c r="FB80" s="151" t="str">
        <f t="shared" si="307"/>
        <v/>
      </c>
      <c r="FC80" s="151" t="str">
        <f t="shared" si="308"/>
        <v/>
      </c>
      <c r="FD80" s="151" t="str">
        <f t="shared" si="309"/>
        <v/>
      </c>
      <c r="FE80" s="151" t="str">
        <f t="shared" si="310"/>
        <v/>
      </c>
      <c r="FF80" s="151" t="str">
        <f t="shared" si="311"/>
        <v/>
      </c>
      <c r="FG80" s="152" t="str">
        <f t="shared" si="312"/>
        <v/>
      </c>
      <c r="FH80" s="152" t="str">
        <f t="shared" si="313"/>
        <v/>
      </c>
      <c r="FI80" s="152" t="str">
        <f t="shared" si="314"/>
        <v/>
      </c>
      <c r="FJ80" s="152" t="str">
        <f t="shared" si="315"/>
        <v/>
      </c>
      <c r="FK80" s="151" t="str">
        <f t="shared" si="316"/>
        <v/>
      </c>
      <c r="FL80" s="151" t="str">
        <f t="shared" si="317"/>
        <v/>
      </c>
      <c r="FM80" s="152" t="str">
        <f t="shared" si="318"/>
        <v/>
      </c>
      <c r="FN80" s="152">
        <f t="shared" si="319"/>
        <v>0</v>
      </c>
      <c r="FO80" s="152" t="str">
        <f t="shared" si="272"/>
        <v/>
      </c>
      <c r="FP80" s="152" t="str">
        <f t="shared" si="320"/>
        <v/>
      </c>
      <c r="FQ80" s="152" t="str">
        <f t="shared" si="273"/>
        <v/>
      </c>
      <c r="FR80" s="152" t="str">
        <f t="shared" si="321"/>
        <v/>
      </c>
      <c r="FS80" s="152" t="str">
        <f t="shared" si="274"/>
        <v/>
      </c>
      <c r="FT80" s="152" t="str">
        <f t="shared" si="322"/>
        <v/>
      </c>
      <c r="FU80" s="152" t="str">
        <f t="shared" si="323"/>
        <v/>
      </c>
      <c r="FV80" s="151" t="str">
        <f t="shared" si="324"/>
        <v/>
      </c>
      <c r="FW80" s="151" t="str">
        <f t="shared" si="325"/>
        <v/>
      </c>
      <c r="FX80" s="152" t="str">
        <f t="shared" si="275"/>
        <v/>
      </c>
      <c r="FY80" s="153" t="str">
        <f t="shared" si="326"/>
        <v/>
      </c>
      <c r="FZ80" s="156">
        <f t="shared" si="327"/>
        <v>0</v>
      </c>
      <c r="GA80" s="241" t="str">
        <f t="shared" si="328"/>
        <v/>
      </c>
      <c r="GB80" s="214" t="str">
        <f t="shared" si="276"/>
        <v/>
      </c>
      <c r="GC80" s="214" t="str">
        <f t="shared" si="329"/>
        <v/>
      </c>
      <c r="GD80" s="242" t="str">
        <f t="shared" si="330"/>
        <v/>
      </c>
      <c r="GE80" s="253" t="str">
        <f t="shared" si="331"/>
        <v/>
      </c>
      <c r="GF80" s="253" t="str">
        <f t="shared" si="332"/>
        <v/>
      </c>
      <c r="GG80" s="253" t="str">
        <f t="shared" si="333"/>
        <v/>
      </c>
      <c r="GH80" s="253" t="str">
        <f t="shared" si="334"/>
        <v/>
      </c>
      <c r="GI80" s="253" t="str">
        <f t="shared" si="335"/>
        <v/>
      </c>
      <c r="GJ80" s="253" t="str">
        <f t="shared" si="336"/>
        <v/>
      </c>
      <c r="GK80" s="253" t="str">
        <f t="shared" si="337"/>
        <v/>
      </c>
      <c r="GL80" s="253" t="str">
        <f t="shared" si="338"/>
        <v/>
      </c>
      <c r="GM80" s="253" t="str">
        <f t="shared" si="339"/>
        <v/>
      </c>
      <c r="GN80" s="253" t="str">
        <f t="shared" si="340"/>
        <v/>
      </c>
      <c r="GO80" s="329" t="str">
        <f t="shared" si="277"/>
        <v/>
      </c>
      <c r="GP80" s="329" t="str">
        <f t="shared" si="278"/>
        <v/>
      </c>
    </row>
    <row r="81" spans="1:198" x14ac:dyDescent="0.35">
      <c r="A81" s="1">
        <f>IF('Student Profile'!A80="","",'Student Profile'!A80)</f>
        <v>78</v>
      </c>
      <c r="B81" s="28" t="str">
        <f>IF('Student Profile'!B80="","",'Student Profile'!B80)</f>
        <v/>
      </c>
      <c r="C81" s="114" t="str">
        <f>IF('Entry of Marks'!F83="","",'Entry of Marks'!F83)</f>
        <v/>
      </c>
      <c r="D81" s="119" t="str">
        <f>IF('Entry of Marks'!AA83="","",'Entry of Marks'!AA83)</f>
        <v/>
      </c>
      <c r="E81" s="115" t="str">
        <f>IF('Entry of Marks'!M83="","",'Entry of Marks'!M83)</f>
        <v/>
      </c>
      <c r="F81" s="115" t="str">
        <f>IF('Entry of Marks'!AH83="","",'Entry of Marks'!AH83)</f>
        <v/>
      </c>
      <c r="G81" s="116" t="str">
        <f t="shared" si="213"/>
        <v/>
      </c>
      <c r="H81" s="116" t="str">
        <f>IF('Entry of Marks'!AO83="","",'Entry of Marks'!AO83)</f>
        <v/>
      </c>
      <c r="I81" s="116" t="str">
        <f t="shared" si="279"/>
        <v/>
      </c>
      <c r="J81" s="167" t="str">
        <f t="shared" si="280"/>
        <v/>
      </c>
      <c r="K81" s="167" t="str">
        <f t="shared" si="214"/>
        <v/>
      </c>
      <c r="L81" s="167" t="str">
        <f t="shared" si="215"/>
        <v/>
      </c>
      <c r="M81" s="165" t="str">
        <f t="shared" si="289"/>
        <v/>
      </c>
      <c r="N81" s="124" t="str">
        <f>IF('Entry of Marks'!F188="","",'Entry of Marks'!F188)</f>
        <v/>
      </c>
      <c r="O81" s="125" t="str">
        <f>IF('Entry of Marks'!AA188="","",'Entry of Marks'!AA188)</f>
        <v/>
      </c>
      <c r="P81" s="125" t="str">
        <f>IF('Entry of Marks'!M188="","",'Entry of Marks'!M188)</f>
        <v/>
      </c>
      <c r="Q81" s="257" t="str">
        <f>IF('Entry of Marks'!AH188="","",'Entry of Marks'!AH188)</f>
        <v/>
      </c>
      <c r="R81" s="116" t="str">
        <f t="shared" si="216"/>
        <v/>
      </c>
      <c r="S81" s="126" t="str">
        <f>IF('Entry of Marks'!AO188="","",'Entry of Marks'!AO188)</f>
        <v/>
      </c>
      <c r="T81" s="116" t="str">
        <f t="shared" si="217"/>
        <v/>
      </c>
      <c r="U81" s="167" t="str">
        <f t="shared" si="281"/>
        <v/>
      </c>
      <c r="V81" s="176" t="str">
        <f t="shared" si="218"/>
        <v/>
      </c>
      <c r="W81" s="176" t="str">
        <f t="shared" si="219"/>
        <v/>
      </c>
      <c r="X81" s="174" t="str">
        <f t="shared" si="341"/>
        <v/>
      </c>
      <c r="Y81" s="258" t="str">
        <f>IF('Entry of Marks'!F293="","",'Entry of Marks'!F293)</f>
        <v/>
      </c>
      <c r="Z81" s="119" t="str">
        <f>IF('Entry of Marks'!AA293="","",'Entry of Marks'!AA293)</f>
        <v/>
      </c>
      <c r="AA81" s="119" t="str">
        <f>IF('Entry of Marks'!M293="","",'Entry of Marks'!M293)</f>
        <v/>
      </c>
      <c r="AB81" s="119" t="str">
        <f>IF('Entry of Marks'!AH293="","",'Entry of Marks'!AH293)</f>
        <v/>
      </c>
      <c r="AC81" s="116" t="str">
        <f t="shared" si="220"/>
        <v/>
      </c>
      <c r="AD81" s="259" t="str">
        <f>IF('Entry of Marks'!AO293="","",'Entry of Marks'!AO293)</f>
        <v/>
      </c>
      <c r="AE81" s="116" t="str">
        <f t="shared" si="221"/>
        <v/>
      </c>
      <c r="AF81" s="167" t="str">
        <f t="shared" si="282"/>
        <v/>
      </c>
      <c r="AG81" s="167" t="str">
        <f t="shared" si="222"/>
        <v/>
      </c>
      <c r="AH81" s="167" t="str">
        <f t="shared" si="223"/>
        <v/>
      </c>
      <c r="AI81" s="165" t="str">
        <f t="shared" si="151"/>
        <v/>
      </c>
      <c r="AJ81" s="260" t="str">
        <f>IF('Entry of Marks'!F398="","",'Entry of Marks'!F398)</f>
        <v/>
      </c>
      <c r="AK81" s="257" t="str">
        <f>IF('Entry of Marks'!AA398="","",'Entry of Marks'!AA398)</f>
        <v/>
      </c>
      <c r="AL81" s="257" t="str">
        <f>IF('Entry of Marks'!M398="","",'Entry of Marks'!M398)</f>
        <v/>
      </c>
      <c r="AM81" s="257" t="str">
        <f>IF('Entry of Marks'!AH398="","",'Entry of Marks'!AH398)</f>
        <v/>
      </c>
      <c r="AN81" s="116" t="str">
        <f t="shared" si="224"/>
        <v/>
      </c>
      <c r="AO81" s="261" t="str">
        <f>IF('Entry of Marks'!AO398="","",'Entry of Marks'!AO398)</f>
        <v/>
      </c>
      <c r="AP81" s="116" t="str">
        <f t="shared" si="225"/>
        <v/>
      </c>
      <c r="AQ81" s="167" t="str">
        <f t="shared" si="283"/>
        <v/>
      </c>
      <c r="AR81" s="176" t="str">
        <f t="shared" si="342"/>
        <v/>
      </c>
      <c r="AS81" s="176" t="str">
        <f t="shared" si="226"/>
        <v/>
      </c>
      <c r="AT81" s="176" t="str">
        <f t="shared" si="152"/>
        <v/>
      </c>
      <c r="AU81" s="262" t="str">
        <f>IF('Entry of Marks'!F503="","",'Entry of Marks'!F503)</f>
        <v/>
      </c>
      <c r="AV81" s="119" t="str">
        <f>IF('Entry of Marks'!AA503="","",'Entry of Marks'!AA503)</f>
        <v/>
      </c>
      <c r="AW81" s="119" t="str">
        <f>IF('Entry of Marks'!M503="","",'Entry of Marks'!M503)</f>
        <v/>
      </c>
      <c r="AX81" s="119" t="str">
        <f>IF('Entry of Marks'!AH503="","",'Entry of Marks'!AH503)</f>
        <v/>
      </c>
      <c r="AY81" s="116" t="str">
        <f t="shared" si="227"/>
        <v/>
      </c>
      <c r="AZ81" s="259" t="str">
        <f>IF('Entry of Marks'!AO503="","",'Entry of Marks'!AO503)</f>
        <v/>
      </c>
      <c r="BA81" s="116" t="str">
        <f t="shared" si="228"/>
        <v/>
      </c>
      <c r="BB81" s="167" t="str">
        <f t="shared" si="284"/>
        <v/>
      </c>
      <c r="BC81" s="167" t="str">
        <f t="shared" si="229"/>
        <v/>
      </c>
      <c r="BD81" s="167" t="str">
        <f t="shared" si="230"/>
        <v/>
      </c>
      <c r="BE81" s="165" t="str">
        <f t="shared" si="146"/>
        <v/>
      </c>
      <c r="BF81" s="260" t="str">
        <f>IF('Entry of Marks'!F608="","",'Entry of Marks'!F608)</f>
        <v/>
      </c>
      <c r="BG81" s="257" t="str">
        <f>IF('Entry of Marks'!AA608="","",'Entry of Marks'!AA608)</f>
        <v/>
      </c>
      <c r="BH81" s="257" t="str">
        <f>IF('Entry of Marks'!M608="","",'Entry of Marks'!M608)</f>
        <v/>
      </c>
      <c r="BI81" s="257" t="str">
        <f>IF('Entry of Marks'!AH608="","",'Entry of Marks'!AH608)</f>
        <v/>
      </c>
      <c r="BJ81" s="116" t="str">
        <f t="shared" si="231"/>
        <v/>
      </c>
      <c r="BK81" s="261" t="str">
        <f>IF('Entry of Marks'!AO608="","",'Entry of Marks'!AO608)</f>
        <v/>
      </c>
      <c r="BL81" s="116" t="str">
        <f t="shared" si="232"/>
        <v/>
      </c>
      <c r="BM81" s="167" t="str">
        <f t="shared" si="285"/>
        <v/>
      </c>
      <c r="BN81" s="176" t="str">
        <f t="shared" si="233"/>
        <v/>
      </c>
      <c r="BO81" s="176" t="str">
        <f t="shared" si="234"/>
        <v/>
      </c>
      <c r="BP81" s="176" t="str">
        <f t="shared" si="147"/>
        <v/>
      </c>
      <c r="BQ81" s="258" t="str">
        <f>IF('Entry of Marks'!F713="","",'Entry of Marks'!F713)</f>
        <v/>
      </c>
      <c r="BR81" s="119" t="str">
        <f>IF('Entry of Marks'!AA713="","",'Entry of Marks'!AA713)</f>
        <v/>
      </c>
      <c r="BS81" s="119" t="str">
        <f>IF('Entry of Marks'!M713="","",'Entry of Marks'!M713)</f>
        <v/>
      </c>
      <c r="BT81" s="119" t="str">
        <f>IF('Entry of Marks'!AH713="","",'Entry of Marks'!AH713)</f>
        <v/>
      </c>
      <c r="BU81" s="116" t="str">
        <f t="shared" si="235"/>
        <v/>
      </c>
      <c r="BV81" s="119" t="str">
        <f>IF('Entry of Marks'!AO713="","",'Entry of Marks'!AO713)</f>
        <v/>
      </c>
      <c r="BW81" s="116" t="str">
        <f t="shared" si="236"/>
        <v/>
      </c>
      <c r="BX81" s="167" t="str">
        <f t="shared" si="286"/>
        <v/>
      </c>
      <c r="BY81" s="167" t="str">
        <f t="shared" si="237"/>
        <v/>
      </c>
      <c r="BZ81" s="167" t="str">
        <f t="shared" si="238"/>
        <v/>
      </c>
      <c r="CA81" s="165" t="str">
        <f t="shared" si="153"/>
        <v/>
      </c>
      <c r="CB81" s="260" t="str">
        <f>IF('Entry of Marks'!F818="","",'Entry of Marks'!F818)</f>
        <v/>
      </c>
      <c r="CC81" s="257" t="str">
        <f>IF('Entry of Marks'!AA818="","",'Entry of Marks'!AA818)</f>
        <v/>
      </c>
      <c r="CD81" s="257" t="str">
        <f>IF('Entry of Marks'!M818="","",'Entry of Marks'!M818)</f>
        <v/>
      </c>
      <c r="CE81" s="257" t="str">
        <f>IF('Entry of Marks'!AH818="","",'Entry of Marks'!AH818)</f>
        <v/>
      </c>
      <c r="CF81" s="116" t="str">
        <f t="shared" si="239"/>
        <v/>
      </c>
      <c r="CG81" s="261" t="str">
        <f>IF('Entry of Marks'!AO818="","",'Entry of Marks'!AO818)</f>
        <v/>
      </c>
      <c r="CH81" s="116" t="str">
        <f t="shared" si="240"/>
        <v/>
      </c>
      <c r="CI81" s="167" t="str">
        <f t="shared" si="287"/>
        <v/>
      </c>
      <c r="CJ81" s="176" t="str">
        <f t="shared" si="241"/>
        <v/>
      </c>
      <c r="CK81" s="176" t="str">
        <f t="shared" si="242"/>
        <v/>
      </c>
      <c r="CL81" s="324" t="str">
        <f t="shared" si="243"/>
        <v/>
      </c>
      <c r="CM81" s="258" t="str">
        <f>IF('Entry of Marks'!F923="","",'Entry of Marks'!F923)</f>
        <v/>
      </c>
      <c r="CN81" s="119" t="str">
        <f>IF('Entry of Marks'!AA923="","",'Entry of Marks'!AA923)</f>
        <v/>
      </c>
      <c r="CO81" s="119" t="str">
        <f>IF('Entry of Marks'!M923="","",'Entry of Marks'!M923)</f>
        <v/>
      </c>
      <c r="CP81" s="119" t="str">
        <f>IF('Entry of Marks'!AH923="","",'Entry of Marks'!AH923)</f>
        <v/>
      </c>
      <c r="CQ81" s="116" t="str">
        <f t="shared" si="244"/>
        <v/>
      </c>
      <c r="CR81" s="119" t="str">
        <f>IF('Entry of Marks'!AO923="","",'Entry of Marks'!AO923)</f>
        <v/>
      </c>
      <c r="CS81" s="116" t="str">
        <f t="shared" si="245"/>
        <v/>
      </c>
      <c r="CT81" s="167" t="str">
        <f t="shared" si="288"/>
        <v/>
      </c>
      <c r="CU81" s="167" t="str">
        <f t="shared" si="246"/>
        <v/>
      </c>
      <c r="CV81" s="167" t="str">
        <f t="shared" si="247"/>
        <v/>
      </c>
      <c r="CW81" s="165" t="str">
        <f t="shared" si="148"/>
        <v/>
      </c>
      <c r="CX81" s="131" t="str">
        <f>IF('Co-Scholostic'!C80="","",'Co-Scholostic'!C80)</f>
        <v/>
      </c>
      <c r="CY81" s="131" t="str">
        <f>IF('Co-Scholostic'!D80="","",'Co-Scholostic'!D80)</f>
        <v/>
      </c>
      <c r="CZ81" s="131" t="str">
        <f>IF('Co-Scholostic'!E80="","",'Co-Scholostic'!E80)</f>
        <v/>
      </c>
      <c r="DA81" s="131" t="str">
        <f>IF('Co-Scholostic'!F80="","",'Co-Scholostic'!F80)</f>
        <v/>
      </c>
      <c r="DB81" s="134" t="str">
        <f t="shared" si="248"/>
        <v/>
      </c>
      <c r="DC81" s="134" t="str">
        <f t="shared" si="249"/>
        <v/>
      </c>
      <c r="DD81" s="134" t="str">
        <f t="shared" si="250"/>
        <v/>
      </c>
      <c r="DE81" s="134" t="str">
        <f t="shared" si="251"/>
        <v/>
      </c>
      <c r="DF81" s="134" t="str">
        <f t="shared" si="252"/>
        <v/>
      </c>
      <c r="DG81" s="134" t="str">
        <f t="shared" si="253"/>
        <v/>
      </c>
      <c r="DH81" s="134" t="str">
        <f t="shared" si="254"/>
        <v/>
      </c>
      <c r="DI81" s="134" t="str">
        <f t="shared" si="255"/>
        <v/>
      </c>
      <c r="DJ81" s="134" t="e">
        <f t="shared" si="256"/>
        <v>#VALUE!</v>
      </c>
      <c r="DK81" s="137" t="str">
        <f t="shared" si="257"/>
        <v/>
      </c>
      <c r="DL81" s="137" t="str">
        <f t="shared" si="258"/>
        <v/>
      </c>
      <c r="DM81" s="137" t="str">
        <f t="shared" si="259"/>
        <v/>
      </c>
      <c r="DN81" s="137" t="str">
        <f t="shared" si="260"/>
        <v/>
      </c>
      <c r="DO81" s="137" t="str">
        <f t="shared" si="261"/>
        <v/>
      </c>
      <c r="DP81" s="137" t="str">
        <f t="shared" si="262"/>
        <v/>
      </c>
      <c r="DQ81" s="137" t="str">
        <f t="shared" si="263"/>
        <v/>
      </c>
      <c r="DR81" s="137" t="str">
        <f t="shared" si="264"/>
        <v/>
      </c>
      <c r="DS81" s="137" t="e">
        <f t="shared" si="265"/>
        <v>#VALUE!</v>
      </c>
      <c r="DT81" s="143" t="str">
        <f t="shared" si="266"/>
        <v/>
      </c>
      <c r="DU81" s="144" t="str">
        <f t="shared" si="267"/>
        <v/>
      </c>
      <c r="DV81" s="145" t="str">
        <f t="shared" si="149"/>
        <v/>
      </c>
      <c r="DW81" s="138"/>
      <c r="DX81" s="30" t="str">
        <f t="shared" si="150"/>
        <v/>
      </c>
      <c r="DY81" s="146" t="str">
        <f t="shared" si="268"/>
        <v/>
      </c>
      <c r="DZ81" s="266" t="str">
        <f t="shared" si="154"/>
        <v/>
      </c>
      <c r="EA81" s="266" t="str">
        <f t="shared" si="155"/>
        <v/>
      </c>
      <c r="EB81" s="266" t="str">
        <f t="shared" si="156"/>
        <v/>
      </c>
      <c r="EC81" s="266" t="str">
        <f t="shared" si="157"/>
        <v/>
      </c>
      <c r="ED81" s="266" t="str">
        <f t="shared" si="158"/>
        <v/>
      </c>
      <c r="EE81" s="266" t="str">
        <f t="shared" si="159"/>
        <v/>
      </c>
      <c r="EF81" s="266" t="str">
        <f t="shared" si="160"/>
        <v/>
      </c>
      <c r="EG81" s="268"/>
      <c r="EH81" s="269" t="str">
        <f t="shared" si="291"/>
        <v/>
      </c>
      <c r="EI81" s="269" t="str">
        <f t="shared" si="292"/>
        <v/>
      </c>
      <c r="EJ81" s="269" t="str">
        <f t="shared" si="293"/>
        <v/>
      </c>
      <c r="EK81" s="269" t="str">
        <f t="shared" si="294"/>
        <v/>
      </c>
      <c r="EL81" s="271" t="str">
        <f t="shared" si="295"/>
        <v/>
      </c>
      <c r="EM81" s="271" t="str">
        <f t="shared" si="296"/>
        <v/>
      </c>
      <c r="EN81" s="273" t="str">
        <f t="shared" si="297"/>
        <v/>
      </c>
      <c r="EO81" s="276">
        <f t="shared" si="298"/>
        <v>0</v>
      </c>
      <c r="EP81" s="276" t="str">
        <f t="shared" si="269"/>
        <v/>
      </c>
      <c r="EQ81" s="148" t="str">
        <f t="shared" si="299"/>
        <v/>
      </c>
      <c r="ER81" s="148" t="str">
        <f t="shared" si="270"/>
        <v/>
      </c>
      <c r="ES81" s="276" t="str">
        <f t="shared" si="300"/>
        <v/>
      </c>
      <c r="ET81" s="276" t="str">
        <f t="shared" si="271"/>
        <v/>
      </c>
      <c r="EU81" s="147" t="str">
        <f t="shared" si="301"/>
        <v/>
      </c>
      <c r="EV81" s="148" t="str">
        <f t="shared" si="302"/>
        <v/>
      </c>
      <c r="EW81" s="148" t="str">
        <f t="shared" si="303"/>
        <v/>
      </c>
      <c r="EX81" s="148"/>
      <c r="EY81" s="148" t="str">
        <f t="shared" si="304"/>
        <v/>
      </c>
      <c r="EZ81" s="151" t="str">
        <f t="shared" si="305"/>
        <v/>
      </c>
      <c r="FA81" s="151" t="str">
        <f t="shared" si="306"/>
        <v/>
      </c>
      <c r="FB81" s="151" t="str">
        <f t="shared" si="307"/>
        <v/>
      </c>
      <c r="FC81" s="151" t="str">
        <f t="shared" si="308"/>
        <v/>
      </c>
      <c r="FD81" s="151" t="str">
        <f t="shared" si="309"/>
        <v/>
      </c>
      <c r="FE81" s="151" t="str">
        <f t="shared" si="310"/>
        <v/>
      </c>
      <c r="FF81" s="151" t="str">
        <f t="shared" si="311"/>
        <v/>
      </c>
      <c r="FG81" s="152" t="str">
        <f t="shared" si="312"/>
        <v/>
      </c>
      <c r="FH81" s="152" t="str">
        <f t="shared" si="313"/>
        <v/>
      </c>
      <c r="FI81" s="152" t="str">
        <f t="shared" si="314"/>
        <v/>
      </c>
      <c r="FJ81" s="152" t="str">
        <f t="shared" si="315"/>
        <v/>
      </c>
      <c r="FK81" s="151" t="str">
        <f t="shared" si="316"/>
        <v/>
      </c>
      <c r="FL81" s="151" t="str">
        <f t="shared" si="317"/>
        <v/>
      </c>
      <c r="FM81" s="152" t="str">
        <f t="shared" si="318"/>
        <v/>
      </c>
      <c r="FN81" s="152">
        <f t="shared" si="319"/>
        <v>0</v>
      </c>
      <c r="FO81" s="152" t="str">
        <f t="shared" si="272"/>
        <v/>
      </c>
      <c r="FP81" s="152" t="str">
        <f t="shared" si="320"/>
        <v/>
      </c>
      <c r="FQ81" s="152" t="str">
        <f t="shared" si="273"/>
        <v/>
      </c>
      <c r="FR81" s="152" t="str">
        <f t="shared" si="321"/>
        <v/>
      </c>
      <c r="FS81" s="152" t="str">
        <f t="shared" si="274"/>
        <v/>
      </c>
      <c r="FT81" s="152" t="str">
        <f t="shared" si="322"/>
        <v/>
      </c>
      <c r="FU81" s="152" t="str">
        <f t="shared" si="323"/>
        <v/>
      </c>
      <c r="FV81" s="151" t="str">
        <f t="shared" si="324"/>
        <v/>
      </c>
      <c r="FW81" s="151" t="str">
        <f t="shared" si="325"/>
        <v/>
      </c>
      <c r="FX81" s="152" t="str">
        <f t="shared" si="275"/>
        <v/>
      </c>
      <c r="FY81" s="153" t="str">
        <f t="shared" si="326"/>
        <v/>
      </c>
      <c r="FZ81" s="156">
        <f t="shared" si="327"/>
        <v>0</v>
      </c>
      <c r="GA81" s="241" t="str">
        <f t="shared" si="328"/>
        <v/>
      </c>
      <c r="GB81" s="214" t="str">
        <f t="shared" si="276"/>
        <v/>
      </c>
      <c r="GC81" s="214" t="str">
        <f t="shared" si="329"/>
        <v/>
      </c>
      <c r="GD81" s="242" t="str">
        <f t="shared" si="330"/>
        <v/>
      </c>
      <c r="GE81" s="253" t="str">
        <f t="shared" si="331"/>
        <v/>
      </c>
      <c r="GF81" s="253" t="str">
        <f t="shared" si="332"/>
        <v/>
      </c>
      <c r="GG81" s="253" t="str">
        <f t="shared" si="333"/>
        <v/>
      </c>
      <c r="GH81" s="253" t="str">
        <f t="shared" si="334"/>
        <v/>
      </c>
      <c r="GI81" s="253" t="str">
        <f t="shared" si="335"/>
        <v/>
      </c>
      <c r="GJ81" s="253" t="str">
        <f t="shared" si="336"/>
        <v/>
      </c>
      <c r="GK81" s="253" t="str">
        <f t="shared" si="337"/>
        <v/>
      </c>
      <c r="GL81" s="253" t="str">
        <f t="shared" si="338"/>
        <v/>
      </c>
      <c r="GM81" s="253" t="str">
        <f t="shared" si="339"/>
        <v/>
      </c>
      <c r="GN81" s="253" t="str">
        <f t="shared" si="340"/>
        <v/>
      </c>
      <c r="GO81" s="329" t="str">
        <f t="shared" si="277"/>
        <v/>
      </c>
      <c r="GP81" s="329" t="str">
        <f t="shared" si="278"/>
        <v/>
      </c>
    </row>
    <row r="82" spans="1:198" x14ac:dyDescent="0.35">
      <c r="A82" s="1">
        <f>IF('Student Profile'!A81="","",'Student Profile'!A81)</f>
        <v>79</v>
      </c>
      <c r="B82" s="28" t="str">
        <f>IF('Student Profile'!B81="","",'Student Profile'!B81)</f>
        <v/>
      </c>
      <c r="C82" s="114" t="str">
        <f>IF('Entry of Marks'!F84="","",'Entry of Marks'!F84)</f>
        <v/>
      </c>
      <c r="D82" s="119" t="str">
        <f>IF('Entry of Marks'!AA84="","",'Entry of Marks'!AA84)</f>
        <v/>
      </c>
      <c r="E82" s="115" t="str">
        <f>IF('Entry of Marks'!M84="","",'Entry of Marks'!M84)</f>
        <v/>
      </c>
      <c r="F82" s="115" t="str">
        <f>IF('Entry of Marks'!AH84="","",'Entry of Marks'!AH84)</f>
        <v/>
      </c>
      <c r="G82" s="116" t="str">
        <f t="shared" si="213"/>
        <v/>
      </c>
      <c r="H82" s="116" t="str">
        <f>IF('Entry of Marks'!AO84="","",'Entry of Marks'!AO84)</f>
        <v/>
      </c>
      <c r="I82" s="116" t="str">
        <f t="shared" si="279"/>
        <v/>
      </c>
      <c r="J82" s="167" t="str">
        <f t="shared" si="280"/>
        <v/>
      </c>
      <c r="K82" s="167" t="str">
        <f t="shared" si="214"/>
        <v/>
      </c>
      <c r="L82" s="167" t="str">
        <f t="shared" si="215"/>
        <v/>
      </c>
      <c r="M82" s="165" t="str">
        <f t="shared" si="289"/>
        <v/>
      </c>
      <c r="N82" s="124" t="str">
        <f>IF('Entry of Marks'!F189="","",'Entry of Marks'!F189)</f>
        <v/>
      </c>
      <c r="O82" s="125" t="str">
        <f>IF('Entry of Marks'!AA189="","",'Entry of Marks'!AA189)</f>
        <v/>
      </c>
      <c r="P82" s="125" t="str">
        <f>IF('Entry of Marks'!M189="","",'Entry of Marks'!M189)</f>
        <v/>
      </c>
      <c r="Q82" s="257" t="str">
        <f>IF('Entry of Marks'!AH189="","",'Entry of Marks'!AH189)</f>
        <v/>
      </c>
      <c r="R82" s="116" t="str">
        <f t="shared" si="216"/>
        <v/>
      </c>
      <c r="S82" s="126" t="str">
        <f>IF('Entry of Marks'!AO189="","",'Entry of Marks'!AO189)</f>
        <v/>
      </c>
      <c r="T82" s="116" t="str">
        <f t="shared" si="217"/>
        <v/>
      </c>
      <c r="U82" s="167" t="str">
        <f t="shared" si="281"/>
        <v/>
      </c>
      <c r="V82" s="176" t="str">
        <f t="shared" si="218"/>
        <v/>
      </c>
      <c r="W82" s="176" t="str">
        <f t="shared" si="219"/>
        <v/>
      </c>
      <c r="X82" s="174" t="str">
        <f t="shared" si="341"/>
        <v/>
      </c>
      <c r="Y82" s="258" t="str">
        <f>IF('Entry of Marks'!F294="","",'Entry of Marks'!F294)</f>
        <v/>
      </c>
      <c r="Z82" s="119" t="str">
        <f>IF('Entry of Marks'!AA294="","",'Entry of Marks'!AA294)</f>
        <v/>
      </c>
      <c r="AA82" s="119" t="str">
        <f>IF('Entry of Marks'!M294="","",'Entry of Marks'!M294)</f>
        <v/>
      </c>
      <c r="AB82" s="119" t="str">
        <f>IF('Entry of Marks'!AH294="","",'Entry of Marks'!AH294)</f>
        <v/>
      </c>
      <c r="AC82" s="116" t="str">
        <f t="shared" si="220"/>
        <v/>
      </c>
      <c r="AD82" s="259" t="str">
        <f>IF('Entry of Marks'!AO294="","",'Entry of Marks'!AO294)</f>
        <v/>
      </c>
      <c r="AE82" s="116" t="str">
        <f t="shared" si="221"/>
        <v/>
      </c>
      <c r="AF82" s="167" t="str">
        <f t="shared" si="282"/>
        <v/>
      </c>
      <c r="AG82" s="167" t="str">
        <f t="shared" si="222"/>
        <v/>
      </c>
      <c r="AH82" s="167" t="str">
        <f t="shared" si="223"/>
        <v/>
      </c>
      <c r="AI82" s="165" t="str">
        <f t="shared" si="151"/>
        <v/>
      </c>
      <c r="AJ82" s="260" t="str">
        <f>IF('Entry of Marks'!F399="","",'Entry of Marks'!F399)</f>
        <v/>
      </c>
      <c r="AK82" s="257" t="str">
        <f>IF('Entry of Marks'!AA399="","",'Entry of Marks'!AA399)</f>
        <v/>
      </c>
      <c r="AL82" s="257" t="str">
        <f>IF('Entry of Marks'!M399="","",'Entry of Marks'!M399)</f>
        <v/>
      </c>
      <c r="AM82" s="257" t="str">
        <f>IF('Entry of Marks'!AH399="","",'Entry of Marks'!AH399)</f>
        <v/>
      </c>
      <c r="AN82" s="116" t="str">
        <f t="shared" si="224"/>
        <v/>
      </c>
      <c r="AO82" s="261" t="str">
        <f>IF('Entry of Marks'!AO399="","",'Entry of Marks'!AO399)</f>
        <v/>
      </c>
      <c r="AP82" s="116" t="str">
        <f t="shared" si="225"/>
        <v/>
      </c>
      <c r="AQ82" s="167" t="str">
        <f t="shared" si="283"/>
        <v/>
      </c>
      <c r="AR82" s="176" t="str">
        <f t="shared" si="342"/>
        <v/>
      </c>
      <c r="AS82" s="176" t="str">
        <f t="shared" si="226"/>
        <v/>
      </c>
      <c r="AT82" s="176" t="str">
        <f t="shared" si="152"/>
        <v/>
      </c>
      <c r="AU82" s="262" t="str">
        <f>IF('Entry of Marks'!F504="","",'Entry of Marks'!F504)</f>
        <v/>
      </c>
      <c r="AV82" s="119" t="str">
        <f>IF('Entry of Marks'!AA504="","",'Entry of Marks'!AA504)</f>
        <v/>
      </c>
      <c r="AW82" s="119" t="str">
        <f>IF('Entry of Marks'!M504="","",'Entry of Marks'!M504)</f>
        <v/>
      </c>
      <c r="AX82" s="119" t="str">
        <f>IF('Entry of Marks'!AH504="","",'Entry of Marks'!AH504)</f>
        <v/>
      </c>
      <c r="AY82" s="116" t="str">
        <f t="shared" si="227"/>
        <v/>
      </c>
      <c r="AZ82" s="259" t="str">
        <f>IF('Entry of Marks'!AO504="","",'Entry of Marks'!AO504)</f>
        <v/>
      </c>
      <c r="BA82" s="116" t="str">
        <f t="shared" si="228"/>
        <v/>
      </c>
      <c r="BB82" s="167" t="str">
        <f t="shared" si="284"/>
        <v/>
      </c>
      <c r="BC82" s="167" t="str">
        <f t="shared" si="229"/>
        <v/>
      </c>
      <c r="BD82" s="167" t="str">
        <f t="shared" si="230"/>
        <v/>
      </c>
      <c r="BE82" s="165" t="str">
        <f t="shared" si="146"/>
        <v/>
      </c>
      <c r="BF82" s="260" t="str">
        <f>IF('Entry of Marks'!F609="","",'Entry of Marks'!F609)</f>
        <v/>
      </c>
      <c r="BG82" s="257" t="str">
        <f>IF('Entry of Marks'!AA609="","",'Entry of Marks'!AA609)</f>
        <v/>
      </c>
      <c r="BH82" s="257" t="str">
        <f>IF('Entry of Marks'!M609="","",'Entry of Marks'!M609)</f>
        <v/>
      </c>
      <c r="BI82" s="257" t="str">
        <f>IF('Entry of Marks'!AH609="","",'Entry of Marks'!AH609)</f>
        <v/>
      </c>
      <c r="BJ82" s="116" t="str">
        <f t="shared" si="231"/>
        <v/>
      </c>
      <c r="BK82" s="261" t="str">
        <f>IF('Entry of Marks'!AO609="","",'Entry of Marks'!AO609)</f>
        <v/>
      </c>
      <c r="BL82" s="116" t="str">
        <f t="shared" si="232"/>
        <v/>
      </c>
      <c r="BM82" s="167" t="str">
        <f t="shared" si="285"/>
        <v/>
      </c>
      <c r="BN82" s="176" t="str">
        <f t="shared" si="233"/>
        <v/>
      </c>
      <c r="BO82" s="176" t="str">
        <f t="shared" si="234"/>
        <v/>
      </c>
      <c r="BP82" s="176" t="str">
        <f t="shared" si="147"/>
        <v/>
      </c>
      <c r="BQ82" s="258" t="str">
        <f>IF('Entry of Marks'!F714="","",'Entry of Marks'!F714)</f>
        <v/>
      </c>
      <c r="BR82" s="119" t="str">
        <f>IF('Entry of Marks'!AA714="","",'Entry of Marks'!AA714)</f>
        <v/>
      </c>
      <c r="BS82" s="119" t="str">
        <f>IF('Entry of Marks'!M714="","",'Entry of Marks'!M714)</f>
        <v/>
      </c>
      <c r="BT82" s="119" t="str">
        <f>IF('Entry of Marks'!AH714="","",'Entry of Marks'!AH714)</f>
        <v/>
      </c>
      <c r="BU82" s="116" t="str">
        <f t="shared" si="235"/>
        <v/>
      </c>
      <c r="BV82" s="119" t="str">
        <f>IF('Entry of Marks'!AO714="","",'Entry of Marks'!AO714)</f>
        <v/>
      </c>
      <c r="BW82" s="116" t="str">
        <f t="shared" si="236"/>
        <v/>
      </c>
      <c r="BX82" s="167" t="str">
        <f t="shared" si="286"/>
        <v/>
      </c>
      <c r="BY82" s="167" t="str">
        <f t="shared" si="237"/>
        <v/>
      </c>
      <c r="BZ82" s="167" t="str">
        <f t="shared" si="238"/>
        <v/>
      </c>
      <c r="CA82" s="165" t="str">
        <f t="shared" si="153"/>
        <v/>
      </c>
      <c r="CB82" s="260" t="str">
        <f>IF('Entry of Marks'!F819="","",'Entry of Marks'!F819)</f>
        <v/>
      </c>
      <c r="CC82" s="257" t="str">
        <f>IF('Entry of Marks'!AA819="","",'Entry of Marks'!AA819)</f>
        <v/>
      </c>
      <c r="CD82" s="257" t="str">
        <f>IF('Entry of Marks'!M819="","",'Entry of Marks'!M819)</f>
        <v/>
      </c>
      <c r="CE82" s="257" t="str">
        <f>IF('Entry of Marks'!AH819="","",'Entry of Marks'!AH819)</f>
        <v/>
      </c>
      <c r="CF82" s="116" t="str">
        <f t="shared" si="239"/>
        <v/>
      </c>
      <c r="CG82" s="261" t="str">
        <f>IF('Entry of Marks'!AO819="","",'Entry of Marks'!AO819)</f>
        <v/>
      </c>
      <c r="CH82" s="116" t="str">
        <f t="shared" si="240"/>
        <v/>
      </c>
      <c r="CI82" s="167" t="str">
        <f t="shared" si="287"/>
        <v/>
      </c>
      <c r="CJ82" s="176" t="str">
        <f t="shared" si="241"/>
        <v/>
      </c>
      <c r="CK82" s="176" t="str">
        <f t="shared" si="242"/>
        <v/>
      </c>
      <c r="CL82" s="324" t="str">
        <f t="shared" si="243"/>
        <v/>
      </c>
      <c r="CM82" s="258" t="str">
        <f>IF('Entry of Marks'!F924="","",'Entry of Marks'!F924)</f>
        <v/>
      </c>
      <c r="CN82" s="119" t="str">
        <f>IF('Entry of Marks'!AA924="","",'Entry of Marks'!AA924)</f>
        <v/>
      </c>
      <c r="CO82" s="119" t="str">
        <f>IF('Entry of Marks'!M924="","",'Entry of Marks'!M924)</f>
        <v/>
      </c>
      <c r="CP82" s="119" t="str">
        <f>IF('Entry of Marks'!AH924="","",'Entry of Marks'!AH924)</f>
        <v/>
      </c>
      <c r="CQ82" s="116" t="str">
        <f t="shared" si="244"/>
        <v/>
      </c>
      <c r="CR82" s="119" t="str">
        <f>IF('Entry of Marks'!AO924="","",'Entry of Marks'!AO924)</f>
        <v/>
      </c>
      <c r="CS82" s="116" t="str">
        <f t="shared" si="245"/>
        <v/>
      </c>
      <c r="CT82" s="167" t="str">
        <f t="shared" si="288"/>
        <v/>
      </c>
      <c r="CU82" s="167" t="str">
        <f t="shared" si="246"/>
        <v/>
      </c>
      <c r="CV82" s="167" t="str">
        <f t="shared" si="247"/>
        <v/>
      </c>
      <c r="CW82" s="165" t="str">
        <f t="shared" si="148"/>
        <v/>
      </c>
      <c r="CX82" s="131" t="str">
        <f>IF('Co-Scholostic'!C81="","",'Co-Scholostic'!C81)</f>
        <v/>
      </c>
      <c r="CY82" s="131" t="str">
        <f>IF('Co-Scholostic'!D81="","",'Co-Scholostic'!D81)</f>
        <v/>
      </c>
      <c r="CZ82" s="131" t="str">
        <f>IF('Co-Scholostic'!E81="","",'Co-Scholostic'!E81)</f>
        <v/>
      </c>
      <c r="DA82" s="131" t="str">
        <f>IF('Co-Scholostic'!F81="","",'Co-Scholostic'!F81)</f>
        <v/>
      </c>
      <c r="DB82" s="134" t="str">
        <f t="shared" si="248"/>
        <v/>
      </c>
      <c r="DC82" s="134" t="str">
        <f t="shared" si="249"/>
        <v/>
      </c>
      <c r="DD82" s="134" t="str">
        <f t="shared" si="250"/>
        <v/>
      </c>
      <c r="DE82" s="134" t="str">
        <f t="shared" si="251"/>
        <v/>
      </c>
      <c r="DF82" s="134" t="str">
        <f t="shared" si="252"/>
        <v/>
      </c>
      <c r="DG82" s="134" t="str">
        <f t="shared" si="253"/>
        <v/>
      </c>
      <c r="DH82" s="134" t="str">
        <f t="shared" si="254"/>
        <v/>
      </c>
      <c r="DI82" s="134" t="str">
        <f t="shared" si="255"/>
        <v/>
      </c>
      <c r="DJ82" s="134" t="e">
        <f t="shared" si="256"/>
        <v>#VALUE!</v>
      </c>
      <c r="DK82" s="137" t="str">
        <f t="shared" si="257"/>
        <v/>
      </c>
      <c r="DL82" s="137" t="str">
        <f t="shared" si="258"/>
        <v/>
      </c>
      <c r="DM82" s="137" t="str">
        <f t="shared" si="259"/>
        <v/>
      </c>
      <c r="DN82" s="137" t="str">
        <f t="shared" si="260"/>
        <v/>
      </c>
      <c r="DO82" s="137" t="str">
        <f t="shared" si="261"/>
        <v/>
      </c>
      <c r="DP82" s="137" t="str">
        <f t="shared" si="262"/>
        <v/>
      </c>
      <c r="DQ82" s="137" t="str">
        <f t="shared" si="263"/>
        <v/>
      </c>
      <c r="DR82" s="137" t="str">
        <f t="shared" si="264"/>
        <v/>
      </c>
      <c r="DS82" s="137" t="e">
        <f t="shared" si="265"/>
        <v>#VALUE!</v>
      </c>
      <c r="DT82" s="143" t="str">
        <f t="shared" si="266"/>
        <v/>
      </c>
      <c r="DU82" s="144" t="str">
        <f t="shared" si="267"/>
        <v/>
      </c>
      <c r="DV82" s="145" t="str">
        <f t="shared" si="149"/>
        <v/>
      </c>
      <c r="DW82" s="138"/>
      <c r="DX82" s="30" t="str">
        <f t="shared" si="150"/>
        <v/>
      </c>
      <c r="DY82" s="146" t="str">
        <f t="shared" si="268"/>
        <v/>
      </c>
      <c r="DZ82" s="266" t="str">
        <f t="shared" si="154"/>
        <v/>
      </c>
      <c r="EA82" s="266" t="str">
        <f t="shared" si="155"/>
        <v/>
      </c>
      <c r="EB82" s="266" t="str">
        <f t="shared" si="156"/>
        <v/>
      </c>
      <c r="EC82" s="266" t="str">
        <f t="shared" si="157"/>
        <v/>
      </c>
      <c r="ED82" s="266" t="str">
        <f t="shared" si="158"/>
        <v/>
      </c>
      <c r="EE82" s="266" t="str">
        <f t="shared" si="159"/>
        <v/>
      </c>
      <c r="EF82" s="266" t="str">
        <f t="shared" si="160"/>
        <v/>
      </c>
      <c r="EG82" s="268"/>
      <c r="EH82" s="269" t="str">
        <f t="shared" si="291"/>
        <v/>
      </c>
      <c r="EI82" s="269" t="str">
        <f t="shared" si="292"/>
        <v/>
      </c>
      <c r="EJ82" s="269" t="str">
        <f t="shared" si="293"/>
        <v/>
      </c>
      <c r="EK82" s="269" t="str">
        <f t="shared" si="294"/>
        <v/>
      </c>
      <c r="EL82" s="271" t="str">
        <f t="shared" si="295"/>
        <v/>
      </c>
      <c r="EM82" s="271" t="str">
        <f t="shared" si="296"/>
        <v/>
      </c>
      <c r="EN82" s="273" t="str">
        <f t="shared" si="297"/>
        <v/>
      </c>
      <c r="EO82" s="276">
        <f t="shared" si="298"/>
        <v>0</v>
      </c>
      <c r="EP82" s="276" t="str">
        <f t="shared" si="269"/>
        <v/>
      </c>
      <c r="EQ82" s="148" t="str">
        <f t="shared" si="299"/>
        <v/>
      </c>
      <c r="ER82" s="148" t="str">
        <f t="shared" si="270"/>
        <v/>
      </c>
      <c r="ES82" s="276" t="str">
        <f t="shared" si="300"/>
        <v/>
      </c>
      <c r="ET82" s="276" t="str">
        <f t="shared" si="271"/>
        <v/>
      </c>
      <c r="EU82" s="147" t="str">
        <f t="shared" si="301"/>
        <v/>
      </c>
      <c r="EV82" s="148" t="str">
        <f t="shared" si="302"/>
        <v/>
      </c>
      <c r="EW82" s="148" t="str">
        <f t="shared" si="303"/>
        <v/>
      </c>
      <c r="EX82" s="148"/>
      <c r="EY82" s="148" t="str">
        <f t="shared" si="304"/>
        <v/>
      </c>
      <c r="EZ82" s="151" t="str">
        <f t="shared" si="305"/>
        <v/>
      </c>
      <c r="FA82" s="151" t="str">
        <f t="shared" si="306"/>
        <v/>
      </c>
      <c r="FB82" s="151" t="str">
        <f t="shared" si="307"/>
        <v/>
      </c>
      <c r="FC82" s="151" t="str">
        <f t="shared" si="308"/>
        <v/>
      </c>
      <c r="FD82" s="151" t="str">
        <f t="shared" si="309"/>
        <v/>
      </c>
      <c r="FE82" s="151" t="str">
        <f t="shared" si="310"/>
        <v/>
      </c>
      <c r="FF82" s="151" t="str">
        <f t="shared" si="311"/>
        <v/>
      </c>
      <c r="FG82" s="152" t="str">
        <f t="shared" si="312"/>
        <v/>
      </c>
      <c r="FH82" s="152" t="str">
        <f t="shared" si="313"/>
        <v/>
      </c>
      <c r="FI82" s="152" t="str">
        <f t="shared" si="314"/>
        <v/>
      </c>
      <c r="FJ82" s="152" t="str">
        <f t="shared" si="315"/>
        <v/>
      </c>
      <c r="FK82" s="151" t="str">
        <f t="shared" si="316"/>
        <v/>
      </c>
      <c r="FL82" s="151" t="str">
        <f t="shared" si="317"/>
        <v/>
      </c>
      <c r="FM82" s="152" t="str">
        <f t="shared" si="318"/>
        <v/>
      </c>
      <c r="FN82" s="152">
        <f t="shared" si="319"/>
        <v>0</v>
      </c>
      <c r="FO82" s="152" t="str">
        <f t="shared" si="272"/>
        <v/>
      </c>
      <c r="FP82" s="152" t="str">
        <f t="shared" si="320"/>
        <v/>
      </c>
      <c r="FQ82" s="152" t="str">
        <f t="shared" si="273"/>
        <v/>
      </c>
      <c r="FR82" s="152" t="str">
        <f t="shared" si="321"/>
        <v/>
      </c>
      <c r="FS82" s="152" t="str">
        <f t="shared" si="274"/>
        <v/>
      </c>
      <c r="FT82" s="152" t="str">
        <f t="shared" si="322"/>
        <v/>
      </c>
      <c r="FU82" s="152" t="str">
        <f t="shared" si="323"/>
        <v/>
      </c>
      <c r="FV82" s="151" t="str">
        <f t="shared" si="324"/>
        <v/>
      </c>
      <c r="FW82" s="151" t="str">
        <f t="shared" si="325"/>
        <v/>
      </c>
      <c r="FX82" s="152" t="str">
        <f t="shared" si="275"/>
        <v/>
      </c>
      <c r="FY82" s="153" t="str">
        <f t="shared" si="326"/>
        <v/>
      </c>
      <c r="FZ82" s="156">
        <f t="shared" si="327"/>
        <v>0</v>
      </c>
      <c r="GA82" s="241" t="str">
        <f t="shared" si="328"/>
        <v/>
      </c>
      <c r="GB82" s="214" t="str">
        <f t="shared" si="276"/>
        <v/>
      </c>
      <c r="GC82" s="214" t="str">
        <f t="shared" si="329"/>
        <v/>
      </c>
      <c r="GD82" s="242" t="str">
        <f t="shared" si="330"/>
        <v/>
      </c>
      <c r="GE82" s="253" t="str">
        <f t="shared" si="331"/>
        <v/>
      </c>
      <c r="GF82" s="253" t="str">
        <f t="shared" si="332"/>
        <v/>
      </c>
      <c r="GG82" s="253" t="str">
        <f t="shared" si="333"/>
        <v/>
      </c>
      <c r="GH82" s="253" t="str">
        <f t="shared" si="334"/>
        <v/>
      </c>
      <c r="GI82" s="253" t="str">
        <f t="shared" si="335"/>
        <v/>
      </c>
      <c r="GJ82" s="253" t="str">
        <f t="shared" si="336"/>
        <v/>
      </c>
      <c r="GK82" s="253" t="str">
        <f t="shared" si="337"/>
        <v/>
      </c>
      <c r="GL82" s="253" t="str">
        <f t="shared" si="338"/>
        <v/>
      </c>
      <c r="GM82" s="253" t="str">
        <f t="shared" si="339"/>
        <v/>
      </c>
      <c r="GN82" s="253" t="str">
        <f t="shared" si="340"/>
        <v/>
      </c>
      <c r="GO82" s="329" t="str">
        <f t="shared" si="277"/>
        <v/>
      </c>
      <c r="GP82" s="329" t="str">
        <f t="shared" si="278"/>
        <v/>
      </c>
    </row>
    <row r="83" spans="1:198" x14ac:dyDescent="0.35">
      <c r="A83" s="1">
        <f>IF('Student Profile'!A82="","",'Student Profile'!A82)</f>
        <v>80</v>
      </c>
      <c r="B83" s="28" t="str">
        <f>IF('Student Profile'!B82="","",'Student Profile'!B82)</f>
        <v/>
      </c>
      <c r="C83" s="114" t="str">
        <f>IF('Entry of Marks'!F85="","",'Entry of Marks'!F85)</f>
        <v/>
      </c>
      <c r="D83" s="119" t="str">
        <f>IF('Entry of Marks'!AA85="","",'Entry of Marks'!AA85)</f>
        <v/>
      </c>
      <c r="E83" s="115" t="str">
        <f>IF('Entry of Marks'!M85="","",'Entry of Marks'!M85)</f>
        <v/>
      </c>
      <c r="F83" s="115" t="str">
        <f>IF('Entry of Marks'!AH85="","",'Entry of Marks'!AH85)</f>
        <v/>
      </c>
      <c r="G83" s="116" t="str">
        <f t="shared" si="213"/>
        <v/>
      </c>
      <c r="H83" s="116" t="str">
        <f>IF('Entry of Marks'!AO85="","",'Entry of Marks'!AO85)</f>
        <v/>
      </c>
      <c r="I83" s="116" t="str">
        <f t="shared" si="279"/>
        <v/>
      </c>
      <c r="J83" s="167" t="str">
        <f t="shared" si="280"/>
        <v/>
      </c>
      <c r="K83" s="167" t="str">
        <f t="shared" si="214"/>
        <v/>
      </c>
      <c r="L83" s="167" t="str">
        <f t="shared" si="215"/>
        <v/>
      </c>
      <c r="M83" s="165" t="str">
        <f t="shared" si="289"/>
        <v/>
      </c>
      <c r="N83" s="124" t="str">
        <f>IF('Entry of Marks'!F190="","",'Entry of Marks'!F190)</f>
        <v/>
      </c>
      <c r="O83" s="125" t="str">
        <f>IF('Entry of Marks'!AA190="","",'Entry of Marks'!AA190)</f>
        <v/>
      </c>
      <c r="P83" s="125" t="str">
        <f>IF('Entry of Marks'!M190="","",'Entry of Marks'!M190)</f>
        <v/>
      </c>
      <c r="Q83" s="257" t="str">
        <f>IF('Entry of Marks'!AH190="","",'Entry of Marks'!AH190)</f>
        <v/>
      </c>
      <c r="R83" s="116" t="str">
        <f t="shared" si="216"/>
        <v/>
      </c>
      <c r="S83" s="126" t="str">
        <f>IF('Entry of Marks'!AO190="","",'Entry of Marks'!AO190)</f>
        <v/>
      </c>
      <c r="T83" s="116" t="str">
        <f t="shared" si="217"/>
        <v/>
      </c>
      <c r="U83" s="167" t="str">
        <f t="shared" si="281"/>
        <v/>
      </c>
      <c r="V83" s="176" t="str">
        <f t="shared" si="218"/>
        <v/>
      </c>
      <c r="W83" s="176" t="str">
        <f t="shared" si="219"/>
        <v/>
      </c>
      <c r="X83" s="174" t="str">
        <f t="shared" si="341"/>
        <v/>
      </c>
      <c r="Y83" s="258" t="str">
        <f>IF('Entry of Marks'!F295="","",'Entry of Marks'!F295)</f>
        <v/>
      </c>
      <c r="Z83" s="119" t="str">
        <f>IF('Entry of Marks'!AA295="","",'Entry of Marks'!AA295)</f>
        <v/>
      </c>
      <c r="AA83" s="119" t="str">
        <f>IF('Entry of Marks'!M295="","",'Entry of Marks'!M295)</f>
        <v/>
      </c>
      <c r="AB83" s="119" t="str">
        <f>IF('Entry of Marks'!AH295="","",'Entry of Marks'!AH295)</f>
        <v/>
      </c>
      <c r="AC83" s="116" t="str">
        <f t="shared" si="220"/>
        <v/>
      </c>
      <c r="AD83" s="259" t="str">
        <f>IF('Entry of Marks'!AO295="","",'Entry of Marks'!AO295)</f>
        <v/>
      </c>
      <c r="AE83" s="116" t="str">
        <f t="shared" si="221"/>
        <v/>
      </c>
      <c r="AF83" s="167" t="str">
        <f t="shared" si="282"/>
        <v/>
      </c>
      <c r="AG83" s="167" t="str">
        <f t="shared" si="222"/>
        <v/>
      </c>
      <c r="AH83" s="167" t="str">
        <f t="shared" si="223"/>
        <v/>
      </c>
      <c r="AI83" s="165" t="str">
        <f t="shared" si="151"/>
        <v/>
      </c>
      <c r="AJ83" s="260" t="str">
        <f>IF('Entry of Marks'!F400="","",'Entry of Marks'!F400)</f>
        <v/>
      </c>
      <c r="AK83" s="257" t="str">
        <f>IF('Entry of Marks'!AA400="","",'Entry of Marks'!AA400)</f>
        <v/>
      </c>
      <c r="AL83" s="257" t="str">
        <f>IF('Entry of Marks'!M400="","",'Entry of Marks'!M400)</f>
        <v/>
      </c>
      <c r="AM83" s="257" t="str">
        <f>IF('Entry of Marks'!AH400="","",'Entry of Marks'!AH400)</f>
        <v/>
      </c>
      <c r="AN83" s="116" t="str">
        <f t="shared" si="224"/>
        <v/>
      </c>
      <c r="AO83" s="261" t="str">
        <f>IF('Entry of Marks'!AO400="","",'Entry of Marks'!AO400)</f>
        <v/>
      </c>
      <c r="AP83" s="116" t="str">
        <f t="shared" si="225"/>
        <v/>
      </c>
      <c r="AQ83" s="167" t="str">
        <f t="shared" si="283"/>
        <v/>
      </c>
      <c r="AR83" s="176" t="str">
        <f t="shared" si="342"/>
        <v/>
      </c>
      <c r="AS83" s="176" t="str">
        <f t="shared" si="226"/>
        <v/>
      </c>
      <c r="AT83" s="176" t="str">
        <f t="shared" si="152"/>
        <v/>
      </c>
      <c r="AU83" s="262" t="str">
        <f>IF('Entry of Marks'!F505="","",'Entry of Marks'!F505)</f>
        <v/>
      </c>
      <c r="AV83" s="119" t="str">
        <f>IF('Entry of Marks'!AA505="","",'Entry of Marks'!AA505)</f>
        <v/>
      </c>
      <c r="AW83" s="119" t="str">
        <f>IF('Entry of Marks'!M505="","",'Entry of Marks'!M505)</f>
        <v/>
      </c>
      <c r="AX83" s="119" t="str">
        <f>IF('Entry of Marks'!AH505="","",'Entry of Marks'!AH505)</f>
        <v/>
      </c>
      <c r="AY83" s="116" t="str">
        <f t="shared" si="227"/>
        <v/>
      </c>
      <c r="AZ83" s="259" t="str">
        <f>IF('Entry of Marks'!AO505="","",'Entry of Marks'!AO505)</f>
        <v/>
      </c>
      <c r="BA83" s="116" t="str">
        <f t="shared" si="228"/>
        <v/>
      </c>
      <c r="BB83" s="167" t="str">
        <f t="shared" si="284"/>
        <v/>
      </c>
      <c r="BC83" s="167" t="str">
        <f t="shared" si="229"/>
        <v/>
      </c>
      <c r="BD83" s="167" t="str">
        <f t="shared" si="230"/>
        <v/>
      </c>
      <c r="BE83" s="165" t="str">
        <f t="shared" si="146"/>
        <v/>
      </c>
      <c r="BF83" s="260" t="str">
        <f>IF('Entry of Marks'!F610="","",'Entry of Marks'!F610)</f>
        <v/>
      </c>
      <c r="BG83" s="257" t="str">
        <f>IF('Entry of Marks'!AA610="","",'Entry of Marks'!AA610)</f>
        <v/>
      </c>
      <c r="BH83" s="257" t="str">
        <f>IF('Entry of Marks'!M610="","",'Entry of Marks'!M610)</f>
        <v/>
      </c>
      <c r="BI83" s="257" t="str">
        <f>IF('Entry of Marks'!AH610="","",'Entry of Marks'!AH610)</f>
        <v/>
      </c>
      <c r="BJ83" s="116" t="str">
        <f t="shared" si="231"/>
        <v/>
      </c>
      <c r="BK83" s="261" t="str">
        <f>IF('Entry of Marks'!AO610="","",'Entry of Marks'!AO610)</f>
        <v/>
      </c>
      <c r="BL83" s="116" t="str">
        <f t="shared" si="232"/>
        <v/>
      </c>
      <c r="BM83" s="167" t="str">
        <f t="shared" si="285"/>
        <v/>
      </c>
      <c r="BN83" s="176" t="str">
        <f t="shared" si="233"/>
        <v/>
      </c>
      <c r="BO83" s="176" t="str">
        <f t="shared" si="234"/>
        <v/>
      </c>
      <c r="BP83" s="176" t="str">
        <f t="shared" si="147"/>
        <v/>
      </c>
      <c r="BQ83" s="258" t="str">
        <f>IF('Entry of Marks'!F715="","",'Entry of Marks'!F715)</f>
        <v/>
      </c>
      <c r="BR83" s="119" t="str">
        <f>IF('Entry of Marks'!AA715="","",'Entry of Marks'!AA715)</f>
        <v/>
      </c>
      <c r="BS83" s="119" t="str">
        <f>IF('Entry of Marks'!M715="","",'Entry of Marks'!M715)</f>
        <v/>
      </c>
      <c r="BT83" s="119" t="str">
        <f>IF('Entry of Marks'!AH715="","",'Entry of Marks'!AH715)</f>
        <v/>
      </c>
      <c r="BU83" s="116" t="str">
        <f t="shared" si="235"/>
        <v/>
      </c>
      <c r="BV83" s="119" t="str">
        <f>IF('Entry of Marks'!AO715="","",'Entry of Marks'!AO715)</f>
        <v/>
      </c>
      <c r="BW83" s="116" t="str">
        <f t="shared" si="236"/>
        <v/>
      </c>
      <c r="BX83" s="167" t="str">
        <f t="shared" si="286"/>
        <v/>
      </c>
      <c r="BY83" s="167" t="str">
        <f t="shared" si="237"/>
        <v/>
      </c>
      <c r="BZ83" s="167" t="str">
        <f t="shared" si="238"/>
        <v/>
      </c>
      <c r="CA83" s="165" t="str">
        <f t="shared" si="153"/>
        <v/>
      </c>
      <c r="CB83" s="260" t="str">
        <f>IF('Entry of Marks'!F820="","",'Entry of Marks'!F820)</f>
        <v/>
      </c>
      <c r="CC83" s="257" t="str">
        <f>IF('Entry of Marks'!AA820="","",'Entry of Marks'!AA820)</f>
        <v/>
      </c>
      <c r="CD83" s="257" t="str">
        <f>IF('Entry of Marks'!M820="","",'Entry of Marks'!M820)</f>
        <v/>
      </c>
      <c r="CE83" s="257" t="str">
        <f>IF('Entry of Marks'!AH820="","",'Entry of Marks'!AH820)</f>
        <v/>
      </c>
      <c r="CF83" s="116" t="str">
        <f t="shared" si="239"/>
        <v/>
      </c>
      <c r="CG83" s="261" t="str">
        <f>IF('Entry of Marks'!AO820="","",'Entry of Marks'!AO820)</f>
        <v/>
      </c>
      <c r="CH83" s="116" t="str">
        <f t="shared" si="240"/>
        <v/>
      </c>
      <c r="CI83" s="167" t="str">
        <f t="shared" si="287"/>
        <v/>
      </c>
      <c r="CJ83" s="176" t="str">
        <f t="shared" si="241"/>
        <v/>
      </c>
      <c r="CK83" s="176" t="str">
        <f t="shared" si="242"/>
        <v/>
      </c>
      <c r="CL83" s="324" t="str">
        <f t="shared" si="243"/>
        <v/>
      </c>
      <c r="CM83" s="258" t="str">
        <f>IF('Entry of Marks'!F925="","",'Entry of Marks'!F925)</f>
        <v/>
      </c>
      <c r="CN83" s="119" t="str">
        <f>IF('Entry of Marks'!AA925="","",'Entry of Marks'!AA925)</f>
        <v/>
      </c>
      <c r="CO83" s="119" t="str">
        <f>IF('Entry of Marks'!M925="","",'Entry of Marks'!M925)</f>
        <v/>
      </c>
      <c r="CP83" s="119" t="str">
        <f>IF('Entry of Marks'!AH925="","",'Entry of Marks'!AH925)</f>
        <v/>
      </c>
      <c r="CQ83" s="116" t="str">
        <f t="shared" si="244"/>
        <v/>
      </c>
      <c r="CR83" s="119" t="str">
        <f>IF('Entry of Marks'!AO925="","",'Entry of Marks'!AO925)</f>
        <v/>
      </c>
      <c r="CS83" s="116" t="str">
        <f t="shared" si="245"/>
        <v/>
      </c>
      <c r="CT83" s="167" t="str">
        <f t="shared" si="288"/>
        <v/>
      </c>
      <c r="CU83" s="167" t="str">
        <f t="shared" si="246"/>
        <v/>
      </c>
      <c r="CV83" s="167" t="str">
        <f t="shared" si="247"/>
        <v/>
      </c>
      <c r="CW83" s="165" t="str">
        <f t="shared" si="148"/>
        <v/>
      </c>
      <c r="CX83" s="131" t="str">
        <f>IF('Co-Scholostic'!C82="","",'Co-Scholostic'!C82)</f>
        <v/>
      </c>
      <c r="CY83" s="131" t="str">
        <f>IF('Co-Scholostic'!D82="","",'Co-Scholostic'!D82)</f>
        <v/>
      </c>
      <c r="CZ83" s="131" t="str">
        <f>IF('Co-Scholostic'!E82="","",'Co-Scholostic'!E82)</f>
        <v/>
      </c>
      <c r="DA83" s="131" t="str">
        <f>IF('Co-Scholostic'!F82="","",'Co-Scholostic'!F82)</f>
        <v/>
      </c>
      <c r="DB83" s="134" t="str">
        <f t="shared" si="248"/>
        <v/>
      </c>
      <c r="DC83" s="134" t="str">
        <f t="shared" si="249"/>
        <v/>
      </c>
      <c r="DD83" s="134" t="str">
        <f t="shared" si="250"/>
        <v/>
      </c>
      <c r="DE83" s="134" t="str">
        <f t="shared" si="251"/>
        <v/>
      </c>
      <c r="DF83" s="134" t="str">
        <f t="shared" si="252"/>
        <v/>
      </c>
      <c r="DG83" s="134" t="str">
        <f t="shared" si="253"/>
        <v/>
      </c>
      <c r="DH83" s="134" t="str">
        <f t="shared" si="254"/>
        <v/>
      </c>
      <c r="DI83" s="134" t="str">
        <f t="shared" si="255"/>
        <v/>
      </c>
      <c r="DJ83" s="134" t="e">
        <f t="shared" si="256"/>
        <v>#VALUE!</v>
      </c>
      <c r="DK83" s="137" t="str">
        <f t="shared" si="257"/>
        <v/>
      </c>
      <c r="DL83" s="137" t="str">
        <f t="shared" si="258"/>
        <v/>
      </c>
      <c r="DM83" s="137" t="str">
        <f t="shared" si="259"/>
        <v/>
      </c>
      <c r="DN83" s="137" t="str">
        <f t="shared" si="260"/>
        <v/>
      </c>
      <c r="DO83" s="137" t="str">
        <f t="shared" si="261"/>
        <v/>
      </c>
      <c r="DP83" s="137" t="str">
        <f t="shared" si="262"/>
        <v/>
      </c>
      <c r="DQ83" s="137" t="str">
        <f t="shared" si="263"/>
        <v/>
      </c>
      <c r="DR83" s="137" t="str">
        <f t="shared" si="264"/>
        <v/>
      </c>
      <c r="DS83" s="137" t="e">
        <f t="shared" si="265"/>
        <v>#VALUE!</v>
      </c>
      <c r="DT83" s="143" t="str">
        <f t="shared" si="266"/>
        <v/>
      </c>
      <c r="DU83" s="144" t="str">
        <f t="shared" si="267"/>
        <v/>
      </c>
      <c r="DV83" s="145" t="str">
        <f t="shared" si="149"/>
        <v/>
      </c>
      <c r="DW83" s="138"/>
      <c r="DX83" s="30" t="str">
        <f t="shared" si="150"/>
        <v/>
      </c>
      <c r="DY83" s="146" t="str">
        <f t="shared" si="268"/>
        <v/>
      </c>
      <c r="DZ83" s="266" t="str">
        <f t="shared" si="154"/>
        <v/>
      </c>
      <c r="EA83" s="266" t="str">
        <f t="shared" si="155"/>
        <v/>
      </c>
      <c r="EB83" s="266" t="str">
        <f t="shared" si="156"/>
        <v/>
      </c>
      <c r="EC83" s="266" t="str">
        <f t="shared" si="157"/>
        <v/>
      </c>
      <c r="ED83" s="266" t="str">
        <f t="shared" si="158"/>
        <v/>
      </c>
      <c r="EE83" s="266" t="str">
        <f t="shared" si="159"/>
        <v/>
      </c>
      <c r="EF83" s="266" t="str">
        <f t="shared" si="160"/>
        <v/>
      </c>
      <c r="EG83" s="268"/>
      <c r="EH83" s="269" t="str">
        <f t="shared" si="291"/>
        <v/>
      </c>
      <c r="EI83" s="269" t="str">
        <f t="shared" si="292"/>
        <v/>
      </c>
      <c r="EJ83" s="269" t="str">
        <f t="shared" si="293"/>
        <v/>
      </c>
      <c r="EK83" s="269" t="str">
        <f t="shared" si="294"/>
        <v/>
      </c>
      <c r="EL83" s="271" t="str">
        <f t="shared" si="295"/>
        <v/>
      </c>
      <c r="EM83" s="271" t="str">
        <f t="shared" si="296"/>
        <v/>
      </c>
      <c r="EN83" s="273" t="str">
        <f t="shared" si="297"/>
        <v/>
      </c>
      <c r="EO83" s="276">
        <f t="shared" si="298"/>
        <v>0</v>
      </c>
      <c r="EP83" s="276" t="str">
        <f t="shared" si="269"/>
        <v/>
      </c>
      <c r="EQ83" s="148" t="str">
        <f t="shared" si="299"/>
        <v/>
      </c>
      <c r="ER83" s="148" t="str">
        <f t="shared" si="270"/>
        <v/>
      </c>
      <c r="ES83" s="276" t="str">
        <f t="shared" si="300"/>
        <v/>
      </c>
      <c r="ET83" s="276" t="str">
        <f t="shared" si="271"/>
        <v/>
      </c>
      <c r="EU83" s="147" t="str">
        <f t="shared" si="301"/>
        <v/>
      </c>
      <c r="EV83" s="148" t="str">
        <f t="shared" si="302"/>
        <v/>
      </c>
      <c r="EW83" s="148" t="str">
        <f t="shared" si="303"/>
        <v/>
      </c>
      <c r="EX83" s="148"/>
      <c r="EY83" s="148" t="str">
        <f t="shared" si="304"/>
        <v/>
      </c>
      <c r="EZ83" s="151" t="str">
        <f t="shared" si="305"/>
        <v/>
      </c>
      <c r="FA83" s="151" t="str">
        <f t="shared" si="306"/>
        <v/>
      </c>
      <c r="FB83" s="151" t="str">
        <f t="shared" si="307"/>
        <v/>
      </c>
      <c r="FC83" s="151" t="str">
        <f t="shared" si="308"/>
        <v/>
      </c>
      <c r="FD83" s="151" t="str">
        <f t="shared" si="309"/>
        <v/>
      </c>
      <c r="FE83" s="151" t="str">
        <f t="shared" si="310"/>
        <v/>
      </c>
      <c r="FF83" s="151" t="str">
        <f t="shared" si="311"/>
        <v/>
      </c>
      <c r="FG83" s="152" t="str">
        <f t="shared" si="312"/>
        <v/>
      </c>
      <c r="FH83" s="152" t="str">
        <f t="shared" si="313"/>
        <v/>
      </c>
      <c r="FI83" s="152" t="str">
        <f t="shared" si="314"/>
        <v/>
      </c>
      <c r="FJ83" s="152" t="str">
        <f t="shared" si="315"/>
        <v/>
      </c>
      <c r="FK83" s="151" t="str">
        <f t="shared" si="316"/>
        <v/>
      </c>
      <c r="FL83" s="151" t="str">
        <f t="shared" si="317"/>
        <v/>
      </c>
      <c r="FM83" s="152" t="str">
        <f t="shared" si="318"/>
        <v/>
      </c>
      <c r="FN83" s="152">
        <f t="shared" si="319"/>
        <v>0</v>
      </c>
      <c r="FO83" s="152" t="str">
        <f t="shared" si="272"/>
        <v/>
      </c>
      <c r="FP83" s="152" t="str">
        <f t="shared" si="320"/>
        <v/>
      </c>
      <c r="FQ83" s="152" t="str">
        <f t="shared" si="273"/>
        <v/>
      </c>
      <c r="FR83" s="152" t="str">
        <f t="shared" si="321"/>
        <v/>
      </c>
      <c r="FS83" s="152" t="str">
        <f t="shared" si="274"/>
        <v/>
      </c>
      <c r="FT83" s="152" t="str">
        <f t="shared" si="322"/>
        <v/>
      </c>
      <c r="FU83" s="152" t="str">
        <f t="shared" si="323"/>
        <v/>
      </c>
      <c r="FV83" s="151" t="str">
        <f t="shared" si="324"/>
        <v/>
      </c>
      <c r="FW83" s="151" t="str">
        <f t="shared" si="325"/>
        <v/>
      </c>
      <c r="FX83" s="152" t="str">
        <f t="shared" si="275"/>
        <v/>
      </c>
      <c r="FY83" s="153" t="str">
        <f t="shared" si="326"/>
        <v/>
      </c>
      <c r="FZ83" s="156">
        <f t="shared" si="327"/>
        <v>0</v>
      </c>
      <c r="GA83" s="241" t="str">
        <f t="shared" si="328"/>
        <v/>
      </c>
      <c r="GB83" s="214" t="str">
        <f t="shared" si="276"/>
        <v/>
      </c>
      <c r="GC83" s="214" t="str">
        <f t="shared" si="329"/>
        <v/>
      </c>
      <c r="GD83" s="242" t="str">
        <f t="shared" si="330"/>
        <v/>
      </c>
      <c r="GE83" s="253" t="str">
        <f t="shared" si="331"/>
        <v/>
      </c>
      <c r="GF83" s="253" t="str">
        <f t="shared" si="332"/>
        <v/>
      </c>
      <c r="GG83" s="253" t="str">
        <f t="shared" si="333"/>
        <v/>
      </c>
      <c r="GH83" s="253" t="str">
        <f t="shared" si="334"/>
        <v/>
      </c>
      <c r="GI83" s="253" t="str">
        <f t="shared" si="335"/>
        <v/>
      </c>
      <c r="GJ83" s="253" t="str">
        <f t="shared" si="336"/>
        <v/>
      </c>
      <c r="GK83" s="253" t="str">
        <f t="shared" si="337"/>
        <v/>
      </c>
      <c r="GL83" s="253" t="str">
        <f t="shared" si="338"/>
        <v/>
      </c>
      <c r="GM83" s="253" t="str">
        <f t="shared" si="339"/>
        <v/>
      </c>
      <c r="GN83" s="253" t="str">
        <f t="shared" si="340"/>
        <v/>
      </c>
      <c r="GO83" s="329" t="str">
        <f t="shared" si="277"/>
        <v/>
      </c>
      <c r="GP83" s="329" t="str">
        <f t="shared" si="278"/>
        <v/>
      </c>
    </row>
    <row r="84" spans="1:198" x14ac:dyDescent="0.35">
      <c r="A84" s="1">
        <f>IF('Student Profile'!A83="","",'Student Profile'!A83)</f>
        <v>81</v>
      </c>
      <c r="B84" s="28" t="str">
        <f>IF('Student Profile'!B83="","",'Student Profile'!B83)</f>
        <v/>
      </c>
      <c r="C84" s="114" t="str">
        <f>IF('Entry of Marks'!F86="","",'Entry of Marks'!F86)</f>
        <v/>
      </c>
      <c r="D84" s="119" t="str">
        <f>IF('Entry of Marks'!AA86="","",'Entry of Marks'!AA86)</f>
        <v/>
      </c>
      <c r="E84" s="115" t="str">
        <f>IF('Entry of Marks'!M86="","",'Entry of Marks'!M86)</f>
        <v/>
      </c>
      <c r="F84" s="115" t="str">
        <f>IF('Entry of Marks'!AH86="","",'Entry of Marks'!AH86)</f>
        <v/>
      </c>
      <c r="G84" s="116" t="str">
        <f t="shared" si="213"/>
        <v/>
      </c>
      <c r="H84" s="116" t="str">
        <f>IF('Entry of Marks'!AO86="","",'Entry of Marks'!AO86)</f>
        <v/>
      </c>
      <c r="I84" s="116" t="str">
        <f t="shared" si="279"/>
        <v/>
      </c>
      <c r="J84" s="167" t="str">
        <f t="shared" si="280"/>
        <v/>
      </c>
      <c r="K84" s="167" t="str">
        <f t="shared" si="214"/>
        <v/>
      </c>
      <c r="L84" s="167" t="str">
        <f t="shared" si="215"/>
        <v/>
      </c>
      <c r="M84" s="165" t="str">
        <f t="shared" si="289"/>
        <v/>
      </c>
      <c r="N84" s="124" t="str">
        <f>IF('Entry of Marks'!F191="","",'Entry of Marks'!F191)</f>
        <v/>
      </c>
      <c r="O84" s="125" t="str">
        <f>IF('Entry of Marks'!AA191="","",'Entry of Marks'!AA191)</f>
        <v/>
      </c>
      <c r="P84" s="125" t="str">
        <f>IF('Entry of Marks'!M191="","",'Entry of Marks'!M191)</f>
        <v/>
      </c>
      <c r="Q84" s="257" t="str">
        <f>IF('Entry of Marks'!AH191="","",'Entry of Marks'!AH191)</f>
        <v/>
      </c>
      <c r="R84" s="116" t="str">
        <f t="shared" si="216"/>
        <v/>
      </c>
      <c r="S84" s="126" t="str">
        <f>IF('Entry of Marks'!AO191="","",'Entry of Marks'!AO191)</f>
        <v/>
      </c>
      <c r="T84" s="116" t="str">
        <f t="shared" si="217"/>
        <v/>
      </c>
      <c r="U84" s="167" t="str">
        <f t="shared" si="281"/>
        <v/>
      </c>
      <c r="V84" s="176" t="str">
        <f t="shared" si="218"/>
        <v/>
      </c>
      <c r="W84" s="176" t="str">
        <f t="shared" si="219"/>
        <v/>
      </c>
      <c r="X84" s="174" t="str">
        <f t="shared" si="341"/>
        <v/>
      </c>
      <c r="Y84" s="258" t="str">
        <f>IF('Entry of Marks'!F296="","",'Entry of Marks'!F296)</f>
        <v/>
      </c>
      <c r="Z84" s="119" t="str">
        <f>IF('Entry of Marks'!AA296="","",'Entry of Marks'!AA296)</f>
        <v/>
      </c>
      <c r="AA84" s="119" t="str">
        <f>IF('Entry of Marks'!M296="","",'Entry of Marks'!M296)</f>
        <v/>
      </c>
      <c r="AB84" s="119" t="str">
        <f>IF('Entry of Marks'!AH296="","",'Entry of Marks'!AH296)</f>
        <v/>
      </c>
      <c r="AC84" s="116" t="str">
        <f t="shared" si="220"/>
        <v/>
      </c>
      <c r="AD84" s="259" t="str">
        <f>IF('Entry of Marks'!AO296="","",'Entry of Marks'!AO296)</f>
        <v/>
      </c>
      <c r="AE84" s="116" t="str">
        <f t="shared" si="221"/>
        <v/>
      </c>
      <c r="AF84" s="167" t="str">
        <f t="shared" si="282"/>
        <v/>
      </c>
      <c r="AG84" s="167" t="str">
        <f t="shared" si="222"/>
        <v/>
      </c>
      <c r="AH84" s="167" t="str">
        <f t="shared" si="223"/>
        <v/>
      </c>
      <c r="AI84" s="165" t="str">
        <f t="shared" si="151"/>
        <v/>
      </c>
      <c r="AJ84" s="260" t="str">
        <f>IF('Entry of Marks'!F401="","",'Entry of Marks'!F401)</f>
        <v/>
      </c>
      <c r="AK84" s="257" t="str">
        <f>IF('Entry of Marks'!AA401="","",'Entry of Marks'!AA401)</f>
        <v/>
      </c>
      <c r="AL84" s="257" t="str">
        <f>IF('Entry of Marks'!M401="","",'Entry of Marks'!M401)</f>
        <v/>
      </c>
      <c r="AM84" s="257" t="str">
        <f>IF('Entry of Marks'!AH401="","",'Entry of Marks'!AH401)</f>
        <v/>
      </c>
      <c r="AN84" s="116" t="str">
        <f t="shared" si="224"/>
        <v/>
      </c>
      <c r="AO84" s="261" t="str">
        <f>IF('Entry of Marks'!AO401="","",'Entry of Marks'!AO401)</f>
        <v/>
      </c>
      <c r="AP84" s="116" t="str">
        <f t="shared" si="225"/>
        <v/>
      </c>
      <c r="AQ84" s="167" t="str">
        <f t="shared" si="283"/>
        <v/>
      </c>
      <c r="AR84" s="176" t="str">
        <f t="shared" si="342"/>
        <v/>
      </c>
      <c r="AS84" s="176" t="str">
        <f t="shared" si="226"/>
        <v/>
      </c>
      <c r="AT84" s="176" t="str">
        <f t="shared" si="152"/>
        <v/>
      </c>
      <c r="AU84" s="262" t="str">
        <f>IF('Entry of Marks'!F506="","",'Entry of Marks'!F506)</f>
        <v/>
      </c>
      <c r="AV84" s="119" t="str">
        <f>IF('Entry of Marks'!AA506="","",'Entry of Marks'!AA506)</f>
        <v/>
      </c>
      <c r="AW84" s="119" t="str">
        <f>IF('Entry of Marks'!M506="","",'Entry of Marks'!M506)</f>
        <v/>
      </c>
      <c r="AX84" s="119" t="str">
        <f>IF('Entry of Marks'!AH506="","",'Entry of Marks'!AH506)</f>
        <v/>
      </c>
      <c r="AY84" s="116" t="str">
        <f t="shared" si="227"/>
        <v/>
      </c>
      <c r="AZ84" s="259" t="str">
        <f>IF('Entry of Marks'!AO506="","",'Entry of Marks'!AO506)</f>
        <v/>
      </c>
      <c r="BA84" s="116" t="str">
        <f t="shared" si="228"/>
        <v/>
      </c>
      <c r="BB84" s="167" t="str">
        <f t="shared" si="284"/>
        <v/>
      </c>
      <c r="BC84" s="167" t="str">
        <f t="shared" si="229"/>
        <v/>
      </c>
      <c r="BD84" s="167" t="str">
        <f t="shared" si="230"/>
        <v/>
      </c>
      <c r="BE84" s="165" t="str">
        <f t="shared" si="146"/>
        <v/>
      </c>
      <c r="BF84" s="260" t="str">
        <f>IF('Entry of Marks'!F611="","",'Entry of Marks'!F611)</f>
        <v/>
      </c>
      <c r="BG84" s="257" t="str">
        <f>IF('Entry of Marks'!AA611="","",'Entry of Marks'!AA611)</f>
        <v/>
      </c>
      <c r="BH84" s="257" t="str">
        <f>IF('Entry of Marks'!M611="","",'Entry of Marks'!M611)</f>
        <v/>
      </c>
      <c r="BI84" s="257" t="str">
        <f>IF('Entry of Marks'!AH611="","",'Entry of Marks'!AH611)</f>
        <v/>
      </c>
      <c r="BJ84" s="116" t="str">
        <f t="shared" si="231"/>
        <v/>
      </c>
      <c r="BK84" s="261" t="str">
        <f>IF('Entry of Marks'!AO611="","",'Entry of Marks'!AO611)</f>
        <v/>
      </c>
      <c r="BL84" s="116" t="str">
        <f t="shared" si="232"/>
        <v/>
      </c>
      <c r="BM84" s="167" t="str">
        <f t="shared" si="285"/>
        <v/>
      </c>
      <c r="BN84" s="176" t="str">
        <f t="shared" si="233"/>
        <v/>
      </c>
      <c r="BO84" s="176" t="str">
        <f t="shared" si="234"/>
        <v/>
      </c>
      <c r="BP84" s="176" t="str">
        <f t="shared" si="147"/>
        <v/>
      </c>
      <c r="BQ84" s="258" t="str">
        <f>IF('Entry of Marks'!F716="","",'Entry of Marks'!F716)</f>
        <v/>
      </c>
      <c r="BR84" s="119" t="str">
        <f>IF('Entry of Marks'!AA716="","",'Entry of Marks'!AA716)</f>
        <v/>
      </c>
      <c r="BS84" s="119" t="str">
        <f>IF('Entry of Marks'!M716="","",'Entry of Marks'!M716)</f>
        <v/>
      </c>
      <c r="BT84" s="119" t="str">
        <f>IF('Entry of Marks'!AH716="","",'Entry of Marks'!AH716)</f>
        <v/>
      </c>
      <c r="BU84" s="116" t="str">
        <f t="shared" si="235"/>
        <v/>
      </c>
      <c r="BV84" s="119" t="str">
        <f>IF('Entry of Marks'!AO716="","",'Entry of Marks'!AO716)</f>
        <v/>
      </c>
      <c r="BW84" s="116" t="str">
        <f t="shared" si="236"/>
        <v/>
      </c>
      <c r="BX84" s="167" t="str">
        <f t="shared" si="286"/>
        <v/>
      </c>
      <c r="BY84" s="167" t="str">
        <f t="shared" si="237"/>
        <v/>
      </c>
      <c r="BZ84" s="167" t="str">
        <f t="shared" si="238"/>
        <v/>
      </c>
      <c r="CA84" s="165" t="str">
        <f t="shared" si="153"/>
        <v/>
      </c>
      <c r="CB84" s="260" t="str">
        <f>IF('Entry of Marks'!F821="","",'Entry of Marks'!F821)</f>
        <v/>
      </c>
      <c r="CC84" s="257" t="str">
        <f>IF('Entry of Marks'!AA821="","",'Entry of Marks'!AA821)</f>
        <v/>
      </c>
      <c r="CD84" s="257" t="str">
        <f>IF('Entry of Marks'!M821="","",'Entry of Marks'!M821)</f>
        <v/>
      </c>
      <c r="CE84" s="257" t="str">
        <f>IF('Entry of Marks'!AH821="","",'Entry of Marks'!AH821)</f>
        <v/>
      </c>
      <c r="CF84" s="116" t="str">
        <f t="shared" si="239"/>
        <v/>
      </c>
      <c r="CG84" s="261" t="str">
        <f>IF('Entry of Marks'!AO821="","",'Entry of Marks'!AO821)</f>
        <v/>
      </c>
      <c r="CH84" s="116" t="str">
        <f t="shared" si="240"/>
        <v/>
      </c>
      <c r="CI84" s="167" t="str">
        <f t="shared" si="287"/>
        <v/>
      </c>
      <c r="CJ84" s="176" t="str">
        <f t="shared" si="241"/>
        <v/>
      </c>
      <c r="CK84" s="176" t="str">
        <f t="shared" si="242"/>
        <v/>
      </c>
      <c r="CL84" s="324" t="str">
        <f t="shared" si="243"/>
        <v/>
      </c>
      <c r="CM84" s="258" t="str">
        <f>IF('Entry of Marks'!F926="","",'Entry of Marks'!F926)</f>
        <v/>
      </c>
      <c r="CN84" s="119" t="str">
        <f>IF('Entry of Marks'!AA926="","",'Entry of Marks'!AA926)</f>
        <v/>
      </c>
      <c r="CO84" s="119" t="str">
        <f>IF('Entry of Marks'!M926="","",'Entry of Marks'!M926)</f>
        <v/>
      </c>
      <c r="CP84" s="119" t="str">
        <f>IF('Entry of Marks'!AH926="","",'Entry of Marks'!AH926)</f>
        <v/>
      </c>
      <c r="CQ84" s="116" t="str">
        <f t="shared" si="244"/>
        <v/>
      </c>
      <c r="CR84" s="119" t="str">
        <f>IF('Entry of Marks'!AO926="","",'Entry of Marks'!AO926)</f>
        <v/>
      </c>
      <c r="CS84" s="116" t="str">
        <f t="shared" si="245"/>
        <v/>
      </c>
      <c r="CT84" s="167" t="str">
        <f t="shared" si="288"/>
        <v/>
      </c>
      <c r="CU84" s="167" t="str">
        <f t="shared" si="246"/>
        <v/>
      </c>
      <c r="CV84" s="167" t="str">
        <f t="shared" si="247"/>
        <v/>
      </c>
      <c r="CW84" s="165" t="str">
        <f t="shared" si="148"/>
        <v/>
      </c>
      <c r="CX84" s="131" t="str">
        <f>IF('Co-Scholostic'!C83="","",'Co-Scholostic'!C83)</f>
        <v/>
      </c>
      <c r="CY84" s="131" t="str">
        <f>IF('Co-Scholostic'!D83="","",'Co-Scholostic'!D83)</f>
        <v/>
      </c>
      <c r="CZ84" s="131" t="str">
        <f>IF('Co-Scholostic'!E83="","",'Co-Scholostic'!E83)</f>
        <v/>
      </c>
      <c r="DA84" s="131" t="str">
        <f>IF('Co-Scholostic'!F83="","",'Co-Scholostic'!F83)</f>
        <v/>
      </c>
      <c r="DB84" s="134" t="str">
        <f t="shared" si="248"/>
        <v/>
      </c>
      <c r="DC84" s="134" t="str">
        <f t="shared" si="249"/>
        <v/>
      </c>
      <c r="DD84" s="134" t="str">
        <f t="shared" si="250"/>
        <v/>
      </c>
      <c r="DE84" s="134" t="str">
        <f t="shared" si="251"/>
        <v/>
      </c>
      <c r="DF84" s="134" t="str">
        <f t="shared" si="252"/>
        <v/>
      </c>
      <c r="DG84" s="134" t="str">
        <f t="shared" si="253"/>
        <v/>
      </c>
      <c r="DH84" s="134" t="str">
        <f t="shared" si="254"/>
        <v/>
      </c>
      <c r="DI84" s="134" t="str">
        <f t="shared" si="255"/>
        <v/>
      </c>
      <c r="DJ84" s="134" t="e">
        <f t="shared" si="256"/>
        <v>#VALUE!</v>
      </c>
      <c r="DK84" s="137" t="str">
        <f t="shared" si="257"/>
        <v/>
      </c>
      <c r="DL84" s="137" t="str">
        <f t="shared" si="258"/>
        <v/>
      </c>
      <c r="DM84" s="137" t="str">
        <f t="shared" si="259"/>
        <v/>
      </c>
      <c r="DN84" s="137" t="str">
        <f t="shared" si="260"/>
        <v/>
      </c>
      <c r="DO84" s="137" t="str">
        <f t="shared" si="261"/>
        <v/>
      </c>
      <c r="DP84" s="137" t="str">
        <f t="shared" si="262"/>
        <v/>
      </c>
      <c r="DQ84" s="137" t="str">
        <f t="shared" si="263"/>
        <v/>
      </c>
      <c r="DR84" s="137" t="str">
        <f t="shared" si="264"/>
        <v/>
      </c>
      <c r="DS84" s="137" t="e">
        <f t="shared" si="265"/>
        <v>#VALUE!</v>
      </c>
      <c r="DT84" s="143" t="str">
        <f t="shared" si="266"/>
        <v/>
      </c>
      <c r="DU84" s="144" t="str">
        <f t="shared" si="267"/>
        <v/>
      </c>
      <c r="DV84" s="145" t="str">
        <f t="shared" si="149"/>
        <v/>
      </c>
      <c r="DW84" s="138"/>
      <c r="DX84" s="30" t="str">
        <f t="shared" si="150"/>
        <v/>
      </c>
      <c r="DY84" s="146" t="str">
        <f t="shared" si="268"/>
        <v/>
      </c>
      <c r="DZ84" s="266" t="str">
        <f t="shared" si="154"/>
        <v/>
      </c>
      <c r="EA84" s="266" t="str">
        <f t="shared" si="155"/>
        <v/>
      </c>
      <c r="EB84" s="266" t="str">
        <f t="shared" si="156"/>
        <v/>
      </c>
      <c r="EC84" s="266" t="str">
        <f t="shared" si="157"/>
        <v/>
      </c>
      <c r="ED84" s="266" t="str">
        <f t="shared" si="158"/>
        <v/>
      </c>
      <c r="EE84" s="266" t="str">
        <f t="shared" si="159"/>
        <v/>
      </c>
      <c r="EF84" s="266" t="str">
        <f t="shared" si="160"/>
        <v/>
      </c>
      <c r="EG84" s="268"/>
      <c r="EH84" s="269" t="str">
        <f t="shared" si="291"/>
        <v/>
      </c>
      <c r="EI84" s="269" t="str">
        <f t="shared" si="292"/>
        <v/>
      </c>
      <c r="EJ84" s="269" t="str">
        <f t="shared" si="293"/>
        <v/>
      </c>
      <c r="EK84" s="269" t="str">
        <f t="shared" si="294"/>
        <v/>
      </c>
      <c r="EL84" s="271" t="str">
        <f t="shared" si="295"/>
        <v/>
      </c>
      <c r="EM84" s="271" t="str">
        <f t="shared" si="296"/>
        <v/>
      </c>
      <c r="EN84" s="273" t="str">
        <f t="shared" si="297"/>
        <v/>
      </c>
      <c r="EO84" s="276">
        <f t="shared" si="298"/>
        <v>0</v>
      </c>
      <c r="EP84" s="276" t="str">
        <f t="shared" si="269"/>
        <v/>
      </c>
      <c r="EQ84" s="148" t="str">
        <f t="shared" si="299"/>
        <v/>
      </c>
      <c r="ER84" s="148" t="str">
        <f t="shared" si="270"/>
        <v/>
      </c>
      <c r="ES84" s="276" t="str">
        <f t="shared" si="300"/>
        <v/>
      </c>
      <c r="ET84" s="276" t="str">
        <f t="shared" si="271"/>
        <v/>
      </c>
      <c r="EU84" s="147" t="str">
        <f t="shared" si="301"/>
        <v/>
      </c>
      <c r="EV84" s="148" t="str">
        <f t="shared" si="302"/>
        <v/>
      </c>
      <c r="EW84" s="148" t="str">
        <f t="shared" si="303"/>
        <v/>
      </c>
      <c r="EX84" s="148"/>
      <c r="EY84" s="148" t="str">
        <f t="shared" si="304"/>
        <v/>
      </c>
      <c r="EZ84" s="151" t="str">
        <f t="shared" si="305"/>
        <v/>
      </c>
      <c r="FA84" s="151" t="str">
        <f t="shared" si="306"/>
        <v/>
      </c>
      <c r="FB84" s="151" t="str">
        <f t="shared" si="307"/>
        <v/>
      </c>
      <c r="FC84" s="151" t="str">
        <f t="shared" si="308"/>
        <v/>
      </c>
      <c r="FD84" s="151" t="str">
        <f t="shared" si="309"/>
        <v/>
      </c>
      <c r="FE84" s="151" t="str">
        <f t="shared" si="310"/>
        <v/>
      </c>
      <c r="FF84" s="151" t="str">
        <f t="shared" si="311"/>
        <v/>
      </c>
      <c r="FG84" s="152" t="str">
        <f t="shared" si="312"/>
        <v/>
      </c>
      <c r="FH84" s="152" t="str">
        <f t="shared" si="313"/>
        <v/>
      </c>
      <c r="FI84" s="152" t="str">
        <f t="shared" si="314"/>
        <v/>
      </c>
      <c r="FJ84" s="152" t="str">
        <f t="shared" si="315"/>
        <v/>
      </c>
      <c r="FK84" s="151" t="str">
        <f t="shared" si="316"/>
        <v/>
      </c>
      <c r="FL84" s="151" t="str">
        <f t="shared" si="317"/>
        <v/>
      </c>
      <c r="FM84" s="152" t="str">
        <f t="shared" si="318"/>
        <v/>
      </c>
      <c r="FN84" s="152">
        <f t="shared" si="319"/>
        <v>0</v>
      </c>
      <c r="FO84" s="152" t="str">
        <f t="shared" si="272"/>
        <v/>
      </c>
      <c r="FP84" s="152" t="str">
        <f t="shared" si="320"/>
        <v/>
      </c>
      <c r="FQ84" s="152" t="str">
        <f t="shared" si="273"/>
        <v/>
      </c>
      <c r="FR84" s="152" t="str">
        <f t="shared" si="321"/>
        <v/>
      </c>
      <c r="FS84" s="152" t="str">
        <f t="shared" si="274"/>
        <v/>
      </c>
      <c r="FT84" s="152" t="str">
        <f t="shared" si="322"/>
        <v/>
      </c>
      <c r="FU84" s="152" t="str">
        <f t="shared" si="323"/>
        <v/>
      </c>
      <c r="FV84" s="151" t="str">
        <f t="shared" si="324"/>
        <v/>
      </c>
      <c r="FW84" s="151" t="str">
        <f t="shared" si="325"/>
        <v/>
      </c>
      <c r="FX84" s="152" t="str">
        <f t="shared" si="275"/>
        <v/>
      </c>
      <c r="FY84" s="153" t="str">
        <f t="shared" si="326"/>
        <v/>
      </c>
      <c r="FZ84" s="156">
        <f t="shared" si="327"/>
        <v>0</v>
      </c>
      <c r="GA84" s="241" t="str">
        <f t="shared" si="328"/>
        <v/>
      </c>
      <c r="GB84" s="214" t="str">
        <f t="shared" si="276"/>
        <v/>
      </c>
      <c r="GC84" s="214" t="str">
        <f t="shared" si="329"/>
        <v/>
      </c>
      <c r="GD84" s="242" t="str">
        <f t="shared" si="330"/>
        <v/>
      </c>
      <c r="GE84" s="253" t="str">
        <f t="shared" si="331"/>
        <v/>
      </c>
      <c r="GF84" s="253" t="str">
        <f t="shared" si="332"/>
        <v/>
      </c>
      <c r="GG84" s="253" t="str">
        <f t="shared" si="333"/>
        <v/>
      </c>
      <c r="GH84" s="253" t="str">
        <f t="shared" si="334"/>
        <v/>
      </c>
      <c r="GI84" s="253" t="str">
        <f t="shared" si="335"/>
        <v/>
      </c>
      <c r="GJ84" s="253" t="str">
        <f t="shared" si="336"/>
        <v/>
      </c>
      <c r="GK84" s="253" t="str">
        <f t="shared" si="337"/>
        <v/>
      </c>
      <c r="GL84" s="253" t="str">
        <f t="shared" si="338"/>
        <v/>
      </c>
      <c r="GM84" s="253" t="str">
        <f t="shared" si="339"/>
        <v/>
      </c>
      <c r="GN84" s="253" t="str">
        <f t="shared" si="340"/>
        <v/>
      </c>
      <c r="GO84" s="329" t="str">
        <f t="shared" si="277"/>
        <v/>
      </c>
      <c r="GP84" s="329" t="str">
        <f t="shared" si="278"/>
        <v/>
      </c>
    </row>
    <row r="85" spans="1:198" x14ac:dyDescent="0.35">
      <c r="A85" s="1">
        <f>IF('Student Profile'!A84="","",'Student Profile'!A84)</f>
        <v>82</v>
      </c>
      <c r="B85" s="28" t="str">
        <f>IF('Student Profile'!B84="","",'Student Profile'!B84)</f>
        <v/>
      </c>
      <c r="C85" s="114" t="str">
        <f>IF('Entry of Marks'!F87="","",'Entry of Marks'!F87)</f>
        <v/>
      </c>
      <c r="D85" s="119" t="str">
        <f>IF('Entry of Marks'!AA87="","",'Entry of Marks'!AA87)</f>
        <v/>
      </c>
      <c r="E85" s="115" t="str">
        <f>IF('Entry of Marks'!M87="","",'Entry of Marks'!M87)</f>
        <v/>
      </c>
      <c r="F85" s="115" t="str">
        <f>IF('Entry of Marks'!AH87="","",'Entry of Marks'!AH87)</f>
        <v/>
      </c>
      <c r="G85" s="116" t="str">
        <f t="shared" si="213"/>
        <v/>
      </c>
      <c r="H85" s="116" t="str">
        <f>IF('Entry of Marks'!AO87="","",'Entry of Marks'!AO87)</f>
        <v/>
      </c>
      <c r="I85" s="116" t="str">
        <f t="shared" si="279"/>
        <v/>
      </c>
      <c r="J85" s="167" t="str">
        <f t="shared" si="280"/>
        <v/>
      </c>
      <c r="K85" s="167" t="str">
        <f t="shared" si="214"/>
        <v/>
      </c>
      <c r="L85" s="167" t="str">
        <f t="shared" si="215"/>
        <v/>
      </c>
      <c r="M85" s="165" t="str">
        <f t="shared" si="289"/>
        <v/>
      </c>
      <c r="N85" s="124" t="str">
        <f>IF('Entry of Marks'!F192="","",'Entry of Marks'!F192)</f>
        <v/>
      </c>
      <c r="O85" s="125" t="str">
        <f>IF('Entry of Marks'!AA192="","",'Entry of Marks'!AA192)</f>
        <v/>
      </c>
      <c r="P85" s="125" t="str">
        <f>IF('Entry of Marks'!M192="","",'Entry of Marks'!M192)</f>
        <v/>
      </c>
      <c r="Q85" s="257" t="str">
        <f>IF('Entry of Marks'!AH192="","",'Entry of Marks'!AH192)</f>
        <v/>
      </c>
      <c r="R85" s="116" t="str">
        <f t="shared" si="216"/>
        <v/>
      </c>
      <c r="S85" s="126" t="str">
        <f>IF('Entry of Marks'!AO192="","",'Entry of Marks'!AO192)</f>
        <v/>
      </c>
      <c r="T85" s="116" t="str">
        <f t="shared" si="217"/>
        <v/>
      </c>
      <c r="U85" s="167" t="str">
        <f t="shared" si="281"/>
        <v/>
      </c>
      <c r="V85" s="176" t="str">
        <f t="shared" si="218"/>
        <v/>
      </c>
      <c r="W85" s="176" t="str">
        <f t="shared" si="219"/>
        <v/>
      </c>
      <c r="X85" s="174" t="str">
        <f t="shared" si="341"/>
        <v/>
      </c>
      <c r="Y85" s="258" t="str">
        <f>IF('Entry of Marks'!F297="","",'Entry of Marks'!F297)</f>
        <v/>
      </c>
      <c r="Z85" s="119" t="str">
        <f>IF('Entry of Marks'!AA297="","",'Entry of Marks'!AA297)</f>
        <v/>
      </c>
      <c r="AA85" s="119" t="str">
        <f>IF('Entry of Marks'!M297="","",'Entry of Marks'!M297)</f>
        <v/>
      </c>
      <c r="AB85" s="119" t="str">
        <f>IF('Entry of Marks'!AH297="","",'Entry of Marks'!AH297)</f>
        <v/>
      </c>
      <c r="AC85" s="116" t="str">
        <f t="shared" si="220"/>
        <v/>
      </c>
      <c r="AD85" s="259" t="str">
        <f>IF('Entry of Marks'!AO297="","",'Entry of Marks'!AO297)</f>
        <v/>
      </c>
      <c r="AE85" s="116" t="str">
        <f t="shared" si="221"/>
        <v/>
      </c>
      <c r="AF85" s="167" t="str">
        <f t="shared" si="282"/>
        <v/>
      </c>
      <c r="AG85" s="167" t="str">
        <f t="shared" si="222"/>
        <v/>
      </c>
      <c r="AH85" s="167" t="str">
        <f t="shared" si="223"/>
        <v/>
      </c>
      <c r="AI85" s="165" t="str">
        <f t="shared" si="151"/>
        <v/>
      </c>
      <c r="AJ85" s="260" t="str">
        <f>IF('Entry of Marks'!F402="","",'Entry of Marks'!F402)</f>
        <v/>
      </c>
      <c r="AK85" s="257" t="str">
        <f>IF('Entry of Marks'!AA402="","",'Entry of Marks'!AA402)</f>
        <v/>
      </c>
      <c r="AL85" s="257" t="str">
        <f>IF('Entry of Marks'!M402="","",'Entry of Marks'!M402)</f>
        <v/>
      </c>
      <c r="AM85" s="257" t="str">
        <f>IF('Entry of Marks'!AH402="","",'Entry of Marks'!AH402)</f>
        <v/>
      </c>
      <c r="AN85" s="116" t="str">
        <f t="shared" si="224"/>
        <v/>
      </c>
      <c r="AO85" s="261" t="str">
        <f>IF('Entry of Marks'!AO402="","",'Entry of Marks'!AO402)</f>
        <v/>
      </c>
      <c r="AP85" s="116" t="str">
        <f t="shared" si="225"/>
        <v/>
      </c>
      <c r="AQ85" s="167" t="str">
        <f t="shared" si="283"/>
        <v/>
      </c>
      <c r="AR85" s="176" t="str">
        <f t="shared" si="342"/>
        <v/>
      </c>
      <c r="AS85" s="176" t="str">
        <f t="shared" si="226"/>
        <v/>
      </c>
      <c r="AT85" s="176" t="str">
        <f t="shared" si="152"/>
        <v/>
      </c>
      <c r="AU85" s="262" t="str">
        <f>IF('Entry of Marks'!F507="","",'Entry of Marks'!F507)</f>
        <v/>
      </c>
      <c r="AV85" s="119" t="str">
        <f>IF('Entry of Marks'!AA507="","",'Entry of Marks'!AA507)</f>
        <v/>
      </c>
      <c r="AW85" s="119" t="str">
        <f>IF('Entry of Marks'!M507="","",'Entry of Marks'!M507)</f>
        <v/>
      </c>
      <c r="AX85" s="119" t="str">
        <f>IF('Entry of Marks'!AH507="","",'Entry of Marks'!AH507)</f>
        <v/>
      </c>
      <c r="AY85" s="116" t="str">
        <f t="shared" si="227"/>
        <v/>
      </c>
      <c r="AZ85" s="259" t="str">
        <f>IF('Entry of Marks'!AO507="","",'Entry of Marks'!AO507)</f>
        <v/>
      </c>
      <c r="BA85" s="116" t="str">
        <f t="shared" si="228"/>
        <v/>
      </c>
      <c r="BB85" s="167" t="str">
        <f t="shared" si="284"/>
        <v/>
      </c>
      <c r="BC85" s="167" t="str">
        <f t="shared" si="229"/>
        <v/>
      </c>
      <c r="BD85" s="167" t="str">
        <f t="shared" si="230"/>
        <v/>
      </c>
      <c r="BE85" s="165" t="str">
        <f t="shared" si="146"/>
        <v/>
      </c>
      <c r="BF85" s="260" t="str">
        <f>IF('Entry of Marks'!F612="","",'Entry of Marks'!F612)</f>
        <v/>
      </c>
      <c r="BG85" s="257" t="str">
        <f>IF('Entry of Marks'!AA612="","",'Entry of Marks'!AA612)</f>
        <v/>
      </c>
      <c r="BH85" s="257" t="str">
        <f>IF('Entry of Marks'!M612="","",'Entry of Marks'!M612)</f>
        <v/>
      </c>
      <c r="BI85" s="257" t="str">
        <f>IF('Entry of Marks'!AH612="","",'Entry of Marks'!AH612)</f>
        <v/>
      </c>
      <c r="BJ85" s="116" t="str">
        <f t="shared" si="231"/>
        <v/>
      </c>
      <c r="BK85" s="261" t="str">
        <f>IF('Entry of Marks'!AO612="","",'Entry of Marks'!AO612)</f>
        <v/>
      </c>
      <c r="BL85" s="116" t="str">
        <f t="shared" si="232"/>
        <v/>
      </c>
      <c r="BM85" s="167" t="str">
        <f t="shared" si="285"/>
        <v/>
      </c>
      <c r="BN85" s="176" t="str">
        <f t="shared" si="233"/>
        <v/>
      </c>
      <c r="BO85" s="176" t="str">
        <f t="shared" si="234"/>
        <v/>
      </c>
      <c r="BP85" s="176" t="str">
        <f t="shared" si="147"/>
        <v/>
      </c>
      <c r="BQ85" s="258" t="str">
        <f>IF('Entry of Marks'!F717="","",'Entry of Marks'!F717)</f>
        <v/>
      </c>
      <c r="BR85" s="119" t="str">
        <f>IF('Entry of Marks'!AA717="","",'Entry of Marks'!AA717)</f>
        <v/>
      </c>
      <c r="BS85" s="119" t="str">
        <f>IF('Entry of Marks'!M717="","",'Entry of Marks'!M717)</f>
        <v/>
      </c>
      <c r="BT85" s="119" t="str">
        <f>IF('Entry of Marks'!AH717="","",'Entry of Marks'!AH717)</f>
        <v/>
      </c>
      <c r="BU85" s="116" t="str">
        <f t="shared" si="235"/>
        <v/>
      </c>
      <c r="BV85" s="119" t="str">
        <f>IF('Entry of Marks'!AO717="","",'Entry of Marks'!AO717)</f>
        <v/>
      </c>
      <c r="BW85" s="116" t="str">
        <f t="shared" si="236"/>
        <v/>
      </c>
      <c r="BX85" s="167" t="str">
        <f t="shared" si="286"/>
        <v/>
      </c>
      <c r="BY85" s="167" t="str">
        <f t="shared" si="237"/>
        <v/>
      </c>
      <c r="BZ85" s="167" t="str">
        <f t="shared" si="238"/>
        <v/>
      </c>
      <c r="CA85" s="165" t="str">
        <f t="shared" si="153"/>
        <v/>
      </c>
      <c r="CB85" s="260" t="str">
        <f>IF('Entry of Marks'!F822="","",'Entry of Marks'!F822)</f>
        <v/>
      </c>
      <c r="CC85" s="257" t="str">
        <f>IF('Entry of Marks'!AA822="","",'Entry of Marks'!AA822)</f>
        <v/>
      </c>
      <c r="CD85" s="257" t="str">
        <f>IF('Entry of Marks'!M822="","",'Entry of Marks'!M822)</f>
        <v/>
      </c>
      <c r="CE85" s="257" t="str">
        <f>IF('Entry of Marks'!AH822="","",'Entry of Marks'!AH822)</f>
        <v/>
      </c>
      <c r="CF85" s="116" t="str">
        <f t="shared" si="239"/>
        <v/>
      </c>
      <c r="CG85" s="261" t="str">
        <f>IF('Entry of Marks'!AO822="","",'Entry of Marks'!AO822)</f>
        <v/>
      </c>
      <c r="CH85" s="116" t="str">
        <f t="shared" si="240"/>
        <v/>
      </c>
      <c r="CI85" s="167" t="str">
        <f t="shared" si="287"/>
        <v/>
      </c>
      <c r="CJ85" s="176" t="str">
        <f t="shared" si="241"/>
        <v/>
      </c>
      <c r="CK85" s="176" t="str">
        <f t="shared" si="242"/>
        <v/>
      </c>
      <c r="CL85" s="324" t="str">
        <f t="shared" si="243"/>
        <v/>
      </c>
      <c r="CM85" s="258" t="str">
        <f>IF('Entry of Marks'!F927="","",'Entry of Marks'!F927)</f>
        <v/>
      </c>
      <c r="CN85" s="119" t="str">
        <f>IF('Entry of Marks'!AA927="","",'Entry of Marks'!AA927)</f>
        <v/>
      </c>
      <c r="CO85" s="119" t="str">
        <f>IF('Entry of Marks'!M927="","",'Entry of Marks'!M927)</f>
        <v/>
      </c>
      <c r="CP85" s="119" t="str">
        <f>IF('Entry of Marks'!AH927="","",'Entry of Marks'!AH927)</f>
        <v/>
      </c>
      <c r="CQ85" s="116" t="str">
        <f t="shared" si="244"/>
        <v/>
      </c>
      <c r="CR85" s="119" t="str">
        <f>IF('Entry of Marks'!AO927="","",'Entry of Marks'!AO927)</f>
        <v/>
      </c>
      <c r="CS85" s="116" t="str">
        <f t="shared" si="245"/>
        <v/>
      </c>
      <c r="CT85" s="167" t="str">
        <f t="shared" si="288"/>
        <v/>
      </c>
      <c r="CU85" s="167" t="str">
        <f t="shared" si="246"/>
        <v/>
      </c>
      <c r="CV85" s="167" t="str">
        <f t="shared" si="247"/>
        <v/>
      </c>
      <c r="CW85" s="165" t="str">
        <f t="shared" si="148"/>
        <v/>
      </c>
      <c r="CX85" s="131" t="str">
        <f>IF('Co-Scholostic'!C84="","",'Co-Scholostic'!C84)</f>
        <v/>
      </c>
      <c r="CY85" s="131" t="str">
        <f>IF('Co-Scholostic'!D84="","",'Co-Scholostic'!D84)</f>
        <v/>
      </c>
      <c r="CZ85" s="131" t="str">
        <f>IF('Co-Scholostic'!E84="","",'Co-Scholostic'!E84)</f>
        <v/>
      </c>
      <c r="DA85" s="131" t="str">
        <f>IF('Co-Scholostic'!F84="","",'Co-Scholostic'!F84)</f>
        <v/>
      </c>
      <c r="DB85" s="134" t="str">
        <f t="shared" si="248"/>
        <v/>
      </c>
      <c r="DC85" s="134" t="str">
        <f t="shared" si="249"/>
        <v/>
      </c>
      <c r="DD85" s="134" t="str">
        <f t="shared" si="250"/>
        <v/>
      </c>
      <c r="DE85" s="134" t="str">
        <f t="shared" si="251"/>
        <v/>
      </c>
      <c r="DF85" s="134" t="str">
        <f t="shared" si="252"/>
        <v/>
      </c>
      <c r="DG85" s="134" t="str">
        <f t="shared" si="253"/>
        <v/>
      </c>
      <c r="DH85" s="134" t="str">
        <f t="shared" si="254"/>
        <v/>
      </c>
      <c r="DI85" s="134" t="str">
        <f t="shared" si="255"/>
        <v/>
      </c>
      <c r="DJ85" s="134" t="e">
        <f t="shared" si="256"/>
        <v>#VALUE!</v>
      </c>
      <c r="DK85" s="137" t="str">
        <f t="shared" si="257"/>
        <v/>
      </c>
      <c r="DL85" s="137" t="str">
        <f t="shared" si="258"/>
        <v/>
      </c>
      <c r="DM85" s="137" t="str">
        <f t="shared" si="259"/>
        <v/>
      </c>
      <c r="DN85" s="137" t="str">
        <f t="shared" si="260"/>
        <v/>
      </c>
      <c r="DO85" s="137" t="str">
        <f t="shared" si="261"/>
        <v/>
      </c>
      <c r="DP85" s="137" t="str">
        <f t="shared" si="262"/>
        <v/>
      </c>
      <c r="DQ85" s="137" t="str">
        <f t="shared" si="263"/>
        <v/>
      </c>
      <c r="DR85" s="137" t="str">
        <f t="shared" si="264"/>
        <v/>
      </c>
      <c r="DS85" s="137" t="e">
        <f t="shared" si="265"/>
        <v>#VALUE!</v>
      </c>
      <c r="DT85" s="143" t="str">
        <f t="shared" si="266"/>
        <v/>
      </c>
      <c r="DU85" s="144" t="str">
        <f t="shared" si="267"/>
        <v/>
      </c>
      <c r="DV85" s="145" t="str">
        <f t="shared" si="149"/>
        <v/>
      </c>
      <c r="DW85" s="138"/>
      <c r="DX85" s="30" t="str">
        <f t="shared" si="150"/>
        <v/>
      </c>
      <c r="DY85" s="146" t="str">
        <f t="shared" si="268"/>
        <v/>
      </c>
      <c r="DZ85" s="266" t="str">
        <f t="shared" si="154"/>
        <v/>
      </c>
      <c r="EA85" s="266" t="str">
        <f t="shared" si="155"/>
        <v/>
      </c>
      <c r="EB85" s="266" t="str">
        <f t="shared" si="156"/>
        <v/>
      </c>
      <c r="EC85" s="266" t="str">
        <f t="shared" si="157"/>
        <v/>
      </c>
      <c r="ED85" s="266" t="str">
        <f t="shared" si="158"/>
        <v/>
      </c>
      <c r="EE85" s="266" t="str">
        <f t="shared" si="159"/>
        <v/>
      </c>
      <c r="EF85" s="266" t="str">
        <f t="shared" si="160"/>
        <v/>
      </c>
      <c r="EG85" s="268"/>
      <c r="EH85" s="269" t="str">
        <f t="shared" si="291"/>
        <v/>
      </c>
      <c r="EI85" s="269" t="str">
        <f t="shared" si="292"/>
        <v/>
      </c>
      <c r="EJ85" s="269" t="str">
        <f t="shared" si="293"/>
        <v/>
      </c>
      <c r="EK85" s="269" t="str">
        <f t="shared" si="294"/>
        <v/>
      </c>
      <c r="EL85" s="271" t="str">
        <f t="shared" si="295"/>
        <v/>
      </c>
      <c r="EM85" s="271" t="str">
        <f t="shared" si="296"/>
        <v/>
      </c>
      <c r="EN85" s="273" t="str">
        <f t="shared" si="297"/>
        <v/>
      </c>
      <c r="EO85" s="276">
        <f t="shared" si="298"/>
        <v>0</v>
      </c>
      <c r="EP85" s="276" t="str">
        <f t="shared" si="269"/>
        <v/>
      </c>
      <c r="EQ85" s="148" t="str">
        <f t="shared" si="299"/>
        <v/>
      </c>
      <c r="ER85" s="148" t="str">
        <f t="shared" si="270"/>
        <v/>
      </c>
      <c r="ES85" s="276" t="str">
        <f t="shared" si="300"/>
        <v/>
      </c>
      <c r="ET85" s="276" t="str">
        <f t="shared" si="271"/>
        <v/>
      </c>
      <c r="EU85" s="147" t="str">
        <f t="shared" si="301"/>
        <v/>
      </c>
      <c r="EV85" s="148" t="str">
        <f t="shared" si="302"/>
        <v/>
      </c>
      <c r="EW85" s="148" t="str">
        <f t="shared" si="303"/>
        <v/>
      </c>
      <c r="EX85" s="148"/>
      <c r="EY85" s="148" t="str">
        <f t="shared" si="304"/>
        <v/>
      </c>
      <c r="EZ85" s="151" t="str">
        <f t="shared" si="305"/>
        <v/>
      </c>
      <c r="FA85" s="151" t="str">
        <f t="shared" si="306"/>
        <v/>
      </c>
      <c r="FB85" s="151" t="str">
        <f t="shared" si="307"/>
        <v/>
      </c>
      <c r="FC85" s="151" t="str">
        <f t="shared" si="308"/>
        <v/>
      </c>
      <c r="FD85" s="151" t="str">
        <f t="shared" si="309"/>
        <v/>
      </c>
      <c r="FE85" s="151" t="str">
        <f t="shared" si="310"/>
        <v/>
      </c>
      <c r="FF85" s="151" t="str">
        <f t="shared" si="311"/>
        <v/>
      </c>
      <c r="FG85" s="152" t="str">
        <f t="shared" si="312"/>
        <v/>
      </c>
      <c r="FH85" s="152" t="str">
        <f t="shared" si="313"/>
        <v/>
      </c>
      <c r="FI85" s="152" t="str">
        <f t="shared" si="314"/>
        <v/>
      </c>
      <c r="FJ85" s="152" t="str">
        <f t="shared" si="315"/>
        <v/>
      </c>
      <c r="FK85" s="151" t="str">
        <f t="shared" si="316"/>
        <v/>
      </c>
      <c r="FL85" s="151" t="str">
        <f t="shared" si="317"/>
        <v/>
      </c>
      <c r="FM85" s="152" t="str">
        <f t="shared" si="318"/>
        <v/>
      </c>
      <c r="FN85" s="152">
        <f t="shared" si="319"/>
        <v>0</v>
      </c>
      <c r="FO85" s="152" t="str">
        <f t="shared" si="272"/>
        <v/>
      </c>
      <c r="FP85" s="152" t="str">
        <f t="shared" si="320"/>
        <v/>
      </c>
      <c r="FQ85" s="152" t="str">
        <f t="shared" si="273"/>
        <v/>
      </c>
      <c r="FR85" s="152" t="str">
        <f t="shared" si="321"/>
        <v/>
      </c>
      <c r="FS85" s="152" t="str">
        <f t="shared" si="274"/>
        <v/>
      </c>
      <c r="FT85" s="152" t="str">
        <f t="shared" si="322"/>
        <v/>
      </c>
      <c r="FU85" s="152" t="str">
        <f t="shared" si="323"/>
        <v/>
      </c>
      <c r="FV85" s="151" t="str">
        <f t="shared" si="324"/>
        <v/>
      </c>
      <c r="FW85" s="151" t="str">
        <f t="shared" si="325"/>
        <v/>
      </c>
      <c r="FX85" s="152" t="str">
        <f t="shared" si="275"/>
        <v/>
      </c>
      <c r="FY85" s="153" t="str">
        <f t="shared" si="326"/>
        <v/>
      </c>
      <c r="FZ85" s="156">
        <f t="shared" si="327"/>
        <v>0</v>
      </c>
      <c r="GA85" s="241" t="str">
        <f t="shared" si="328"/>
        <v/>
      </c>
      <c r="GB85" s="214" t="str">
        <f t="shared" si="276"/>
        <v/>
      </c>
      <c r="GC85" s="214" t="str">
        <f t="shared" si="329"/>
        <v/>
      </c>
      <c r="GD85" s="242" t="str">
        <f t="shared" si="330"/>
        <v/>
      </c>
      <c r="GE85" s="253" t="str">
        <f t="shared" si="331"/>
        <v/>
      </c>
      <c r="GF85" s="253" t="str">
        <f t="shared" si="332"/>
        <v/>
      </c>
      <c r="GG85" s="253" t="str">
        <f t="shared" si="333"/>
        <v/>
      </c>
      <c r="GH85" s="253" t="str">
        <f t="shared" si="334"/>
        <v/>
      </c>
      <c r="GI85" s="253" t="str">
        <f t="shared" si="335"/>
        <v/>
      </c>
      <c r="GJ85" s="253" t="str">
        <f t="shared" si="336"/>
        <v/>
      </c>
      <c r="GK85" s="253" t="str">
        <f t="shared" si="337"/>
        <v/>
      </c>
      <c r="GL85" s="253" t="str">
        <f t="shared" si="338"/>
        <v/>
      </c>
      <c r="GM85" s="253" t="str">
        <f t="shared" si="339"/>
        <v/>
      </c>
      <c r="GN85" s="253" t="str">
        <f t="shared" si="340"/>
        <v/>
      </c>
      <c r="GO85" s="329" t="str">
        <f t="shared" si="277"/>
        <v/>
      </c>
      <c r="GP85" s="329" t="str">
        <f t="shared" si="278"/>
        <v/>
      </c>
    </row>
    <row r="86" spans="1:198" x14ac:dyDescent="0.35">
      <c r="A86" s="1">
        <f>IF('Student Profile'!A85="","",'Student Profile'!A85)</f>
        <v>83</v>
      </c>
      <c r="B86" s="28" t="str">
        <f>IF('Student Profile'!B85="","",'Student Profile'!B85)</f>
        <v/>
      </c>
      <c r="C86" s="114" t="str">
        <f>IF('Entry of Marks'!F88="","",'Entry of Marks'!F88)</f>
        <v/>
      </c>
      <c r="D86" s="119" t="str">
        <f>IF('Entry of Marks'!AA88="","",'Entry of Marks'!AA88)</f>
        <v/>
      </c>
      <c r="E86" s="115" t="str">
        <f>IF('Entry of Marks'!M88="","",'Entry of Marks'!M88)</f>
        <v/>
      </c>
      <c r="F86" s="115" t="str">
        <f>IF('Entry of Marks'!AH88="","",'Entry of Marks'!AH88)</f>
        <v/>
      </c>
      <c r="G86" s="116" t="str">
        <f t="shared" si="213"/>
        <v/>
      </c>
      <c r="H86" s="116" t="str">
        <f>IF('Entry of Marks'!AO88="","",'Entry of Marks'!AO88)</f>
        <v/>
      </c>
      <c r="I86" s="116" t="str">
        <f t="shared" si="279"/>
        <v/>
      </c>
      <c r="J86" s="167" t="str">
        <f t="shared" si="280"/>
        <v/>
      </c>
      <c r="K86" s="167" t="str">
        <f t="shared" si="214"/>
        <v/>
      </c>
      <c r="L86" s="167" t="str">
        <f t="shared" si="215"/>
        <v/>
      </c>
      <c r="M86" s="165" t="str">
        <f t="shared" ref="M86:M103" si="343">IF(J86="","",IF($M$3="Aggregate",L86,IF($M$3="Theory and Practical Separate",K86)))</f>
        <v/>
      </c>
      <c r="N86" s="124" t="str">
        <f>IF('Entry of Marks'!F193="","",'Entry of Marks'!F193)</f>
        <v/>
      </c>
      <c r="O86" s="125" t="str">
        <f>IF('Entry of Marks'!AA193="","",'Entry of Marks'!AA193)</f>
        <v/>
      </c>
      <c r="P86" s="125" t="str">
        <f>IF('Entry of Marks'!M193="","",'Entry of Marks'!M193)</f>
        <v/>
      </c>
      <c r="Q86" s="257" t="str">
        <f>IF('Entry of Marks'!AH193="","",'Entry of Marks'!AH193)</f>
        <v/>
      </c>
      <c r="R86" s="116" t="str">
        <f t="shared" si="216"/>
        <v/>
      </c>
      <c r="S86" s="126" t="str">
        <f>IF('Entry of Marks'!AO193="","",'Entry of Marks'!AO193)</f>
        <v/>
      </c>
      <c r="T86" s="116" t="str">
        <f t="shared" si="217"/>
        <v/>
      </c>
      <c r="U86" s="167" t="str">
        <f t="shared" si="281"/>
        <v/>
      </c>
      <c r="V86" s="176" t="str">
        <f t="shared" si="218"/>
        <v/>
      </c>
      <c r="W86" s="176" t="str">
        <f t="shared" si="219"/>
        <v/>
      </c>
      <c r="X86" s="174" t="str">
        <f t="shared" si="341"/>
        <v/>
      </c>
      <c r="Y86" s="258" t="str">
        <f>IF('Entry of Marks'!F298="","",'Entry of Marks'!F298)</f>
        <v/>
      </c>
      <c r="Z86" s="119" t="str">
        <f>IF('Entry of Marks'!AA298="","",'Entry of Marks'!AA298)</f>
        <v/>
      </c>
      <c r="AA86" s="119" t="str">
        <f>IF('Entry of Marks'!M298="","",'Entry of Marks'!M298)</f>
        <v/>
      </c>
      <c r="AB86" s="119" t="str">
        <f>IF('Entry of Marks'!AH298="","",'Entry of Marks'!AH298)</f>
        <v/>
      </c>
      <c r="AC86" s="116" t="str">
        <f t="shared" si="220"/>
        <v/>
      </c>
      <c r="AD86" s="259" t="str">
        <f>IF('Entry of Marks'!AO298="","",'Entry of Marks'!AO298)</f>
        <v/>
      </c>
      <c r="AE86" s="116" t="str">
        <f t="shared" si="221"/>
        <v/>
      </c>
      <c r="AF86" s="167" t="str">
        <f t="shared" si="282"/>
        <v/>
      </c>
      <c r="AG86" s="167" t="str">
        <f t="shared" si="222"/>
        <v/>
      </c>
      <c r="AH86" s="167" t="str">
        <f t="shared" si="223"/>
        <v/>
      </c>
      <c r="AI86" s="165" t="str">
        <f t="shared" si="151"/>
        <v/>
      </c>
      <c r="AJ86" s="260" t="str">
        <f>IF('Entry of Marks'!F403="","",'Entry of Marks'!F403)</f>
        <v/>
      </c>
      <c r="AK86" s="257" t="str">
        <f>IF('Entry of Marks'!AA403="","",'Entry of Marks'!AA403)</f>
        <v/>
      </c>
      <c r="AL86" s="257" t="str">
        <f>IF('Entry of Marks'!M403="","",'Entry of Marks'!M403)</f>
        <v/>
      </c>
      <c r="AM86" s="257" t="str">
        <f>IF('Entry of Marks'!AH403="","",'Entry of Marks'!AH403)</f>
        <v/>
      </c>
      <c r="AN86" s="116" t="str">
        <f t="shared" si="224"/>
        <v/>
      </c>
      <c r="AO86" s="261" t="str">
        <f>IF('Entry of Marks'!AO403="","",'Entry of Marks'!AO403)</f>
        <v/>
      </c>
      <c r="AP86" s="116" t="str">
        <f t="shared" si="225"/>
        <v/>
      </c>
      <c r="AQ86" s="167" t="str">
        <f t="shared" si="283"/>
        <v/>
      </c>
      <c r="AR86" s="176" t="str">
        <f t="shared" si="342"/>
        <v/>
      </c>
      <c r="AS86" s="176" t="str">
        <f t="shared" si="226"/>
        <v/>
      </c>
      <c r="AT86" s="176" t="str">
        <f t="shared" si="152"/>
        <v/>
      </c>
      <c r="AU86" s="262" t="str">
        <f>IF('Entry of Marks'!F508="","",'Entry of Marks'!F508)</f>
        <v/>
      </c>
      <c r="AV86" s="119" t="str">
        <f>IF('Entry of Marks'!AA508="","",'Entry of Marks'!AA508)</f>
        <v/>
      </c>
      <c r="AW86" s="119" t="str">
        <f>IF('Entry of Marks'!M508="","",'Entry of Marks'!M508)</f>
        <v/>
      </c>
      <c r="AX86" s="119" t="str">
        <f>IF('Entry of Marks'!AH508="","",'Entry of Marks'!AH508)</f>
        <v/>
      </c>
      <c r="AY86" s="116" t="str">
        <f t="shared" si="227"/>
        <v/>
      </c>
      <c r="AZ86" s="259" t="str">
        <f>IF('Entry of Marks'!AO508="","",'Entry of Marks'!AO508)</f>
        <v/>
      </c>
      <c r="BA86" s="116" t="str">
        <f t="shared" si="228"/>
        <v/>
      </c>
      <c r="BB86" s="167" t="str">
        <f t="shared" si="284"/>
        <v/>
      </c>
      <c r="BC86" s="167" t="str">
        <f t="shared" si="229"/>
        <v/>
      </c>
      <c r="BD86" s="167" t="str">
        <f t="shared" si="230"/>
        <v/>
      </c>
      <c r="BE86" s="165" t="str">
        <f t="shared" si="146"/>
        <v/>
      </c>
      <c r="BF86" s="260" t="str">
        <f>IF('Entry of Marks'!F613="","",'Entry of Marks'!F613)</f>
        <v/>
      </c>
      <c r="BG86" s="257" t="str">
        <f>IF('Entry of Marks'!AA613="","",'Entry of Marks'!AA613)</f>
        <v/>
      </c>
      <c r="BH86" s="257" t="str">
        <f>IF('Entry of Marks'!M613="","",'Entry of Marks'!M613)</f>
        <v/>
      </c>
      <c r="BI86" s="257" t="str">
        <f>IF('Entry of Marks'!AH613="","",'Entry of Marks'!AH613)</f>
        <v/>
      </c>
      <c r="BJ86" s="116" t="str">
        <f t="shared" si="231"/>
        <v/>
      </c>
      <c r="BK86" s="261" t="str">
        <f>IF('Entry of Marks'!AO613="","",'Entry of Marks'!AO613)</f>
        <v/>
      </c>
      <c r="BL86" s="116" t="str">
        <f t="shared" si="232"/>
        <v/>
      </c>
      <c r="BM86" s="167" t="str">
        <f t="shared" si="285"/>
        <v/>
      </c>
      <c r="BN86" s="176" t="str">
        <f t="shared" si="233"/>
        <v/>
      </c>
      <c r="BO86" s="176" t="str">
        <f t="shared" si="234"/>
        <v/>
      </c>
      <c r="BP86" s="176" t="str">
        <f t="shared" si="147"/>
        <v/>
      </c>
      <c r="BQ86" s="258" t="str">
        <f>IF('Entry of Marks'!F718="","",'Entry of Marks'!F718)</f>
        <v/>
      </c>
      <c r="BR86" s="119" t="str">
        <f>IF('Entry of Marks'!AA718="","",'Entry of Marks'!AA718)</f>
        <v/>
      </c>
      <c r="BS86" s="119" t="str">
        <f>IF('Entry of Marks'!M718="","",'Entry of Marks'!M718)</f>
        <v/>
      </c>
      <c r="BT86" s="119" t="str">
        <f>IF('Entry of Marks'!AH718="","",'Entry of Marks'!AH718)</f>
        <v/>
      </c>
      <c r="BU86" s="116" t="str">
        <f t="shared" si="235"/>
        <v/>
      </c>
      <c r="BV86" s="119" t="str">
        <f>IF('Entry of Marks'!AO718="","",'Entry of Marks'!AO718)</f>
        <v/>
      </c>
      <c r="BW86" s="116" t="str">
        <f t="shared" si="236"/>
        <v/>
      </c>
      <c r="BX86" s="167" t="str">
        <f t="shared" si="286"/>
        <v/>
      </c>
      <c r="BY86" s="167" t="str">
        <f t="shared" si="237"/>
        <v/>
      </c>
      <c r="BZ86" s="167" t="str">
        <f t="shared" si="238"/>
        <v/>
      </c>
      <c r="CA86" s="165" t="str">
        <f t="shared" si="153"/>
        <v/>
      </c>
      <c r="CB86" s="260" t="str">
        <f>IF('Entry of Marks'!F823="","",'Entry of Marks'!F823)</f>
        <v/>
      </c>
      <c r="CC86" s="257" t="str">
        <f>IF('Entry of Marks'!AA823="","",'Entry of Marks'!AA823)</f>
        <v/>
      </c>
      <c r="CD86" s="257" t="str">
        <f>IF('Entry of Marks'!M823="","",'Entry of Marks'!M823)</f>
        <v/>
      </c>
      <c r="CE86" s="257" t="str">
        <f>IF('Entry of Marks'!AH823="","",'Entry of Marks'!AH823)</f>
        <v/>
      </c>
      <c r="CF86" s="116" t="str">
        <f t="shared" si="239"/>
        <v/>
      </c>
      <c r="CG86" s="261" t="str">
        <f>IF('Entry of Marks'!AO823="","",'Entry of Marks'!AO823)</f>
        <v/>
      </c>
      <c r="CH86" s="116" t="str">
        <f t="shared" si="240"/>
        <v/>
      </c>
      <c r="CI86" s="167" t="str">
        <f t="shared" si="287"/>
        <v/>
      </c>
      <c r="CJ86" s="176" t="str">
        <f t="shared" si="241"/>
        <v/>
      </c>
      <c r="CK86" s="176" t="str">
        <f t="shared" si="242"/>
        <v/>
      </c>
      <c r="CL86" s="324" t="str">
        <f t="shared" si="243"/>
        <v/>
      </c>
      <c r="CM86" s="258" t="str">
        <f>IF('Entry of Marks'!F928="","",'Entry of Marks'!F928)</f>
        <v/>
      </c>
      <c r="CN86" s="119" t="str">
        <f>IF('Entry of Marks'!AA928="","",'Entry of Marks'!AA928)</f>
        <v/>
      </c>
      <c r="CO86" s="119" t="str">
        <f>IF('Entry of Marks'!M928="","",'Entry of Marks'!M928)</f>
        <v/>
      </c>
      <c r="CP86" s="119" t="str">
        <f>IF('Entry of Marks'!AH928="","",'Entry of Marks'!AH928)</f>
        <v/>
      </c>
      <c r="CQ86" s="116" t="str">
        <f t="shared" si="244"/>
        <v/>
      </c>
      <c r="CR86" s="119" t="str">
        <f>IF('Entry of Marks'!AO928="","",'Entry of Marks'!AO928)</f>
        <v/>
      </c>
      <c r="CS86" s="116" t="str">
        <f t="shared" si="245"/>
        <v/>
      </c>
      <c r="CT86" s="167" t="str">
        <f t="shared" si="288"/>
        <v/>
      </c>
      <c r="CU86" s="167" t="str">
        <f t="shared" si="246"/>
        <v/>
      </c>
      <c r="CV86" s="167" t="str">
        <f t="shared" si="247"/>
        <v/>
      </c>
      <c r="CW86" s="165" t="str">
        <f t="shared" si="148"/>
        <v/>
      </c>
      <c r="CX86" s="131" t="str">
        <f>IF('Co-Scholostic'!C85="","",'Co-Scholostic'!C85)</f>
        <v/>
      </c>
      <c r="CY86" s="131" t="str">
        <f>IF('Co-Scholostic'!D85="","",'Co-Scholostic'!D85)</f>
        <v/>
      </c>
      <c r="CZ86" s="131" t="str">
        <f>IF('Co-Scholostic'!E85="","",'Co-Scholostic'!E85)</f>
        <v/>
      </c>
      <c r="DA86" s="131" t="str">
        <f>IF('Co-Scholostic'!F85="","",'Co-Scholostic'!F85)</f>
        <v/>
      </c>
      <c r="DB86" s="134" t="str">
        <f t="shared" si="248"/>
        <v/>
      </c>
      <c r="DC86" s="134" t="str">
        <f t="shared" si="249"/>
        <v/>
      </c>
      <c r="DD86" s="134" t="str">
        <f t="shared" si="250"/>
        <v/>
      </c>
      <c r="DE86" s="134" t="str">
        <f t="shared" si="251"/>
        <v/>
      </c>
      <c r="DF86" s="134" t="str">
        <f t="shared" si="252"/>
        <v/>
      </c>
      <c r="DG86" s="134" t="str">
        <f t="shared" si="253"/>
        <v/>
      </c>
      <c r="DH86" s="134" t="str">
        <f t="shared" si="254"/>
        <v/>
      </c>
      <c r="DI86" s="134" t="str">
        <f t="shared" si="255"/>
        <v/>
      </c>
      <c r="DJ86" s="134" t="e">
        <f t="shared" si="256"/>
        <v>#VALUE!</v>
      </c>
      <c r="DK86" s="137" t="str">
        <f t="shared" si="257"/>
        <v/>
      </c>
      <c r="DL86" s="137" t="str">
        <f t="shared" si="258"/>
        <v/>
      </c>
      <c r="DM86" s="137" t="str">
        <f t="shared" si="259"/>
        <v/>
      </c>
      <c r="DN86" s="137" t="str">
        <f t="shared" si="260"/>
        <v/>
      </c>
      <c r="DO86" s="137" t="str">
        <f t="shared" si="261"/>
        <v/>
      </c>
      <c r="DP86" s="137" t="str">
        <f t="shared" si="262"/>
        <v/>
      </c>
      <c r="DQ86" s="137" t="str">
        <f t="shared" si="263"/>
        <v/>
      </c>
      <c r="DR86" s="137" t="str">
        <f t="shared" si="264"/>
        <v/>
      </c>
      <c r="DS86" s="137" t="e">
        <f t="shared" si="265"/>
        <v>#VALUE!</v>
      </c>
      <c r="DT86" s="143" t="str">
        <f t="shared" si="266"/>
        <v/>
      </c>
      <c r="DU86" s="144" t="str">
        <f t="shared" si="267"/>
        <v/>
      </c>
      <c r="DV86" s="145" t="str">
        <f t="shared" si="149"/>
        <v/>
      </c>
      <c r="DW86" s="138"/>
      <c r="DX86" s="30" t="str">
        <f t="shared" si="150"/>
        <v/>
      </c>
      <c r="DY86" s="146" t="str">
        <f t="shared" si="268"/>
        <v/>
      </c>
      <c r="DZ86" s="266" t="str">
        <f t="shared" si="154"/>
        <v/>
      </c>
      <c r="EA86" s="266" t="str">
        <f t="shared" si="155"/>
        <v/>
      </c>
      <c r="EB86" s="266" t="str">
        <f t="shared" si="156"/>
        <v/>
      </c>
      <c r="EC86" s="266" t="str">
        <f t="shared" si="157"/>
        <v/>
      </c>
      <c r="ED86" s="266" t="str">
        <f t="shared" si="158"/>
        <v/>
      </c>
      <c r="EE86" s="266" t="str">
        <f t="shared" si="159"/>
        <v/>
      </c>
      <c r="EF86" s="266" t="str">
        <f t="shared" si="160"/>
        <v/>
      </c>
      <c r="EG86" s="268"/>
      <c r="EH86" s="269" t="str">
        <f t="shared" ref="EH86:EH103" si="344">DZ86&amp;""&amp;EA86</f>
        <v/>
      </c>
      <c r="EI86" s="269" t="str">
        <f t="shared" ref="EI86:EI103" si="345">EB86&amp;""&amp;EC86</f>
        <v/>
      </c>
      <c r="EJ86" s="269" t="str">
        <f t="shared" ref="EJ86:EJ103" si="346">ED86&amp;""&amp;EE86</f>
        <v/>
      </c>
      <c r="EK86" s="269" t="str">
        <f t="shared" ref="EK86:EK103" si="347">EF86</f>
        <v/>
      </c>
      <c r="EL86" s="271" t="str">
        <f t="shared" ref="EL86:EL103" si="348">EH86&amp;""&amp;EI86</f>
        <v/>
      </c>
      <c r="EM86" s="271" t="str">
        <f t="shared" ref="EM86:EM103" si="349">EJ86&amp;""&amp;EK86</f>
        <v/>
      </c>
      <c r="EN86" s="273" t="str">
        <f t="shared" ref="EN86:EN103" si="350">EL86&amp;""&amp;EM86</f>
        <v/>
      </c>
      <c r="EO86" s="276">
        <f t="shared" ref="EO86:EO103" si="351">COUNTIF(DB86:DI86,"YES")</f>
        <v>0</v>
      </c>
      <c r="EP86" s="276" t="str">
        <f t="shared" si="269"/>
        <v/>
      </c>
      <c r="EQ86" s="148" t="str">
        <f t="shared" ref="EQ86:EQ103" si="352">IF(EO86=1,EO86,"")</f>
        <v/>
      </c>
      <c r="ER86" s="148" t="str">
        <f t="shared" si="270"/>
        <v/>
      </c>
      <c r="ES86" s="276" t="str">
        <f t="shared" ref="ES86:ES103" si="353">IF(EO86=1,EO86,IF(EO86=2,EO86,""))</f>
        <v/>
      </c>
      <c r="ET86" s="276" t="str">
        <f t="shared" si="271"/>
        <v/>
      </c>
      <c r="EU86" s="147" t="str">
        <f t="shared" ref="EU86:EU103" si="354">IF(EO86=1,EN86,"")</f>
        <v/>
      </c>
      <c r="EV86" s="148" t="str">
        <f t="shared" ref="EV86:EV103" si="355">IF(EO86&lt;=2,EN86,"")</f>
        <v/>
      </c>
      <c r="EW86" s="148" t="str">
        <f t="shared" ref="EW86:EW103" si="356">IF(EN86="","",IF($EW$1="ONE",EU86,IF($EW$1="TWO",EV86,IF($EW$1="ALL",EN86))))</f>
        <v/>
      </c>
      <c r="EX86" s="148"/>
      <c r="EY86" s="148" t="str">
        <f t="shared" ref="EY86:EY103" si="357">IF($EY$2="ONE",ER86,IF($EY$2="TWO",ET86,IF($EY$2="ALL",EP86)))</f>
        <v/>
      </c>
      <c r="EZ86" s="151" t="str">
        <f t="shared" ref="EZ86:EZ103" si="358">IF(DK86="YES",$DK$2,"")</f>
        <v/>
      </c>
      <c r="FA86" s="151" t="str">
        <f t="shared" ref="FA86:FA103" si="359">IF(DL86="YES",$DL$2,"")</f>
        <v/>
      </c>
      <c r="FB86" s="151" t="str">
        <f t="shared" ref="FB86:FB103" si="360">IF(DM86="YES",$DM$2,"")</f>
        <v/>
      </c>
      <c r="FC86" s="151" t="str">
        <f t="shared" ref="FC86:FC103" si="361">IF(DN86="YES",$DN$2,"")</f>
        <v/>
      </c>
      <c r="FD86" s="151" t="str">
        <f t="shared" ref="FD86:FD103" si="362">IF(DO86="YES",$DO$2,"")</f>
        <v/>
      </c>
      <c r="FE86" s="151" t="str">
        <f t="shared" ref="FE86:FE103" si="363">IF(DP86="YES",$DP$2,"")</f>
        <v/>
      </c>
      <c r="FF86" s="151" t="str">
        <f t="shared" ref="FF86:FF103" si="364">IF(DQ86="YES",$DQ$2,"")</f>
        <v/>
      </c>
      <c r="FG86" s="152" t="str">
        <f t="shared" ref="FG86:FG103" si="365">EZ86&amp;""&amp;FA86</f>
        <v/>
      </c>
      <c r="FH86" s="152" t="str">
        <f t="shared" ref="FH86:FH103" si="366">FB86&amp;""&amp;FC86</f>
        <v/>
      </c>
      <c r="FI86" s="152" t="str">
        <f t="shared" ref="FI86:FI103" si="367">FD86&amp;""&amp;FE86</f>
        <v/>
      </c>
      <c r="FJ86" s="152" t="str">
        <f t="shared" ref="FJ86:FJ103" si="368">FF86</f>
        <v/>
      </c>
      <c r="FK86" s="151" t="str">
        <f t="shared" ref="FK86:FK103" si="369">FG86&amp;""&amp;FH86</f>
        <v/>
      </c>
      <c r="FL86" s="151" t="str">
        <f t="shared" ref="FL86:FL103" si="370">FI86&amp;""&amp;FJ86</f>
        <v/>
      </c>
      <c r="FM86" s="152" t="str">
        <f t="shared" ref="FM86:FM103" si="371">FK86&amp;""&amp;FL86</f>
        <v/>
      </c>
      <c r="FN86" s="152">
        <f t="shared" ref="FN86:FN103" si="372">COUNTIF(DK86:DR86,"YES")</f>
        <v>0</v>
      </c>
      <c r="FO86" s="152" t="str">
        <f t="shared" si="272"/>
        <v/>
      </c>
      <c r="FP86" s="152" t="str">
        <f t="shared" ref="FP86:FP103" si="373">IF(FN86=1,FN86,"")</f>
        <v/>
      </c>
      <c r="FQ86" s="152" t="str">
        <f t="shared" si="273"/>
        <v/>
      </c>
      <c r="FR86" s="152" t="str">
        <f t="shared" ref="FR86:FR103" si="374">IF(FN86=1,FN86,IF(FN86=2,FN86,""))</f>
        <v/>
      </c>
      <c r="FS86" s="152" t="str">
        <f t="shared" si="274"/>
        <v/>
      </c>
      <c r="FT86" s="152" t="str">
        <f t="shared" ref="FT86:FT103" si="375">IF(FN86=1,FM86,"")</f>
        <v/>
      </c>
      <c r="FU86" s="152" t="str">
        <f t="shared" ref="FU86:FU103" si="376">IF(FN86&lt;=2,FM86,"")</f>
        <v/>
      </c>
      <c r="FV86" s="151" t="str">
        <f t="shared" ref="FV86:FV103" si="377">IF(FM86="","",IF($FV$1="ONE",FT86,IF($FV$1="TWO",FU86,IF($FV$1="ALL",FM86))))</f>
        <v/>
      </c>
      <c r="FW86" s="151" t="str">
        <f t="shared" ref="FW86:FW103" si="378">IF($FW$2="ONE",FP86,IF($FW$2="TWO",FR86,IF($FW$2="ALL",FN86)))</f>
        <v/>
      </c>
      <c r="FX86" s="152" t="str">
        <f t="shared" si="275"/>
        <v/>
      </c>
      <c r="FY86" s="153" t="str">
        <f t="shared" ref="FY86:FY103" si="379">IF($FY$1="Aggregate",FV86,IF($FY$1="Theory and Practical Separate",EW86))</f>
        <v/>
      </c>
      <c r="FZ86" s="156">
        <f t="shared" ref="FZ86:FZ103" si="380">IF($FZ$2="Aggregate",FW86,IF($FZ$2="Theory and Practical Separate",EX86,""))</f>
        <v>0</v>
      </c>
      <c r="GA86" s="241" t="str">
        <f t="shared" ref="GA86:GA103" si="381">IF($GA$2="Aggregate",FX86,IF($GA$2="Theory and Practical Separate",EY86,""))</f>
        <v/>
      </c>
      <c r="GB86" s="214" t="str">
        <f t="shared" si="276"/>
        <v/>
      </c>
      <c r="GC86" s="214" t="str">
        <f t="shared" ref="GC86:GC103" si="382">IF(GB86="","",GB86*$GC$3/$GB$3)</f>
        <v/>
      </c>
      <c r="GD86" s="242" t="str">
        <f t="shared" ref="GD86:GD103" si="383">IF(GC86="","",IF(GC86&lt;33,"E",IF(GC86&lt;41,"D",IF(GC86&lt;51,"C2",IF(GC86&lt;61,"C1",IF(GC86&lt;71,"B2",IF(GC86&lt;81,"B1",IF(GC86&lt;91,"A2",IF(GC86&lt;=100,"A1")))))))))</f>
        <v/>
      </c>
      <c r="GE86" s="253" t="str">
        <f t="shared" ref="GE86:GE103" si="384">IF(J86="","",IF(J86&lt;33,"E",IF(J86&lt;41,"D",IF(J86&lt;51,"C2",IF(J86&lt;61,"C1",IF(J86&lt;71,"B2",IF(J86&lt;81,"B1",IF(J86&lt;91,"A2",IF(J86&lt;=100,"A1")))))))))</f>
        <v/>
      </c>
      <c r="GF86" s="253" t="str">
        <f t="shared" ref="GF86:GF103" si="385">IF(U86="","",IF(U86&lt;33,"E",IF(U86&lt;41,"D",IF(U86&lt;51,"C2",IF(U86&lt;61,"C1",IF(U86&lt;71,"B2",IF(U86&lt;81,"B1",IF(U86&lt;91,"A2",IF(U86&lt;=100,"A1")))))))))</f>
        <v/>
      </c>
      <c r="GG86" s="253" t="str">
        <f t="shared" ref="GG86:GG103" si="386">IF(AF86="","",IF(AF86&lt;33,"E",IF(AF86&lt;41,"D",IF(AF86&lt;51,"C2",IF(AF86&lt;61,"C1",IF(AF86&lt;71,"B2",IF(AF86&lt;81,"B1",IF(AF86&lt;91,"A2",IF(AF86&lt;=100,"A1")))))))))</f>
        <v/>
      </c>
      <c r="GH86" s="253" t="str">
        <f t="shared" ref="GH86:GH103" si="387">IF(AQ86="","",IF(AQ86&lt;33,"E",IF(AQ86&lt;41,"D",IF(AQ86&lt;51,"C2",IF(AQ86&lt;61,"C1",IF(AQ86&lt;71,"B2",IF(AQ86&lt;81,"B1",IF(AQ86&lt;91,"A2",IF(AQ86&lt;=100,"A1")))))))))</f>
        <v/>
      </c>
      <c r="GI86" s="253" t="str">
        <f t="shared" ref="GI86:GI103" si="388">IF(BB86="","",IF(BB86&lt;33,"E",IF(BB86&lt;41,"D",IF(BB86&lt;51,"C2",IF(BB86&lt;61,"C1",IF(BB86&lt;71,"B2",IF(BB86&lt;81,"B1",IF(BB86&lt;91,"A2",IF(BB86&lt;=100,"A1")))))))))</f>
        <v/>
      </c>
      <c r="GJ86" s="253" t="str">
        <f t="shared" ref="GJ86:GJ103" si="389">IF(BM86="","",IF(BM86&lt;33,"E",IF(BM86&lt;41,"D",IF(BM86&lt;51,"C2",IF(BM86&lt;61,"C1",IF(BM86&lt;71,"B2",IF(BM86&lt;81,"B1",IF(BM86&lt;91,"A2",IF(BM86&lt;=100,"A1")))))))))</f>
        <v/>
      </c>
      <c r="GK86" s="253" t="str">
        <f t="shared" ref="GK86:GK103" si="390">IF(BX86="","",IF(BX86&lt;33,"E",IF(BX86&lt;41,"D",IF(BX86&lt;51,"C2",IF(BX86&lt;61,"C1",IF(BX86&lt;71,"B2",IF(BX86&lt;81,"B1",IF(BX86&lt;91,"A2",IF(BX86&lt;=100,"A1")))))))))</f>
        <v/>
      </c>
      <c r="GL86" s="253" t="str">
        <f t="shared" ref="GL86:GL103" si="391">IF(CI86="","",IF(CI86&lt;33,"E",IF(CI86&lt;41,"D",IF(CI86&lt;51,"C2",IF(CI86&lt;61,"C1",IF(CI86&lt;71,"B2",IF(CI86&lt;81,"B1",IF(CI86&lt;91,"A2",IF(CI86&lt;=100,"A1")))))))))</f>
        <v/>
      </c>
      <c r="GM86" s="253" t="str">
        <f t="shared" ref="GM86:GM103" si="392">IF(CT86="","",IF(CT86&lt;33,"E",IF(CT86&lt;41,"D",IF(CT86&lt;51,"C2",IF(CT86&lt;61,"C1",IF(CT86&lt;71,"B2",IF(CT86&lt;81,"B1",IF(CT86&lt;91,"A2",IF(CT86&lt;=100,"A1")))))))))</f>
        <v/>
      </c>
      <c r="GN86" s="253" t="str">
        <f t="shared" ref="GN86:GN103" si="393">IF(GM86="","",GM86)</f>
        <v/>
      </c>
      <c r="GO86" s="329" t="str">
        <f t="shared" si="277"/>
        <v/>
      </c>
      <c r="GP86" s="329" t="str">
        <f t="shared" si="278"/>
        <v/>
      </c>
    </row>
    <row r="87" spans="1:198" x14ac:dyDescent="0.35">
      <c r="A87" s="1">
        <f>IF('Student Profile'!A86="","",'Student Profile'!A86)</f>
        <v>84</v>
      </c>
      <c r="B87" s="28" t="str">
        <f>IF('Student Profile'!B86="","",'Student Profile'!B86)</f>
        <v/>
      </c>
      <c r="C87" s="114" t="str">
        <f>IF('Entry of Marks'!F89="","",'Entry of Marks'!F89)</f>
        <v/>
      </c>
      <c r="D87" s="119" t="str">
        <f>IF('Entry of Marks'!AA89="","",'Entry of Marks'!AA89)</f>
        <v/>
      </c>
      <c r="E87" s="115" t="str">
        <f>IF('Entry of Marks'!M89="","",'Entry of Marks'!M89)</f>
        <v/>
      </c>
      <c r="F87" s="115" t="str">
        <f>IF('Entry of Marks'!AH89="","",'Entry of Marks'!AH89)</f>
        <v/>
      </c>
      <c r="G87" s="116" t="str">
        <f t="shared" si="213"/>
        <v/>
      </c>
      <c r="H87" s="116" t="str">
        <f>IF('Entry of Marks'!AO89="","",'Entry of Marks'!AO89)</f>
        <v/>
      </c>
      <c r="I87" s="116" t="str">
        <f t="shared" si="279"/>
        <v/>
      </c>
      <c r="J87" s="167" t="str">
        <f t="shared" si="280"/>
        <v/>
      </c>
      <c r="K87" s="167" t="str">
        <f t="shared" si="214"/>
        <v/>
      </c>
      <c r="L87" s="167" t="str">
        <f t="shared" si="215"/>
        <v/>
      </c>
      <c r="M87" s="165" t="str">
        <f t="shared" si="343"/>
        <v/>
      </c>
      <c r="N87" s="124" t="str">
        <f>IF('Entry of Marks'!F194="","",'Entry of Marks'!F194)</f>
        <v/>
      </c>
      <c r="O87" s="125" t="str">
        <f>IF('Entry of Marks'!AA194="","",'Entry of Marks'!AA194)</f>
        <v/>
      </c>
      <c r="P87" s="125" t="str">
        <f>IF('Entry of Marks'!M194="","",'Entry of Marks'!M194)</f>
        <v/>
      </c>
      <c r="Q87" s="257" t="str">
        <f>IF('Entry of Marks'!AH194="","",'Entry of Marks'!AH194)</f>
        <v/>
      </c>
      <c r="R87" s="116" t="str">
        <f t="shared" si="216"/>
        <v/>
      </c>
      <c r="S87" s="126" t="str">
        <f>IF('Entry of Marks'!AO194="","",'Entry of Marks'!AO194)</f>
        <v/>
      </c>
      <c r="T87" s="116" t="str">
        <f t="shared" si="217"/>
        <v/>
      </c>
      <c r="U87" s="167" t="str">
        <f t="shared" si="281"/>
        <v/>
      </c>
      <c r="V87" s="176" t="str">
        <f t="shared" si="218"/>
        <v/>
      </c>
      <c r="W87" s="176" t="str">
        <f t="shared" si="219"/>
        <v/>
      </c>
      <c r="X87" s="174" t="str">
        <f t="shared" si="341"/>
        <v/>
      </c>
      <c r="Y87" s="258" t="str">
        <f>IF('Entry of Marks'!F299="","",'Entry of Marks'!F299)</f>
        <v/>
      </c>
      <c r="Z87" s="119" t="str">
        <f>IF('Entry of Marks'!AA299="","",'Entry of Marks'!AA299)</f>
        <v/>
      </c>
      <c r="AA87" s="119" t="str">
        <f>IF('Entry of Marks'!M299="","",'Entry of Marks'!M299)</f>
        <v/>
      </c>
      <c r="AB87" s="119" t="str">
        <f>IF('Entry of Marks'!AH299="","",'Entry of Marks'!AH299)</f>
        <v/>
      </c>
      <c r="AC87" s="116" t="str">
        <f t="shared" si="220"/>
        <v/>
      </c>
      <c r="AD87" s="259" t="str">
        <f>IF('Entry of Marks'!AO299="","",'Entry of Marks'!AO299)</f>
        <v/>
      </c>
      <c r="AE87" s="116" t="str">
        <f t="shared" si="221"/>
        <v/>
      </c>
      <c r="AF87" s="167" t="str">
        <f t="shared" si="282"/>
        <v/>
      </c>
      <c r="AG87" s="167" t="str">
        <f t="shared" si="222"/>
        <v/>
      </c>
      <c r="AH87" s="167" t="str">
        <f t="shared" si="223"/>
        <v/>
      </c>
      <c r="AI87" s="165" t="str">
        <f t="shared" si="151"/>
        <v/>
      </c>
      <c r="AJ87" s="260" t="str">
        <f>IF('Entry of Marks'!F404="","",'Entry of Marks'!F404)</f>
        <v/>
      </c>
      <c r="AK87" s="257" t="str">
        <f>IF('Entry of Marks'!AA404="","",'Entry of Marks'!AA404)</f>
        <v/>
      </c>
      <c r="AL87" s="257" t="str">
        <f>IF('Entry of Marks'!M404="","",'Entry of Marks'!M404)</f>
        <v/>
      </c>
      <c r="AM87" s="257" t="str">
        <f>IF('Entry of Marks'!AH404="","",'Entry of Marks'!AH404)</f>
        <v/>
      </c>
      <c r="AN87" s="116" t="str">
        <f t="shared" si="224"/>
        <v/>
      </c>
      <c r="AO87" s="261" t="str">
        <f>IF('Entry of Marks'!AO404="","",'Entry of Marks'!AO404)</f>
        <v/>
      </c>
      <c r="AP87" s="116" t="str">
        <f t="shared" si="225"/>
        <v/>
      </c>
      <c r="AQ87" s="167" t="str">
        <f t="shared" si="283"/>
        <v/>
      </c>
      <c r="AR87" s="176" t="str">
        <f t="shared" si="342"/>
        <v/>
      </c>
      <c r="AS87" s="176" t="str">
        <f t="shared" si="226"/>
        <v/>
      </c>
      <c r="AT87" s="176" t="str">
        <f t="shared" si="152"/>
        <v/>
      </c>
      <c r="AU87" s="262" t="str">
        <f>IF('Entry of Marks'!F509="","",'Entry of Marks'!F509)</f>
        <v/>
      </c>
      <c r="AV87" s="119" t="str">
        <f>IF('Entry of Marks'!AA509="","",'Entry of Marks'!AA509)</f>
        <v/>
      </c>
      <c r="AW87" s="119" t="str">
        <f>IF('Entry of Marks'!M509="","",'Entry of Marks'!M509)</f>
        <v/>
      </c>
      <c r="AX87" s="119" t="str">
        <f>IF('Entry of Marks'!AH509="","",'Entry of Marks'!AH509)</f>
        <v/>
      </c>
      <c r="AY87" s="116" t="str">
        <f t="shared" si="227"/>
        <v/>
      </c>
      <c r="AZ87" s="259" t="str">
        <f>IF('Entry of Marks'!AO509="","",'Entry of Marks'!AO509)</f>
        <v/>
      </c>
      <c r="BA87" s="116" t="str">
        <f t="shared" si="228"/>
        <v/>
      </c>
      <c r="BB87" s="167" t="str">
        <f t="shared" si="284"/>
        <v/>
      </c>
      <c r="BC87" s="167" t="str">
        <f t="shared" si="229"/>
        <v/>
      </c>
      <c r="BD87" s="167" t="str">
        <f t="shared" si="230"/>
        <v/>
      </c>
      <c r="BE87" s="165" t="str">
        <f t="shared" si="146"/>
        <v/>
      </c>
      <c r="BF87" s="260" t="str">
        <f>IF('Entry of Marks'!F614="","",'Entry of Marks'!F614)</f>
        <v/>
      </c>
      <c r="BG87" s="257" t="str">
        <f>IF('Entry of Marks'!AA614="","",'Entry of Marks'!AA614)</f>
        <v/>
      </c>
      <c r="BH87" s="257" t="str">
        <f>IF('Entry of Marks'!M614="","",'Entry of Marks'!M614)</f>
        <v/>
      </c>
      <c r="BI87" s="257" t="str">
        <f>IF('Entry of Marks'!AH614="","",'Entry of Marks'!AH614)</f>
        <v/>
      </c>
      <c r="BJ87" s="116" t="str">
        <f t="shared" si="231"/>
        <v/>
      </c>
      <c r="BK87" s="261" t="str">
        <f>IF('Entry of Marks'!AO614="","",'Entry of Marks'!AO614)</f>
        <v/>
      </c>
      <c r="BL87" s="116" t="str">
        <f t="shared" si="232"/>
        <v/>
      </c>
      <c r="BM87" s="167" t="str">
        <f t="shared" si="285"/>
        <v/>
      </c>
      <c r="BN87" s="176" t="str">
        <f t="shared" si="233"/>
        <v/>
      </c>
      <c r="BO87" s="176" t="str">
        <f t="shared" si="234"/>
        <v/>
      </c>
      <c r="BP87" s="176" t="str">
        <f t="shared" si="147"/>
        <v/>
      </c>
      <c r="BQ87" s="258" t="str">
        <f>IF('Entry of Marks'!F719="","",'Entry of Marks'!F719)</f>
        <v/>
      </c>
      <c r="BR87" s="119" t="str">
        <f>IF('Entry of Marks'!AA719="","",'Entry of Marks'!AA719)</f>
        <v/>
      </c>
      <c r="BS87" s="119" t="str">
        <f>IF('Entry of Marks'!M719="","",'Entry of Marks'!M719)</f>
        <v/>
      </c>
      <c r="BT87" s="119" t="str">
        <f>IF('Entry of Marks'!AH719="","",'Entry of Marks'!AH719)</f>
        <v/>
      </c>
      <c r="BU87" s="116" t="str">
        <f t="shared" si="235"/>
        <v/>
      </c>
      <c r="BV87" s="119" t="str">
        <f>IF('Entry of Marks'!AO719="","",'Entry of Marks'!AO719)</f>
        <v/>
      </c>
      <c r="BW87" s="116" t="str">
        <f t="shared" si="236"/>
        <v/>
      </c>
      <c r="BX87" s="167" t="str">
        <f t="shared" si="286"/>
        <v/>
      </c>
      <c r="BY87" s="167" t="str">
        <f t="shared" si="237"/>
        <v/>
      </c>
      <c r="BZ87" s="167" t="str">
        <f t="shared" si="238"/>
        <v/>
      </c>
      <c r="CA87" s="165" t="str">
        <f t="shared" si="153"/>
        <v/>
      </c>
      <c r="CB87" s="260" t="str">
        <f>IF('Entry of Marks'!F824="","",'Entry of Marks'!F824)</f>
        <v/>
      </c>
      <c r="CC87" s="257" t="str">
        <f>IF('Entry of Marks'!AA824="","",'Entry of Marks'!AA824)</f>
        <v/>
      </c>
      <c r="CD87" s="257" t="str">
        <f>IF('Entry of Marks'!M824="","",'Entry of Marks'!M824)</f>
        <v/>
      </c>
      <c r="CE87" s="257" t="str">
        <f>IF('Entry of Marks'!AH824="","",'Entry of Marks'!AH824)</f>
        <v/>
      </c>
      <c r="CF87" s="116" t="str">
        <f t="shared" si="239"/>
        <v/>
      </c>
      <c r="CG87" s="261" t="str">
        <f>IF('Entry of Marks'!AO824="","",'Entry of Marks'!AO824)</f>
        <v/>
      </c>
      <c r="CH87" s="116" t="str">
        <f t="shared" si="240"/>
        <v/>
      </c>
      <c r="CI87" s="167" t="str">
        <f t="shared" si="287"/>
        <v/>
      </c>
      <c r="CJ87" s="176" t="str">
        <f t="shared" si="241"/>
        <v/>
      </c>
      <c r="CK87" s="176" t="str">
        <f t="shared" si="242"/>
        <v/>
      </c>
      <c r="CL87" s="324" t="str">
        <f t="shared" si="243"/>
        <v/>
      </c>
      <c r="CM87" s="258" t="str">
        <f>IF('Entry of Marks'!F929="","",'Entry of Marks'!F929)</f>
        <v/>
      </c>
      <c r="CN87" s="119" t="str">
        <f>IF('Entry of Marks'!AA929="","",'Entry of Marks'!AA929)</f>
        <v/>
      </c>
      <c r="CO87" s="119" t="str">
        <f>IF('Entry of Marks'!M929="","",'Entry of Marks'!M929)</f>
        <v/>
      </c>
      <c r="CP87" s="119" t="str">
        <f>IF('Entry of Marks'!AH929="","",'Entry of Marks'!AH929)</f>
        <v/>
      </c>
      <c r="CQ87" s="116" t="str">
        <f t="shared" si="244"/>
        <v/>
      </c>
      <c r="CR87" s="119" t="str">
        <f>IF('Entry of Marks'!AO929="","",'Entry of Marks'!AO929)</f>
        <v/>
      </c>
      <c r="CS87" s="116" t="str">
        <f t="shared" si="245"/>
        <v/>
      </c>
      <c r="CT87" s="167" t="str">
        <f t="shared" si="288"/>
        <v/>
      </c>
      <c r="CU87" s="167" t="str">
        <f t="shared" si="246"/>
        <v/>
      </c>
      <c r="CV87" s="167" t="str">
        <f t="shared" si="247"/>
        <v/>
      </c>
      <c r="CW87" s="165" t="str">
        <f t="shared" si="148"/>
        <v/>
      </c>
      <c r="CX87" s="131" t="str">
        <f>IF('Co-Scholostic'!C86="","",'Co-Scholostic'!C86)</f>
        <v/>
      </c>
      <c r="CY87" s="131" t="str">
        <f>IF('Co-Scholostic'!D86="","",'Co-Scholostic'!D86)</f>
        <v/>
      </c>
      <c r="CZ87" s="131" t="str">
        <f>IF('Co-Scholostic'!E86="","",'Co-Scholostic'!E86)</f>
        <v/>
      </c>
      <c r="DA87" s="131" t="str">
        <f>IF('Co-Scholostic'!F86="","",'Co-Scholostic'!F86)</f>
        <v/>
      </c>
      <c r="DB87" s="134" t="str">
        <f t="shared" si="248"/>
        <v/>
      </c>
      <c r="DC87" s="134" t="str">
        <f t="shared" si="249"/>
        <v/>
      </c>
      <c r="DD87" s="134" t="str">
        <f t="shared" si="250"/>
        <v/>
      </c>
      <c r="DE87" s="134" t="str">
        <f t="shared" si="251"/>
        <v/>
      </c>
      <c r="DF87" s="134" t="str">
        <f t="shared" si="252"/>
        <v/>
      </c>
      <c r="DG87" s="134" t="str">
        <f t="shared" si="253"/>
        <v/>
      </c>
      <c r="DH87" s="134" t="str">
        <f t="shared" si="254"/>
        <v/>
      </c>
      <c r="DI87" s="134" t="str">
        <f t="shared" si="255"/>
        <v/>
      </c>
      <c r="DJ87" s="134" t="e">
        <f t="shared" si="256"/>
        <v>#VALUE!</v>
      </c>
      <c r="DK87" s="137" t="str">
        <f t="shared" si="257"/>
        <v/>
      </c>
      <c r="DL87" s="137" t="str">
        <f t="shared" si="258"/>
        <v/>
      </c>
      <c r="DM87" s="137" t="str">
        <f t="shared" si="259"/>
        <v/>
      </c>
      <c r="DN87" s="137" t="str">
        <f t="shared" si="260"/>
        <v/>
      </c>
      <c r="DO87" s="137" t="str">
        <f t="shared" si="261"/>
        <v/>
      </c>
      <c r="DP87" s="137" t="str">
        <f t="shared" si="262"/>
        <v/>
      </c>
      <c r="DQ87" s="137" t="str">
        <f t="shared" si="263"/>
        <v/>
      </c>
      <c r="DR87" s="137" t="str">
        <f t="shared" si="264"/>
        <v/>
      </c>
      <c r="DS87" s="137" t="e">
        <f t="shared" si="265"/>
        <v>#VALUE!</v>
      </c>
      <c r="DT87" s="143" t="str">
        <f t="shared" si="266"/>
        <v/>
      </c>
      <c r="DU87" s="144" t="str">
        <f t="shared" si="267"/>
        <v/>
      </c>
      <c r="DV87" s="145" t="str">
        <f t="shared" si="149"/>
        <v/>
      </c>
      <c r="DW87" s="138"/>
      <c r="DX87" s="30" t="str">
        <f t="shared" si="150"/>
        <v/>
      </c>
      <c r="DY87" s="146" t="str">
        <f t="shared" si="268"/>
        <v/>
      </c>
      <c r="DZ87" s="266" t="str">
        <f t="shared" si="154"/>
        <v/>
      </c>
      <c r="EA87" s="266" t="str">
        <f t="shared" si="155"/>
        <v/>
      </c>
      <c r="EB87" s="266" t="str">
        <f t="shared" si="156"/>
        <v/>
      </c>
      <c r="EC87" s="266" t="str">
        <f t="shared" si="157"/>
        <v/>
      </c>
      <c r="ED87" s="266" t="str">
        <f t="shared" si="158"/>
        <v/>
      </c>
      <c r="EE87" s="266" t="str">
        <f t="shared" si="159"/>
        <v/>
      </c>
      <c r="EF87" s="266" t="str">
        <f t="shared" si="160"/>
        <v/>
      </c>
      <c r="EG87" s="268"/>
      <c r="EH87" s="269" t="str">
        <f t="shared" si="344"/>
        <v/>
      </c>
      <c r="EI87" s="269" t="str">
        <f t="shared" si="345"/>
        <v/>
      </c>
      <c r="EJ87" s="269" t="str">
        <f t="shared" si="346"/>
        <v/>
      </c>
      <c r="EK87" s="269" t="str">
        <f t="shared" si="347"/>
        <v/>
      </c>
      <c r="EL87" s="271" t="str">
        <f t="shared" si="348"/>
        <v/>
      </c>
      <c r="EM87" s="271" t="str">
        <f t="shared" si="349"/>
        <v/>
      </c>
      <c r="EN87" s="273" t="str">
        <f t="shared" si="350"/>
        <v/>
      </c>
      <c r="EO87" s="276">
        <f t="shared" si="351"/>
        <v>0</v>
      </c>
      <c r="EP87" s="276" t="str">
        <f t="shared" si="269"/>
        <v/>
      </c>
      <c r="EQ87" s="148" t="str">
        <f t="shared" si="352"/>
        <v/>
      </c>
      <c r="ER87" s="148" t="str">
        <f t="shared" si="270"/>
        <v/>
      </c>
      <c r="ES87" s="276" t="str">
        <f t="shared" si="353"/>
        <v/>
      </c>
      <c r="ET87" s="276" t="str">
        <f t="shared" si="271"/>
        <v/>
      </c>
      <c r="EU87" s="147" t="str">
        <f t="shared" si="354"/>
        <v/>
      </c>
      <c r="EV87" s="148" t="str">
        <f t="shared" si="355"/>
        <v/>
      </c>
      <c r="EW87" s="148" t="str">
        <f t="shared" si="356"/>
        <v/>
      </c>
      <c r="EX87" s="148"/>
      <c r="EY87" s="148" t="str">
        <f t="shared" si="357"/>
        <v/>
      </c>
      <c r="EZ87" s="151" t="str">
        <f t="shared" si="358"/>
        <v/>
      </c>
      <c r="FA87" s="151" t="str">
        <f t="shared" si="359"/>
        <v/>
      </c>
      <c r="FB87" s="151" t="str">
        <f t="shared" si="360"/>
        <v/>
      </c>
      <c r="FC87" s="151" t="str">
        <f t="shared" si="361"/>
        <v/>
      </c>
      <c r="FD87" s="151" t="str">
        <f t="shared" si="362"/>
        <v/>
      </c>
      <c r="FE87" s="151" t="str">
        <f t="shared" si="363"/>
        <v/>
      </c>
      <c r="FF87" s="151" t="str">
        <f t="shared" si="364"/>
        <v/>
      </c>
      <c r="FG87" s="152" t="str">
        <f t="shared" si="365"/>
        <v/>
      </c>
      <c r="FH87" s="152" t="str">
        <f t="shared" si="366"/>
        <v/>
      </c>
      <c r="FI87" s="152" t="str">
        <f t="shared" si="367"/>
        <v/>
      </c>
      <c r="FJ87" s="152" t="str">
        <f t="shared" si="368"/>
        <v/>
      </c>
      <c r="FK87" s="151" t="str">
        <f t="shared" si="369"/>
        <v/>
      </c>
      <c r="FL87" s="151" t="str">
        <f t="shared" si="370"/>
        <v/>
      </c>
      <c r="FM87" s="152" t="str">
        <f t="shared" si="371"/>
        <v/>
      </c>
      <c r="FN87" s="152">
        <f t="shared" si="372"/>
        <v>0</v>
      </c>
      <c r="FO87" s="152" t="str">
        <f t="shared" si="272"/>
        <v/>
      </c>
      <c r="FP87" s="152" t="str">
        <f t="shared" si="373"/>
        <v/>
      </c>
      <c r="FQ87" s="152" t="str">
        <f t="shared" si="273"/>
        <v/>
      </c>
      <c r="FR87" s="152" t="str">
        <f t="shared" si="374"/>
        <v/>
      </c>
      <c r="FS87" s="152" t="str">
        <f t="shared" si="274"/>
        <v/>
      </c>
      <c r="FT87" s="152" t="str">
        <f t="shared" si="375"/>
        <v/>
      </c>
      <c r="FU87" s="152" t="str">
        <f t="shared" si="376"/>
        <v/>
      </c>
      <c r="FV87" s="151" t="str">
        <f t="shared" si="377"/>
        <v/>
      </c>
      <c r="FW87" s="151" t="str">
        <f t="shared" si="378"/>
        <v/>
      </c>
      <c r="FX87" s="152" t="str">
        <f t="shared" si="275"/>
        <v/>
      </c>
      <c r="FY87" s="153" t="str">
        <f t="shared" si="379"/>
        <v/>
      </c>
      <c r="FZ87" s="156">
        <f t="shared" si="380"/>
        <v>0</v>
      </c>
      <c r="GA87" s="241" t="str">
        <f t="shared" si="381"/>
        <v/>
      </c>
      <c r="GB87" s="214" t="str">
        <f t="shared" si="276"/>
        <v/>
      </c>
      <c r="GC87" s="214" t="str">
        <f t="shared" si="382"/>
        <v/>
      </c>
      <c r="GD87" s="242" t="str">
        <f t="shared" si="383"/>
        <v/>
      </c>
      <c r="GE87" s="253" t="str">
        <f t="shared" si="384"/>
        <v/>
      </c>
      <c r="GF87" s="253" t="str">
        <f t="shared" si="385"/>
        <v/>
      </c>
      <c r="GG87" s="253" t="str">
        <f t="shared" si="386"/>
        <v/>
      </c>
      <c r="GH87" s="253" t="str">
        <f t="shared" si="387"/>
        <v/>
      </c>
      <c r="GI87" s="253" t="str">
        <f t="shared" si="388"/>
        <v/>
      </c>
      <c r="GJ87" s="253" t="str">
        <f t="shared" si="389"/>
        <v/>
      </c>
      <c r="GK87" s="253" t="str">
        <f t="shared" si="390"/>
        <v/>
      </c>
      <c r="GL87" s="253" t="str">
        <f t="shared" si="391"/>
        <v/>
      </c>
      <c r="GM87" s="253" t="str">
        <f t="shared" si="392"/>
        <v/>
      </c>
      <c r="GN87" s="253" t="str">
        <f t="shared" si="393"/>
        <v/>
      </c>
      <c r="GO87" s="329" t="str">
        <f t="shared" si="277"/>
        <v/>
      </c>
      <c r="GP87" s="329" t="str">
        <f t="shared" si="278"/>
        <v/>
      </c>
    </row>
    <row r="88" spans="1:198" x14ac:dyDescent="0.35">
      <c r="A88" s="1">
        <f>IF('Student Profile'!A87="","",'Student Profile'!A87)</f>
        <v>85</v>
      </c>
      <c r="B88" s="28" t="str">
        <f>IF('Student Profile'!B87="","",'Student Profile'!B87)</f>
        <v/>
      </c>
      <c r="C88" s="114" t="str">
        <f>IF('Entry of Marks'!F90="","",'Entry of Marks'!F90)</f>
        <v/>
      </c>
      <c r="D88" s="119" t="str">
        <f>IF('Entry of Marks'!AA90="","",'Entry of Marks'!AA90)</f>
        <v/>
      </c>
      <c r="E88" s="115" t="str">
        <f>IF('Entry of Marks'!M90="","",'Entry of Marks'!M90)</f>
        <v/>
      </c>
      <c r="F88" s="115" t="str">
        <f>IF('Entry of Marks'!AH90="","",'Entry of Marks'!AH90)</f>
        <v/>
      </c>
      <c r="G88" s="116" t="str">
        <f t="shared" si="213"/>
        <v/>
      </c>
      <c r="H88" s="116" t="str">
        <f>IF('Entry of Marks'!AO90="","",'Entry of Marks'!AO90)</f>
        <v/>
      </c>
      <c r="I88" s="116" t="str">
        <f t="shared" si="279"/>
        <v/>
      </c>
      <c r="J88" s="167" t="str">
        <f t="shared" si="280"/>
        <v/>
      </c>
      <c r="K88" s="167" t="str">
        <f t="shared" si="214"/>
        <v/>
      </c>
      <c r="L88" s="167" t="str">
        <f t="shared" si="215"/>
        <v/>
      </c>
      <c r="M88" s="165" t="str">
        <f t="shared" si="343"/>
        <v/>
      </c>
      <c r="N88" s="124" t="str">
        <f>IF('Entry of Marks'!F195="","",'Entry of Marks'!F195)</f>
        <v/>
      </c>
      <c r="O88" s="125" t="str">
        <f>IF('Entry of Marks'!AA195="","",'Entry of Marks'!AA195)</f>
        <v/>
      </c>
      <c r="P88" s="125" t="str">
        <f>IF('Entry of Marks'!M195="","",'Entry of Marks'!M195)</f>
        <v/>
      </c>
      <c r="Q88" s="257" t="str">
        <f>IF('Entry of Marks'!AH195="","",'Entry of Marks'!AH195)</f>
        <v/>
      </c>
      <c r="R88" s="116" t="str">
        <f t="shared" si="216"/>
        <v/>
      </c>
      <c r="S88" s="126" t="str">
        <f>IF('Entry of Marks'!AO195="","",'Entry of Marks'!AO195)</f>
        <v/>
      </c>
      <c r="T88" s="116" t="str">
        <f t="shared" si="217"/>
        <v/>
      </c>
      <c r="U88" s="167" t="str">
        <f t="shared" si="281"/>
        <v/>
      </c>
      <c r="V88" s="176" t="str">
        <f t="shared" si="218"/>
        <v/>
      </c>
      <c r="W88" s="176" t="str">
        <f t="shared" si="219"/>
        <v/>
      </c>
      <c r="X88" s="174" t="str">
        <f t="shared" si="341"/>
        <v/>
      </c>
      <c r="Y88" s="258" t="str">
        <f>IF('Entry of Marks'!F300="","",'Entry of Marks'!F300)</f>
        <v/>
      </c>
      <c r="Z88" s="119" t="str">
        <f>IF('Entry of Marks'!AA300="","",'Entry of Marks'!AA300)</f>
        <v/>
      </c>
      <c r="AA88" s="119" t="str">
        <f>IF('Entry of Marks'!M300="","",'Entry of Marks'!M300)</f>
        <v/>
      </c>
      <c r="AB88" s="119" t="str">
        <f>IF('Entry of Marks'!AH300="","",'Entry of Marks'!AH300)</f>
        <v/>
      </c>
      <c r="AC88" s="116" t="str">
        <f t="shared" si="220"/>
        <v/>
      </c>
      <c r="AD88" s="259" t="str">
        <f>IF('Entry of Marks'!AO300="","",'Entry of Marks'!AO300)</f>
        <v/>
      </c>
      <c r="AE88" s="116" t="str">
        <f t="shared" si="221"/>
        <v/>
      </c>
      <c r="AF88" s="167" t="str">
        <f t="shared" si="282"/>
        <v/>
      </c>
      <c r="AG88" s="167" t="str">
        <f t="shared" si="222"/>
        <v/>
      </c>
      <c r="AH88" s="167" t="str">
        <f t="shared" si="223"/>
        <v/>
      </c>
      <c r="AI88" s="165" t="str">
        <f t="shared" si="151"/>
        <v/>
      </c>
      <c r="AJ88" s="260" t="str">
        <f>IF('Entry of Marks'!F405="","",'Entry of Marks'!F405)</f>
        <v/>
      </c>
      <c r="AK88" s="257" t="str">
        <f>IF('Entry of Marks'!AA405="","",'Entry of Marks'!AA405)</f>
        <v/>
      </c>
      <c r="AL88" s="257" t="str">
        <f>IF('Entry of Marks'!M405="","",'Entry of Marks'!M405)</f>
        <v/>
      </c>
      <c r="AM88" s="257" t="str">
        <f>IF('Entry of Marks'!AH405="","",'Entry of Marks'!AH405)</f>
        <v/>
      </c>
      <c r="AN88" s="116" t="str">
        <f t="shared" si="224"/>
        <v/>
      </c>
      <c r="AO88" s="261" t="str">
        <f>IF('Entry of Marks'!AO405="","",'Entry of Marks'!AO405)</f>
        <v/>
      </c>
      <c r="AP88" s="116" t="str">
        <f t="shared" si="225"/>
        <v/>
      </c>
      <c r="AQ88" s="167" t="str">
        <f t="shared" si="283"/>
        <v/>
      </c>
      <c r="AR88" s="176" t="str">
        <f t="shared" si="342"/>
        <v/>
      </c>
      <c r="AS88" s="176" t="str">
        <f t="shared" si="226"/>
        <v/>
      </c>
      <c r="AT88" s="176" t="str">
        <f t="shared" si="152"/>
        <v/>
      </c>
      <c r="AU88" s="262" t="str">
        <f>IF('Entry of Marks'!F510="","",'Entry of Marks'!F510)</f>
        <v/>
      </c>
      <c r="AV88" s="119" t="str">
        <f>IF('Entry of Marks'!AA510="","",'Entry of Marks'!AA510)</f>
        <v/>
      </c>
      <c r="AW88" s="119" t="str">
        <f>IF('Entry of Marks'!M510="","",'Entry of Marks'!M510)</f>
        <v/>
      </c>
      <c r="AX88" s="119" t="str">
        <f>IF('Entry of Marks'!AH510="","",'Entry of Marks'!AH510)</f>
        <v/>
      </c>
      <c r="AY88" s="116" t="str">
        <f t="shared" si="227"/>
        <v/>
      </c>
      <c r="AZ88" s="259" t="str">
        <f>IF('Entry of Marks'!AO510="","",'Entry of Marks'!AO510)</f>
        <v/>
      </c>
      <c r="BA88" s="116" t="str">
        <f t="shared" si="228"/>
        <v/>
      </c>
      <c r="BB88" s="167" t="str">
        <f t="shared" si="284"/>
        <v/>
      </c>
      <c r="BC88" s="167" t="str">
        <f t="shared" si="229"/>
        <v/>
      </c>
      <c r="BD88" s="167" t="str">
        <f t="shared" si="230"/>
        <v/>
      </c>
      <c r="BE88" s="165" t="str">
        <f t="shared" si="146"/>
        <v/>
      </c>
      <c r="BF88" s="260" t="str">
        <f>IF('Entry of Marks'!F615="","",'Entry of Marks'!F615)</f>
        <v/>
      </c>
      <c r="BG88" s="257" t="str">
        <f>IF('Entry of Marks'!AA615="","",'Entry of Marks'!AA615)</f>
        <v/>
      </c>
      <c r="BH88" s="257" t="str">
        <f>IF('Entry of Marks'!M615="","",'Entry of Marks'!M615)</f>
        <v/>
      </c>
      <c r="BI88" s="257" t="str">
        <f>IF('Entry of Marks'!AH615="","",'Entry of Marks'!AH615)</f>
        <v/>
      </c>
      <c r="BJ88" s="116" t="str">
        <f t="shared" si="231"/>
        <v/>
      </c>
      <c r="BK88" s="261" t="str">
        <f>IF('Entry of Marks'!AO615="","",'Entry of Marks'!AO615)</f>
        <v/>
      </c>
      <c r="BL88" s="116" t="str">
        <f t="shared" si="232"/>
        <v/>
      </c>
      <c r="BM88" s="167" t="str">
        <f t="shared" si="285"/>
        <v/>
      </c>
      <c r="BN88" s="176" t="str">
        <f t="shared" si="233"/>
        <v/>
      </c>
      <c r="BO88" s="176" t="str">
        <f t="shared" si="234"/>
        <v/>
      </c>
      <c r="BP88" s="176" t="str">
        <f t="shared" si="147"/>
        <v/>
      </c>
      <c r="BQ88" s="258" t="str">
        <f>IF('Entry of Marks'!F720="","",'Entry of Marks'!F720)</f>
        <v/>
      </c>
      <c r="BR88" s="119" t="str">
        <f>IF('Entry of Marks'!AA720="","",'Entry of Marks'!AA720)</f>
        <v/>
      </c>
      <c r="BS88" s="119" t="str">
        <f>IF('Entry of Marks'!M720="","",'Entry of Marks'!M720)</f>
        <v/>
      </c>
      <c r="BT88" s="119" t="str">
        <f>IF('Entry of Marks'!AH720="","",'Entry of Marks'!AH720)</f>
        <v/>
      </c>
      <c r="BU88" s="116" t="str">
        <f t="shared" si="235"/>
        <v/>
      </c>
      <c r="BV88" s="119" t="str">
        <f>IF('Entry of Marks'!AO720="","",'Entry of Marks'!AO720)</f>
        <v/>
      </c>
      <c r="BW88" s="116" t="str">
        <f t="shared" si="236"/>
        <v/>
      </c>
      <c r="BX88" s="167" t="str">
        <f t="shared" si="286"/>
        <v/>
      </c>
      <c r="BY88" s="167" t="str">
        <f t="shared" si="237"/>
        <v/>
      </c>
      <c r="BZ88" s="167" t="str">
        <f t="shared" si="238"/>
        <v/>
      </c>
      <c r="CA88" s="165" t="str">
        <f t="shared" si="153"/>
        <v/>
      </c>
      <c r="CB88" s="260" t="str">
        <f>IF('Entry of Marks'!F825="","",'Entry of Marks'!F825)</f>
        <v/>
      </c>
      <c r="CC88" s="257" t="str">
        <f>IF('Entry of Marks'!AA825="","",'Entry of Marks'!AA825)</f>
        <v/>
      </c>
      <c r="CD88" s="257" t="str">
        <f>IF('Entry of Marks'!M825="","",'Entry of Marks'!M825)</f>
        <v/>
      </c>
      <c r="CE88" s="257" t="str">
        <f>IF('Entry of Marks'!AH825="","",'Entry of Marks'!AH825)</f>
        <v/>
      </c>
      <c r="CF88" s="116" t="str">
        <f t="shared" si="239"/>
        <v/>
      </c>
      <c r="CG88" s="261" t="str">
        <f>IF('Entry of Marks'!AO825="","",'Entry of Marks'!AO825)</f>
        <v/>
      </c>
      <c r="CH88" s="116" t="str">
        <f t="shared" si="240"/>
        <v/>
      </c>
      <c r="CI88" s="167" t="str">
        <f t="shared" si="287"/>
        <v/>
      </c>
      <c r="CJ88" s="176" t="str">
        <f t="shared" si="241"/>
        <v/>
      </c>
      <c r="CK88" s="176" t="str">
        <f t="shared" si="242"/>
        <v/>
      </c>
      <c r="CL88" s="324" t="str">
        <f t="shared" si="243"/>
        <v/>
      </c>
      <c r="CM88" s="258" t="str">
        <f>IF('Entry of Marks'!F930="","",'Entry of Marks'!F930)</f>
        <v/>
      </c>
      <c r="CN88" s="119" t="str">
        <f>IF('Entry of Marks'!AA930="","",'Entry of Marks'!AA930)</f>
        <v/>
      </c>
      <c r="CO88" s="119" t="str">
        <f>IF('Entry of Marks'!M930="","",'Entry of Marks'!M930)</f>
        <v/>
      </c>
      <c r="CP88" s="119" t="str">
        <f>IF('Entry of Marks'!AH930="","",'Entry of Marks'!AH930)</f>
        <v/>
      </c>
      <c r="CQ88" s="116" t="str">
        <f t="shared" si="244"/>
        <v/>
      </c>
      <c r="CR88" s="119" t="str">
        <f>IF('Entry of Marks'!AO930="","",'Entry of Marks'!AO930)</f>
        <v/>
      </c>
      <c r="CS88" s="116" t="str">
        <f t="shared" si="245"/>
        <v/>
      </c>
      <c r="CT88" s="167" t="str">
        <f t="shared" si="288"/>
        <v/>
      </c>
      <c r="CU88" s="167" t="str">
        <f t="shared" si="246"/>
        <v/>
      </c>
      <c r="CV88" s="167" t="str">
        <f t="shared" si="247"/>
        <v/>
      </c>
      <c r="CW88" s="165" t="str">
        <f t="shared" si="148"/>
        <v/>
      </c>
      <c r="CX88" s="131" t="str">
        <f>IF('Co-Scholostic'!C87="","",'Co-Scholostic'!C87)</f>
        <v/>
      </c>
      <c r="CY88" s="131" t="str">
        <f>IF('Co-Scholostic'!D87="","",'Co-Scholostic'!D87)</f>
        <v/>
      </c>
      <c r="CZ88" s="131" t="str">
        <f>IF('Co-Scholostic'!E87="","",'Co-Scholostic'!E87)</f>
        <v/>
      </c>
      <c r="DA88" s="131" t="str">
        <f>IF('Co-Scholostic'!F87="","",'Co-Scholostic'!F87)</f>
        <v/>
      </c>
      <c r="DB88" s="134" t="str">
        <f t="shared" si="248"/>
        <v/>
      </c>
      <c r="DC88" s="134" t="str">
        <f t="shared" si="249"/>
        <v/>
      </c>
      <c r="DD88" s="134" t="str">
        <f t="shared" si="250"/>
        <v/>
      </c>
      <c r="DE88" s="134" t="str">
        <f t="shared" si="251"/>
        <v/>
      </c>
      <c r="DF88" s="134" t="str">
        <f t="shared" si="252"/>
        <v/>
      </c>
      <c r="DG88" s="134" t="str">
        <f t="shared" si="253"/>
        <v/>
      </c>
      <c r="DH88" s="134" t="str">
        <f t="shared" si="254"/>
        <v/>
      </c>
      <c r="DI88" s="134" t="str">
        <f t="shared" si="255"/>
        <v/>
      </c>
      <c r="DJ88" s="134" t="e">
        <f t="shared" si="256"/>
        <v>#VALUE!</v>
      </c>
      <c r="DK88" s="137" t="str">
        <f t="shared" si="257"/>
        <v/>
      </c>
      <c r="DL88" s="137" t="str">
        <f t="shared" si="258"/>
        <v/>
      </c>
      <c r="DM88" s="137" t="str">
        <f t="shared" si="259"/>
        <v/>
      </c>
      <c r="DN88" s="137" t="str">
        <f t="shared" si="260"/>
        <v/>
      </c>
      <c r="DO88" s="137" t="str">
        <f t="shared" si="261"/>
        <v/>
      </c>
      <c r="DP88" s="137" t="str">
        <f t="shared" si="262"/>
        <v/>
      </c>
      <c r="DQ88" s="137" t="str">
        <f t="shared" si="263"/>
        <v/>
      </c>
      <c r="DR88" s="137" t="str">
        <f t="shared" si="264"/>
        <v/>
      </c>
      <c r="DS88" s="137" t="e">
        <f t="shared" si="265"/>
        <v>#VALUE!</v>
      </c>
      <c r="DT88" s="143" t="str">
        <f t="shared" si="266"/>
        <v/>
      </c>
      <c r="DU88" s="144" t="str">
        <f t="shared" si="267"/>
        <v/>
      </c>
      <c r="DV88" s="145" t="str">
        <f t="shared" si="149"/>
        <v/>
      </c>
      <c r="DW88" s="138"/>
      <c r="DX88" s="30" t="str">
        <f t="shared" si="150"/>
        <v/>
      </c>
      <c r="DY88" s="146" t="str">
        <f t="shared" si="268"/>
        <v/>
      </c>
      <c r="DZ88" s="266" t="str">
        <f t="shared" si="154"/>
        <v/>
      </c>
      <c r="EA88" s="266" t="str">
        <f t="shared" si="155"/>
        <v/>
      </c>
      <c r="EB88" s="266" t="str">
        <f t="shared" si="156"/>
        <v/>
      </c>
      <c r="EC88" s="266" t="str">
        <f t="shared" si="157"/>
        <v/>
      </c>
      <c r="ED88" s="266" t="str">
        <f t="shared" si="158"/>
        <v/>
      </c>
      <c r="EE88" s="266" t="str">
        <f t="shared" si="159"/>
        <v/>
      </c>
      <c r="EF88" s="266" t="str">
        <f t="shared" si="160"/>
        <v/>
      </c>
      <c r="EG88" s="268"/>
      <c r="EH88" s="269" t="str">
        <f t="shared" si="344"/>
        <v/>
      </c>
      <c r="EI88" s="269" t="str">
        <f t="shared" si="345"/>
        <v/>
      </c>
      <c r="EJ88" s="269" t="str">
        <f t="shared" si="346"/>
        <v/>
      </c>
      <c r="EK88" s="269" t="str">
        <f t="shared" si="347"/>
        <v/>
      </c>
      <c r="EL88" s="271" t="str">
        <f t="shared" si="348"/>
        <v/>
      </c>
      <c r="EM88" s="271" t="str">
        <f t="shared" si="349"/>
        <v/>
      </c>
      <c r="EN88" s="273" t="str">
        <f t="shared" si="350"/>
        <v/>
      </c>
      <c r="EO88" s="276">
        <f t="shared" si="351"/>
        <v>0</v>
      </c>
      <c r="EP88" s="276" t="str">
        <f t="shared" si="269"/>
        <v/>
      </c>
      <c r="EQ88" s="148" t="str">
        <f t="shared" si="352"/>
        <v/>
      </c>
      <c r="ER88" s="148" t="str">
        <f t="shared" si="270"/>
        <v/>
      </c>
      <c r="ES88" s="276" t="str">
        <f t="shared" si="353"/>
        <v/>
      </c>
      <c r="ET88" s="276" t="str">
        <f t="shared" si="271"/>
        <v/>
      </c>
      <c r="EU88" s="147" t="str">
        <f t="shared" si="354"/>
        <v/>
      </c>
      <c r="EV88" s="148" t="str">
        <f t="shared" si="355"/>
        <v/>
      </c>
      <c r="EW88" s="148" t="str">
        <f t="shared" si="356"/>
        <v/>
      </c>
      <c r="EX88" s="148"/>
      <c r="EY88" s="148" t="str">
        <f t="shared" si="357"/>
        <v/>
      </c>
      <c r="EZ88" s="151" t="str">
        <f t="shared" si="358"/>
        <v/>
      </c>
      <c r="FA88" s="151" t="str">
        <f t="shared" si="359"/>
        <v/>
      </c>
      <c r="FB88" s="151" t="str">
        <f t="shared" si="360"/>
        <v/>
      </c>
      <c r="FC88" s="151" t="str">
        <f t="shared" si="361"/>
        <v/>
      </c>
      <c r="FD88" s="151" t="str">
        <f t="shared" si="362"/>
        <v/>
      </c>
      <c r="FE88" s="151" t="str">
        <f t="shared" si="363"/>
        <v/>
      </c>
      <c r="FF88" s="151" t="str">
        <f t="shared" si="364"/>
        <v/>
      </c>
      <c r="FG88" s="152" t="str">
        <f t="shared" si="365"/>
        <v/>
      </c>
      <c r="FH88" s="152" t="str">
        <f t="shared" si="366"/>
        <v/>
      </c>
      <c r="FI88" s="152" t="str">
        <f t="shared" si="367"/>
        <v/>
      </c>
      <c r="FJ88" s="152" t="str">
        <f t="shared" si="368"/>
        <v/>
      </c>
      <c r="FK88" s="151" t="str">
        <f t="shared" si="369"/>
        <v/>
      </c>
      <c r="FL88" s="151" t="str">
        <f t="shared" si="370"/>
        <v/>
      </c>
      <c r="FM88" s="152" t="str">
        <f t="shared" si="371"/>
        <v/>
      </c>
      <c r="FN88" s="152">
        <f t="shared" si="372"/>
        <v>0</v>
      </c>
      <c r="FO88" s="152" t="str">
        <f t="shared" si="272"/>
        <v/>
      </c>
      <c r="FP88" s="152" t="str">
        <f t="shared" si="373"/>
        <v/>
      </c>
      <c r="FQ88" s="152" t="str">
        <f t="shared" si="273"/>
        <v/>
      </c>
      <c r="FR88" s="152" t="str">
        <f t="shared" si="374"/>
        <v/>
      </c>
      <c r="FS88" s="152" t="str">
        <f t="shared" si="274"/>
        <v/>
      </c>
      <c r="FT88" s="152" t="str">
        <f t="shared" si="375"/>
        <v/>
      </c>
      <c r="FU88" s="152" t="str">
        <f t="shared" si="376"/>
        <v/>
      </c>
      <c r="FV88" s="151" t="str">
        <f t="shared" si="377"/>
        <v/>
      </c>
      <c r="FW88" s="151" t="str">
        <f t="shared" si="378"/>
        <v/>
      </c>
      <c r="FX88" s="152" t="str">
        <f t="shared" si="275"/>
        <v/>
      </c>
      <c r="FY88" s="153" t="str">
        <f t="shared" si="379"/>
        <v/>
      </c>
      <c r="FZ88" s="156">
        <f t="shared" si="380"/>
        <v>0</v>
      </c>
      <c r="GA88" s="241" t="str">
        <f t="shared" si="381"/>
        <v/>
      </c>
      <c r="GB88" s="214" t="str">
        <f t="shared" si="276"/>
        <v/>
      </c>
      <c r="GC88" s="214" t="str">
        <f t="shared" si="382"/>
        <v/>
      </c>
      <c r="GD88" s="242" t="str">
        <f t="shared" si="383"/>
        <v/>
      </c>
      <c r="GE88" s="253" t="str">
        <f t="shared" si="384"/>
        <v/>
      </c>
      <c r="GF88" s="253" t="str">
        <f t="shared" si="385"/>
        <v/>
      </c>
      <c r="GG88" s="253" t="str">
        <f t="shared" si="386"/>
        <v/>
      </c>
      <c r="GH88" s="253" t="str">
        <f t="shared" si="387"/>
        <v/>
      </c>
      <c r="GI88" s="253" t="str">
        <f t="shared" si="388"/>
        <v/>
      </c>
      <c r="GJ88" s="253" t="str">
        <f t="shared" si="389"/>
        <v/>
      </c>
      <c r="GK88" s="253" t="str">
        <f t="shared" si="390"/>
        <v/>
      </c>
      <c r="GL88" s="253" t="str">
        <f t="shared" si="391"/>
        <v/>
      </c>
      <c r="GM88" s="253" t="str">
        <f t="shared" si="392"/>
        <v/>
      </c>
      <c r="GN88" s="253" t="str">
        <f t="shared" si="393"/>
        <v/>
      </c>
      <c r="GO88" s="329" t="str">
        <f t="shared" si="277"/>
        <v/>
      </c>
      <c r="GP88" s="329" t="str">
        <f t="shared" si="278"/>
        <v/>
      </c>
    </row>
    <row r="89" spans="1:198" x14ac:dyDescent="0.35">
      <c r="A89" s="1">
        <f>IF('Student Profile'!A88="","",'Student Profile'!A88)</f>
        <v>86</v>
      </c>
      <c r="B89" s="28" t="str">
        <f>IF('Student Profile'!B88="","",'Student Profile'!B88)</f>
        <v/>
      </c>
      <c r="C89" s="114" t="str">
        <f>IF('Entry of Marks'!F91="","",'Entry of Marks'!F91)</f>
        <v/>
      </c>
      <c r="D89" s="119" t="str">
        <f>IF('Entry of Marks'!AA91="","",'Entry of Marks'!AA91)</f>
        <v/>
      </c>
      <c r="E89" s="115" t="str">
        <f>IF('Entry of Marks'!M91="","",'Entry of Marks'!M91)</f>
        <v/>
      </c>
      <c r="F89" s="115" t="str">
        <f>IF('Entry of Marks'!AH91="","",'Entry of Marks'!AH91)</f>
        <v/>
      </c>
      <c r="G89" s="116" t="str">
        <f t="shared" si="213"/>
        <v/>
      </c>
      <c r="H89" s="116" t="str">
        <f>IF('Entry of Marks'!AO91="","",'Entry of Marks'!AO91)</f>
        <v/>
      </c>
      <c r="I89" s="116" t="str">
        <f t="shared" si="279"/>
        <v/>
      </c>
      <c r="J89" s="167" t="str">
        <f t="shared" si="280"/>
        <v/>
      </c>
      <c r="K89" s="167" t="str">
        <f t="shared" si="214"/>
        <v/>
      </c>
      <c r="L89" s="167" t="str">
        <f t="shared" si="215"/>
        <v/>
      </c>
      <c r="M89" s="165" t="str">
        <f t="shared" si="343"/>
        <v/>
      </c>
      <c r="N89" s="124" t="str">
        <f>IF('Entry of Marks'!F196="","",'Entry of Marks'!F196)</f>
        <v/>
      </c>
      <c r="O89" s="125" t="str">
        <f>IF('Entry of Marks'!AA196="","",'Entry of Marks'!AA196)</f>
        <v/>
      </c>
      <c r="P89" s="125" t="str">
        <f>IF('Entry of Marks'!M196="","",'Entry of Marks'!M196)</f>
        <v/>
      </c>
      <c r="Q89" s="257" t="str">
        <f>IF('Entry of Marks'!AH196="","",'Entry of Marks'!AH196)</f>
        <v/>
      </c>
      <c r="R89" s="116" t="str">
        <f t="shared" si="216"/>
        <v/>
      </c>
      <c r="S89" s="126" t="str">
        <f>IF('Entry of Marks'!AO196="","",'Entry of Marks'!AO196)</f>
        <v/>
      </c>
      <c r="T89" s="116" t="str">
        <f t="shared" si="217"/>
        <v/>
      </c>
      <c r="U89" s="167" t="str">
        <f t="shared" si="281"/>
        <v/>
      </c>
      <c r="V89" s="176" t="str">
        <f t="shared" si="218"/>
        <v/>
      </c>
      <c r="W89" s="176" t="str">
        <f t="shared" si="219"/>
        <v/>
      </c>
      <c r="X89" s="174" t="str">
        <f t="shared" si="341"/>
        <v/>
      </c>
      <c r="Y89" s="258" t="str">
        <f>IF('Entry of Marks'!F301="","",'Entry of Marks'!F301)</f>
        <v/>
      </c>
      <c r="Z89" s="119" t="str">
        <f>IF('Entry of Marks'!AA301="","",'Entry of Marks'!AA301)</f>
        <v/>
      </c>
      <c r="AA89" s="119" t="str">
        <f>IF('Entry of Marks'!M301="","",'Entry of Marks'!M301)</f>
        <v/>
      </c>
      <c r="AB89" s="119" t="str">
        <f>IF('Entry of Marks'!AH301="","",'Entry of Marks'!AH301)</f>
        <v/>
      </c>
      <c r="AC89" s="116" t="str">
        <f t="shared" si="220"/>
        <v/>
      </c>
      <c r="AD89" s="259" t="str">
        <f>IF('Entry of Marks'!AO301="","",'Entry of Marks'!AO301)</f>
        <v/>
      </c>
      <c r="AE89" s="116" t="str">
        <f t="shared" si="221"/>
        <v/>
      </c>
      <c r="AF89" s="167" t="str">
        <f t="shared" si="282"/>
        <v/>
      </c>
      <c r="AG89" s="167" t="str">
        <f t="shared" si="222"/>
        <v/>
      </c>
      <c r="AH89" s="167" t="str">
        <f t="shared" si="223"/>
        <v/>
      </c>
      <c r="AI89" s="165" t="str">
        <f t="shared" si="151"/>
        <v/>
      </c>
      <c r="AJ89" s="260" t="str">
        <f>IF('Entry of Marks'!F406="","",'Entry of Marks'!F406)</f>
        <v/>
      </c>
      <c r="AK89" s="257" t="str">
        <f>IF('Entry of Marks'!AA406="","",'Entry of Marks'!AA406)</f>
        <v/>
      </c>
      <c r="AL89" s="257" t="str">
        <f>IF('Entry of Marks'!M406="","",'Entry of Marks'!M406)</f>
        <v/>
      </c>
      <c r="AM89" s="257" t="str">
        <f>IF('Entry of Marks'!AH406="","",'Entry of Marks'!AH406)</f>
        <v/>
      </c>
      <c r="AN89" s="116" t="str">
        <f t="shared" si="224"/>
        <v/>
      </c>
      <c r="AO89" s="261" t="str">
        <f>IF('Entry of Marks'!AO406="","",'Entry of Marks'!AO406)</f>
        <v/>
      </c>
      <c r="AP89" s="116" t="str">
        <f t="shared" si="225"/>
        <v/>
      </c>
      <c r="AQ89" s="167" t="str">
        <f t="shared" si="283"/>
        <v/>
      </c>
      <c r="AR89" s="176" t="str">
        <f t="shared" si="342"/>
        <v/>
      </c>
      <c r="AS89" s="176" t="str">
        <f t="shared" si="226"/>
        <v/>
      </c>
      <c r="AT89" s="176" t="str">
        <f t="shared" si="152"/>
        <v/>
      </c>
      <c r="AU89" s="262" t="str">
        <f>IF('Entry of Marks'!F511="","",'Entry of Marks'!F511)</f>
        <v/>
      </c>
      <c r="AV89" s="119" t="str">
        <f>IF('Entry of Marks'!AA511="","",'Entry of Marks'!AA511)</f>
        <v/>
      </c>
      <c r="AW89" s="119" t="str">
        <f>IF('Entry of Marks'!M511="","",'Entry of Marks'!M511)</f>
        <v/>
      </c>
      <c r="AX89" s="119" t="str">
        <f>IF('Entry of Marks'!AH511="","",'Entry of Marks'!AH511)</f>
        <v/>
      </c>
      <c r="AY89" s="116" t="str">
        <f t="shared" si="227"/>
        <v/>
      </c>
      <c r="AZ89" s="259" t="str">
        <f>IF('Entry of Marks'!AO511="","",'Entry of Marks'!AO511)</f>
        <v/>
      </c>
      <c r="BA89" s="116" t="str">
        <f t="shared" si="228"/>
        <v/>
      </c>
      <c r="BB89" s="167" t="str">
        <f t="shared" si="284"/>
        <v/>
      </c>
      <c r="BC89" s="167" t="str">
        <f t="shared" si="229"/>
        <v/>
      </c>
      <c r="BD89" s="167" t="str">
        <f t="shared" si="230"/>
        <v/>
      </c>
      <c r="BE89" s="165" t="str">
        <f t="shared" si="146"/>
        <v/>
      </c>
      <c r="BF89" s="260" t="str">
        <f>IF('Entry of Marks'!F616="","",'Entry of Marks'!F616)</f>
        <v/>
      </c>
      <c r="BG89" s="257" t="str">
        <f>IF('Entry of Marks'!AA616="","",'Entry of Marks'!AA616)</f>
        <v/>
      </c>
      <c r="BH89" s="257" t="str">
        <f>IF('Entry of Marks'!M616="","",'Entry of Marks'!M616)</f>
        <v/>
      </c>
      <c r="BI89" s="257" t="str">
        <f>IF('Entry of Marks'!AH616="","",'Entry of Marks'!AH616)</f>
        <v/>
      </c>
      <c r="BJ89" s="116" t="str">
        <f t="shared" si="231"/>
        <v/>
      </c>
      <c r="BK89" s="261" t="str">
        <f>IF('Entry of Marks'!AO616="","",'Entry of Marks'!AO616)</f>
        <v/>
      </c>
      <c r="BL89" s="116" t="str">
        <f t="shared" si="232"/>
        <v/>
      </c>
      <c r="BM89" s="167" t="str">
        <f t="shared" si="285"/>
        <v/>
      </c>
      <c r="BN89" s="176" t="str">
        <f t="shared" si="233"/>
        <v/>
      </c>
      <c r="BO89" s="176" t="str">
        <f t="shared" si="234"/>
        <v/>
      </c>
      <c r="BP89" s="176" t="str">
        <f t="shared" si="147"/>
        <v/>
      </c>
      <c r="BQ89" s="258" t="str">
        <f>IF('Entry of Marks'!F721="","",'Entry of Marks'!F721)</f>
        <v/>
      </c>
      <c r="BR89" s="119" t="str">
        <f>IF('Entry of Marks'!AA721="","",'Entry of Marks'!AA721)</f>
        <v/>
      </c>
      <c r="BS89" s="119" t="str">
        <f>IF('Entry of Marks'!M721="","",'Entry of Marks'!M721)</f>
        <v/>
      </c>
      <c r="BT89" s="119" t="str">
        <f>IF('Entry of Marks'!AH721="","",'Entry of Marks'!AH721)</f>
        <v/>
      </c>
      <c r="BU89" s="116" t="str">
        <f t="shared" si="235"/>
        <v/>
      </c>
      <c r="BV89" s="119" t="str">
        <f>IF('Entry of Marks'!AO721="","",'Entry of Marks'!AO721)</f>
        <v/>
      </c>
      <c r="BW89" s="116" t="str">
        <f t="shared" si="236"/>
        <v/>
      </c>
      <c r="BX89" s="167" t="str">
        <f t="shared" si="286"/>
        <v/>
      </c>
      <c r="BY89" s="167" t="str">
        <f t="shared" si="237"/>
        <v/>
      </c>
      <c r="BZ89" s="167" t="str">
        <f t="shared" si="238"/>
        <v/>
      </c>
      <c r="CA89" s="165" t="str">
        <f t="shared" si="153"/>
        <v/>
      </c>
      <c r="CB89" s="260" t="str">
        <f>IF('Entry of Marks'!F826="","",'Entry of Marks'!F826)</f>
        <v/>
      </c>
      <c r="CC89" s="257" t="str">
        <f>IF('Entry of Marks'!AA826="","",'Entry of Marks'!AA826)</f>
        <v/>
      </c>
      <c r="CD89" s="257" t="str">
        <f>IF('Entry of Marks'!M826="","",'Entry of Marks'!M826)</f>
        <v/>
      </c>
      <c r="CE89" s="257" t="str">
        <f>IF('Entry of Marks'!AH826="","",'Entry of Marks'!AH826)</f>
        <v/>
      </c>
      <c r="CF89" s="116" t="str">
        <f t="shared" si="239"/>
        <v/>
      </c>
      <c r="CG89" s="261" t="str">
        <f>IF('Entry of Marks'!AO826="","",'Entry of Marks'!AO826)</f>
        <v/>
      </c>
      <c r="CH89" s="116" t="str">
        <f t="shared" si="240"/>
        <v/>
      </c>
      <c r="CI89" s="167" t="str">
        <f t="shared" si="287"/>
        <v/>
      </c>
      <c r="CJ89" s="176" t="str">
        <f t="shared" si="241"/>
        <v/>
      </c>
      <c r="CK89" s="176" t="str">
        <f t="shared" si="242"/>
        <v/>
      </c>
      <c r="CL89" s="324" t="str">
        <f t="shared" si="243"/>
        <v/>
      </c>
      <c r="CM89" s="258" t="str">
        <f>IF('Entry of Marks'!F931="","",'Entry of Marks'!F931)</f>
        <v/>
      </c>
      <c r="CN89" s="119" t="str">
        <f>IF('Entry of Marks'!AA931="","",'Entry of Marks'!AA931)</f>
        <v/>
      </c>
      <c r="CO89" s="119" t="str">
        <f>IF('Entry of Marks'!M931="","",'Entry of Marks'!M931)</f>
        <v/>
      </c>
      <c r="CP89" s="119" t="str">
        <f>IF('Entry of Marks'!AH931="","",'Entry of Marks'!AH931)</f>
        <v/>
      </c>
      <c r="CQ89" s="116" t="str">
        <f t="shared" si="244"/>
        <v/>
      </c>
      <c r="CR89" s="119" t="str">
        <f>IF('Entry of Marks'!AO931="","",'Entry of Marks'!AO931)</f>
        <v/>
      </c>
      <c r="CS89" s="116" t="str">
        <f t="shared" si="245"/>
        <v/>
      </c>
      <c r="CT89" s="167" t="str">
        <f t="shared" si="288"/>
        <v/>
      </c>
      <c r="CU89" s="167" t="str">
        <f t="shared" si="246"/>
        <v/>
      </c>
      <c r="CV89" s="167" t="str">
        <f t="shared" si="247"/>
        <v/>
      </c>
      <c r="CW89" s="165" t="str">
        <f t="shared" si="148"/>
        <v/>
      </c>
      <c r="CX89" s="131" t="str">
        <f>IF('Co-Scholostic'!C88="","",'Co-Scholostic'!C88)</f>
        <v/>
      </c>
      <c r="CY89" s="131" t="str">
        <f>IF('Co-Scholostic'!D88="","",'Co-Scholostic'!D88)</f>
        <v/>
      </c>
      <c r="CZ89" s="131" t="str">
        <f>IF('Co-Scholostic'!E88="","",'Co-Scholostic'!E88)</f>
        <v/>
      </c>
      <c r="DA89" s="131" t="str">
        <f>IF('Co-Scholostic'!F88="","",'Co-Scholostic'!F88)</f>
        <v/>
      </c>
      <c r="DB89" s="134" t="str">
        <f t="shared" si="248"/>
        <v/>
      </c>
      <c r="DC89" s="134" t="str">
        <f t="shared" si="249"/>
        <v/>
      </c>
      <c r="DD89" s="134" t="str">
        <f t="shared" si="250"/>
        <v/>
      </c>
      <c r="DE89" s="134" t="str">
        <f t="shared" si="251"/>
        <v/>
      </c>
      <c r="DF89" s="134" t="str">
        <f t="shared" si="252"/>
        <v/>
      </c>
      <c r="DG89" s="134" t="str">
        <f t="shared" si="253"/>
        <v/>
      </c>
      <c r="DH89" s="134" t="str">
        <f t="shared" si="254"/>
        <v/>
      </c>
      <c r="DI89" s="134" t="str">
        <f t="shared" si="255"/>
        <v/>
      </c>
      <c r="DJ89" s="134" t="e">
        <f t="shared" si="256"/>
        <v>#VALUE!</v>
      </c>
      <c r="DK89" s="137" t="str">
        <f t="shared" si="257"/>
        <v/>
      </c>
      <c r="DL89" s="137" t="str">
        <f t="shared" si="258"/>
        <v/>
      </c>
      <c r="DM89" s="137" t="str">
        <f t="shared" si="259"/>
        <v/>
      </c>
      <c r="DN89" s="137" t="str">
        <f t="shared" si="260"/>
        <v/>
      </c>
      <c r="DO89" s="137" t="str">
        <f t="shared" si="261"/>
        <v/>
      </c>
      <c r="DP89" s="137" t="str">
        <f t="shared" si="262"/>
        <v/>
      </c>
      <c r="DQ89" s="137" t="str">
        <f t="shared" si="263"/>
        <v/>
      </c>
      <c r="DR89" s="137" t="str">
        <f t="shared" si="264"/>
        <v/>
      </c>
      <c r="DS89" s="137" t="e">
        <f t="shared" si="265"/>
        <v>#VALUE!</v>
      </c>
      <c r="DT89" s="143" t="str">
        <f t="shared" si="266"/>
        <v/>
      </c>
      <c r="DU89" s="144" t="str">
        <f t="shared" si="267"/>
        <v/>
      </c>
      <c r="DV89" s="145" t="str">
        <f t="shared" si="149"/>
        <v/>
      </c>
      <c r="DW89" s="138"/>
      <c r="DX89" s="30" t="str">
        <f t="shared" si="150"/>
        <v/>
      </c>
      <c r="DY89" s="146" t="str">
        <f t="shared" si="268"/>
        <v/>
      </c>
      <c r="DZ89" s="266" t="str">
        <f t="shared" si="154"/>
        <v/>
      </c>
      <c r="EA89" s="266" t="str">
        <f t="shared" si="155"/>
        <v/>
      </c>
      <c r="EB89" s="266" t="str">
        <f t="shared" si="156"/>
        <v/>
      </c>
      <c r="EC89" s="266" t="str">
        <f t="shared" si="157"/>
        <v/>
      </c>
      <c r="ED89" s="266" t="str">
        <f t="shared" si="158"/>
        <v/>
      </c>
      <c r="EE89" s="266" t="str">
        <f t="shared" si="159"/>
        <v/>
      </c>
      <c r="EF89" s="266" t="str">
        <f t="shared" si="160"/>
        <v/>
      </c>
      <c r="EG89" s="268"/>
      <c r="EH89" s="269" t="str">
        <f t="shared" si="344"/>
        <v/>
      </c>
      <c r="EI89" s="269" t="str">
        <f t="shared" si="345"/>
        <v/>
      </c>
      <c r="EJ89" s="269" t="str">
        <f t="shared" si="346"/>
        <v/>
      </c>
      <c r="EK89" s="269" t="str">
        <f t="shared" si="347"/>
        <v/>
      </c>
      <c r="EL89" s="271" t="str">
        <f t="shared" si="348"/>
        <v/>
      </c>
      <c r="EM89" s="271" t="str">
        <f t="shared" si="349"/>
        <v/>
      </c>
      <c r="EN89" s="273" t="str">
        <f t="shared" si="350"/>
        <v/>
      </c>
      <c r="EO89" s="276">
        <f t="shared" si="351"/>
        <v>0</v>
      </c>
      <c r="EP89" s="276" t="str">
        <f t="shared" si="269"/>
        <v/>
      </c>
      <c r="EQ89" s="148" t="str">
        <f t="shared" si="352"/>
        <v/>
      </c>
      <c r="ER89" s="148" t="str">
        <f t="shared" si="270"/>
        <v/>
      </c>
      <c r="ES89" s="276" t="str">
        <f t="shared" si="353"/>
        <v/>
      </c>
      <c r="ET89" s="276" t="str">
        <f t="shared" si="271"/>
        <v/>
      </c>
      <c r="EU89" s="147" t="str">
        <f t="shared" si="354"/>
        <v/>
      </c>
      <c r="EV89" s="148" t="str">
        <f t="shared" si="355"/>
        <v/>
      </c>
      <c r="EW89" s="148" t="str">
        <f t="shared" si="356"/>
        <v/>
      </c>
      <c r="EX89" s="148"/>
      <c r="EY89" s="148" t="str">
        <f t="shared" si="357"/>
        <v/>
      </c>
      <c r="EZ89" s="151" t="str">
        <f t="shared" si="358"/>
        <v/>
      </c>
      <c r="FA89" s="151" t="str">
        <f t="shared" si="359"/>
        <v/>
      </c>
      <c r="FB89" s="151" t="str">
        <f t="shared" si="360"/>
        <v/>
      </c>
      <c r="FC89" s="151" t="str">
        <f t="shared" si="361"/>
        <v/>
      </c>
      <c r="FD89" s="151" t="str">
        <f t="shared" si="362"/>
        <v/>
      </c>
      <c r="FE89" s="151" t="str">
        <f t="shared" si="363"/>
        <v/>
      </c>
      <c r="FF89" s="151" t="str">
        <f t="shared" si="364"/>
        <v/>
      </c>
      <c r="FG89" s="152" t="str">
        <f t="shared" si="365"/>
        <v/>
      </c>
      <c r="FH89" s="152" t="str">
        <f t="shared" si="366"/>
        <v/>
      </c>
      <c r="FI89" s="152" t="str">
        <f t="shared" si="367"/>
        <v/>
      </c>
      <c r="FJ89" s="152" t="str">
        <f t="shared" si="368"/>
        <v/>
      </c>
      <c r="FK89" s="151" t="str">
        <f t="shared" si="369"/>
        <v/>
      </c>
      <c r="FL89" s="151" t="str">
        <f t="shared" si="370"/>
        <v/>
      </c>
      <c r="FM89" s="152" t="str">
        <f t="shared" si="371"/>
        <v/>
      </c>
      <c r="FN89" s="152">
        <f t="shared" si="372"/>
        <v>0</v>
      </c>
      <c r="FO89" s="152" t="str">
        <f t="shared" si="272"/>
        <v/>
      </c>
      <c r="FP89" s="152" t="str">
        <f t="shared" si="373"/>
        <v/>
      </c>
      <c r="FQ89" s="152" t="str">
        <f t="shared" si="273"/>
        <v/>
      </c>
      <c r="FR89" s="152" t="str">
        <f t="shared" si="374"/>
        <v/>
      </c>
      <c r="FS89" s="152" t="str">
        <f t="shared" si="274"/>
        <v/>
      </c>
      <c r="FT89" s="152" t="str">
        <f t="shared" si="375"/>
        <v/>
      </c>
      <c r="FU89" s="152" t="str">
        <f t="shared" si="376"/>
        <v/>
      </c>
      <c r="FV89" s="151" t="str">
        <f t="shared" si="377"/>
        <v/>
      </c>
      <c r="FW89" s="151" t="str">
        <f t="shared" si="378"/>
        <v/>
      </c>
      <c r="FX89" s="152" t="str">
        <f t="shared" si="275"/>
        <v/>
      </c>
      <c r="FY89" s="153" t="str">
        <f t="shared" si="379"/>
        <v/>
      </c>
      <c r="FZ89" s="156">
        <f t="shared" si="380"/>
        <v>0</v>
      </c>
      <c r="GA89" s="241" t="str">
        <f t="shared" si="381"/>
        <v/>
      </c>
      <c r="GB89" s="214" t="str">
        <f t="shared" si="276"/>
        <v/>
      </c>
      <c r="GC89" s="214" t="str">
        <f t="shared" si="382"/>
        <v/>
      </c>
      <c r="GD89" s="242" t="str">
        <f t="shared" si="383"/>
        <v/>
      </c>
      <c r="GE89" s="253" t="str">
        <f t="shared" si="384"/>
        <v/>
      </c>
      <c r="GF89" s="253" t="str">
        <f t="shared" si="385"/>
        <v/>
      </c>
      <c r="GG89" s="253" t="str">
        <f t="shared" si="386"/>
        <v/>
      </c>
      <c r="GH89" s="253" t="str">
        <f t="shared" si="387"/>
        <v/>
      </c>
      <c r="GI89" s="253" t="str">
        <f t="shared" si="388"/>
        <v/>
      </c>
      <c r="GJ89" s="253" t="str">
        <f t="shared" si="389"/>
        <v/>
      </c>
      <c r="GK89" s="253" t="str">
        <f t="shared" si="390"/>
        <v/>
      </c>
      <c r="GL89" s="253" t="str">
        <f t="shared" si="391"/>
        <v/>
      </c>
      <c r="GM89" s="253" t="str">
        <f t="shared" si="392"/>
        <v/>
      </c>
      <c r="GN89" s="253" t="str">
        <f t="shared" si="393"/>
        <v/>
      </c>
      <c r="GO89" s="329" t="str">
        <f t="shared" si="277"/>
        <v/>
      </c>
      <c r="GP89" s="329" t="str">
        <f t="shared" si="278"/>
        <v/>
      </c>
    </row>
    <row r="90" spans="1:198" x14ac:dyDescent="0.35">
      <c r="A90" s="1">
        <f>IF('Student Profile'!A89="","",'Student Profile'!A89)</f>
        <v>87</v>
      </c>
      <c r="B90" s="28" t="str">
        <f>IF('Student Profile'!B89="","",'Student Profile'!B89)</f>
        <v/>
      </c>
      <c r="C90" s="114" t="str">
        <f>IF('Entry of Marks'!F92="","",'Entry of Marks'!F92)</f>
        <v/>
      </c>
      <c r="D90" s="119" t="str">
        <f>IF('Entry of Marks'!AA92="","",'Entry of Marks'!AA92)</f>
        <v/>
      </c>
      <c r="E90" s="115" t="str">
        <f>IF('Entry of Marks'!M92="","",'Entry of Marks'!M92)</f>
        <v/>
      </c>
      <c r="F90" s="115" t="str">
        <f>IF('Entry of Marks'!AH92="","",'Entry of Marks'!AH92)</f>
        <v/>
      </c>
      <c r="G90" s="116" t="str">
        <f t="shared" si="213"/>
        <v/>
      </c>
      <c r="H90" s="116" t="str">
        <f>IF('Entry of Marks'!AO92="","",'Entry of Marks'!AO92)</f>
        <v/>
      </c>
      <c r="I90" s="116" t="str">
        <f t="shared" si="279"/>
        <v/>
      </c>
      <c r="J90" s="167" t="str">
        <f t="shared" si="280"/>
        <v/>
      </c>
      <c r="K90" s="167" t="str">
        <f t="shared" si="214"/>
        <v/>
      </c>
      <c r="L90" s="167" t="str">
        <f t="shared" si="215"/>
        <v/>
      </c>
      <c r="M90" s="165" t="str">
        <f t="shared" si="343"/>
        <v/>
      </c>
      <c r="N90" s="124" t="str">
        <f>IF('Entry of Marks'!F197="","",'Entry of Marks'!F197)</f>
        <v/>
      </c>
      <c r="O90" s="125" t="str">
        <f>IF('Entry of Marks'!AA197="","",'Entry of Marks'!AA197)</f>
        <v/>
      </c>
      <c r="P90" s="125" t="str">
        <f>IF('Entry of Marks'!M197="","",'Entry of Marks'!M197)</f>
        <v/>
      </c>
      <c r="Q90" s="257" t="str">
        <f>IF('Entry of Marks'!AH197="","",'Entry of Marks'!AH197)</f>
        <v/>
      </c>
      <c r="R90" s="116" t="str">
        <f t="shared" si="216"/>
        <v/>
      </c>
      <c r="S90" s="126" t="str">
        <f>IF('Entry of Marks'!AO197="","",'Entry of Marks'!AO197)</f>
        <v/>
      </c>
      <c r="T90" s="116" t="str">
        <f t="shared" si="217"/>
        <v/>
      </c>
      <c r="U90" s="167" t="str">
        <f t="shared" si="281"/>
        <v/>
      </c>
      <c r="V90" s="176" t="str">
        <f t="shared" si="218"/>
        <v/>
      </c>
      <c r="W90" s="176" t="str">
        <f t="shared" si="219"/>
        <v/>
      </c>
      <c r="X90" s="174" t="str">
        <f t="shared" si="341"/>
        <v/>
      </c>
      <c r="Y90" s="258" t="str">
        <f>IF('Entry of Marks'!F302="","",'Entry of Marks'!F302)</f>
        <v/>
      </c>
      <c r="Z90" s="119" t="str">
        <f>IF('Entry of Marks'!AA302="","",'Entry of Marks'!AA302)</f>
        <v/>
      </c>
      <c r="AA90" s="119" t="str">
        <f>IF('Entry of Marks'!M302="","",'Entry of Marks'!M302)</f>
        <v/>
      </c>
      <c r="AB90" s="119" t="str">
        <f>IF('Entry of Marks'!AH302="","",'Entry of Marks'!AH302)</f>
        <v/>
      </c>
      <c r="AC90" s="116" t="str">
        <f t="shared" si="220"/>
        <v/>
      </c>
      <c r="AD90" s="259" t="str">
        <f>IF('Entry of Marks'!AO302="","",'Entry of Marks'!AO302)</f>
        <v/>
      </c>
      <c r="AE90" s="116" t="str">
        <f t="shared" si="221"/>
        <v/>
      </c>
      <c r="AF90" s="167" t="str">
        <f t="shared" si="282"/>
        <v/>
      </c>
      <c r="AG90" s="167" t="str">
        <f t="shared" si="222"/>
        <v/>
      </c>
      <c r="AH90" s="167" t="str">
        <f t="shared" si="223"/>
        <v/>
      </c>
      <c r="AI90" s="165" t="str">
        <f t="shared" si="151"/>
        <v/>
      </c>
      <c r="AJ90" s="260" t="str">
        <f>IF('Entry of Marks'!F407="","",'Entry of Marks'!F407)</f>
        <v/>
      </c>
      <c r="AK90" s="257" t="str">
        <f>IF('Entry of Marks'!AA407="","",'Entry of Marks'!AA407)</f>
        <v/>
      </c>
      <c r="AL90" s="257" t="str">
        <f>IF('Entry of Marks'!M407="","",'Entry of Marks'!M407)</f>
        <v/>
      </c>
      <c r="AM90" s="257" t="str">
        <f>IF('Entry of Marks'!AH407="","",'Entry of Marks'!AH407)</f>
        <v/>
      </c>
      <c r="AN90" s="116" t="str">
        <f t="shared" si="224"/>
        <v/>
      </c>
      <c r="AO90" s="261" t="str">
        <f>IF('Entry of Marks'!AO407="","",'Entry of Marks'!AO407)</f>
        <v/>
      </c>
      <c r="AP90" s="116" t="str">
        <f t="shared" si="225"/>
        <v/>
      </c>
      <c r="AQ90" s="167" t="str">
        <f t="shared" si="283"/>
        <v/>
      </c>
      <c r="AR90" s="176" t="str">
        <f t="shared" si="342"/>
        <v/>
      </c>
      <c r="AS90" s="176" t="str">
        <f t="shared" si="226"/>
        <v/>
      </c>
      <c r="AT90" s="176" t="str">
        <f t="shared" si="152"/>
        <v/>
      </c>
      <c r="AU90" s="262" t="str">
        <f>IF('Entry of Marks'!F512="","",'Entry of Marks'!F512)</f>
        <v/>
      </c>
      <c r="AV90" s="119" t="str">
        <f>IF('Entry of Marks'!AA512="","",'Entry of Marks'!AA512)</f>
        <v/>
      </c>
      <c r="AW90" s="119" t="str">
        <f>IF('Entry of Marks'!M512="","",'Entry of Marks'!M512)</f>
        <v/>
      </c>
      <c r="AX90" s="119" t="str">
        <f>IF('Entry of Marks'!AH512="","",'Entry of Marks'!AH512)</f>
        <v/>
      </c>
      <c r="AY90" s="116" t="str">
        <f t="shared" si="227"/>
        <v/>
      </c>
      <c r="AZ90" s="259" t="str">
        <f>IF('Entry of Marks'!AO512="","",'Entry of Marks'!AO512)</f>
        <v/>
      </c>
      <c r="BA90" s="116" t="str">
        <f t="shared" si="228"/>
        <v/>
      </c>
      <c r="BB90" s="167" t="str">
        <f t="shared" si="284"/>
        <v/>
      </c>
      <c r="BC90" s="167" t="str">
        <f t="shared" si="229"/>
        <v/>
      </c>
      <c r="BD90" s="167" t="str">
        <f t="shared" si="230"/>
        <v/>
      </c>
      <c r="BE90" s="165" t="str">
        <f t="shared" si="146"/>
        <v/>
      </c>
      <c r="BF90" s="260" t="str">
        <f>IF('Entry of Marks'!F617="","",'Entry of Marks'!F617)</f>
        <v/>
      </c>
      <c r="BG90" s="257" t="str">
        <f>IF('Entry of Marks'!AA617="","",'Entry of Marks'!AA617)</f>
        <v/>
      </c>
      <c r="BH90" s="257" t="str">
        <f>IF('Entry of Marks'!M617="","",'Entry of Marks'!M617)</f>
        <v/>
      </c>
      <c r="BI90" s="257" t="str">
        <f>IF('Entry of Marks'!AH617="","",'Entry of Marks'!AH617)</f>
        <v/>
      </c>
      <c r="BJ90" s="116" t="str">
        <f t="shared" si="231"/>
        <v/>
      </c>
      <c r="BK90" s="261" t="str">
        <f>IF('Entry of Marks'!AO617="","",'Entry of Marks'!AO617)</f>
        <v/>
      </c>
      <c r="BL90" s="116" t="str">
        <f t="shared" si="232"/>
        <v/>
      </c>
      <c r="BM90" s="167" t="str">
        <f t="shared" si="285"/>
        <v/>
      </c>
      <c r="BN90" s="176" t="str">
        <f t="shared" si="233"/>
        <v/>
      </c>
      <c r="BO90" s="176" t="str">
        <f t="shared" si="234"/>
        <v/>
      </c>
      <c r="BP90" s="176" t="str">
        <f t="shared" si="147"/>
        <v/>
      </c>
      <c r="BQ90" s="258" t="str">
        <f>IF('Entry of Marks'!F722="","",'Entry of Marks'!F722)</f>
        <v/>
      </c>
      <c r="BR90" s="119" t="str">
        <f>IF('Entry of Marks'!AA722="","",'Entry of Marks'!AA722)</f>
        <v/>
      </c>
      <c r="BS90" s="119" t="str">
        <f>IF('Entry of Marks'!M722="","",'Entry of Marks'!M722)</f>
        <v/>
      </c>
      <c r="BT90" s="119" t="str">
        <f>IF('Entry of Marks'!AH722="","",'Entry of Marks'!AH722)</f>
        <v/>
      </c>
      <c r="BU90" s="116" t="str">
        <f t="shared" si="235"/>
        <v/>
      </c>
      <c r="BV90" s="119" t="str">
        <f>IF('Entry of Marks'!AO722="","",'Entry of Marks'!AO722)</f>
        <v/>
      </c>
      <c r="BW90" s="116" t="str">
        <f t="shared" si="236"/>
        <v/>
      </c>
      <c r="BX90" s="167" t="str">
        <f t="shared" si="286"/>
        <v/>
      </c>
      <c r="BY90" s="167" t="str">
        <f t="shared" si="237"/>
        <v/>
      </c>
      <c r="BZ90" s="167" t="str">
        <f t="shared" si="238"/>
        <v/>
      </c>
      <c r="CA90" s="165" t="str">
        <f t="shared" si="153"/>
        <v/>
      </c>
      <c r="CB90" s="260" t="str">
        <f>IF('Entry of Marks'!F827="","",'Entry of Marks'!F827)</f>
        <v/>
      </c>
      <c r="CC90" s="257" t="str">
        <f>IF('Entry of Marks'!AA827="","",'Entry of Marks'!AA827)</f>
        <v/>
      </c>
      <c r="CD90" s="257" t="str">
        <f>IF('Entry of Marks'!M827="","",'Entry of Marks'!M827)</f>
        <v/>
      </c>
      <c r="CE90" s="257" t="str">
        <f>IF('Entry of Marks'!AH827="","",'Entry of Marks'!AH827)</f>
        <v/>
      </c>
      <c r="CF90" s="116" t="str">
        <f t="shared" si="239"/>
        <v/>
      </c>
      <c r="CG90" s="261" t="str">
        <f>IF('Entry of Marks'!AO827="","",'Entry of Marks'!AO827)</f>
        <v/>
      </c>
      <c r="CH90" s="116" t="str">
        <f t="shared" si="240"/>
        <v/>
      </c>
      <c r="CI90" s="167" t="str">
        <f t="shared" si="287"/>
        <v/>
      </c>
      <c r="CJ90" s="176" t="str">
        <f t="shared" si="241"/>
        <v/>
      </c>
      <c r="CK90" s="176" t="str">
        <f t="shared" si="242"/>
        <v/>
      </c>
      <c r="CL90" s="324" t="str">
        <f t="shared" si="243"/>
        <v/>
      </c>
      <c r="CM90" s="258" t="str">
        <f>IF('Entry of Marks'!F932="","",'Entry of Marks'!F932)</f>
        <v/>
      </c>
      <c r="CN90" s="119" t="str">
        <f>IF('Entry of Marks'!AA932="","",'Entry of Marks'!AA932)</f>
        <v/>
      </c>
      <c r="CO90" s="119" t="str">
        <f>IF('Entry of Marks'!M932="","",'Entry of Marks'!M932)</f>
        <v/>
      </c>
      <c r="CP90" s="119" t="str">
        <f>IF('Entry of Marks'!AH932="","",'Entry of Marks'!AH932)</f>
        <v/>
      </c>
      <c r="CQ90" s="116" t="str">
        <f t="shared" si="244"/>
        <v/>
      </c>
      <c r="CR90" s="119" t="str">
        <f>IF('Entry of Marks'!AO932="","",'Entry of Marks'!AO932)</f>
        <v/>
      </c>
      <c r="CS90" s="116" t="str">
        <f t="shared" si="245"/>
        <v/>
      </c>
      <c r="CT90" s="167" t="str">
        <f t="shared" si="288"/>
        <v/>
      </c>
      <c r="CU90" s="167" t="str">
        <f t="shared" si="246"/>
        <v/>
      </c>
      <c r="CV90" s="167" t="str">
        <f t="shared" si="247"/>
        <v/>
      </c>
      <c r="CW90" s="165" t="str">
        <f t="shared" si="148"/>
        <v/>
      </c>
      <c r="CX90" s="131" t="str">
        <f>IF('Co-Scholostic'!C89="","",'Co-Scholostic'!C89)</f>
        <v/>
      </c>
      <c r="CY90" s="131" t="str">
        <f>IF('Co-Scholostic'!D89="","",'Co-Scholostic'!D89)</f>
        <v/>
      </c>
      <c r="CZ90" s="131" t="str">
        <f>IF('Co-Scholostic'!E89="","",'Co-Scholostic'!E89)</f>
        <v/>
      </c>
      <c r="DA90" s="131" t="str">
        <f>IF('Co-Scholostic'!F89="","",'Co-Scholostic'!F89)</f>
        <v/>
      </c>
      <c r="DB90" s="134" t="str">
        <f t="shared" si="248"/>
        <v/>
      </c>
      <c r="DC90" s="134" t="str">
        <f t="shared" si="249"/>
        <v/>
      </c>
      <c r="DD90" s="134" t="str">
        <f t="shared" si="250"/>
        <v/>
      </c>
      <c r="DE90" s="134" t="str">
        <f t="shared" si="251"/>
        <v/>
      </c>
      <c r="DF90" s="134" t="str">
        <f t="shared" si="252"/>
        <v/>
      </c>
      <c r="DG90" s="134" t="str">
        <f t="shared" si="253"/>
        <v/>
      </c>
      <c r="DH90" s="134" t="str">
        <f t="shared" si="254"/>
        <v/>
      </c>
      <c r="DI90" s="134" t="str">
        <f t="shared" si="255"/>
        <v/>
      </c>
      <c r="DJ90" s="134" t="e">
        <f t="shared" si="256"/>
        <v>#VALUE!</v>
      </c>
      <c r="DK90" s="137" t="str">
        <f t="shared" si="257"/>
        <v/>
      </c>
      <c r="DL90" s="137" t="str">
        <f t="shared" si="258"/>
        <v/>
      </c>
      <c r="DM90" s="137" t="str">
        <f t="shared" si="259"/>
        <v/>
      </c>
      <c r="DN90" s="137" t="str">
        <f t="shared" si="260"/>
        <v/>
      </c>
      <c r="DO90" s="137" t="str">
        <f t="shared" si="261"/>
        <v/>
      </c>
      <c r="DP90" s="137" t="str">
        <f t="shared" si="262"/>
        <v/>
      </c>
      <c r="DQ90" s="137" t="str">
        <f t="shared" si="263"/>
        <v/>
      </c>
      <c r="DR90" s="137" t="str">
        <f t="shared" si="264"/>
        <v/>
      </c>
      <c r="DS90" s="137" t="e">
        <f t="shared" si="265"/>
        <v>#VALUE!</v>
      </c>
      <c r="DT90" s="143" t="str">
        <f t="shared" si="266"/>
        <v/>
      </c>
      <c r="DU90" s="144" t="str">
        <f t="shared" si="267"/>
        <v/>
      </c>
      <c r="DV90" s="145" t="str">
        <f t="shared" si="149"/>
        <v/>
      </c>
      <c r="DW90" s="138"/>
      <c r="DX90" s="30" t="str">
        <f t="shared" si="150"/>
        <v/>
      </c>
      <c r="DY90" s="146" t="str">
        <f t="shared" si="268"/>
        <v/>
      </c>
      <c r="DZ90" s="266" t="str">
        <f t="shared" si="154"/>
        <v/>
      </c>
      <c r="EA90" s="266" t="str">
        <f t="shared" si="155"/>
        <v/>
      </c>
      <c r="EB90" s="266" t="str">
        <f t="shared" si="156"/>
        <v/>
      </c>
      <c r="EC90" s="266" t="str">
        <f t="shared" si="157"/>
        <v/>
      </c>
      <c r="ED90" s="266" t="str">
        <f t="shared" si="158"/>
        <v/>
      </c>
      <c r="EE90" s="266" t="str">
        <f t="shared" si="159"/>
        <v/>
      </c>
      <c r="EF90" s="266" t="str">
        <f t="shared" si="160"/>
        <v/>
      </c>
      <c r="EG90" s="268"/>
      <c r="EH90" s="269" t="str">
        <f t="shared" si="344"/>
        <v/>
      </c>
      <c r="EI90" s="269" t="str">
        <f t="shared" si="345"/>
        <v/>
      </c>
      <c r="EJ90" s="269" t="str">
        <f t="shared" si="346"/>
        <v/>
      </c>
      <c r="EK90" s="269" t="str">
        <f t="shared" si="347"/>
        <v/>
      </c>
      <c r="EL90" s="271" t="str">
        <f t="shared" si="348"/>
        <v/>
      </c>
      <c r="EM90" s="271" t="str">
        <f t="shared" si="349"/>
        <v/>
      </c>
      <c r="EN90" s="273" t="str">
        <f t="shared" si="350"/>
        <v/>
      </c>
      <c r="EO90" s="276">
        <f t="shared" si="351"/>
        <v>0</v>
      </c>
      <c r="EP90" s="276" t="str">
        <f t="shared" si="269"/>
        <v/>
      </c>
      <c r="EQ90" s="148" t="str">
        <f t="shared" si="352"/>
        <v/>
      </c>
      <c r="ER90" s="148" t="str">
        <f t="shared" si="270"/>
        <v/>
      </c>
      <c r="ES90" s="276" t="str">
        <f t="shared" si="353"/>
        <v/>
      </c>
      <c r="ET90" s="276" t="str">
        <f t="shared" si="271"/>
        <v/>
      </c>
      <c r="EU90" s="147" t="str">
        <f t="shared" si="354"/>
        <v/>
      </c>
      <c r="EV90" s="148" t="str">
        <f t="shared" si="355"/>
        <v/>
      </c>
      <c r="EW90" s="148" t="str">
        <f t="shared" si="356"/>
        <v/>
      </c>
      <c r="EX90" s="148"/>
      <c r="EY90" s="148" t="str">
        <f t="shared" si="357"/>
        <v/>
      </c>
      <c r="EZ90" s="151" t="str">
        <f t="shared" si="358"/>
        <v/>
      </c>
      <c r="FA90" s="151" t="str">
        <f t="shared" si="359"/>
        <v/>
      </c>
      <c r="FB90" s="151" t="str">
        <f t="shared" si="360"/>
        <v/>
      </c>
      <c r="FC90" s="151" t="str">
        <f t="shared" si="361"/>
        <v/>
      </c>
      <c r="FD90" s="151" t="str">
        <f t="shared" si="362"/>
        <v/>
      </c>
      <c r="FE90" s="151" t="str">
        <f t="shared" si="363"/>
        <v/>
      </c>
      <c r="FF90" s="151" t="str">
        <f t="shared" si="364"/>
        <v/>
      </c>
      <c r="FG90" s="152" t="str">
        <f t="shared" si="365"/>
        <v/>
      </c>
      <c r="FH90" s="152" t="str">
        <f t="shared" si="366"/>
        <v/>
      </c>
      <c r="FI90" s="152" t="str">
        <f t="shared" si="367"/>
        <v/>
      </c>
      <c r="FJ90" s="152" t="str">
        <f t="shared" si="368"/>
        <v/>
      </c>
      <c r="FK90" s="151" t="str">
        <f t="shared" si="369"/>
        <v/>
      </c>
      <c r="FL90" s="151" t="str">
        <f t="shared" si="370"/>
        <v/>
      </c>
      <c r="FM90" s="152" t="str">
        <f t="shared" si="371"/>
        <v/>
      </c>
      <c r="FN90" s="152">
        <f t="shared" si="372"/>
        <v>0</v>
      </c>
      <c r="FO90" s="152" t="str">
        <f t="shared" si="272"/>
        <v/>
      </c>
      <c r="FP90" s="152" t="str">
        <f t="shared" si="373"/>
        <v/>
      </c>
      <c r="FQ90" s="152" t="str">
        <f t="shared" si="273"/>
        <v/>
      </c>
      <c r="FR90" s="152" t="str">
        <f t="shared" si="374"/>
        <v/>
      </c>
      <c r="FS90" s="152" t="str">
        <f t="shared" si="274"/>
        <v/>
      </c>
      <c r="FT90" s="152" t="str">
        <f t="shared" si="375"/>
        <v/>
      </c>
      <c r="FU90" s="152" t="str">
        <f t="shared" si="376"/>
        <v/>
      </c>
      <c r="FV90" s="151" t="str">
        <f t="shared" si="377"/>
        <v/>
      </c>
      <c r="FW90" s="151" t="str">
        <f t="shared" si="378"/>
        <v/>
      </c>
      <c r="FX90" s="152" t="str">
        <f t="shared" si="275"/>
        <v/>
      </c>
      <c r="FY90" s="153" t="str">
        <f t="shared" si="379"/>
        <v/>
      </c>
      <c r="FZ90" s="156">
        <f t="shared" si="380"/>
        <v>0</v>
      </c>
      <c r="GA90" s="241" t="str">
        <f t="shared" si="381"/>
        <v/>
      </c>
      <c r="GB90" s="214" t="str">
        <f t="shared" si="276"/>
        <v/>
      </c>
      <c r="GC90" s="214" t="str">
        <f t="shared" si="382"/>
        <v/>
      </c>
      <c r="GD90" s="242" t="str">
        <f t="shared" si="383"/>
        <v/>
      </c>
      <c r="GE90" s="253" t="str">
        <f t="shared" si="384"/>
        <v/>
      </c>
      <c r="GF90" s="253" t="str">
        <f t="shared" si="385"/>
        <v/>
      </c>
      <c r="GG90" s="253" t="str">
        <f t="shared" si="386"/>
        <v/>
      </c>
      <c r="GH90" s="253" t="str">
        <f t="shared" si="387"/>
        <v/>
      </c>
      <c r="GI90" s="253" t="str">
        <f t="shared" si="388"/>
        <v/>
      </c>
      <c r="GJ90" s="253" t="str">
        <f t="shared" si="389"/>
        <v/>
      </c>
      <c r="GK90" s="253" t="str">
        <f t="shared" si="390"/>
        <v/>
      </c>
      <c r="GL90" s="253" t="str">
        <f t="shared" si="391"/>
        <v/>
      </c>
      <c r="GM90" s="253" t="str">
        <f t="shared" si="392"/>
        <v/>
      </c>
      <c r="GN90" s="253" t="str">
        <f t="shared" si="393"/>
        <v/>
      </c>
      <c r="GO90" s="329" t="str">
        <f t="shared" si="277"/>
        <v/>
      </c>
      <c r="GP90" s="329" t="str">
        <f t="shared" si="278"/>
        <v/>
      </c>
    </row>
    <row r="91" spans="1:198" x14ac:dyDescent="0.35">
      <c r="A91" s="1">
        <f>IF('Student Profile'!A90="","",'Student Profile'!A90)</f>
        <v>88</v>
      </c>
      <c r="B91" s="28" t="str">
        <f>IF('Student Profile'!B90="","",'Student Profile'!B90)</f>
        <v/>
      </c>
      <c r="C91" s="114" t="str">
        <f>IF('Entry of Marks'!F93="","",'Entry of Marks'!F93)</f>
        <v/>
      </c>
      <c r="D91" s="119" t="str">
        <f>IF('Entry of Marks'!AA93="","",'Entry of Marks'!AA93)</f>
        <v/>
      </c>
      <c r="E91" s="115" t="str">
        <f>IF('Entry of Marks'!M93="","",'Entry of Marks'!M93)</f>
        <v/>
      </c>
      <c r="F91" s="115" t="str">
        <f>IF('Entry of Marks'!AH93="","",'Entry of Marks'!AH93)</f>
        <v/>
      </c>
      <c r="G91" s="116" t="str">
        <f t="shared" si="213"/>
        <v/>
      </c>
      <c r="H91" s="116" t="str">
        <f>IF('Entry of Marks'!AO93="","",'Entry of Marks'!AO93)</f>
        <v/>
      </c>
      <c r="I91" s="116" t="str">
        <f t="shared" si="279"/>
        <v/>
      </c>
      <c r="J91" s="167" t="str">
        <f t="shared" si="280"/>
        <v/>
      </c>
      <c r="K91" s="167" t="str">
        <f t="shared" si="214"/>
        <v/>
      </c>
      <c r="L91" s="167" t="str">
        <f t="shared" si="215"/>
        <v/>
      </c>
      <c r="M91" s="165" t="str">
        <f t="shared" si="343"/>
        <v/>
      </c>
      <c r="N91" s="124" t="str">
        <f>IF('Entry of Marks'!F198="","",'Entry of Marks'!F198)</f>
        <v/>
      </c>
      <c r="O91" s="125" t="str">
        <f>IF('Entry of Marks'!AA198="","",'Entry of Marks'!AA198)</f>
        <v/>
      </c>
      <c r="P91" s="125" t="str">
        <f>IF('Entry of Marks'!M198="","",'Entry of Marks'!M198)</f>
        <v/>
      </c>
      <c r="Q91" s="257" t="str">
        <f>IF('Entry of Marks'!AH198="","",'Entry of Marks'!AH198)</f>
        <v/>
      </c>
      <c r="R91" s="116" t="str">
        <f t="shared" si="216"/>
        <v/>
      </c>
      <c r="S91" s="126" t="str">
        <f>IF('Entry of Marks'!AO198="","",'Entry of Marks'!AO198)</f>
        <v/>
      </c>
      <c r="T91" s="116" t="str">
        <f t="shared" si="217"/>
        <v/>
      </c>
      <c r="U91" s="167" t="str">
        <f t="shared" si="281"/>
        <v/>
      </c>
      <c r="V91" s="176" t="str">
        <f t="shared" si="218"/>
        <v/>
      </c>
      <c r="W91" s="176" t="str">
        <f t="shared" si="219"/>
        <v/>
      </c>
      <c r="X91" s="174" t="str">
        <f t="shared" si="341"/>
        <v/>
      </c>
      <c r="Y91" s="258" t="str">
        <f>IF('Entry of Marks'!F303="","",'Entry of Marks'!F303)</f>
        <v/>
      </c>
      <c r="Z91" s="119" t="str">
        <f>IF('Entry of Marks'!AA303="","",'Entry of Marks'!AA303)</f>
        <v/>
      </c>
      <c r="AA91" s="119" t="str">
        <f>IF('Entry of Marks'!M303="","",'Entry of Marks'!M303)</f>
        <v/>
      </c>
      <c r="AB91" s="119" t="str">
        <f>IF('Entry of Marks'!AH303="","",'Entry of Marks'!AH303)</f>
        <v/>
      </c>
      <c r="AC91" s="116" t="str">
        <f t="shared" si="220"/>
        <v/>
      </c>
      <c r="AD91" s="259" t="str">
        <f>IF('Entry of Marks'!AO303="","",'Entry of Marks'!AO303)</f>
        <v/>
      </c>
      <c r="AE91" s="116" t="str">
        <f t="shared" si="221"/>
        <v/>
      </c>
      <c r="AF91" s="167" t="str">
        <f t="shared" si="282"/>
        <v/>
      </c>
      <c r="AG91" s="167" t="str">
        <f t="shared" si="222"/>
        <v/>
      </c>
      <c r="AH91" s="167" t="str">
        <f t="shared" si="223"/>
        <v/>
      </c>
      <c r="AI91" s="165" t="str">
        <f t="shared" si="151"/>
        <v/>
      </c>
      <c r="AJ91" s="260" t="str">
        <f>IF('Entry of Marks'!F408="","",'Entry of Marks'!F408)</f>
        <v/>
      </c>
      <c r="AK91" s="257" t="str">
        <f>IF('Entry of Marks'!AA408="","",'Entry of Marks'!AA408)</f>
        <v/>
      </c>
      <c r="AL91" s="257" t="str">
        <f>IF('Entry of Marks'!M408="","",'Entry of Marks'!M408)</f>
        <v/>
      </c>
      <c r="AM91" s="257" t="str">
        <f>IF('Entry of Marks'!AH408="","",'Entry of Marks'!AH408)</f>
        <v/>
      </c>
      <c r="AN91" s="116" t="str">
        <f t="shared" si="224"/>
        <v/>
      </c>
      <c r="AO91" s="261" t="str">
        <f>IF('Entry of Marks'!AO408="","",'Entry of Marks'!AO408)</f>
        <v/>
      </c>
      <c r="AP91" s="116" t="str">
        <f t="shared" si="225"/>
        <v/>
      </c>
      <c r="AQ91" s="167" t="str">
        <f t="shared" si="283"/>
        <v/>
      </c>
      <c r="AR91" s="176" t="str">
        <f t="shared" si="342"/>
        <v/>
      </c>
      <c r="AS91" s="176" t="str">
        <f t="shared" si="226"/>
        <v/>
      </c>
      <c r="AT91" s="176" t="str">
        <f t="shared" si="152"/>
        <v/>
      </c>
      <c r="AU91" s="262" t="str">
        <f>IF('Entry of Marks'!F513="","",'Entry of Marks'!F513)</f>
        <v/>
      </c>
      <c r="AV91" s="119" t="str">
        <f>IF('Entry of Marks'!AA513="","",'Entry of Marks'!AA513)</f>
        <v/>
      </c>
      <c r="AW91" s="119" t="str">
        <f>IF('Entry of Marks'!M513="","",'Entry of Marks'!M513)</f>
        <v/>
      </c>
      <c r="AX91" s="119" t="str">
        <f>IF('Entry of Marks'!AH513="","",'Entry of Marks'!AH513)</f>
        <v/>
      </c>
      <c r="AY91" s="116" t="str">
        <f t="shared" si="227"/>
        <v/>
      </c>
      <c r="AZ91" s="259" t="str">
        <f>IF('Entry of Marks'!AO513="","",'Entry of Marks'!AO513)</f>
        <v/>
      </c>
      <c r="BA91" s="116" t="str">
        <f t="shared" si="228"/>
        <v/>
      </c>
      <c r="BB91" s="167" t="str">
        <f t="shared" si="284"/>
        <v/>
      </c>
      <c r="BC91" s="167" t="str">
        <f t="shared" si="229"/>
        <v/>
      </c>
      <c r="BD91" s="167" t="str">
        <f t="shared" si="230"/>
        <v/>
      </c>
      <c r="BE91" s="165" t="str">
        <f t="shared" si="146"/>
        <v/>
      </c>
      <c r="BF91" s="260" t="str">
        <f>IF('Entry of Marks'!F618="","",'Entry of Marks'!F618)</f>
        <v/>
      </c>
      <c r="BG91" s="257" t="str">
        <f>IF('Entry of Marks'!AA618="","",'Entry of Marks'!AA618)</f>
        <v/>
      </c>
      <c r="BH91" s="257" t="str">
        <f>IF('Entry of Marks'!M618="","",'Entry of Marks'!M618)</f>
        <v/>
      </c>
      <c r="BI91" s="257" t="str">
        <f>IF('Entry of Marks'!AH618="","",'Entry of Marks'!AH618)</f>
        <v/>
      </c>
      <c r="BJ91" s="116" t="str">
        <f t="shared" si="231"/>
        <v/>
      </c>
      <c r="BK91" s="261" t="str">
        <f>IF('Entry of Marks'!AO618="","",'Entry of Marks'!AO618)</f>
        <v/>
      </c>
      <c r="BL91" s="116" t="str">
        <f t="shared" si="232"/>
        <v/>
      </c>
      <c r="BM91" s="167" t="str">
        <f t="shared" si="285"/>
        <v/>
      </c>
      <c r="BN91" s="176" t="str">
        <f t="shared" si="233"/>
        <v/>
      </c>
      <c r="BO91" s="176" t="str">
        <f t="shared" si="234"/>
        <v/>
      </c>
      <c r="BP91" s="176" t="str">
        <f t="shared" si="147"/>
        <v/>
      </c>
      <c r="BQ91" s="258" t="str">
        <f>IF('Entry of Marks'!F723="","",'Entry of Marks'!F723)</f>
        <v/>
      </c>
      <c r="BR91" s="119" t="str">
        <f>IF('Entry of Marks'!AA723="","",'Entry of Marks'!AA723)</f>
        <v/>
      </c>
      <c r="BS91" s="119" t="str">
        <f>IF('Entry of Marks'!M723="","",'Entry of Marks'!M723)</f>
        <v/>
      </c>
      <c r="BT91" s="119" t="str">
        <f>IF('Entry of Marks'!AH723="","",'Entry of Marks'!AH723)</f>
        <v/>
      </c>
      <c r="BU91" s="116" t="str">
        <f t="shared" si="235"/>
        <v/>
      </c>
      <c r="BV91" s="119" t="str">
        <f>IF('Entry of Marks'!AO723="","",'Entry of Marks'!AO723)</f>
        <v/>
      </c>
      <c r="BW91" s="116" t="str">
        <f t="shared" si="236"/>
        <v/>
      </c>
      <c r="BX91" s="167" t="str">
        <f t="shared" si="286"/>
        <v/>
      </c>
      <c r="BY91" s="167" t="str">
        <f t="shared" si="237"/>
        <v/>
      </c>
      <c r="BZ91" s="167" t="str">
        <f t="shared" si="238"/>
        <v/>
      </c>
      <c r="CA91" s="165" t="str">
        <f t="shared" si="153"/>
        <v/>
      </c>
      <c r="CB91" s="260" t="str">
        <f>IF('Entry of Marks'!F828="","",'Entry of Marks'!F828)</f>
        <v/>
      </c>
      <c r="CC91" s="257" t="str">
        <f>IF('Entry of Marks'!AA828="","",'Entry of Marks'!AA828)</f>
        <v/>
      </c>
      <c r="CD91" s="257" t="str">
        <f>IF('Entry of Marks'!M828="","",'Entry of Marks'!M828)</f>
        <v/>
      </c>
      <c r="CE91" s="257" t="str">
        <f>IF('Entry of Marks'!AH828="","",'Entry of Marks'!AH828)</f>
        <v/>
      </c>
      <c r="CF91" s="116" t="str">
        <f t="shared" si="239"/>
        <v/>
      </c>
      <c r="CG91" s="261" t="str">
        <f>IF('Entry of Marks'!AO828="","",'Entry of Marks'!AO828)</f>
        <v/>
      </c>
      <c r="CH91" s="116" t="str">
        <f t="shared" si="240"/>
        <v/>
      </c>
      <c r="CI91" s="167" t="str">
        <f t="shared" si="287"/>
        <v/>
      </c>
      <c r="CJ91" s="176" t="str">
        <f t="shared" si="241"/>
        <v/>
      </c>
      <c r="CK91" s="176" t="str">
        <f t="shared" si="242"/>
        <v/>
      </c>
      <c r="CL91" s="324" t="str">
        <f t="shared" si="243"/>
        <v/>
      </c>
      <c r="CM91" s="258" t="str">
        <f>IF('Entry of Marks'!F933="","",'Entry of Marks'!F933)</f>
        <v/>
      </c>
      <c r="CN91" s="119" t="str">
        <f>IF('Entry of Marks'!AA933="","",'Entry of Marks'!AA933)</f>
        <v/>
      </c>
      <c r="CO91" s="119" t="str">
        <f>IF('Entry of Marks'!M933="","",'Entry of Marks'!M933)</f>
        <v/>
      </c>
      <c r="CP91" s="119" t="str">
        <f>IF('Entry of Marks'!AH933="","",'Entry of Marks'!AH933)</f>
        <v/>
      </c>
      <c r="CQ91" s="116" t="str">
        <f t="shared" si="244"/>
        <v/>
      </c>
      <c r="CR91" s="119" t="str">
        <f>IF('Entry of Marks'!AO933="","",'Entry of Marks'!AO933)</f>
        <v/>
      </c>
      <c r="CS91" s="116" t="str">
        <f t="shared" si="245"/>
        <v/>
      </c>
      <c r="CT91" s="167" t="str">
        <f t="shared" si="288"/>
        <v/>
      </c>
      <c r="CU91" s="167" t="str">
        <f t="shared" si="246"/>
        <v/>
      </c>
      <c r="CV91" s="167" t="str">
        <f t="shared" si="247"/>
        <v/>
      </c>
      <c r="CW91" s="165" t="str">
        <f t="shared" si="148"/>
        <v/>
      </c>
      <c r="CX91" s="131" t="str">
        <f>IF('Co-Scholostic'!C90="","",'Co-Scholostic'!C90)</f>
        <v/>
      </c>
      <c r="CY91" s="131" t="str">
        <f>IF('Co-Scholostic'!D90="","",'Co-Scholostic'!D90)</f>
        <v/>
      </c>
      <c r="CZ91" s="131" t="str">
        <f>IF('Co-Scholostic'!E90="","",'Co-Scholostic'!E90)</f>
        <v/>
      </c>
      <c r="DA91" s="131" t="str">
        <f>IF('Co-Scholostic'!F90="","",'Co-Scholostic'!F90)</f>
        <v/>
      </c>
      <c r="DB91" s="134" t="str">
        <f t="shared" si="248"/>
        <v/>
      </c>
      <c r="DC91" s="134" t="str">
        <f t="shared" si="249"/>
        <v/>
      </c>
      <c r="DD91" s="134" t="str">
        <f t="shared" si="250"/>
        <v/>
      </c>
      <c r="DE91" s="134" t="str">
        <f t="shared" si="251"/>
        <v/>
      </c>
      <c r="DF91" s="134" t="str">
        <f t="shared" si="252"/>
        <v/>
      </c>
      <c r="DG91" s="134" t="str">
        <f t="shared" si="253"/>
        <v/>
      </c>
      <c r="DH91" s="134" t="str">
        <f t="shared" si="254"/>
        <v/>
      </c>
      <c r="DI91" s="134" t="str">
        <f t="shared" si="255"/>
        <v/>
      </c>
      <c r="DJ91" s="134" t="e">
        <f t="shared" si="256"/>
        <v>#VALUE!</v>
      </c>
      <c r="DK91" s="137" t="str">
        <f t="shared" si="257"/>
        <v/>
      </c>
      <c r="DL91" s="137" t="str">
        <f t="shared" si="258"/>
        <v/>
      </c>
      <c r="DM91" s="137" t="str">
        <f t="shared" si="259"/>
        <v/>
      </c>
      <c r="DN91" s="137" t="str">
        <f t="shared" si="260"/>
        <v/>
      </c>
      <c r="DO91" s="137" t="str">
        <f t="shared" si="261"/>
        <v/>
      </c>
      <c r="DP91" s="137" t="str">
        <f t="shared" si="262"/>
        <v/>
      </c>
      <c r="DQ91" s="137" t="str">
        <f t="shared" si="263"/>
        <v/>
      </c>
      <c r="DR91" s="137" t="str">
        <f t="shared" si="264"/>
        <v/>
      </c>
      <c r="DS91" s="137" t="e">
        <f t="shared" si="265"/>
        <v>#VALUE!</v>
      </c>
      <c r="DT91" s="143" t="str">
        <f t="shared" si="266"/>
        <v/>
      </c>
      <c r="DU91" s="144" t="str">
        <f t="shared" si="267"/>
        <v/>
      </c>
      <c r="DV91" s="145" t="str">
        <f t="shared" si="149"/>
        <v/>
      </c>
      <c r="DW91" s="138"/>
      <c r="DX91" s="30" t="str">
        <f t="shared" si="150"/>
        <v/>
      </c>
      <c r="DY91" s="146" t="str">
        <f t="shared" si="268"/>
        <v/>
      </c>
      <c r="DZ91" s="266" t="str">
        <f t="shared" si="154"/>
        <v/>
      </c>
      <c r="EA91" s="266" t="str">
        <f t="shared" si="155"/>
        <v/>
      </c>
      <c r="EB91" s="266" t="str">
        <f t="shared" si="156"/>
        <v/>
      </c>
      <c r="EC91" s="266" t="str">
        <f t="shared" si="157"/>
        <v/>
      </c>
      <c r="ED91" s="266" t="str">
        <f t="shared" si="158"/>
        <v/>
      </c>
      <c r="EE91" s="266" t="str">
        <f t="shared" si="159"/>
        <v/>
      </c>
      <c r="EF91" s="266" t="str">
        <f t="shared" si="160"/>
        <v/>
      </c>
      <c r="EG91" s="268"/>
      <c r="EH91" s="269" t="str">
        <f t="shared" si="344"/>
        <v/>
      </c>
      <c r="EI91" s="269" t="str">
        <f t="shared" si="345"/>
        <v/>
      </c>
      <c r="EJ91" s="269" t="str">
        <f t="shared" si="346"/>
        <v/>
      </c>
      <c r="EK91" s="269" t="str">
        <f t="shared" si="347"/>
        <v/>
      </c>
      <c r="EL91" s="271" t="str">
        <f t="shared" si="348"/>
        <v/>
      </c>
      <c r="EM91" s="271" t="str">
        <f t="shared" si="349"/>
        <v/>
      </c>
      <c r="EN91" s="273" t="str">
        <f t="shared" si="350"/>
        <v/>
      </c>
      <c r="EO91" s="276">
        <f t="shared" si="351"/>
        <v>0</v>
      </c>
      <c r="EP91" s="276" t="str">
        <f t="shared" si="269"/>
        <v/>
      </c>
      <c r="EQ91" s="148" t="str">
        <f t="shared" si="352"/>
        <v/>
      </c>
      <c r="ER91" s="148" t="str">
        <f t="shared" si="270"/>
        <v/>
      </c>
      <c r="ES91" s="276" t="str">
        <f t="shared" si="353"/>
        <v/>
      </c>
      <c r="ET91" s="276" t="str">
        <f t="shared" si="271"/>
        <v/>
      </c>
      <c r="EU91" s="147" t="str">
        <f t="shared" si="354"/>
        <v/>
      </c>
      <c r="EV91" s="148" t="str">
        <f t="shared" si="355"/>
        <v/>
      </c>
      <c r="EW91" s="148" t="str">
        <f t="shared" si="356"/>
        <v/>
      </c>
      <c r="EX91" s="148"/>
      <c r="EY91" s="148" t="str">
        <f t="shared" si="357"/>
        <v/>
      </c>
      <c r="EZ91" s="151" t="str">
        <f t="shared" si="358"/>
        <v/>
      </c>
      <c r="FA91" s="151" t="str">
        <f t="shared" si="359"/>
        <v/>
      </c>
      <c r="FB91" s="151" t="str">
        <f t="shared" si="360"/>
        <v/>
      </c>
      <c r="FC91" s="151" t="str">
        <f t="shared" si="361"/>
        <v/>
      </c>
      <c r="FD91" s="151" t="str">
        <f t="shared" si="362"/>
        <v/>
      </c>
      <c r="FE91" s="151" t="str">
        <f t="shared" si="363"/>
        <v/>
      </c>
      <c r="FF91" s="151" t="str">
        <f t="shared" si="364"/>
        <v/>
      </c>
      <c r="FG91" s="152" t="str">
        <f t="shared" si="365"/>
        <v/>
      </c>
      <c r="FH91" s="152" t="str">
        <f t="shared" si="366"/>
        <v/>
      </c>
      <c r="FI91" s="152" t="str">
        <f t="shared" si="367"/>
        <v/>
      </c>
      <c r="FJ91" s="152" t="str">
        <f t="shared" si="368"/>
        <v/>
      </c>
      <c r="FK91" s="151" t="str">
        <f t="shared" si="369"/>
        <v/>
      </c>
      <c r="FL91" s="151" t="str">
        <f t="shared" si="370"/>
        <v/>
      </c>
      <c r="FM91" s="152" t="str">
        <f t="shared" si="371"/>
        <v/>
      </c>
      <c r="FN91" s="152">
        <f t="shared" si="372"/>
        <v>0</v>
      </c>
      <c r="FO91" s="152" t="str">
        <f t="shared" si="272"/>
        <v/>
      </c>
      <c r="FP91" s="152" t="str">
        <f t="shared" si="373"/>
        <v/>
      </c>
      <c r="FQ91" s="152" t="str">
        <f t="shared" si="273"/>
        <v/>
      </c>
      <c r="FR91" s="152" t="str">
        <f t="shared" si="374"/>
        <v/>
      </c>
      <c r="FS91" s="152" t="str">
        <f t="shared" si="274"/>
        <v/>
      </c>
      <c r="FT91" s="152" t="str">
        <f t="shared" si="375"/>
        <v/>
      </c>
      <c r="FU91" s="152" t="str">
        <f t="shared" si="376"/>
        <v/>
      </c>
      <c r="FV91" s="151" t="str">
        <f t="shared" si="377"/>
        <v/>
      </c>
      <c r="FW91" s="151" t="str">
        <f t="shared" si="378"/>
        <v/>
      </c>
      <c r="FX91" s="152" t="str">
        <f t="shared" si="275"/>
        <v/>
      </c>
      <c r="FY91" s="153" t="str">
        <f t="shared" si="379"/>
        <v/>
      </c>
      <c r="FZ91" s="156">
        <f t="shared" si="380"/>
        <v>0</v>
      </c>
      <c r="GA91" s="241" t="str">
        <f t="shared" si="381"/>
        <v/>
      </c>
      <c r="GB91" s="214" t="str">
        <f t="shared" si="276"/>
        <v/>
      </c>
      <c r="GC91" s="214" t="str">
        <f t="shared" si="382"/>
        <v/>
      </c>
      <c r="GD91" s="242" t="str">
        <f t="shared" si="383"/>
        <v/>
      </c>
      <c r="GE91" s="253" t="str">
        <f t="shared" si="384"/>
        <v/>
      </c>
      <c r="GF91" s="253" t="str">
        <f t="shared" si="385"/>
        <v/>
      </c>
      <c r="GG91" s="253" t="str">
        <f t="shared" si="386"/>
        <v/>
      </c>
      <c r="GH91" s="253" t="str">
        <f t="shared" si="387"/>
        <v/>
      </c>
      <c r="GI91" s="253" t="str">
        <f t="shared" si="388"/>
        <v/>
      </c>
      <c r="GJ91" s="253" t="str">
        <f t="shared" si="389"/>
        <v/>
      </c>
      <c r="GK91" s="253" t="str">
        <f t="shared" si="390"/>
        <v/>
      </c>
      <c r="GL91" s="253" t="str">
        <f t="shared" si="391"/>
        <v/>
      </c>
      <c r="GM91" s="253" t="str">
        <f t="shared" si="392"/>
        <v/>
      </c>
      <c r="GN91" s="253" t="str">
        <f t="shared" si="393"/>
        <v/>
      </c>
      <c r="GO91" s="329" t="str">
        <f t="shared" si="277"/>
        <v/>
      </c>
      <c r="GP91" s="329" t="str">
        <f t="shared" si="278"/>
        <v/>
      </c>
    </row>
    <row r="92" spans="1:198" x14ac:dyDescent="0.35">
      <c r="A92" s="1">
        <f>IF('Student Profile'!A91="","",'Student Profile'!A91)</f>
        <v>89</v>
      </c>
      <c r="B92" s="28" t="str">
        <f>IF('Student Profile'!B91="","",'Student Profile'!B91)</f>
        <v/>
      </c>
      <c r="C92" s="114" t="str">
        <f>IF('Entry of Marks'!F94="","",'Entry of Marks'!F94)</f>
        <v/>
      </c>
      <c r="D92" s="119" t="str">
        <f>IF('Entry of Marks'!AA94="","",'Entry of Marks'!AA94)</f>
        <v/>
      </c>
      <c r="E92" s="115" t="str">
        <f>IF('Entry of Marks'!M94="","",'Entry of Marks'!M94)</f>
        <v/>
      </c>
      <c r="F92" s="115" t="str">
        <f>IF('Entry of Marks'!AH94="","",'Entry of Marks'!AH94)</f>
        <v/>
      </c>
      <c r="G92" s="116" t="str">
        <f t="shared" si="213"/>
        <v/>
      </c>
      <c r="H92" s="116" t="str">
        <f>IF('Entry of Marks'!AO94="","",'Entry of Marks'!AO94)</f>
        <v/>
      </c>
      <c r="I92" s="116" t="str">
        <f t="shared" si="279"/>
        <v/>
      </c>
      <c r="J92" s="167" t="str">
        <f t="shared" si="280"/>
        <v/>
      </c>
      <c r="K92" s="167" t="str">
        <f t="shared" si="214"/>
        <v/>
      </c>
      <c r="L92" s="167" t="str">
        <f t="shared" si="215"/>
        <v/>
      </c>
      <c r="M92" s="165" t="str">
        <f t="shared" si="343"/>
        <v/>
      </c>
      <c r="N92" s="124" t="str">
        <f>IF('Entry of Marks'!F199="","",'Entry of Marks'!F199)</f>
        <v/>
      </c>
      <c r="O92" s="125" t="str">
        <f>IF('Entry of Marks'!AA199="","",'Entry of Marks'!AA199)</f>
        <v/>
      </c>
      <c r="P92" s="125" t="str">
        <f>IF('Entry of Marks'!M199="","",'Entry of Marks'!M199)</f>
        <v/>
      </c>
      <c r="Q92" s="257" t="str">
        <f>IF('Entry of Marks'!AH199="","",'Entry of Marks'!AH199)</f>
        <v/>
      </c>
      <c r="R92" s="116" t="str">
        <f t="shared" si="216"/>
        <v/>
      </c>
      <c r="S92" s="126" t="str">
        <f>IF('Entry of Marks'!AO199="","",'Entry of Marks'!AO199)</f>
        <v/>
      </c>
      <c r="T92" s="116" t="str">
        <f t="shared" si="217"/>
        <v/>
      </c>
      <c r="U92" s="167" t="str">
        <f t="shared" si="281"/>
        <v/>
      </c>
      <c r="V92" s="176" t="str">
        <f t="shared" si="218"/>
        <v/>
      </c>
      <c r="W92" s="176" t="str">
        <f t="shared" si="219"/>
        <v/>
      </c>
      <c r="X92" s="174" t="str">
        <f t="shared" si="341"/>
        <v/>
      </c>
      <c r="Y92" s="258" t="str">
        <f>IF('Entry of Marks'!F304="","",'Entry of Marks'!F304)</f>
        <v/>
      </c>
      <c r="Z92" s="119" t="str">
        <f>IF('Entry of Marks'!AA304="","",'Entry of Marks'!AA304)</f>
        <v/>
      </c>
      <c r="AA92" s="119" t="str">
        <f>IF('Entry of Marks'!M304="","",'Entry of Marks'!M304)</f>
        <v/>
      </c>
      <c r="AB92" s="119" t="str">
        <f>IF('Entry of Marks'!AH304="","",'Entry of Marks'!AH304)</f>
        <v/>
      </c>
      <c r="AC92" s="116" t="str">
        <f t="shared" si="220"/>
        <v/>
      </c>
      <c r="AD92" s="259" t="str">
        <f>IF('Entry of Marks'!AO304="","",'Entry of Marks'!AO304)</f>
        <v/>
      </c>
      <c r="AE92" s="116" t="str">
        <f t="shared" si="221"/>
        <v/>
      </c>
      <c r="AF92" s="167" t="str">
        <f t="shared" si="282"/>
        <v/>
      </c>
      <c r="AG92" s="167" t="str">
        <f t="shared" si="222"/>
        <v/>
      </c>
      <c r="AH92" s="167" t="str">
        <f t="shared" si="223"/>
        <v/>
      </c>
      <c r="AI92" s="165" t="str">
        <f t="shared" si="151"/>
        <v/>
      </c>
      <c r="AJ92" s="260" t="str">
        <f>IF('Entry of Marks'!F409="","",'Entry of Marks'!F409)</f>
        <v/>
      </c>
      <c r="AK92" s="257" t="str">
        <f>IF('Entry of Marks'!AA409="","",'Entry of Marks'!AA409)</f>
        <v/>
      </c>
      <c r="AL92" s="257" t="str">
        <f>IF('Entry of Marks'!M409="","",'Entry of Marks'!M409)</f>
        <v/>
      </c>
      <c r="AM92" s="257" t="str">
        <f>IF('Entry of Marks'!AH409="","",'Entry of Marks'!AH409)</f>
        <v/>
      </c>
      <c r="AN92" s="116" t="str">
        <f t="shared" si="224"/>
        <v/>
      </c>
      <c r="AO92" s="261" t="str">
        <f>IF('Entry of Marks'!AO409="","",'Entry of Marks'!AO409)</f>
        <v/>
      </c>
      <c r="AP92" s="116" t="str">
        <f t="shared" si="225"/>
        <v/>
      </c>
      <c r="AQ92" s="167" t="str">
        <f t="shared" si="283"/>
        <v/>
      </c>
      <c r="AR92" s="176" t="str">
        <f t="shared" si="342"/>
        <v/>
      </c>
      <c r="AS92" s="176" t="str">
        <f t="shared" si="226"/>
        <v/>
      </c>
      <c r="AT92" s="176" t="str">
        <f t="shared" si="152"/>
        <v/>
      </c>
      <c r="AU92" s="262" t="str">
        <f>IF('Entry of Marks'!F514="","",'Entry of Marks'!F514)</f>
        <v/>
      </c>
      <c r="AV92" s="119" t="str">
        <f>IF('Entry of Marks'!AA514="","",'Entry of Marks'!AA514)</f>
        <v/>
      </c>
      <c r="AW92" s="119" t="str">
        <f>IF('Entry of Marks'!M514="","",'Entry of Marks'!M514)</f>
        <v/>
      </c>
      <c r="AX92" s="119" t="str">
        <f>IF('Entry of Marks'!AH514="","",'Entry of Marks'!AH514)</f>
        <v/>
      </c>
      <c r="AY92" s="116" t="str">
        <f t="shared" si="227"/>
        <v/>
      </c>
      <c r="AZ92" s="259" t="str">
        <f>IF('Entry of Marks'!AO514="","",'Entry of Marks'!AO514)</f>
        <v/>
      </c>
      <c r="BA92" s="116" t="str">
        <f t="shared" si="228"/>
        <v/>
      </c>
      <c r="BB92" s="167" t="str">
        <f t="shared" si="284"/>
        <v/>
      </c>
      <c r="BC92" s="167" t="str">
        <f t="shared" si="229"/>
        <v/>
      </c>
      <c r="BD92" s="167" t="str">
        <f t="shared" si="230"/>
        <v/>
      </c>
      <c r="BE92" s="165" t="str">
        <f t="shared" si="146"/>
        <v/>
      </c>
      <c r="BF92" s="260" t="str">
        <f>IF('Entry of Marks'!F619="","",'Entry of Marks'!F619)</f>
        <v/>
      </c>
      <c r="BG92" s="257" t="str">
        <f>IF('Entry of Marks'!AA619="","",'Entry of Marks'!AA619)</f>
        <v/>
      </c>
      <c r="BH92" s="257" t="str">
        <f>IF('Entry of Marks'!M619="","",'Entry of Marks'!M619)</f>
        <v/>
      </c>
      <c r="BI92" s="257" t="str">
        <f>IF('Entry of Marks'!AH619="","",'Entry of Marks'!AH619)</f>
        <v/>
      </c>
      <c r="BJ92" s="116" t="str">
        <f t="shared" si="231"/>
        <v/>
      </c>
      <c r="BK92" s="261" t="str">
        <f>IF('Entry of Marks'!AO619="","",'Entry of Marks'!AO619)</f>
        <v/>
      </c>
      <c r="BL92" s="116" t="str">
        <f t="shared" si="232"/>
        <v/>
      </c>
      <c r="BM92" s="167" t="str">
        <f t="shared" si="285"/>
        <v/>
      </c>
      <c r="BN92" s="176" t="str">
        <f t="shared" si="233"/>
        <v/>
      </c>
      <c r="BO92" s="176" t="str">
        <f t="shared" si="234"/>
        <v/>
      </c>
      <c r="BP92" s="176" t="str">
        <f t="shared" si="147"/>
        <v/>
      </c>
      <c r="BQ92" s="258" t="str">
        <f>IF('Entry of Marks'!F724="","",'Entry of Marks'!F724)</f>
        <v/>
      </c>
      <c r="BR92" s="119" t="str">
        <f>IF('Entry of Marks'!AA724="","",'Entry of Marks'!AA724)</f>
        <v/>
      </c>
      <c r="BS92" s="119" t="str">
        <f>IF('Entry of Marks'!M724="","",'Entry of Marks'!M724)</f>
        <v/>
      </c>
      <c r="BT92" s="119" t="str">
        <f>IF('Entry of Marks'!AH724="","",'Entry of Marks'!AH724)</f>
        <v/>
      </c>
      <c r="BU92" s="116" t="str">
        <f t="shared" si="235"/>
        <v/>
      </c>
      <c r="BV92" s="119" t="str">
        <f>IF('Entry of Marks'!AO724="","",'Entry of Marks'!AO724)</f>
        <v/>
      </c>
      <c r="BW92" s="116" t="str">
        <f t="shared" si="236"/>
        <v/>
      </c>
      <c r="BX92" s="167" t="str">
        <f t="shared" si="286"/>
        <v/>
      </c>
      <c r="BY92" s="167" t="str">
        <f t="shared" si="237"/>
        <v/>
      </c>
      <c r="BZ92" s="167" t="str">
        <f t="shared" si="238"/>
        <v/>
      </c>
      <c r="CA92" s="165" t="str">
        <f t="shared" si="153"/>
        <v/>
      </c>
      <c r="CB92" s="260" t="str">
        <f>IF('Entry of Marks'!F829="","",'Entry of Marks'!F829)</f>
        <v/>
      </c>
      <c r="CC92" s="257" t="str">
        <f>IF('Entry of Marks'!AA829="","",'Entry of Marks'!AA829)</f>
        <v/>
      </c>
      <c r="CD92" s="257" t="str">
        <f>IF('Entry of Marks'!M829="","",'Entry of Marks'!M829)</f>
        <v/>
      </c>
      <c r="CE92" s="257" t="str">
        <f>IF('Entry of Marks'!AH829="","",'Entry of Marks'!AH829)</f>
        <v/>
      </c>
      <c r="CF92" s="116" t="str">
        <f t="shared" si="239"/>
        <v/>
      </c>
      <c r="CG92" s="261" t="str">
        <f>IF('Entry of Marks'!AO829="","",'Entry of Marks'!AO829)</f>
        <v/>
      </c>
      <c r="CH92" s="116" t="str">
        <f t="shared" si="240"/>
        <v/>
      </c>
      <c r="CI92" s="167" t="str">
        <f t="shared" si="287"/>
        <v/>
      </c>
      <c r="CJ92" s="176" t="str">
        <f t="shared" si="241"/>
        <v/>
      </c>
      <c r="CK92" s="176" t="str">
        <f t="shared" si="242"/>
        <v/>
      </c>
      <c r="CL92" s="324" t="str">
        <f t="shared" si="243"/>
        <v/>
      </c>
      <c r="CM92" s="258" t="str">
        <f>IF('Entry of Marks'!F934="","",'Entry of Marks'!F934)</f>
        <v/>
      </c>
      <c r="CN92" s="119" t="str">
        <f>IF('Entry of Marks'!AA934="","",'Entry of Marks'!AA934)</f>
        <v/>
      </c>
      <c r="CO92" s="119" t="str">
        <f>IF('Entry of Marks'!M934="","",'Entry of Marks'!M934)</f>
        <v/>
      </c>
      <c r="CP92" s="119" t="str">
        <f>IF('Entry of Marks'!AH934="","",'Entry of Marks'!AH934)</f>
        <v/>
      </c>
      <c r="CQ92" s="116" t="str">
        <f t="shared" si="244"/>
        <v/>
      </c>
      <c r="CR92" s="119" t="str">
        <f>IF('Entry of Marks'!AO934="","",'Entry of Marks'!AO934)</f>
        <v/>
      </c>
      <c r="CS92" s="116" t="str">
        <f t="shared" si="245"/>
        <v/>
      </c>
      <c r="CT92" s="167" t="str">
        <f t="shared" si="288"/>
        <v/>
      </c>
      <c r="CU92" s="167" t="str">
        <f t="shared" si="246"/>
        <v/>
      </c>
      <c r="CV92" s="167" t="str">
        <f t="shared" si="247"/>
        <v/>
      </c>
      <c r="CW92" s="165" t="str">
        <f t="shared" si="148"/>
        <v/>
      </c>
      <c r="CX92" s="131" t="str">
        <f>IF('Co-Scholostic'!C91="","",'Co-Scholostic'!C91)</f>
        <v/>
      </c>
      <c r="CY92" s="131" t="str">
        <f>IF('Co-Scholostic'!D91="","",'Co-Scholostic'!D91)</f>
        <v/>
      </c>
      <c r="CZ92" s="131" t="str">
        <f>IF('Co-Scholostic'!E91="","",'Co-Scholostic'!E91)</f>
        <v/>
      </c>
      <c r="DA92" s="131" t="str">
        <f>IF('Co-Scholostic'!F91="","",'Co-Scholostic'!F91)</f>
        <v/>
      </c>
      <c r="DB92" s="134" t="str">
        <f t="shared" si="248"/>
        <v/>
      </c>
      <c r="DC92" s="134" t="str">
        <f t="shared" si="249"/>
        <v/>
      </c>
      <c r="DD92" s="134" t="str">
        <f t="shared" si="250"/>
        <v/>
      </c>
      <c r="DE92" s="134" t="str">
        <f t="shared" si="251"/>
        <v/>
      </c>
      <c r="DF92" s="134" t="str">
        <f t="shared" si="252"/>
        <v/>
      </c>
      <c r="DG92" s="134" t="str">
        <f t="shared" si="253"/>
        <v/>
      </c>
      <c r="DH92" s="134" t="str">
        <f t="shared" si="254"/>
        <v/>
      </c>
      <c r="DI92" s="134" t="str">
        <f t="shared" si="255"/>
        <v/>
      </c>
      <c r="DJ92" s="134" t="e">
        <f t="shared" si="256"/>
        <v>#VALUE!</v>
      </c>
      <c r="DK92" s="137" t="str">
        <f t="shared" si="257"/>
        <v/>
      </c>
      <c r="DL92" s="137" t="str">
        <f t="shared" si="258"/>
        <v/>
      </c>
      <c r="DM92" s="137" t="str">
        <f t="shared" si="259"/>
        <v/>
      </c>
      <c r="DN92" s="137" t="str">
        <f t="shared" si="260"/>
        <v/>
      </c>
      <c r="DO92" s="137" t="str">
        <f t="shared" si="261"/>
        <v/>
      </c>
      <c r="DP92" s="137" t="str">
        <f t="shared" si="262"/>
        <v/>
      </c>
      <c r="DQ92" s="137" t="str">
        <f t="shared" si="263"/>
        <v/>
      </c>
      <c r="DR92" s="137" t="str">
        <f t="shared" si="264"/>
        <v/>
      </c>
      <c r="DS92" s="137" t="e">
        <f t="shared" si="265"/>
        <v>#VALUE!</v>
      </c>
      <c r="DT92" s="143" t="str">
        <f t="shared" si="266"/>
        <v/>
      </c>
      <c r="DU92" s="144" t="str">
        <f t="shared" si="267"/>
        <v/>
      </c>
      <c r="DV92" s="145" t="str">
        <f t="shared" si="149"/>
        <v/>
      </c>
      <c r="DW92" s="138"/>
      <c r="DX92" s="30" t="str">
        <f t="shared" si="150"/>
        <v/>
      </c>
      <c r="DY92" s="146" t="str">
        <f t="shared" si="268"/>
        <v/>
      </c>
      <c r="DZ92" s="266" t="str">
        <f t="shared" si="154"/>
        <v/>
      </c>
      <c r="EA92" s="266" t="str">
        <f t="shared" si="155"/>
        <v/>
      </c>
      <c r="EB92" s="266" t="str">
        <f t="shared" si="156"/>
        <v/>
      </c>
      <c r="EC92" s="266" t="str">
        <f t="shared" si="157"/>
        <v/>
      </c>
      <c r="ED92" s="266" t="str">
        <f t="shared" si="158"/>
        <v/>
      </c>
      <c r="EE92" s="266" t="str">
        <f t="shared" si="159"/>
        <v/>
      </c>
      <c r="EF92" s="266" t="str">
        <f t="shared" si="160"/>
        <v/>
      </c>
      <c r="EG92" s="268"/>
      <c r="EH92" s="269" t="str">
        <f t="shared" si="344"/>
        <v/>
      </c>
      <c r="EI92" s="269" t="str">
        <f t="shared" si="345"/>
        <v/>
      </c>
      <c r="EJ92" s="269" t="str">
        <f t="shared" si="346"/>
        <v/>
      </c>
      <c r="EK92" s="269" t="str">
        <f t="shared" si="347"/>
        <v/>
      </c>
      <c r="EL92" s="271" t="str">
        <f t="shared" si="348"/>
        <v/>
      </c>
      <c r="EM92" s="271" t="str">
        <f t="shared" si="349"/>
        <v/>
      </c>
      <c r="EN92" s="273" t="str">
        <f t="shared" si="350"/>
        <v/>
      </c>
      <c r="EO92" s="276">
        <f t="shared" si="351"/>
        <v>0</v>
      </c>
      <c r="EP92" s="276" t="str">
        <f t="shared" si="269"/>
        <v/>
      </c>
      <c r="EQ92" s="148" t="str">
        <f t="shared" si="352"/>
        <v/>
      </c>
      <c r="ER92" s="148" t="str">
        <f t="shared" si="270"/>
        <v/>
      </c>
      <c r="ES92" s="276" t="str">
        <f t="shared" si="353"/>
        <v/>
      </c>
      <c r="ET92" s="276" t="str">
        <f t="shared" si="271"/>
        <v/>
      </c>
      <c r="EU92" s="147" t="str">
        <f t="shared" si="354"/>
        <v/>
      </c>
      <c r="EV92" s="148" t="str">
        <f t="shared" si="355"/>
        <v/>
      </c>
      <c r="EW92" s="148" t="str">
        <f t="shared" si="356"/>
        <v/>
      </c>
      <c r="EX92" s="148"/>
      <c r="EY92" s="148" t="str">
        <f t="shared" si="357"/>
        <v/>
      </c>
      <c r="EZ92" s="151" t="str">
        <f t="shared" si="358"/>
        <v/>
      </c>
      <c r="FA92" s="151" t="str">
        <f t="shared" si="359"/>
        <v/>
      </c>
      <c r="FB92" s="151" t="str">
        <f t="shared" si="360"/>
        <v/>
      </c>
      <c r="FC92" s="151" t="str">
        <f t="shared" si="361"/>
        <v/>
      </c>
      <c r="FD92" s="151" t="str">
        <f t="shared" si="362"/>
        <v/>
      </c>
      <c r="FE92" s="151" t="str">
        <f t="shared" si="363"/>
        <v/>
      </c>
      <c r="FF92" s="151" t="str">
        <f t="shared" si="364"/>
        <v/>
      </c>
      <c r="FG92" s="152" t="str">
        <f t="shared" si="365"/>
        <v/>
      </c>
      <c r="FH92" s="152" t="str">
        <f t="shared" si="366"/>
        <v/>
      </c>
      <c r="FI92" s="152" t="str">
        <f t="shared" si="367"/>
        <v/>
      </c>
      <c r="FJ92" s="152" t="str">
        <f t="shared" si="368"/>
        <v/>
      </c>
      <c r="FK92" s="151" t="str">
        <f t="shared" si="369"/>
        <v/>
      </c>
      <c r="FL92" s="151" t="str">
        <f t="shared" si="370"/>
        <v/>
      </c>
      <c r="FM92" s="152" t="str">
        <f t="shared" si="371"/>
        <v/>
      </c>
      <c r="FN92" s="152">
        <f t="shared" si="372"/>
        <v>0</v>
      </c>
      <c r="FO92" s="152" t="str">
        <f t="shared" si="272"/>
        <v/>
      </c>
      <c r="FP92" s="152" t="str">
        <f t="shared" si="373"/>
        <v/>
      </c>
      <c r="FQ92" s="152" t="str">
        <f t="shared" si="273"/>
        <v/>
      </c>
      <c r="FR92" s="152" t="str">
        <f t="shared" si="374"/>
        <v/>
      </c>
      <c r="FS92" s="152" t="str">
        <f t="shared" si="274"/>
        <v/>
      </c>
      <c r="FT92" s="152" t="str">
        <f t="shared" si="375"/>
        <v/>
      </c>
      <c r="FU92" s="152" t="str">
        <f t="shared" si="376"/>
        <v/>
      </c>
      <c r="FV92" s="151" t="str">
        <f t="shared" si="377"/>
        <v/>
      </c>
      <c r="FW92" s="151" t="str">
        <f t="shared" si="378"/>
        <v/>
      </c>
      <c r="FX92" s="152" t="str">
        <f t="shared" si="275"/>
        <v/>
      </c>
      <c r="FY92" s="153" t="str">
        <f t="shared" si="379"/>
        <v/>
      </c>
      <c r="FZ92" s="156">
        <f t="shared" si="380"/>
        <v>0</v>
      </c>
      <c r="GA92" s="241" t="str">
        <f t="shared" si="381"/>
        <v/>
      </c>
      <c r="GB92" s="214" t="str">
        <f t="shared" si="276"/>
        <v/>
      </c>
      <c r="GC92" s="214" t="str">
        <f t="shared" si="382"/>
        <v/>
      </c>
      <c r="GD92" s="242" t="str">
        <f t="shared" si="383"/>
        <v/>
      </c>
      <c r="GE92" s="253" t="str">
        <f t="shared" si="384"/>
        <v/>
      </c>
      <c r="GF92" s="253" t="str">
        <f t="shared" si="385"/>
        <v/>
      </c>
      <c r="GG92" s="253" t="str">
        <f t="shared" si="386"/>
        <v/>
      </c>
      <c r="GH92" s="253" t="str">
        <f t="shared" si="387"/>
        <v/>
      </c>
      <c r="GI92" s="253" t="str">
        <f t="shared" si="388"/>
        <v/>
      </c>
      <c r="GJ92" s="253" t="str">
        <f t="shared" si="389"/>
        <v/>
      </c>
      <c r="GK92" s="253" t="str">
        <f t="shared" si="390"/>
        <v/>
      </c>
      <c r="GL92" s="253" t="str">
        <f t="shared" si="391"/>
        <v/>
      </c>
      <c r="GM92" s="253" t="str">
        <f t="shared" si="392"/>
        <v/>
      </c>
      <c r="GN92" s="253" t="str">
        <f t="shared" si="393"/>
        <v/>
      </c>
      <c r="GO92" s="329" t="str">
        <f t="shared" si="277"/>
        <v/>
      </c>
      <c r="GP92" s="329" t="str">
        <f t="shared" si="278"/>
        <v/>
      </c>
    </row>
    <row r="93" spans="1:198" x14ac:dyDescent="0.35">
      <c r="A93" s="1">
        <f>IF('Student Profile'!A92="","",'Student Profile'!A92)</f>
        <v>90</v>
      </c>
      <c r="B93" s="28" t="str">
        <f>IF('Student Profile'!B92="","",'Student Profile'!B92)</f>
        <v/>
      </c>
      <c r="C93" s="114" t="str">
        <f>IF('Entry of Marks'!F95="","",'Entry of Marks'!F95)</f>
        <v/>
      </c>
      <c r="D93" s="119" t="str">
        <f>IF('Entry of Marks'!AA95="","",'Entry of Marks'!AA95)</f>
        <v/>
      </c>
      <c r="E93" s="115" t="str">
        <f>IF('Entry of Marks'!M95="","",'Entry of Marks'!M95)</f>
        <v/>
      </c>
      <c r="F93" s="115" t="str">
        <f>IF('Entry of Marks'!AH95="","",'Entry of Marks'!AH95)</f>
        <v/>
      </c>
      <c r="G93" s="116" t="str">
        <f t="shared" si="213"/>
        <v/>
      </c>
      <c r="H93" s="116" t="str">
        <f>IF('Entry of Marks'!AO95="","",'Entry of Marks'!AO95)</f>
        <v/>
      </c>
      <c r="I93" s="116" t="str">
        <f t="shared" si="279"/>
        <v/>
      </c>
      <c r="J93" s="167" t="str">
        <f t="shared" si="280"/>
        <v/>
      </c>
      <c r="K93" s="167" t="str">
        <f t="shared" si="214"/>
        <v/>
      </c>
      <c r="L93" s="167" t="str">
        <f t="shared" si="215"/>
        <v/>
      </c>
      <c r="M93" s="165" t="str">
        <f t="shared" si="343"/>
        <v/>
      </c>
      <c r="N93" s="124" t="str">
        <f>IF('Entry of Marks'!F200="","",'Entry of Marks'!F200)</f>
        <v/>
      </c>
      <c r="O93" s="125" t="str">
        <f>IF('Entry of Marks'!AA200="","",'Entry of Marks'!AA200)</f>
        <v/>
      </c>
      <c r="P93" s="125" t="str">
        <f>IF('Entry of Marks'!M200="","",'Entry of Marks'!M200)</f>
        <v/>
      </c>
      <c r="Q93" s="257" t="str">
        <f>IF('Entry of Marks'!AH200="","",'Entry of Marks'!AH200)</f>
        <v/>
      </c>
      <c r="R93" s="116" t="str">
        <f t="shared" si="216"/>
        <v/>
      </c>
      <c r="S93" s="126" t="str">
        <f>IF('Entry of Marks'!AO200="","",'Entry of Marks'!AO200)</f>
        <v/>
      </c>
      <c r="T93" s="116" t="str">
        <f t="shared" si="217"/>
        <v/>
      </c>
      <c r="U93" s="167" t="str">
        <f t="shared" si="281"/>
        <v/>
      </c>
      <c r="V93" s="176" t="str">
        <f t="shared" si="218"/>
        <v/>
      </c>
      <c r="W93" s="176" t="str">
        <f t="shared" si="219"/>
        <v/>
      </c>
      <c r="X93" s="174" t="str">
        <f t="shared" si="341"/>
        <v/>
      </c>
      <c r="Y93" s="258" t="str">
        <f>IF('Entry of Marks'!F305="","",'Entry of Marks'!F305)</f>
        <v/>
      </c>
      <c r="Z93" s="119" t="str">
        <f>IF('Entry of Marks'!AA305="","",'Entry of Marks'!AA305)</f>
        <v/>
      </c>
      <c r="AA93" s="119" t="str">
        <f>IF('Entry of Marks'!M305="","",'Entry of Marks'!M305)</f>
        <v/>
      </c>
      <c r="AB93" s="119" t="str">
        <f>IF('Entry of Marks'!AH305="","",'Entry of Marks'!AH305)</f>
        <v/>
      </c>
      <c r="AC93" s="116" t="str">
        <f t="shared" si="220"/>
        <v/>
      </c>
      <c r="AD93" s="259" t="str">
        <f>IF('Entry of Marks'!AO305="","",'Entry of Marks'!AO305)</f>
        <v/>
      </c>
      <c r="AE93" s="116" t="str">
        <f t="shared" si="221"/>
        <v/>
      </c>
      <c r="AF93" s="167" t="str">
        <f t="shared" si="282"/>
        <v/>
      </c>
      <c r="AG93" s="167" t="str">
        <f t="shared" si="222"/>
        <v/>
      </c>
      <c r="AH93" s="167" t="str">
        <f t="shared" si="223"/>
        <v/>
      </c>
      <c r="AI93" s="165" t="str">
        <f t="shared" si="151"/>
        <v/>
      </c>
      <c r="AJ93" s="260" t="str">
        <f>IF('Entry of Marks'!F410="","",'Entry of Marks'!F410)</f>
        <v/>
      </c>
      <c r="AK93" s="257" t="str">
        <f>IF('Entry of Marks'!AA410="","",'Entry of Marks'!AA410)</f>
        <v/>
      </c>
      <c r="AL93" s="257" t="str">
        <f>IF('Entry of Marks'!M410="","",'Entry of Marks'!M410)</f>
        <v/>
      </c>
      <c r="AM93" s="257" t="str">
        <f>IF('Entry of Marks'!AH410="","",'Entry of Marks'!AH410)</f>
        <v/>
      </c>
      <c r="AN93" s="116" t="str">
        <f t="shared" si="224"/>
        <v/>
      </c>
      <c r="AO93" s="261" t="str">
        <f>IF('Entry of Marks'!AO410="","",'Entry of Marks'!AO410)</f>
        <v/>
      </c>
      <c r="AP93" s="116" t="str">
        <f t="shared" si="225"/>
        <v/>
      </c>
      <c r="AQ93" s="167" t="str">
        <f t="shared" si="283"/>
        <v/>
      </c>
      <c r="AR93" s="176" t="str">
        <f t="shared" si="342"/>
        <v/>
      </c>
      <c r="AS93" s="176" t="str">
        <f t="shared" si="226"/>
        <v/>
      </c>
      <c r="AT93" s="176" t="str">
        <f t="shared" si="152"/>
        <v/>
      </c>
      <c r="AU93" s="262" t="str">
        <f>IF('Entry of Marks'!F515="","",'Entry of Marks'!F515)</f>
        <v/>
      </c>
      <c r="AV93" s="119" t="str">
        <f>IF('Entry of Marks'!AA515="","",'Entry of Marks'!AA515)</f>
        <v/>
      </c>
      <c r="AW93" s="119" t="str">
        <f>IF('Entry of Marks'!M515="","",'Entry of Marks'!M515)</f>
        <v/>
      </c>
      <c r="AX93" s="119" t="str">
        <f>IF('Entry of Marks'!AH515="","",'Entry of Marks'!AH515)</f>
        <v/>
      </c>
      <c r="AY93" s="116" t="str">
        <f t="shared" si="227"/>
        <v/>
      </c>
      <c r="AZ93" s="259" t="str">
        <f>IF('Entry of Marks'!AO515="","",'Entry of Marks'!AO515)</f>
        <v/>
      </c>
      <c r="BA93" s="116" t="str">
        <f t="shared" si="228"/>
        <v/>
      </c>
      <c r="BB93" s="167" t="str">
        <f t="shared" si="284"/>
        <v/>
      </c>
      <c r="BC93" s="167" t="str">
        <f t="shared" si="229"/>
        <v/>
      </c>
      <c r="BD93" s="167" t="str">
        <f t="shared" si="230"/>
        <v/>
      </c>
      <c r="BE93" s="165" t="str">
        <f t="shared" si="146"/>
        <v/>
      </c>
      <c r="BF93" s="260" t="str">
        <f>IF('Entry of Marks'!F620="","",'Entry of Marks'!F620)</f>
        <v/>
      </c>
      <c r="BG93" s="257" t="str">
        <f>IF('Entry of Marks'!AA620="","",'Entry of Marks'!AA620)</f>
        <v/>
      </c>
      <c r="BH93" s="257" t="str">
        <f>IF('Entry of Marks'!M620="","",'Entry of Marks'!M620)</f>
        <v/>
      </c>
      <c r="BI93" s="257" t="str">
        <f>IF('Entry of Marks'!AH620="","",'Entry of Marks'!AH620)</f>
        <v/>
      </c>
      <c r="BJ93" s="116" t="str">
        <f t="shared" si="231"/>
        <v/>
      </c>
      <c r="BK93" s="261" t="str">
        <f>IF('Entry of Marks'!AO620="","",'Entry of Marks'!AO620)</f>
        <v/>
      </c>
      <c r="BL93" s="116" t="str">
        <f t="shared" si="232"/>
        <v/>
      </c>
      <c r="BM93" s="167" t="str">
        <f t="shared" si="285"/>
        <v/>
      </c>
      <c r="BN93" s="176" t="str">
        <f t="shared" si="233"/>
        <v/>
      </c>
      <c r="BO93" s="176" t="str">
        <f t="shared" si="234"/>
        <v/>
      </c>
      <c r="BP93" s="176" t="str">
        <f t="shared" si="147"/>
        <v/>
      </c>
      <c r="BQ93" s="258" t="str">
        <f>IF('Entry of Marks'!F725="","",'Entry of Marks'!F725)</f>
        <v/>
      </c>
      <c r="BR93" s="119" t="str">
        <f>IF('Entry of Marks'!AA725="","",'Entry of Marks'!AA725)</f>
        <v/>
      </c>
      <c r="BS93" s="119" t="str">
        <f>IF('Entry of Marks'!M725="","",'Entry of Marks'!M725)</f>
        <v/>
      </c>
      <c r="BT93" s="119" t="str">
        <f>IF('Entry of Marks'!AH725="","",'Entry of Marks'!AH725)</f>
        <v/>
      </c>
      <c r="BU93" s="116" t="str">
        <f t="shared" si="235"/>
        <v/>
      </c>
      <c r="BV93" s="119" t="str">
        <f>IF('Entry of Marks'!AO725="","",'Entry of Marks'!AO725)</f>
        <v/>
      </c>
      <c r="BW93" s="116" t="str">
        <f t="shared" si="236"/>
        <v/>
      </c>
      <c r="BX93" s="167" t="str">
        <f t="shared" si="286"/>
        <v/>
      </c>
      <c r="BY93" s="167" t="str">
        <f t="shared" si="237"/>
        <v/>
      </c>
      <c r="BZ93" s="167" t="str">
        <f t="shared" si="238"/>
        <v/>
      </c>
      <c r="CA93" s="165" t="str">
        <f t="shared" si="153"/>
        <v/>
      </c>
      <c r="CB93" s="260" t="str">
        <f>IF('Entry of Marks'!F830="","",'Entry of Marks'!F830)</f>
        <v/>
      </c>
      <c r="CC93" s="257" t="str">
        <f>IF('Entry of Marks'!AA830="","",'Entry of Marks'!AA830)</f>
        <v/>
      </c>
      <c r="CD93" s="257" t="str">
        <f>IF('Entry of Marks'!M830="","",'Entry of Marks'!M830)</f>
        <v/>
      </c>
      <c r="CE93" s="257" t="str">
        <f>IF('Entry of Marks'!AH830="","",'Entry of Marks'!AH830)</f>
        <v/>
      </c>
      <c r="CF93" s="116" t="str">
        <f t="shared" si="239"/>
        <v/>
      </c>
      <c r="CG93" s="261" t="str">
        <f>IF('Entry of Marks'!AO830="","",'Entry of Marks'!AO830)</f>
        <v/>
      </c>
      <c r="CH93" s="116" t="str">
        <f t="shared" si="240"/>
        <v/>
      </c>
      <c r="CI93" s="167" t="str">
        <f t="shared" si="287"/>
        <v/>
      </c>
      <c r="CJ93" s="176" t="str">
        <f t="shared" si="241"/>
        <v/>
      </c>
      <c r="CK93" s="176" t="str">
        <f t="shared" si="242"/>
        <v/>
      </c>
      <c r="CL93" s="324" t="str">
        <f t="shared" si="243"/>
        <v/>
      </c>
      <c r="CM93" s="258" t="str">
        <f>IF('Entry of Marks'!F935="","",'Entry of Marks'!F935)</f>
        <v/>
      </c>
      <c r="CN93" s="119" t="str">
        <f>IF('Entry of Marks'!AA935="","",'Entry of Marks'!AA935)</f>
        <v/>
      </c>
      <c r="CO93" s="119" t="str">
        <f>IF('Entry of Marks'!M935="","",'Entry of Marks'!M935)</f>
        <v/>
      </c>
      <c r="CP93" s="119" t="str">
        <f>IF('Entry of Marks'!AH935="","",'Entry of Marks'!AH935)</f>
        <v/>
      </c>
      <c r="CQ93" s="116" t="str">
        <f t="shared" si="244"/>
        <v/>
      </c>
      <c r="CR93" s="119" t="str">
        <f>IF('Entry of Marks'!AO935="","",'Entry of Marks'!AO935)</f>
        <v/>
      </c>
      <c r="CS93" s="116" t="str">
        <f t="shared" si="245"/>
        <v/>
      </c>
      <c r="CT93" s="167" t="str">
        <f t="shared" si="288"/>
        <v/>
      </c>
      <c r="CU93" s="167" t="str">
        <f t="shared" si="246"/>
        <v/>
      </c>
      <c r="CV93" s="167" t="str">
        <f t="shared" si="247"/>
        <v/>
      </c>
      <c r="CW93" s="165" t="str">
        <f t="shared" si="148"/>
        <v/>
      </c>
      <c r="CX93" s="131" t="str">
        <f>IF('Co-Scholostic'!C92="","",'Co-Scholostic'!C92)</f>
        <v/>
      </c>
      <c r="CY93" s="131" t="str">
        <f>IF('Co-Scholostic'!D92="","",'Co-Scholostic'!D92)</f>
        <v/>
      </c>
      <c r="CZ93" s="131" t="str">
        <f>IF('Co-Scholostic'!E92="","",'Co-Scholostic'!E92)</f>
        <v/>
      </c>
      <c r="DA93" s="131" t="str">
        <f>IF('Co-Scholostic'!F92="","",'Co-Scholostic'!F92)</f>
        <v/>
      </c>
      <c r="DB93" s="134" t="str">
        <f t="shared" si="248"/>
        <v/>
      </c>
      <c r="DC93" s="134" t="str">
        <f t="shared" si="249"/>
        <v/>
      </c>
      <c r="DD93" s="134" t="str">
        <f t="shared" si="250"/>
        <v/>
      </c>
      <c r="DE93" s="134" t="str">
        <f t="shared" si="251"/>
        <v/>
      </c>
      <c r="DF93" s="134" t="str">
        <f t="shared" si="252"/>
        <v/>
      </c>
      <c r="DG93" s="134" t="str">
        <f t="shared" si="253"/>
        <v/>
      </c>
      <c r="DH93" s="134" t="str">
        <f t="shared" si="254"/>
        <v/>
      </c>
      <c r="DI93" s="134" t="str">
        <f t="shared" si="255"/>
        <v/>
      </c>
      <c r="DJ93" s="134" t="e">
        <f t="shared" si="256"/>
        <v>#VALUE!</v>
      </c>
      <c r="DK93" s="137" t="str">
        <f t="shared" si="257"/>
        <v/>
      </c>
      <c r="DL93" s="137" t="str">
        <f t="shared" si="258"/>
        <v/>
      </c>
      <c r="DM93" s="137" t="str">
        <f t="shared" si="259"/>
        <v/>
      </c>
      <c r="DN93" s="137" t="str">
        <f t="shared" si="260"/>
        <v/>
      </c>
      <c r="DO93" s="137" t="str">
        <f t="shared" si="261"/>
        <v/>
      </c>
      <c r="DP93" s="137" t="str">
        <f t="shared" si="262"/>
        <v/>
      </c>
      <c r="DQ93" s="137" t="str">
        <f t="shared" si="263"/>
        <v/>
      </c>
      <c r="DR93" s="137" t="str">
        <f t="shared" si="264"/>
        <v/>
      </c>
      <c r="DS93" s="137" t="e">
        <f t="shared" si="265"/>
        <v>#VALUE!</v>
      </c>
      <c r="DT93" s="143" t="str">
        <f t="shared" si="266"/>
        <v/>
      </c>
      <c r="DU93" s="144" t="str">
        <f t="shared" si="267"/>
        <v/>
      </c>
      <c r="DV93" s="145" t="str">
        <f t="shared" si="149"/>
        <v/>
      </c>
      <c r="DW93" s="138"/>
      <c r="DX93" s="30" t="str">
        <f t="shared" si="150"/>
        <v/>
      </c>
      <c r="DY93" s="146" t="str">
        <f t="shared" si="268"/>
        <v/>
      </c>
      <c r="DZ93" s="266" t="str">
        <f t="shared" si="154"/>
        <v/>
      </c>
      <c r="EA93" s="266" t="str">
        <f t="shared" si="155"/>
        <v/>
      </c>
      <c r="EB93" s="266" t="str">
        <f t="shared" si="156"/>
        <v/>
      </c>
      <c r="EC93" s="266" t="str">
        <f t="shared" si="157"/>
        <v/>
      </c>
      <c r="ED93" s="266" t="str">
        <f t="shared" si="158"/>
        <v/>
      </c>
      <c r="EE93" s="266" t="str">
        <f t="shared" si="159"/>
        <v/>
      </c>
      <c r="EF93" s="266" t="str">
        <f t="shared" si="160"/>
        <v/>
      </c>
      <c r="EG93" s="268"/>
      <c r="EH93" s="269" t="str">
        <f t="shared" si="344"/>
        <v/>
      </c>
      <c r="EI93" s="269" t="str">
        <f t="shared" si="345"/>
        <v/>
      </c>
      <c r="EJ93" s="269" t="str">
        <f t="shared" si="346"/>
        <v/>
      </c>
      <c r="EK93" s="269" t="str">
        <f t="shared" si="347"/>
        <v/>
      </c>
      <c r="EL93" s="271" t="str">
        <f t="shared" si="348"/>
        <v/>
      </c>
      <c r="EM93" s="271" t="str">
        <f t="shared" si="349"/>
        <v/>
      </c>
      <c r="EN93" s="273" t="str">
        <f t="shared" si="350"/>
        <v/>
      </c>
      <c r="EO93" s="276">
        <f t="shared" si="351"/>
        <v>0</v>
      </c>
      <c r="EP93" s="276" t="str">
        <f t="shared" si="269"/>
        <v/>
      </c>
      <c r="EQ93" s="148" t="str">
        <f t="shared" si="352"/>
        <v/>
      </c>
      <c r="ER93" s="148" t="str">
        <f t="shared" si="270"/>
        <v/>
      </c>
      <c r="ES93" s="276" t="str">
        <f t="shared" si="353"/>
        <v/>
      </c>
      <c r="ET93" s="276" t="str">
        <f t="shared" si="271"/>
        <v/>
      </c>
      <c r="EU93" s="147" t="str">
        <f t="shared" si="354"/>
        <v/>
      </c>
      <c r="EV93" s="148" t="str">
        <f t="shared" si="355"/>
        <v/>
      </c>
      <c r="EW93" s="148" t="str">
        <f t="shared" si="356"/>
        <v/>
      </c>
      <c r="EX93" s="148"/>
      <c r="EY93" s="148" t="str">
        <f t="shared" si="357"/>
        <v/>
      </c>
      <c r="EZ93" s="151" t="str">
        <f t="shared" si="358"/>
        <v/>
      </c>
      <c r="FA93" s="151" t="str">
        <f t="shared" si="359"/>
        <v/>
      </c>
      <c r="FB93" s="151" t="str">
        <f t="shared" si="360"/>
        <v/>
      </c>
      <c r="FC93" s="151" t="str">
        <f t="shared" si="361"/>
        <v/>
      </c>
      <c r="FD93" s="151" t="str">
        <f t="shared" si="362"/>
        <v/>
      </c>
      <c r="FE93" s="151" t="str">
        <f t="shared" si="363"/>
        <v/>
      </c>
      <c r="FF93" s="151" t="str">
        <f t="shared" si="364"/>
        <v/>
      </c>
      <c r="FG93" s="152" t="str">
        <f t="shared" si="365"/>
        <v/>
      </c>
      <c r="FH93" s="152" t="str">
        <f t="shared" si="366"/>
        <v/>
      </c>
      <c r="FI93" s="152" t="str">
        <f t="shared" si="367"/>
        <v/>
      </c>
      <c r="FJ93" s="152" t="str">
        <f t="shared" si="368"/>
        <v/>
      </c>
      <c r="FK93" s="151" t="str">
        <f t="shared" si="369"/>
        <v/>
      </c>
      <c r="FL93" s="151" t="str">
        <f t="shared" si="370"/>
        <v/>
      </c>
      <c r="FM93" s="152" t="str">
        <f t="shared" si="371"/>
        <v/>
      </c>
      <c r="FN93" s="152">
        <f t="shared" si="372"/>
        <v>0</v>
      </c>
      <c r="FO93" s="152" t="str">
        <f t="shared" si="272"/>
        <v/>
      </c>
      <c r="FP93" s="152" t="str">
        <f t="shared" si="373"/>
        <v/>
      </c>
      <c r="FQ93" s="152" t="str">
        <f t="shared" si="273"/>
        <v/>
      </c>
      <c r="FR93" s="152" t="str">
        <f t="shared" si="374"/>
        <v/>
      </c>
      <c r="FS93" s="152" t="str">
        <f t="shared" si="274"/>
        <v/>
      </c>
      <c r="FT93" s="152" t="str">
        <f t="shared" si="375"/>
        <v/>
      </c>
      <c r="FU93" s="152" t="str">
        <f t="shared" si="376"/>
        <v/>
      </c>
      <c r="FV93" s="151" t="str">
        <f t="shared" si="377"/>
        <v/>
      </c>
      <c r="FW93" s="151" t="str">
        <f t="shared" si="378"/>
        <v/>
      </c>
      <c r="FX93" s="152" t="str">
        <f t="shared" si="275"/>
        <v/>
      </c>
      <c r="FY93" s="153" t="str">
        <f t="shared" si="379"/>
        <v/>
      </c>
      <c r="FZ93" s="156">
        <f t="shared" si="380"/>
        <v>0</v>
      </c>
      <c r="GA93" s="241" t="str">
        <f t="shared" si="381"/>
        <v/>
      </c>
      <c r="GB93" s="214" t="str">
        <f t="shared" si="276"/>
        <v/>
      </c>
      <c r="GC93" s="214" t="str">
        <f t="shared" si="382"/>
        <v/>
      </c>
      <c r="GD93" s="242" t="str">
        <f t="shared" si="383"/>
        <v/>
      </c>
      <c r="GE93" s="253" t="str">
        <f t="shared" si="384"/>
        <v/>
      </c>
      <c r="GF93" s="253" t="str">
        <f t="shared" si="385"/>
        <v/>
      </c>
      <c r="GG93" s="253" t="str">
        <f t="shared" si="386"/>
        <v/>
      </c>
      <c r="GH93" s="253" t="str">
        <f t="shared" si="387"/>
        <v/>
      </c>
      <c r="GI93" s="253" t="str">
        <f t="shared" si="388"/>
        <v/>
      </c>
      <c r="GJ93" s="253" t="str">
        <f t="shared" si="389"/>
        <v/>
      </c>
      <c r="GK93" s="253" t="str">
        <f t="shared" si="390"/>
        <v/>
      </c>
      <c r="GL93" s="253" t="str">
        <f t="shared" si="391"/>
        <v/>
      </c>
      <c r="GM93" s="253" t="str">
        <f t="shared" si="392"/>
        <v/>
      </c>
      <c r="GN93" s="253" t="str">
        <f t="shared" si="393"/>
        <v/>
      </c>
      <c r="GO93" s="329" t="str">
        <f t="shared" si="277"/>
        <v/>
      </c>
      <c r="GP93" s="329" t="str">
        <f t="shared" si="278"/>
        <v/>
      </c>
    </row>
    <row r="94" spans="1:198" x14ac:dyDescent="0.35">
      <c r="A94" s="1">
        <f>IF('Student Profile'!A93="","",'Student Profile'!A93)</f>
        <v>91</v>
      </c>
      <c r="B94" s="28" t="str">
        <f>IF('Student Profile'!B93="","",'Student Profile'!B93)</f>
        <v/>
      </c>
      <c r="C94" s="114" t="str">
        <f>IF('Entry of Marks'!F96="","",'Entry of Marks'!F96)</f>
        <v/>
      </c>
      <c r="D94" s="119" t="str">
        <f>IF('Entry of Marks'!AA96="","",'Entry of Marks'!AA96)</f>
        <v/>
      </c>
      <c r="E94" s="115" t="str">
        <f>IF('Entry of Marks'!M96="","",'Entry of Marks'!M96)</f>
        <v/>
      </c>
      <c r="F94" s="115" t="str">
        <f>IF('Entry of Marks'!AH96="","",'Entry of Marks'!AH96)</f>
        <v/>
      </c>
      <c r="G94" s="116" t="str">
        <f t="shared" si="213"/>
        <v/>
      </c>
      <c r="H94" s="116" t="str">
        <f>IF('Entry of Marks'!AO96="","",'Entry of Marks'!AO96)</f>
        <v/>
      </c>
      <c r="I94" s="116" t="str">
        <f t="shared" si="279"/>
        <v/>
      </c>
      <c r="J94" s="167" t="str">
        <f t="shared" si="280"/>
        <v/>
      </c>
      <c r="K94" s="167" t="str">
        <f t="shared" si="214"/>
        <v/>
      </c>
      <c r="L94" s="167" t="str">
        <f t="shared" si="215"/>
        <v/>
      </c>
      <c r="M94" s="165" t="str">
        <f t="shared" si="343"/>
        <v/>
      </c>
      <c r="N94" s="124" t="str">
        <f>IF('Entry of Marks'!F201="","",'Entry of Marks'!F201)</f>
        <v/>
      </c>
      <c r="O94" s="125" t="str">
        <f>IF('Entry of Marks'!AA201="","",'Entry of Marks'!AA201)</f>
        <v/>
      </c>
      <c r="P94" s="125" t="str">
        <f>IF('Entry of Marks'!M201="","",'Entry of Marks'!M201)</f>
        <v/>
      </c>
      <c r="Q94" s="257" t="str">
        <f>IF('Entry of Marks'!AH201="","",'Entry of Marks'!AH201)</f>
        <v/>
      </c>
      <c r="R94" s="116" t="str">
        <f t="shared" si="216"/>
        <v/>
      </c>
      <c r="S94" s="126" t="str">
        <f>IF('Entry of Marks'!AO201="","",'Entry of Marks'!AO201)</f>
        <v/>
      </c>
      <c r="T94" s="116" t="str">
        <f t="shared" si="217"/>
        <v/>
      </c>
      <c r="U94" s="167" t="str">
        <f t="shared" si="281"/>
        <v/>
      </c>
      <c r="V94" s="176" t="str">
        <f t="shared" si="218"/>
        <v/>
      </c>
      <c r="W94" s="176" t="str">
        <f t="shared" si="219"/>
        <v/>
      </c>
      <c r="X94" s="174" t="str">
        <f t="shared" si="341"/>
        <v/>
      </c>
      <c r="Y94" s="258" t="str">
        <f>IF('Entry of Marks'!F306="","",'Entry of Marks'!F306)</f>
        <v/>
      </c>
      <c r="Z94" s="119" t="str">
        <f>IF('Entry of Marks'!AA306="","",'Entry of Marks'!AA306)</f>
        <v/>
      </c>
      <c r="AA94" s="119" t="str">
        <f>IF('Entry of Marks'!M306="","",'Entry of Marks'!M306)</f>
        <v/>
      </c>
      <c r="AB94" s="119" t="str">
        <f>IF('Entry of Marks'!AH306="","",'Entry of Marks'!AH306)</f>
        <v/>
      </c>
      <c r="AC94" s="116" t="str">
        <f t="shared" si="220"/>
        <v/>
      </c>
      <c r="AD94" s="259" t="str">
        <f>IF('Entry of Marks'!AO306="","",'Entry of Marks'!AO306)</f>
        <v/>
      </c>
      <c r="AE94" s="116" t="str">
        <f t="shared" si="221"/>
        <v/>
      </c>
      <c r="AF94" s="167" t="str">
        <f t="shared" si="282"/>
        <v/>
      </c>
      <c r="AG94" s="167" t="str">
        <f t="shared" si="222"/>
        <v/>
      </c>
      <c r="AH94" s="167" t="str">
        <f t="shared" si="223"/>
        <v/>
      </c>
      <c r="AI94" s="165" t="str">
        <f t="shared" si="151"/>
        <v/>
      </c>
      <c r="AJ94" s="260" t="str">
        <f>IF('Entry of Marks'!F411="","",'Entry of Marks'!F411)</f>
        <v/>
      </c>
      <c r="AK94" s="257" t="str">
        <f>IF('Entry of Marks'!AA411="","",'Entry of Marks'!AA411)</f>
        <v/>
      </c>
      <c r="AL94" s="257" t="str">
        <f>IF('Entry of Marks'!M411="","",'Entry of Marks'!M411)</f>
        <v/>
      </c>
      <c r="AM94" s="257" t="str">
        <f>IF('Entry of Marks'!AH411="","",'Entry of Marks'!AH411)</f>
        <v/>
      </c>
      <c r="AN94" s="116" t="str">
        <f t="shared" si="224"/>
        <v/>
      </c>
      <c r="AO94" s="261" t="str">
        <f>IF('Entry of Marks'!AO411="","",'Entry of Marks'!AO411)</f>
        <v/>
      </c>
      <c r="AP94" s="116" t="str">
        <f t="shared" si="225"/>
        <v/>
      </c>
      <c r="AQ94" s="167" t="str">
        <f t="shared" si="283"/>
        <v/>
      </c>
      <c r="AR94" s="176" t="str">
        <f t="shared" si="342"/>
        <v/>
      </c>
      <c r="AS94" s="176" t="str">
        <f t="shared" si="226"/>
        <v/>
      </c>
      <c r="AT94" s="176" t="str">
        <f t="shared" si="152"/>
        <v/>
      </c>
      <c r="AU94" s="262" t="str">
        <f>IF('Entry of Marks'!F516="","",'Entry of Marks'!F516)</f>
        <v/>
      </c>
      <c r="AV94" s="119" t="str">
        <f>IF('Entry of Marks'!AA516="","",'Entry of Marks'!AA516)</f>
        <v/>
      </c>
      <c r="AW94" s="119" t="str">
        <f>IF('Entry of Marks'!M516="","",'Entry of Marks'!M516)</f>
        <v/>
      </c>
      <c r="AX94" s="119" t="str">
        <f>IF('Entry of Marks'!AH516="","",'Entry of Marks'!AH516)</f>
        <v/>
      </c>
      <c r="AY94" s="116" t="str">
        <f t="shared" si="227"/>
        <v/>
      </c>
      <c r="AZ94" s="259" t="str">
        <f>IF('Entry of Marks'!AO516="","",'Entry of Marks'!AO516)</f>
        <v/>
      </c>
      <c r="BA94" s="116" t="str">
        <f t="shared" si="228"/>
        <v/>
      </c>
      <c r="BB94" s="167" t="str">
        <f t="shared" si="284"/>
        <v/>
      </c>
      <c r="BC94" s="167" t="str">
        <f t="shared" si="229"/>
        <v/>
      </c>
      <c r="BD94" s="167" t="str">
        <f t="shared" si="230"/>
        <v/>
      </c>
      <c r="BE94" s="165" t="str">
        <f t="shared" si="146"/>
        <v/>
      </c>
      <c r="BF94" s="260" t="str">
        <f>IF('Entry of Marks'!F621="","",'Entry of Marks'!F621)</f>
        <v/>
      </c>
      <c r="BG94" s="257" t="str">
        <f>IF('Entry of Marks'!AA621="","",'Entry of Marks'!AA621)</f>
        <v/>
      </c>
      <c r="BH94" s="257" t="str">
        <f>IF('Entry of Marks'!M621="","",'Entry of Marks'!M621)</f>
        <v/>
      </c>
      <c r="BI94" s="257" t="str">
        <f>IF('Entry of Marks'!AH621="","",'Entry of Marks'!AH621)</f>
        <v/>
      </c>
      <c r="BJ94" s="116" t="str">
        <f t="shared" si="231"/>
        <v/>
      </c>
      <c r="BK94" s="261" t="str">
        <f>IF('Entry of Marks'!AO621="","",'Entry of Marks'!AO621)</f>
        <v/>
      </c>
      <c r="BL94" s="116" t="str">
        <f t="shared" si="232"/>
        <v/>
      </c>
      <c r="BM94" s="167" t="str">
        <f t="shared" si="285"/>
        <v/>
      </c>
      <c r="BN94" s="176" t="str">
        <f t="shared" si="233"/>
        <v/>
      </c>
      <c r="BO94" s="176" t="str">
        <f t="shared" si="234"/>
        <v/>
      </c>
      <c r="BP94" s="176" t="str">
        <f t="shared" si="147"/>
        <v/>
      </c>
      <c r="BQ94" s="258" t="str">
        <f>IF('Entry of Marks'!F726="","",'Entry of Marks'!F726)</f>
        <v/>
      </c>
      <c r="BR94" s="119" t="str">
        <f>IF('Entry of Marks'!AA726="","",'Entry of Marks'!AA726)</f>
        <v/>
      </c>
      <c r="BS94" s="119" t="str">
        <f>IF('Entry of Marks'!M726="","",'Entry of Marks'!M726)</f>
        <v/>
      </c>
      <c r="BT94" s="119" t="str">
        <f>IF('Entry of Marks'!AH726="","",'Entry of Marks'!AH726)</f>
        <v/>
      </c>
      <c r="BU94" s="116" t="str">
        <f t="shared" si="235"/>
        <v/>
      </c>
      <c r="BV94" s="119" t="str">
        <f>IF('Entry of Marks'!AO726="","",'Entry of Marks'!AO726)</f>
        <v/>
      </c>
      <c r="BW94" s="116" t="str">
        <f t="shared" si="236"/>
        <v/>
      </c>
      <c r="BX94" s="167" t="str">
        <f t="shared" si="286"/>
        <v/>
      </c>
      <c r="BY94" s="167" t="str">
        <f t="shared" si="237"/>
        <v/>
      </c>
      <c r="BZ94" s="167" t="str">
        <f t="shared" si="238"/>
        <v/>
      </c>
      <c r="CA94" s="165" t="str">
        <f t="shared" si="153"/>
        <v/>
      </c>
      <c r="CB94" s="260" t="str">
        <f>IF('Entry of Marks'!F831="","",'Entry of Marks'!F831)</f>
        <v/>
      </c>
      <c r="CC94" s="257" t="str">
        <f>IF('Entry of Marks'!AA831="","",'Entry of Marks'!AA831)</f>
        <v/>
      </c>
      <c r="CD94" s="257" t="str">
        <f>IF('Entry of Marks'!M831="","",'Entry of Marks'!M831)</f>
        <v/>
      </c>
      <c r="CE94" s="257" t="str">
        <f>IF('Entry of Marks'!AH831="","",'Entry of Marks'!AH831)</f>
        <v/>
      </c>
      <c r="CF94" s="116" t="str">
        <f t="shared" si="239"/>
        <v/>
      </c>
      <c r="CG94" s="261" t="str">
        <f>IF('Entry of Marks'!AO831="","",'Entry of Marks'!AO831)</f>
        <v/>
      </c>
      <c r="CH94" s="116" t="str">
        <f t="shared" si="240"/>
        <v/>
      </c>
      <c r="CI94" s="167" t="str">
        <f t="shared" si="287"/>
        <v/>
      </c>
      <c r="CJ94" s="176" t="str">
        <f t="shared" si="241"/>
        <v/>
      </c>
      <c r="CK94" s="176" t="str">
        <f t="shared" si="242"/>
        <v/>
      </c>
      <c r="CL94" s="324" t="str">
        <f t="shared" si="243"/>
        <v/>
      </c>
      <c r="CM94" s="258" t="str">
        <f>IF('Entry of Marks'!F936="","",'Entry of Marks'!F936)</f>
        <v/>
      </c>
      <c r="CN94" s="119" t="str">
        <f>IF('Entry of Marks'!AA936="","",'Entry of Marks'!AA936)</f>
        <v/>
      </c>
      <c r="CO94" s="119" t="str">
        <f>IF('Entry of Marks'!M936="","",'Entry of Marks'!M936)</f>
        <v/>
      </c>
      <c r="CP94" s="119" t="str">
        <f>IF('Entry of Marks'!AH936="","",'Entry of Marks'!AH936)</f>
        <v/>
      </c>
      <c r="CQ94" s="116" t="str">
        <f t="shared" si="244"/>
        <v/>
      </c>
      <c r="CR94" s="119" t="str">
        <f>IF('Entry of Marks'!AO936="","",'Entry of Marks'!AO936)</f>
        <v/>
      </c>
      <c r="CS94" s="116" t="str">
        <f t="shared" si="245"/>
        <v/>
      </c>
      <c r="CT94" s="167" t="str">
        <f t="shared" si="288"/>
        <v/>
      </c>
      <c r="CU94" s="167" t="str">
        <f t="shared" si="246"/>
        <v/>
      </c>
      <c r="CV94" s="167" t="str">
        <f t="shared" si="247"/>
        <v/>
      </c>
      <c r="CW94" s="165" t="str">
        <f t="shared" si="148"/>
        <v/>
      </c>
      <c r="CX94" s="131" t="str">
        <f>IF('Co-Scholostic'!C93="","",'Co-Scholostic'!C93)</f>
        <v/>
      </c>
      <c r="CY94" s="131" t="str">
        <f>IF('Co-Scholostic'!D93="","",'Co-Scholostic'!D93)</f>
        <v/>
      </c>
      <c r="CZ94" s="131" t="str">
        <f>IF('Co-Scholostic'!E93="","",'Co-Scholostic'!E93)</f>
        <v/>
      </c>
      <c r="DA94" s="131" t="str">
        <f>IF('Co-Scholostic'!F93="","",'Co-Scholostic'!F93)</f>
        <v/>
      </c>
      <c r="DB94" s="134" t="str">
        <f t="shared" si="248"/>
        <v/>
      </c>
      <c r="DC94" s="134" t="str">
        <f t="shared" si="249"/>
        <v/>
      </c>
      <c r="DD94" s="134" t="str">
        <f>IF(AE94&lt;(ROUNDDOWN($AE$3/3,0)),"YES","")</f>
        <v/>
      </c>
      <c r="DE94" s="134" t="str">
        <f t="shared" si="251"/>
        <v/>
      </c>
      <c r="DF94" s="134" t="str">
        <f t="shared" si="252"/>
        <v/>
      </c>
      <c r="DG94" s="134" t="str">
        <f t="shared" si="253"/>
        <v/>
      </c>
      <c r="DH94" s="134" t="str">
        <f t="shared" si="254"/>
        <v/>
      </c>
      <c r="DI94" s="134" t="str">
        <f t="shared" si="255"/>
        <v/>
      </c>
      <c r="DJ94" s="134" t="e">
        <f t="shared" si="256"/>
        <v>#VALUE!</v>
      </c>
      <c r="DK94" s="137" t="str">
        <f t="shared" si="257"/>
        <v/>
      </c>
      <c r="DL94" s="137" t="str">
        <f t="shared" si="258"/>
        <v/>
      </c>
      <c r="DM94" s="137" t="str">
        <f t="shared" si="259"/>
        <v/>
      </c>
      <c r="DN94" s="137" t="str">
        <f t="shared" si="260"/>
        <v/>
      </c>
      <c r="DO94" s="137" t="str">
        <f t="shared" si="261"/>
        <v/>
      </c>
      <c r="DP94" s="137" t="str">
        <f t="shared" si="262"/>
        <v/>
      </c>
      <c r="DQ94" s="137" t="str">
        <f t="shared" si="263"/>
        <v/>
      </c>
      <c r="DR94" s="137" t="str">
        <f t="shared" si="264"/>
        <v/>
      </c>
      <c r="DS94" s="137" t="e">
        <f t="shared" si="265"/>
        <v>#VALUE!</v>
      </c>
      <c r="DT94" s="143" t="str">
        <f t="shared" si="266"/>
        <v/>
      </c>
      <c r="DU94" s="144" t="str">
        <f t="shared" si="267"/>
        <v/>
      </c>
      <c r="DV94" s="145" t="str">
        <f t="shared" si="149"/>
        <v/>
      </c>
      <c r="DW94" s="138"/>
      <c r="DX94" s="30" t="str">
        <f t="shared" si="150"/>
        <v/>
      </c>
      <c r="DY94" s="146" t="str">
        <f t="shared" si="268"/>
        <v/>
      </c>
      <c r="DZ94" s="266" t="str">
        <f t="shared" si="154"/>
        <v/>
      </c>
      <c r="EA94" s="266" t="str">
        <f t="shared" si="155"/>
        <v/>
      </c>
      <c r="EB94" s="266" t="str">
        <f t="shared" si="156"/>
        <v/>
      </c>
      <c r="EC94" s="266" t="str">
        <f t="shared" si="157"/>
        <v/>
      </c>
      <c r="ED94" s="266" t="str">
        <f t="shared" si="158"/>
        <v/>
      </c>
      <c r="EE94" s="266" t="str">
        <f t="shared" si="159"/>
        <v/>
      </c>
      <c r="EF94" s="266" t="str">
        <f t="shared" si="160"/>
        <v/>
      </c>
      <c r="EG94" s="268"/>
      <c r="EH94" s="269" t="str">
        <f t="shared" si="344"/>
        <v/>
      </c>
      <c r="EI94" s="269" t="str">
        <f t="shared" si="345"/>
        <v/>
      </c>
      <c r="EJ94" s="269" t="str">
        <f t="shared" si="346"/>
        <v/>
      </c>
      <c r="EK94" s="269" t="str">
        <f t="shared" si="347"/>
        <v/>
      </c>
      <c r="EL94" s="271" t="str">
        <f t="shared" si="348"/>
        <v/>
      </c>
      <c r="EM94" s="271" t="str">
        <f t="shared" si="349"/>
        <v/>
      </c>
      <c r="EN94" s="273" t="str">
        <f t="shared" si="350"/>
        <v/>
      </c>
      <c r="EO94" s="276">
        <f t="shared" si="351"/>
        <v>0</v>
      </c>
      <c r="EP94" s="276" t="str">
        <f t="shared" si="269"/>
        <v/>
      </c>
      <c r="EQ94" s="148" t="str">
        <f t="shared" si="352"/>
        <v/>
      </c>
      <c r="ER94" s="148" t="str">
        <f t="shared" si="270"/>
        <v/>
      </c>
      <c r="ES94" s="276" t="str">
        <f t="shared" si="353"/>
        <v/>
      </c>
      <c r="ET94" s="276" t="str">
        <f t="shared" si="271"/>
        <v/>
      </c>
      <c r="EU94" s="147" t="str">
        <f t="shared" si="354"/>
        <v/>
      </c>
      <c r="EV94" s="148" t="str">
        <f t="shared" si="355"/>
        <v/>
      </c>
      <c r="EW94" s="148" t="str">
        <f t="shared" si="356"/>
        <v/>
      </c>
      <c r="EX94" s="148"/>
      <c r="EY94" s="148" t="str">
        <f t="shared" si="357"/>
        <v/>
      </c>
      <c r="EZ94" s="151" t="str">
        <f t="shared" si="358"/>
        <v/>
      </c>
      <c r="FA94" s="151" t="str">
        <f t="shared" si="359"/>
        <v/>
      </c>
      <c r="FB94" s="151" t="str">
        <f t="shared" si="360"/>
        <v/>
      </c>
      <c r="FC94" s="151" t="str">
        <f t="shared" si="361"/>
        <v/>
      </c>
      <c r="FD94" s="151" t="str">
        <f t="shared" si="362"/>
        <v/>
      </c>
      <c r="FE94" s="151" t="str">
        <f t="shared" si="363"/>
        <v/>
      </c>
      <c r="FF94" s="151" t="str">
        <f t="shared" si="364"/>
        <v/>
      </c>
      <c r="FG94" s="152" t="str">
        <f t="shared" si="365"/>
        <v/>
      </c>
      <c r="FH94" s="152" t="str">
        <f t="shared" si="366"/>
        <v/>
      </c>
      <c r="FI94" s="152" t="str">
        <f t="shared" si="367"/>
        <v/>
      </c>
      <c r="FJ94" s="152" t="str">
        <f t="shared" si="368"/>
        <v/>
      </c>
      <c r="FK94" s="151" t="str">
        <f t="shared" si="369"/>
        <v/>
      </c>
      <c r="FL94" s="151" t="str">
        <f t="shared" si="370"/>
        <v/>
      </c>
      <c r="FM94" s="152" t="str">
        <f t="shared" si="371"/>
        <v/>
      </c>
      <c r="FN94" s="152">
        <f t="shared" si="372"/>
        <v>0</v>
      </c>
      <c r="FO94" s="152" t="str">
        <f t="shared" si="272"/>
        <v/>
      </c>
      <c r="FP94" s="152" t="str">
        <f t="shared" si="373"/>
        <v/>
      </c>
      <c r="FQ94" s="152" t="str">
        <f t="shared" si="273"/>
        <v/>
      </c>
      <c r="FR94" s="152" t="str">
        <f t="shared" si="374"/>
        <v/>
      </c>
      <c r="FS94" s="152" t="str">
        <f t="shared" si="274"/>
        <v/>
      </c>
      <c r="FT94" s="152" t="str">
        <f t="shared" si="375"/>
        <v/>
      </c>
      <c r="FU94" s="152" t="str">
        <f t="shared" si="376"/>
        <v/>
      </c>
      <c r="FV94" s="151" t="str">
        <f t="shared" si="377"/>
        <v/>
      </c>
      <c r="FW94" s="151" t="str">
        <f t="shared" si="378"/>
        <v/>
      </c>
      <c r="FX94" s="152" t="str">
        <f t="shared" si="275"/>
        <v/>
      </c>
      <c r="FY94" s="153" t="str">
        <f t="shared" si="379"/>
        <v/>
      </c>
      <c r="FZ94" s="156">
        <f t="shared" si="380"/>
        <v>0</v>
      </c>
      <c r="GA94" s="241" t="str">
        <f t="shared" si="381"/>
        <v/>
      </c>
      <c r="GB94" s="214" t="str">
        <f t="shared" si="276"/>
        <v/>
      </c>
      <c r="GC94" s="214" t="str">
        <f t="shared" si="382"/>
        <v/>
      </c>
      <c r="GD94" s="242" t="str">
        <f t="shared" si="383"/>
        <v/>
      </c>
      <c r="GE94" s="253" t="str">
        <f t="shared" si="384"/>
        <v/>
      </c>
      <c r="GF94" s="253" t="str">
        <f t="shared" si="385"/>
        <v/>
      </c>
      <c r="GG94" s="253" t="str">
        <f t="shared" si="386"/>
        <v/>
      </c>
      <c r="GH94" s="253" t="str">
        <f t="shared" si="387"/>
        <v/>
      </c>
      <c r="GI94" s="253" t="str">
        <f t="shared" si="388"/>
        <v/>
      </c>
      <c r="GJ94" s="253" t="str">
        <f t="shared" si="389"/>
        <v/>
      </c>
      <c r="GK94" s="253" t="str">
        <f t="shared" si="390"/>
        <v/>
      </c>
      <c r="GL94" s="253" t="str">
        <f t="shared" si="391"/>
        <v/>
      </c>
      <c r="GM94" s="253" t="str">
        <f t="shared" si="392"/>
        <v/>
      </c>
      <c r="GN94" s="253" t="str">
        <f t="shared" si="393"/>
        <v/>
      </c>
      <c r="GO94" s="329" t="str">
        <f t="shared" si="277"/>
        <v/>
      </c>
      <c r="GP94" s="329" t="str">
        <f t="shared" si="278"/>
        <v/>
      </c>
    </row>
    <row r="95" spans="1:198" x14ac:dyDescent="0.35">
      <c r="A95" s="1">
        <f>IF('Student Profile'!A94="","",'Student Profile'!A94)</f>
        <v>92</v>
      </c>
      <c r="B95" s="28" t="str">
        <f>IF('Student Profile'!B94="","",'Student Profile'!B94)</f>
        <v/>
      </c>
      <c r="C95" s="114" t="str">
        <f>IF('Entry of Marks'!F97="","",'Entry of Marks'!F97)</f>
        <v/>
      </c>
      <c r="D95" s="119" t="str">
        <f>IF('Entry of Marks'!AA97="","",'Entry of Marks'!AA97)</f>
        <v/>
      </c>
      <c r="E95" s="115" t="str">
        <f>IF('Entry of Marks'!M97="","",'Entry of Marks'!M97)</f>
        <v/>
      </c>
      <c r="F95" s="115" t="str">
        <f>IF('Entry of Marks'!AH97="","",'Entry of Marks'!AH97)</f>
        <v/>
      </c>
      <c r="G95" s="116" t="str">
        <f t="shared" si="213"/>
        <v/>
      </c>
      <c r="H95" s="116" t="str">
        <f>IF('Entry of Marks'!AO97="","",'Entry of Marks'!AO97)</f>
        <v/>
      </c>
      <c r="I95" s="116" t="str">
        <f t="shared" si="279"/>
        <v/>
      </c>
      <c r="J95" s="167" t="str">
        <f t="shared" si="280"/>
        <v/>
      </c>
      <c r="K95" s="167" t="str">
        <f t="shared" si="214"/>
        <v/>
      </c>
      <c r="L95" s="167" t="str">
        <f t="shared" si="215"/>
        <v/>
      </c>
      <c r="M95" s="165" t="str">
        <f t="shared" si="343"/>
        <v/>
      </c>
      <c r="N95" s="124" t="str">
        <f>IF('Entry of Marks'!F202="","",'Entry of Marks'!F202)</f>
        <v/>
      </c>
      <c r="O95" s="125" t="str">
        <f>IF('Entry of Marks'!AA202="","",'Entry of Marks'!AA202)</f>
        <v/>
      </c>
      <c r="P95" s="125" t="str">
        <f>IF('Entry of Marks'!M202="","",'Entry of Marks'!M202)</f>
        <v/>
      </c>
      <c r="Q95" s="257" t="str">
        <f>IF('Entry of Marks'!AH202="","",'Entry of Marks'!AH202)</f>
        <v/>
      </c>
      <c r="R95" s="116" t="str">
        <f t="shared" si="216"/>
        <v/>
      </c>
      <c r="S95" s="126" t="str">
        <f>IF('Entry of Marks'!AO202="","",'Entry of Marks'!AO202)</f>
        <v/>
      </c>
      <c r="T95" s="116" t="str">
        <f t="shared" si="217"/>
        <v/>
      </c>
      <c r="U95" s="167" t="str">
        <f t="shared" si="281"/>
        <v/>
      </c>
      <c r="V95" s="176" t="str">
        <f t="shared" si="218"/>
        <v/>
      </c>
      <c r="W95" s="176" t="str">
        <f t="shared" si="219"/>
        <v/>
      </c>
      <c r="X95" s="174" t="str">
        <f t="shared" si="341"/>
        <v/>
      </c>
      <c r="Y95" s="258" t="str">
        <f>IF('Entry of Marks'!F307="","",'Entry of Marks'!F307)</f>
        <v/>
      </c>
      <c r="Z95" s="119" t="str">
        <f>IF('Entry of Marks'!AA307="","",'Entry of Marks'!AA307)</f>
        <v/>
      </c>
      <c r="AA95" s="119" t="str">
        <f>IF('Entry of Marks'!M307="","",'Entry of Marks'!M307)</f>
        <v/>
      </c>
      <c r="AB95" s="119" t="str">
        <f>IF('Entry of Marks'!AH307="","",'Entry of Marks'!AH307)</f>
        <v/>
      </c>
      <c r="AC95" s="116" t="str">
        <f t="shared" si="220"/>
        <v/>
      </c>
      <c r="AD95" s="259" t="str">
        <f>IF('Entry of Marks'!AO307="","",'Entry of Marks'!AO307)</f>
        <v/>
      </c>
      <c r="AE95" s="116" t="str">
        <f t="shared" si="221"/>
        <v/>
      </c>
      <c r="AF95" s="167" t="str">
        <f t="shared" si="282"/>
        <v/>
      </c>
      <c r="AG95" s="167" t="str">
        <f t="shared" si="222"/>
        <v/>
      </c>
      <c r="AH95" s="167" t="str">
        <f t="shared" si="223"/>
        <v/>
      </c>
      <c r="AI95" s="165" t="str">
        <f t="shared" si="151"/>
        <v/>
      </c>
      <c r="AJ95" s="260" t="str">
        <f>IF('Entry of Marks'!F412="","",'Entry of Marks'!F412)</f>
        <v/>
      </c>
      <c r="AK95" s="257" t="str">
        <f>IF('Entry of Marks'!AA412="","",'Entry of Marks'!AA412)</f>
        <v/>
      </c>
      <c r="AL95" s="257" t="str">
        <f>IF('Entry of Marks'!M412="","",'Entry of Marks'!M412)</f>
        <v/>
      </c>
      <c r="AM95" s="257" t="str">
        <f>IF('Entry of Marks'!AH412="","",'Entry of Marks'!AH412)</f>
        <v/>
      </c>
      <c r="AN95" s="116" t="str">
        <f t="shared" si="224"/>
        <v/>
      </c>
      <c r="AO95" s="261" t="str">
        <f>IF('Entry of Marks'!AO412="","",'Entry of Marks'!AO412)</f>
        <v/>
      </c>
      <c r="AP95" s="116" t="str">
        <f t="shared" si="225"/>
        <v/>
      </c>
      <c r="AQ95" s="167" t="str">
        <f t="shared" si="283"/>
        <v/>
      </c>
      <c r="AR95" s="176" t="str">
        <f t="shared" si="342"/>
        <v/>
      </c>
      <c r="AS95" s="176" t="str">
        <f t="shared" si="226"/>
        <v/>
      </c>
      <c r="AT95" s="176" t="str">
        <f t="shared" si="152"/>
        <v/>
      </c>
      <c r="AU95" s="262" t="str">
        <f>IF('Entry of Marks'!F517="","",'Entry of Marks'!F517)</f>
        <v/>
      </c>
      <c r="AV95" s="119" t="str">
        <f>IF('Entry of Marks'!AA517="","",'Entry of Marks'!AA517)</f>
        <v/>
      </c>
      <c r="AW95" s="119" t="str">
        <f>IF('Entry of Marks'!M517="","",'Entry of Marks'!M517)</f>
        <v/>
      </c>
      <c r="AX95" s="119" t="str">
        <f>IF('Entry of Marks'!AH517="","",'Entry of Marks'!AH517)</f>
        <v/>
      </c>
      <c r="AY95" s="116" t="str">
        <f t="shared" si="227"/>
        <v/>
      </c>
      <c r="AZ95" s="259" t="str">
        <f>IF('Entry of Marks'!AO517="","",'Entry of Marks'!AO517)</f>
        <v/>
      </c>
      <c r="BA95" s="116" t="str">
        <f t="shared" si="228"/>
        <v/>
      </c>
      <c r="BB95" s="167" t="str">
        <f t="shared" si="284"/>
        <v/>
      </c>
      <c r="BC95" s="167" t="str">
        <f t="shared" si="229"/>
        <v/>
      </c>
      <c r="BD95" s="167" t="str">
        <f t="shared" si="230"/>
        <v/>
      </c>
      <c r="BE95" s="165" t="str">
        <f t="shared" si="146"/>
        <v/>
      </c>
      <c r="BF95" s="260" t="str">
        <f>IF('Entry of Marks'!F622="","",'Entry of Marks'!F622)</f>
        <v/>
      </c>
      <c r="BG95" s="257" t="str">
        <f>IF('Entry of Marks'!AA622="","",'Entry of Marks'!AA622)</f>
        <v/>
      </c>
      <c r="BH95" s="257" t="str">
        <f>IF('Entry of Marks'!M622="","",'Entry of Marks'!M622)</f>
        <v/>
      </c>
      <c r="BI95" s="257" t="str">
        <f>IF('Entry of Marks'!AH622="","",'Entry of Marks'!AH622)</f>
        <v/>
      </c>
      <c r="BJ95" s="116" t="str">
        <f t="shared" si="231"/>
        <v/>
      </c>
      <c r="BK95" s="261" t="str">
        <f>IF('Entry of Marks'!AO622="","",'Entry of Marks'!AO622)</f>
        <v/>
      </c>
      <c r="BL95" s="116" t="str">
        <f t="shared" si="232"/>
        <v/>
      </c>
      <c r="BM95" s="167" t="str">
        <f t="shared" si="285"/>
        <v/>
      </c>
      <c r="BN95" s="176" t="str">
        <f t="shared" si="233"/>
        <v/>
      </c>
      <c r="BO95" s="176" t="str">
        <f t="shared" si="234"/>
        <v/>
      </c>
      <c r="BP95" s="176" t="str">
        <f t="shared" si="147"/>
        <v/>
      </c>
      <c r="BQ95" s="258" t="str">
        <f>IF('Entry of Marks'!F727="","",'Entry of Marks'!F727)</f>
        <v/>
      </c>
      <c r="BR95" s="119" t="str">
        <f>IF('Entry of Marks'!AA727="","",'Entry of Marks'!AA727)</f>
        <v/>
      </c>
      <c r="BS95" s="119" t="str">
        <f>IF('Entry of Marks'!M727="","",'Entry of Marks'!M727)</f>
        <v/>
      </c>
      <c r="BT95" s="119" t="str">
        <f>IF('Entry of Marks'!AH727="","",'Entry of Marks'!AH727)</f>
        <v/>
      </c>
      <c r="BU95" s="116" t="str">
        <f t="shared" si="235"/>
        <v/>
      </c>
      <c r="BV95" s="119" t="str">
        <f>IF('Entry of Marks'!AO727="","",'Entry of Marks'!AO727)</f>
        <v/>
      </c>
      <c r="BW95" s="116" t="str">
        <f t="shared" si="236"/>
        <v/>
      </c>
      <c r="BX95" s="167" t="str">
        <f t="shared" si="286"/>
        <v/>
      </c>
      <c r="BY95" s="167" t="str">
        <f t="shared" si="237"/>
        <v/>
      </c>
      <c r="BZ95" s="167" t="str">
        <f t="shared" si="238"/>
        <v/>
      </c>
      <c r="CA95" s="165" t="str">
        <f t="shared" si="153"/>
        <v/>
      </c>
      <c r="CB95" s="260" t="str">
        <f>IF('Entry of Marks'!F832="","",'Entry of Marks'!F832)</f>
        <v/>
      </c>
      <c r="CC95" s="257" t="str">
        <f>IF('Entry of Marks'!AA832="","",'Entry of Marks'!AA832)</f>
        <v/>
      </c>
      <c r="CD95" s="257" t="str">
        <f>IF('Entry of Marks'!M832="","",'Entry of Marks'!M832)</f>
        <v/>
      </c>
      <c r="CE95" s="257" t="str">
        <f>IF('Entry of Marks'!AH832="","",'Entry of Marks'!AH832)</f>
        <v/>
      </c>
      <c r="CF95" s="116" t="str">
        <f t="shared" si="239"/>
        <v/>
      </c>
      <c r="CG95" s="261" t="str">
        <f>IF('Entry of Marks'!AO832="","",'Entry of Marks'!AO832)</f>
        <v/>
      </c>
      <c r="CH95" s="116" t="str">
        <f t="shared" si="240"/>
        <v/>
      </c>
      <c r="CI95" s="167" t="str">
        <f t="shared" si="287"/>
        <v/>
      </c>
      <c r="CJ95" s="176" t="str">
        <f t="shared" si="241"/>
        <v/>
      </c>
      <c r="CK95" s="176" t="str">
        <f t="shared" si="242"/>
        <v/>
      </c>
      <c r="CL95" s="324" t="str">
        <f t="shared" si="243"/>
        <v/>
      </c>
      <c r="CM95" s="258" t="str">
        <f>IF('Entry of Marks'!F937="","",'Entry of Marks'!F937)</f>
        <v/>
      </c>
      <c r="CN95" s="119" t="str">
        <f>IF('Entry of Marks'!AA937="","",'Entry of Marks'!AA937)</f>
        <v/>
      </c>
      <c r="CO95" s="119" t="str">
        <f>IF('Entry of Marks'!M937="","",'Entry of Marks'!M937)</f>
        <v/>
      </c>
      <c r="CP95" s="119" t="str">
        <f>IF('Entry of Marks'!AH937="","",'Entry of Marks'!AH937)</f>
        <v/>
      </c>
      <c r="CQ95" s="116" t="str">
        <f t="shared" si="244"/>
        <v/>
      </c>
      <c r="CR95" s="119" t="str">
        <f>IF('Entry of Marks'!AO937="","",'Entry of Marks'!AO937)</f>
        <v/>
      </c>
      <c r="CS95" s="116" t="str">
        <f t="shared" si="245"/>
        <v/>
      </c>
      <c r="CT95" s="167" t="str">
        <f t="shared" si="288"/>
        <v/>
      </c>
      <c r="CU95" s="167" t="str">
        <f t="shared" si="246"/>
        <v/>
      </c>
      <c r="CV95" s="167" t="str">
        <f t="shared" si="247"/>
        <v/>
      </c>
      <c r="CW95" s="165" t="str">
        <f t="shared" si="148"/>
        <v/>
      </c>
      <c r="CX95" s="131" t="str">
        <f>IF('Co-Scholostic'!C94="","",'Co-Scholostic'!C94)</f>
        <v/>
      </c>
      <c r="CY95" s="131" t="str">
        <f>IF('Co-Scholostic'!D94="","",'Co-Scholostic'!D94)</f>
        <v/>
      </c>
      <c r="CZ95" s="131" t="str">
        <f>IF('Co-Scholostic'!E94="","",'Co-Scholostic'!E94)</f>
        <v/>
      </c>
      <c r="DA95" s="131" t="str">
        <f>IF('Co-Scholostic'!F94="","",'Co-Scholostic'!F94)</f>
        <v/>
      </c>
      <c r="DB95" s="134" t="str">
        <f t="shared" si="248"/>
        <v/>
      </c>
      <c r="DC95" s="134" t="str">
        <f t="shared" si="249"/>
        <v/>
      </c>
      <c r="DD95" s="134" t="str">
        <f t="shared" si="250"/>
        <v/>
      </c>
      <c r="DE95" s="134" t="str">
        <f t="shared" si="251"/>
        <v/>
      </c>
      <c r="DF95" s="134" t="str">
        <f t="shared" si="252"/>
        <v/>
      </c>
      <c r="DG95" s="134" t="str">
        <f t="shared" si="253"/>
        <v/>
      </c>
      <c r="DH95" s="134" t="str">
        <f t="shared" si="254"/>
        <v/>
      </c>
      <c r="DI95" s="134" t="str">
        <f t="shared" si="255"/>
        <v/>
      </c>
      <c r="DJ95" s="134" t="e">
        <f t="shared" si="256"/>
        <v>#VALUE!</v>
      </c>
      <c r="DK95" s="137" t="str">
        <f t="shared" si="257"/>
        <v/>
      </c>
      <c r="DL95" s="137" t="str">
        <f t="shared" si="258"/>
        <v/>
      </c>
      <c r="DM95" s="137" t="str">
        <f t="shared" si="259"/>
        <v/>
      </c>
      <c r="DN95" s="137" t="str">
        <f t="shared" si="260"/>
        <v/>
      </c>
      <c r="DO95" s="137" t="str">
        <f t="shared" si="261"/>
        <v/>
      </c>
      <c r="DP95" s="137" t="str">
        <f t="shared" si="262"/>
        <v/>
      </c>
      <c r="DQ95" s="137" t="str">
        <f t="shared" si="263"/>
        <v/>
      </c>
      <c r="DR95" s="137" t="str">
        <f t="shared" si="264"/>
        <v/>
      </c>
      <c r="DS95" s="137" t="e">
        <f t="shared" si="265"/>
        <v>#VALUE!</v>
      </c>
      <c r="DT95" s="143" t="str">
        <f t="shared" si="266"/>
        <v/>
      </c>
      <c r="DU95" s="144" t="str">
        <f t="shared" si="267"/>
        <v/>
      </c>
      <c r="DV95" s="145" t="str">
        <f t="shared" si="149"/>
        <v/>
      </c>
      <c r="DW95" s="138"/>
      <c r="DX95" s="30" t="str">
        <f t="shared" si="150"/>
        <v/>
      </c>
      <c r="DY95" s="146" t="str">
        <f t="shared" si="268"/>
        <v/>
      </c>
      <c r="DZ95" s="266" t="str">
        <f t="shared" si="154"/>
        <v/>
      </c>
      <c r="EA95" s="266" t="str">
        <f t="shared" si="155"/>
        <v/>
      </c>
      <c r="EB95" s="266" t="str">
        <f t="shared" si="156"/>
        <v/>
      </c>
      <c r="EC95" s="266" t="str">
        <f t="shared" si="157"/>
        <v/>
      </c>
      <c r="ED95" s="266" t="str">
        <f t="shared" si="158"/>
        <v/>
      </c>
      <c r="EE95" s="266" t="str">
        <f t="shared" si="159"/>
        <v/>
      </c>
      <c r="EF95" s="266" t="str">
        <f t="shared" si="160"/>
        <v/>
      </c>
      <c r="EG95" s="268"/>
      <c r="EH95" s="269" t="str">
        <f t="shared" si="344"/>
        <v/>
      </c>
      <c r="EI95" s="269" t="str">
        <f t="shared" si="345"/>
        <v/>
      </c>
      <c r="EJ95" s="269" t="str">
        <f t="shared" si="346"/>
        <v/>
      </c>
      <c r="EK95" s="269" t="str">
        <f t="shared" si="347"/>
        <v/>
      </c>
      <c r="EL95" s="271" t="str">
        <f t="shared" si="348"/>
        <v/>
      </c>
      <c r="EM95" s="271" t="str">
        <f t="shared" si="349"/>
        <v/>
      </c>
      <c r="EN95" s="273" t="str">
        <f t="shared" si="350"/>
        <v/>
      </c>
      <c r="EO95" s="276">
        <f t="shared" si="351"/>
        <v>0</v>
      </c>
      <c r="EP95" s="276" t="str">
        <f t="shared" si="269"/>
        <v/>
      </c>
      <c r="EQ95" s="148" t="str">
        <f t="shared" si="352"/>
        <v/>
      </c>
      <c r="ER95" s="148" t="str">
        <f t="shared" si="270"/>
        <v/>
      </c>
      <c r="ES95" s="276" t="str">
        <f t="shared" si="353"/>
        <v/>
      </c>
      <c r="ET95" s="276" t="str">
        <f t="shared" si="271"/>
        <v/>
      </c>
      <c r="EU95" s="147" t="str">
        <f t="shared" si="354"/>
        <v/>
      </c>
      <c r="EV95" s="148" t="str">
        <f t="shared" si="355"/>
        <v/>
      </c>
      <c r="EW95" s="148" t="str">
        <f t="shared" si="356"/>
        <v/>
      </c>
      <c r="EX95" s="148"/>
      <c r="EY95" s="148" t="str">
        <f t="shared" si="357"/>
        <v/>
      </c>
      <c r="EZ95" s="151" t="str">
        <f t="shared" si="358"/>
        <v/>
      </c>
      <c r="FA95" s="151" t="str">
        <f t="shared" si="359"/>
        <v/>
      </c>
      <c r="FB95" s="151" t="str">
        <f t="shared" si="360"/>
        <v/>
      </c>
      <c r="FC95" s="151" t="str">
        <f t="shared" si="361"/>
        <v/>
      </c>
      <c r="FD95" s="151" t="str">
        <f t="shared" si="362"/>
        <v/>
      </c>
      <c r="FE95" s="151" t="str">
        <f t="shared" si="363"/>
        <v/>
      </c>
      <c r="FF95" s="151" t="str">
        <f t="shared" si="364"/>
        <v/>
      </c>
      <c r="FG95" s="152" t="str">
        <f t="shared" si="365"/>
        <v/>
      </c>
      <c r="FH95" s="152" t="str">
        <f t="shared" si="366"/>
        <v/>
      </c>
      <c r="FI95" s="152" t="str">
        <f t="shared" si="367"/>
        <v/>
      </c>
      <c r="FJ95" s="152" t="str">
        <f t="shared" si="368"/>
        <v/>
      </c>
      <c r="FK95" s="151" t="str">
        <f t="shared" si="369"/>
        <v/>
      </c>
      <c r="FL95" s="151" t="str">
        <f t="shared" si="370"/>
        <v/>
      </c>
      <c r="FM95" s="152" t="str">
        <f t="shared" si="371"/>
        <v/>
      </c>
      <c r="FN95" s="152">
        <f t="shared" si="372"/>
        <v>0</v>
      </c>
      <c r="FO95" s="152" t="str">
        <f t="shared" si="272"/>
        <v/>
      </c>
      <c r="FP95" s="152" t="str">
        <f t="shared" si="373"/>
        <v/>
      </c>
      <c r="FQ95" s="152" t="str">
        <f t="shared" si="273"/>
        <v/>
      </c>
      <c r="FR95" s="152" t="str">
        <f t="shared" si="374"/>
        <v/>
      </c>
      <c r="FS95" s="152" t="str">
        <f t="shared" si="274"/>
        <v/>
      </c>
      <c r="FT95" s="152" t="str">
        <f t="shared" si="375"/>
        <v/>
      </c>
      <c r="FU95" s="152" t="str">
        <f t="shared" si="376"/>
        <v/>
      </c>
      <c r="FV95" s="151" t="str">
        <f t="shared" si="377"/>
        <v/>
      </c>
      <c r="FW95" s="151" t="str">
        <f t="shared" si="378"/>
        <v/>
      </c>
      <c r="FX95" s="152" t="str">
        <f t="shared" si="275"/>
        <v/>
      </c>
      <c r="FY95" s="153" t="str">
        <f t="shared" si="379"/>
        <v/>
      </c>
      <c r="FZ95" s="156">
        <f t="shared" si="380"/>
        <v>0</v>
      </c>
      <c r="GA95" s="241" t="str">
        <f t="shared" si="381"/>
        <v/>
      </c>
      <c r="GB95" s="214" t="str">
        <f t="shared" si="276"/>
        <v/>
      </c>
      <c r="GC95" s="214" t="str">
        <f t="shared" si="382"/>
        <v/>
      </c>
      <c r="GD95" s="242" t="str">
        <f t="shared" si="383"/>
        <v/>
      </c>
      <c r="GE95" s="253" t="str">
        <f t="shared" si="384"/>
        <v/>
      </c>
      <c r="GF95" s="253" t="str">
        <f t="shared" si="385"/>
        <v/>
      </c>
      <c r="GG95" s="253" t="str">
        <f t="shared" si="386"/>
        <v/>
      </c>
      <c r="GH95" s="253" t="str">
        <f t="shared" si="387"/>
        <v/>
      </c>
      <c r="GI95" s="253" t="str">
        <f t="shared" si="388"/>
        <v/>
      </c>
      <c r="GJ95" s="253" t="str">
        <f t="shared" si="389"/>
        <v/>
      </c>
      <c r="GK95" s="253" t="str">
        <f t="shared" si="390"/>
        <v/>
      </c>
      <c r="GL95" s="253" t="str">
        <f t="shared" si="391"/>
        <v/>
      </c>
      <c r="GM95" s="253" t="str">
        <f t="shared" si="392"/>
        <v/>
      </c>
      <c r="GN95" s="253" t="str">
        <f t="shared" si="393"/>
        <v/>
      </c>
      <c r="GO95" s="329" t="str">
        <f t="shared" si="277"/>
        <v/>
      </c>
      <c r="GP95" s="329" t="str">
        <f t="shared" si="278"/>
        <v/>
      </c>
    </row>
    <row r="96" spans="1:198" x14ac:dyDescent="0.35">
      <c r="A96" s="1">
        <f>IF('Student Profile'!A95="","",'Student Profile'!A95)</f>
        <v>93</v>
      </c>
      <c r="B96" s="28" t="str">
        <f>IF('Student Profile'!B95="","",'Student Profile'!B95)</f>
        <v/>
      </c>
      <c r="C96" s="114" t="str">
        <f>IF('Entry of Marks'!F98="","",'Entry of Marks'!F98)</f>
        <v/>
      </c>
      <c r="D96" s="119" t="str">
        <f>IF('Entry of Marks'!AA98="","",'Entry of Marks'!AA98)</f>
        <v/>
      </c>
      <c r="E96" s="115" t="str">
        <f>IF('Entry of Marks'!M98="","",'Entry of Marks'!M98)</f>
        <v/>
      </c>
      <c r="F96" s="115" t="str">
        <f>IF('Entry of Marks'!AH98="","",'Entry of Marks'!AH98)</f>
        <v/>
      </c>
      <c r="G96" s="116" t="str">
        <f t="shared" si="213"/>
        <v/>
      </c>
      <c r="H96" s="116" t="str">
        <f>IF('Entry of Marks'!AO98="","",'Entry of Marks'!AO98)</f>
        <v/>
      </c>
      <c r="I96" s="116" t="str">
        <f t="shared" si="279"/>
        <v/>
      </c>
      <c r="J96" s="167" t="str">
        <f t="shared" si="280"/>
        <v/>
      </c>
      <c r="K96" s="167" t="str">
        <f t="shared" si="214"/>
        <v/>
      </c>
      <c r="L96" s="167" t="str">
        <f t="shared" si="215"/>
        <v/>
      </c>
      <c r="M96" s="165" t="str">
        <f t="shared" si="343"/>
        <v/>
      </c>
      <c r="N96" s="124" t="str">
        <f>IF('Entry of Marks'!F203="","",'Entry of Marks'!F203)</f>
        <v/>
      </c>
      <c r="O96" s="125" t="str">
        <f>IF('Entry of Marks'!AA203="","",'Entry of Marks'!AA203)</f>
        <v/>
      </c>
      <c r="P96" s="125" t="str">
        <f>IF('Entry of Marks'!M203="","",'Entry of Marks'!M203)</f>
        <v/>
      </c>
      <c r="Q96" s="257" t="str">
        <f>IF('Entry of Marks'!AH203="","",'Entry of Marks'!AH203)</f>
        <v/>
      </c>
      <c r="R96" s="116" t="str">
        <f t="shared" si="216"/>
        <v/>
      </c>
      <c r="S96" s="126" t="str">
        <f>IF('Entry of Marks'!AO203="","",'Entry of Marks'!AO203)</f>
        <v/>
      </c>
      <c r="T96" s="116" t="str">
        <f t="shared" si="217"/>
        <v/>
      </c>
      <c r="U96" s="167" t="str">
        <f t="shared" si="281"/>
        <v/>
      </c>
      <c r="V96" s="176" t="str">
        <f t="shared" si="218"/>
        <v/>
      </c>
      <c r="W96" s="176" t="str">
        <f t="shared" si="219"/>
        <v/>
      </c>
      <c r="X96" s="174" t="str">
        <f t="shared" si="341"/>
        <v/>
      </c>
      <c r="Y96" s="258" t="str">
        <f>IF('Entry of Marks'!F308="","",'Entry of Marks'!F308)</f>
        <v/>
      </c>
      <c r="Z96" s="119" t="str">
        <f>IF('Entry of Marks'!AA308="","",'Entry of Marks'!AA308)</f>
        <v/>
      </c>
      <c r="AA96" s="119" t="str">
        <f>IF('Entry of Marks'!M308="","",'Entry of Marks'!M308)</f>
        <v/>
      </c>
      <c r="AB96" s="119" t="str">
        <f>IF('Entry of Marks'!AH308="","",'Entry of Marks'!AH308)</f>
        <v/>
      </c>
      <c r="AC96" s="116" t="str">
        <f t="shared" si="220"/>
        <v/>
      </c>
      <c r="AD96" s="259" t="str">
        <f>IF('Entry of Marks'!AO308="","",'Entry of Marks'!AO308)</f>
        <v/>
      </c>
      <c r="AE96" s="116" t="str">
        <f t="shared" si="221"/>
        <v/>
      </c>
      <c r="AF96" s="167" t="str">
        <f t="shared" si="282"/>
        <v/>
      </c>
      <c r="AG96" s="167" t="str">
        <f t="shared" si="222"/>
        <v/>
      </c>
      <c r="AH96" s="167" t="str">
        <f t="shared" si="223"/>
        <v/>
      </c>
      <c r="AI96" s="165" t="str">
        <f t="shared" si="151"/>
        <v/>
      </c>
      <c r="AJ96" s="260" t="str">
        <f>IF('Entry of Marks'!F413="","",'Entry of Marks'!F413)</f>
        <v/>
      </c>
      <c r="AK96" s="257" t="str">
        <f>IF('Entry of Marks'!AA413="","",'Entry of Marks'!AA413)</f>
        <v/>
      </c>
      <c r="AL96" s="257" t="str">
        <f>IF('Entry of Marks'!M413="","",'Entry of Marks'!M413)</f>
        <v/>
      </c>
      <c r="AM96" s="257" t="str">
        <f>IF('Entry of Marks'!AH413="","",'Entry of Marks'!AH413)</f>
        <v/>
      </c>
      <c r="AN96" s="116" t="str">
        <f t="shared" si="224"/>
        <v/>
      </c>
      <c r="AO96" s="261" t="str">
        <f>IF('Entry of Marks'!AO413="","",'Entry of Marks'!AO413)</f>
        <v/>
      </c>
      <c r="AP96" s="116" t="str">
        <f t="shared" si="225"/>
        <v/>
      </c>
      <c r="AQ96" s="167" t="str">
        <f t="shared" si="283"/>
        <v/>
      </c>
      <c r="AR96" s="176" t="str">
        <f t="shared" si="342"/>
        <v/>
      </c>
      <c r="AS96" s="176" t="str">
        <f t="shared" si="226"/>
        <v/>
      </c>
      <c r="AT96" s="176" t="str">
        <f t="shared" si="152"/>
        <v/>
      </c>
      <c r="AU96" s="262" t="str">
        <f>IF('Entry of Marks'!F518="","",'Entry of Marks'!F518)</f>
        <v/>
      </c>
      <c r="AV96" s="119" t="str">
        <f>IF('Entry of Marks'!AA518="","",'Entry of Marks'!AA518)</f>
        <v/>
      </c>
      <c r="AW96" s="119" t="str">
        <f>IF('Entry of Marks'!M518="","",'Entry of Marks'!M518)</f>
        <v/>
      </c>
      <c r="AX96" s="119" t="str">
        <f>IF('Entry of Marks'!AH518="","",'Entry of Marks'!AH518)</f>
        <v/>
      </c>
      <c r="AY96" s="116" t="str">
        <f t="shared" si="227"/>
        <v/>
      </c>
      <c r="AZ96" s="259" t="str">
        <f>IF('Entry of Marks'!AO518="","",'Entry of Marks'!AO518)</f>
        <v/>
      </c>
      <c r="BA96" s="116" t="str">
        <f t="shared" si="228"/>
        <v/>
      </c>
      <c r="BB96" s="167" t="str">
        <f t="shared" si="284"/>
        <v/>
      </c>
      <c r="BC96" s="167" t="str">
        <f t="shared" si="229"/>
        <v/>
      </c>
      <c r="BD96" s="167" t="str">
        <f t="shared" si="230"/>
        <v/>
      </c>
      <c r="BE96" s="165" t="str">
        <f t="shared" si="146"/>
        <v/>
      </c>
      <c r="BF96" s="260" t="str">
        <f>IF('Entry of Marks'!F623="","",'Entry of Marks'!F623)</f>
        <v/>
      </c>
      <c r="BG96" s="257" t="str">
        <f>IF('Entry of Marks'!AA623="","",'Entry of Marks'!AA623)</f>
        <v/>
      </c>
      <c r="BH96" s="257" t="str">
        <f>IF('Entry of Marks'!M623="","",'Entry of Marks'!M623)</f>
        <v/>
      </c>
      <c r="BI96" s="257" t="str">
        <f>IF('Entry of Marks'!AH623="","",'Entry of Marks'!AH623)</f>
        <v/>
      </c>
      <c r="BJ96" s="116" t="str">
        <f t="shared" si="231"/>
        <v/>
      </c>
      <c r="BK96" s="261" t="str">
        <f>IF('Entry of Marks'!AO623="","",'Entry of Marks'!AO623)</f>
        <v/>
      </c>
      <c r="BL96" s="116" t="str">
        <f t="shared" si="232"/>
        <v/>
      </c>
      <c r="BM96" s="167" t="str">
        <f t="shared" si="285"/>
        <v/>
      </c>
      <c r="BN96" s="176" t="str">
        <f t="shared" si="233"/>
        <v/>
      </c>
      <c r="BO96" s="176" t="str">
        <f t="shared" si="234"/>
        <v/>
      </c>
      <c r="BP96" s="176" t="str">
        <f t="shared" si="147"/>
        <v/>
      </c>
      <c r="BQ96" s="258" t="str">
        <f>IF('Entry of Marks'!F728="","",'Entry of Marks'!F728)</f>
        <v/>
      </c>
      <c r="BR96" s="119" t="str">
        <f>IF('Entry of Marks'!AA728="","",'Entry of Marks'!AA728)</f>
        <v/>
      </c>
      <c r="BS96" s="119" t="str">
        <f>IF('Entry of Marks'!M728="","",'Entry of Marks'!M728)</f>
        <v/>
      </c>
      <c r="BT96" s="119" t="str">
        <f>IF('Entry of Marks'!AH728="","",'Entry of Marks'!AH728)</f>
        <v/>
      </c>
      <c r="BU96" s="116" t="str">
        <f t="shared" si="235"/>
        <v/>
      </c>
      <c r="BV96" s="119" t="str">
        <f>IF('Entry of Marks'!AO728="","",'Entry of Marks'!AO728)</f>
        <v/>
      </c>
      <c r="BW96" s="116" t="str">
        <f t="shared" si="236"/>
        <v/>
      </c>
      <c r="BX96" s="167" t="str">
        <f t="shared" si="286"/>
        <v/>
      </c>
      <c r="BY96" s="167" t="str">
        <f t="shared" si="237"/>
        <v/>
      </c>
      <c r="BZ96" s="167" t="str">
        <f t="shared" si="238"/>
        <v/>
      </c>
      <c r="CA96" s="165" t="str">
        <f t="shared" si="153"/>
        <v/>
      </c>
      <c r="CB96" s="260" t="str">
        <f>IF('Entry of Marks'!F833="","",'Entry of Marks'!F833)</f>
        <v/>
      </c>
      <c r="CC96" s="257" t="str">
        <f>IF('Entry of Marks'!AA833="","",'Entry of Marks'!AA833)</f>
        <v/>
      </c>
      <c r="CD96" s="257" t="str">
        <f>IF('Entry of Marks'!M833="","",'Entry of Marks'!M833)</f>
        <v/>
      </c>
      <c r="CE96" s="257" t="str">
        <f>IF('Entry of Marks'!AH833="","",'Entry of Marks'!AH833)</f>
        <v/>
      </c>
      <c r="CF96" s="116" t="str">
        <f t="shared" si="239"/>
        <v/>
      </c>
      <c r="CG96" s="261" t="str">
        <f>IF('Entry of Marks'!AO833="","",'Entry of Marks'!AO833)</f>
        <v/>
      </c>
      <c r="CH96" s="116" t="str">
        <f t="shared" si="240"/>
        <v/>
      </c>
      <c r="CI96" s="167" t="str">
        <f t="shared" si="287"/>
        <v/>
      </c>
      <c r="CJ96" s="176" t="str">
        <f t="shared" si="241"/>
        <v/>
      </c>
      <c r="CK96" s="176" t="str">
        <f t="shared" si="242"/>
        <v/>
      </c>
      <c r="CL96" s="324" t="str">
        <f t="shared" si="243"/>
        <v/>
      </c>
      <c r="CM96" s="258" t="str">
        <f>IF('Entry of Marks'!F938="","",'Entry of Marks'!F938)</f>
        <v/>
      </c>
      <c r="CN96" s="119" t="str">
        <f>IF('Entry of Marks'!AA938="","",'Entry of Marks'!AA938)</f>
        <v/>
      </c>
      <c r="CO96" s="119" t="str">
        <f>IF('Entry of Marks'!M938="","",'Entry of Marks'!M938)</f>
        <v/>
      </c>
      <c r="CP96" s="119" t="str">
        <f>IF('Entry of Marks'!AH938="","",'Entry of Marks'!AH938)</f>
        <v/>
      </c>
      <c r="CQ96" s="116" t="str">
        <f t="shared" si="244"/>
        <v/>
      </c>
      <c r="CR96" s="119" t="str">
        <f>IF('Entry of Marks'!AO938="","",'Entry of Marks'!AO938)</f>
        <v/>
      </c>
      <c r="CS96" s="116" t="str">
        <f t="shared" si="245"/>
        <v/>
      </c>
      <c r="CT96" s="167" t="str">
        <f t="shared" si="288"/>
        <v/>
      </c>
      <c r="CU96" s="167" t="str">
        <f t="shared" si="246"/>
        <v/>
      </c>
      <c r="CV96" s="167" t="str">
        <f t="shared" si="247"/>
        <v/>
      </c>
      <c r="CW96" s="165" t="str">
        <f t="shared" si="148"/>
        <v/>
      </c>
      <c r="CX96" s="131" t="str">
        <f>IF('Co-Scholostic'!C95="","",'Co-Scholostic'!C95)</f>
        <v/>
      </c>
      <c r="CY96" s="131" t="str">
        <f>IF('Co-Scholostic'!D95="","",'Co-Scholostic'!D95)</f>
        <v/>
      </c>
      <c r="CZ96" s="131" t="str">
        <f>IF('Co-Scholostic'!E95="","",'Co-Scholostic'!E95)</f>
        <v/>
      </c>
      <c r="DA96" s="131" t="str">
        <f>IF('Co-Scholostic'!F95="","",'Co-Scholostic'!F95)</f>
        <v/>
      </c>
      <c r="DB96" s="134" t="str">
        <f t="shared" si="248"/>
        <v/>
      </c>
      <c r="DC96" s="134" t="str">
        <f t="shared" si="249"/>
        <v/>
      </c>
      <c r="DD96" s="134" t="str">
        <f t="shared" si="250"/>
        <v/>
      </c>
      <c r="DE96" s="134" t="str">
        <f t="shared" si="251"/>
        <v/>
      </c>
      <c r="DF96" s="134" t="str">
        <f t="shared" si="252"/>
        <v/>
      </c>
      <c r="DG96" s="134" t="str">
        <f t="shared" si="253"/>
        <v/>
      </c>
      <c r="DH96" s="134" t="str">
        <f t="shared" si="254"/>
        <v/>
      </c>
      <c r="DI96" s="134" t="str">
        <f t="shared" si="255"/>
        <v/>
      </c>
      <c r="DJ96" s="134" t="e">
        <f t="shared" si="256"/>
        <v>#VALUE!</v>
      </c>
      <c r="DK96" s="137" t="str">
        <f t="shared" si="257"/>
        <v/>
      </c>
      <c r="DL96" s="137" t="str">
        <f t="shared" si="258"/>
        <v/>
      </c>
      <c r="DM96" s="137" t="str">
        <f t="shared" si="259"/>
        <v/>
      </c>
      <c r="DN96" s="137" t="str">
        <f t="shared" si="260"/>
        <v/>
      </c>
      <c r="DO96" s="137" t="str">
        <f t="shared" si="261"/>
        <v/>
      </c>
      <c r="DP96" s="137" t="str">
        <f t="shared" si="262"/>
        <v/>
      </c>
      <c r="DQ96" s="137" t="str">
        <f t="shared" si="263"/>
        <v/>
      </c>
      <c r="DR96" s="137" t="str">
        <f t="shared" si="264"/>
        <v/>
      </c>
      <c r="DS96" s="137" t="e">
        <f t="shared" si="265"/>
        <v>#VALUE!</v>
      </c>
      <c r="DT96" s="143" t="str">
        <f t="shared" si="266"/>
        <v/>
      </c>
      <c r="DU96" s="144" t="str">
        <f t="shared" si="267"/>
        <v/>
      </c>
      <c r="DV96" s="145" t="str">
        <f t="shared" si="149"/>
        <v/>
      </c>
      <c r="DW96" s="138"/>
      <c r="DX96" s="30" t="str">
        <f t="shared" si="150"/>
        <v/>
      </c>
      <c r="DY96" s="146" t="str">
        <f t="shared" si="268"/>
        <v/>
      </c>
      <c r="DZ96" s="266" t="str">
        <f t="shared" si="154"/>
        <v/>
      </c>
      <c r="EA96" s="266" t="str">
        <f t="shared" si="155"/>
        <v/>
      </c>
      <c r="EB96" s="266" t="str">
        <f t="shared" si="156"/>
        <v/>
      </c>
      <c r="EC96" s="266" t="str">
        <f t="shared" si="157"/>
        <v/>
      </c>
      <c r="ED96" s="266" t="str">
        <f t="shared" si="158"/>
        <v/>
      </c>
      <c r="EE96" s="266" t="str">
        <f t="shared" si="159"/>
        <v/>
      </c>
      <c r="EF96" s="266" t="str">
        <f t="shared" si="160"/>
        <v/>
      </c>
      <c r="EG96" s="268"/>
      <c r="EH96" s="269" t="str">
        <f t="shared" si="344"/>
        <v/>
      </c>
      <c r="EI96" s="269" t="str">
        <f t="shared" si="345"/>
        <v/>
      </c>
      <c r="EJ96" s="269" t="str">
        <f t="shared" si="346"/>
        <v/>
      </c>
      <c r="EK96" s="269" t="str">
        <f t="shared" si="347"/>
        <v/>
      </c>
      <c r="EL96" s="271" t="str">
        <f t="shared" si="348"/>
        <v/>
      </c>
      <c r="EM96" s="271" t="str">
        <f t="shared" si="349"/>
        <v/>
      </c>
      <c r="EN96" s="273" t="str">
        <f t="shared" si="350"/>
        <v/>
      </c>
      <c r="EO96" s="276">
        <f t="shared" si="351"/>
        <v>0</v>
      </c>
      <c r="EP96" s="276" t="str">
        <f t="shared" si="269"/>
        <v/>
      </c>
      <c r="EQ96" s="148" t="str">
        <f t="shared" si="352"/>
        <v/>
      </c>
      <c r="ER96" s="148" t="str">
        <f t="shared" si="270"/>
        <v/>
      </c>
      <c r="ES96" s="276" t="str">
        <f t="shared" si="353"/>
        <v/>
      </c>
      <c r="ET96" s="276" t="str">
        <f t="shared" si="271"/>
        <v/>
      </c>
      <c r="EU96" s="147" t="str">
        <f t="shared" si="354"/>
        <v/>
      </c>
      <c r="EV96" s="148" t="str">
        <f t="shared" si="355"/>
        <v/>
      </c>
      <c r="EW96" s="148" t="str">
        <f t="shared" si="356"/>
        <v/>
      </c>
      <c r="EX96" s="148"/>
      <c r="EY96" s="148" t="str">
        <f t="shared" si="357"/>
        <v/>
      </c>
      <c r="EZ96" s="151" t="str">
        <f t="shared" si="358"/>
        <v/>
      </c>
      <c r="FA96" s="151" t="str">
        <f t="shared" si="359"/>
        <v/>
      </c>
      <c r="FB96" s="151" t="str">
        <f t="shared" si="360"/>
        <v/>
      </c>
      <c r="FC96" s="151" t="str">
        <f t="shared" si="361"/>
        <v/>
      </c>
      <c r="FD96" s="151" t="str">
        <f t="shared" si="362"/>
        <v/>
      </c>
      <c r="FE96" s="151" t="str">
        <f t="shared" si="363"/>
        <v/>
      </c>
      <c r="FF96" s="151" t="str">
        <f t="shared" si="364"/>
        <v/>
      </c>
      <c r="FG96" s="152" t="str">
        <f t="shared" si="365"/>
        <v/>
      </c>
      <c r="FH96" s="152" t="str">
        <f t="shared" si="366"/>
        <v/>
      </c>
      <c r="FI96" s="152" t="str">
        <f t="shared" si="367"/>
        <v/>
      </c>
      <c r="FJ96" s="152" t="str">
        <f t="shared" si="368"/>
        <v/>
      </c>
      <c r="FK96" s="151" t="str">
        <f t="shared" si="369"/>
        <v/>
      </c>
      <c r="FL96" s="151" t="str">
        <f t="shared" si="370"/>
        <v/>
      </c>
      <c r="FM96" s="152" t="str">
        <f t="shared" si="371"/>
        <v/>
      </c>
      <c r="FN96" s="152">
        <f t="shared" si="372"/>
        <v>0</v>
      </c>
      <c r="FO96" s="152" t="str">
        <f t="shared" si="272"/>
        <v/>
      </c>
      <c r="FP96" s="152" t="str">
        <f t="shared" si="373"/>
        <v/>
      </c>
      <c r="FQ96" s="152" t="str">
        <f t="shared" si="273"/>
        <v/>
      </c>
      <c r="FR96" s="152" t="str">
        <f t="shared" si="374"/>
        <v/>
      </c>
      <c r="FS96" s="152" t="str">
        <f t="shared" si="274"/>
        <v/>
      </c>
      <c r="FT96" s="152" t="str">
        <f t="shared" si="375"/>
        <v/>
      </c>
      <c r="FU96" s="152" t="str">
        <f t="shared" si="376"/>
        <v/>
      </c>
      <c r="FV96" s="151" t="str">
        <f t="shared" si="377"/>
        <v/>
      </c>
      <c r="FW96" s="151" t="str">
        <f t="shared" si="378"/>
        <v/>
      </c>
      <c r="FX96" s="152" t="str">
        <f t="shared" si="275"/>
        <v/>
      </c>
      <c r="FY96" s="153" t="str">
        <f t="shared" si="379"/>
        <v/>
      </c>
      <c r="FZ96" s="156">
        <f t="shared" si="380"/>
        <v>0</v>
      </c>
      <c r="GA96" s="241" t="str">
        <f t="shared" si="381"/>
        <v/>
      </c>
      <c r="GB96" s="214" t="str">
        <f t="shared" si="276"/>
        <v/>
      </c>
      <c r="GC96" s="214" t="str">
        <f t="shared" si="382"/>
        <v/>
      </c>
      <c r="GD96" s="242" t="str">
        <f t="shared" si="383"/>
        <v/>
      </c>
      <c r="GE96" s="253" t="str">
        <f t="shared" si="384"/>
        <v/>
      </c>
      <c r="GF96" s="253" t="str">
        <f t="shared" si="385"/>
        <v/>
      </c>
      <c r="GG96" s="253" t="str">
        <f t="shared" si="386"/>
        <v/>
      </c>
      <c r="GH96" s="253" t="str">
        <f t="shared" si="387"/>
        <v/>
      </c>
      <c r="GI96" s="253" t="str">
        <f t="shared" si="388"/>
        <v/>
      </c>
      <c r="GJ96" s="253" t="str">
        <f t="shared" si="389"/>
        <v/>
      </c>
      <c r="GK96" s="253" t="str">
        <f t="shared" si="390"/>
        <v/>
      </c>
      <c r="GL96" s="253" t="str">
        <f t="shared" si="391"/>
        <v/>
      </c>
      <c r="GM96" s="253" t="str">
        <f t="shared" si="392"/>
        <v/>
      </c>
      <c r="GN96" s="253" t="str">
        <f t="shared" si="393"/>
        <v/>
      </c>
      <c r="GO96" s="329" t="str">
        <f t="shared" si="277"/>
        <v/>
      </c>
      <c r="GP96" s="329" t="str">
        <f t="shared" si="278"/>
        <v/>
      </c>
    </row>
    <row r="97" spans="1:198" x14ac:dyDescent="0.35">
      <c r="A97" s="1">
        <f>IF('Student Profile'!A96="","",'Student Profile'!A96)</f>
        <v>94</v>
      </c>
      <c r="B97" s="28" t="str">
        <f>IF('Student Profile'!B96="","",'Student Profile'!B96)</f>
        <v/>
      </c>
      <c r="C97" s="114" t="str">
        <f>IF('Entry of Marks'!F99="","",'Entry of Marks'!F99)</f>
        <v/>
      </c>
      <c r="D97" s="119" t="str">
        <f>IF('Entry of Marks'!AA99="","",'Entry of Marks'!AA99)</f>
        <v/>
      </c>
      <c r="E97" s="115" t="str">
        <f>IF('Entry of Marks'!M99="","",'Entry of Marks'!M99)</f>
        <v/>
      </c>
      <c r="F97" s="115" t="str">
        <f>IF('Entry of Marks'!AH99="","",'Entry of Marks'!AH99)</f>
        <v/>
      </c>
      <c r="G97" s="116" t="str">
        <f t="shared" si="213"/>
        <v/>
      </c>
      <c r="H97" s="116" t="str">
        <f>IF('Entry of Marks'!AO99="","",'Entry of Marks'!AO99)</f>
        <v/>
      </c>
      <c r="I97" s="116" t="str">
        <f t="shared" si="279"/>
        <v/>
      </c>
      <c r="J97" s="167" t="str">
        <f t="shared" si="280"/>
        <v/>
      </c>
      <c r="K97" s="167" t="str">
        <f t="shared" si="214"/>
        <v/>
      </c>
      <c r="L97" s="167" t="str">
        <f t="shared" si="215"/>
        <v/>
      </c>
      <c r="M97" s="165" t="str">
        <f t="shared" si="343"/>
        <v/>
      </c>
      <c r="N97" s="124" t="str">
        <f>IF('Entry of Marks'!F204="","",'Entry of Marks'!F204)</f>
        <v/>
      </c>
      <c r="O97" s="125" t="str">
        <f>IF('Entry of Marks'!AA204="","",'Entry of Marks'!AA204)</f>
        <v/>
      </c>
      <c r="P97" s="125" t="str">
        <f>IF('Entry of Marks'!M204="","",'Entry of Marks'!M204)</f>
        <v/>
      </c>
      <c r="Q97" s="257" t="str">
        <f>IF('Entry of Marks'!AH204="","",'Entry of Marks'!AH204)</f>
        <v/>
      </c>
      <c r="R97" s="116" t="str">
        <f t="shared" si="216"/>
        <v/>
      </c>
      <c r="S97" s="126" t="str">
        <f>IF('Entry of Marks'!AO204="","",'Entry of Marks'!AO204)</f>
        <v/>
      </c>
      <c r="T97" s="116" t="str">
        <f t="shared" si="217"/>
        <v/>
      </c>
      <c r="U97" s="167" t="str">
        <f t="shared" si="281"/>
        <v/>
      </c>
      <c r="V97" s="176" t="str">
        <f t="shared" si="218"/>
        <v/>
      </c>
      <c r="W97" s="176" t="str">
        <f t="shared" si="219"/>
        <v/>
      </c>
      <c r="X97" s="174" t="str">
        <f t="shared" si="341"/>
        <v/>
      </c>
      <c r="Y97" s="258" t="str">
        <f>IF('Entry of Marks'!F309="","",'Entry of Marks'!F309)</f>
        <v/>
      </c>
      <c r="Z97" s="119" t="str">
        <f>IF('Entry of Marks'!AA309="","",'Entry of Marks'!AA309)</f>
        <v/>
      </c>
      <c r="AA97" s="119" t="str">
        <f>IF('Entry of Marks'!M309="","",'Entry of Marks'!M309)</f>
        <v/>
      </c>
      <c r="AB97" s="119" t="str">
        <f>IF('Entry of Marks'!AH309="","",'Entry of Marks'!AH309)</f>
        <v/>
      </c>
      <c r="AC97" s="116" t="str">
        <f t="shared" si="220"/>
        <v/>
      </c>
      <c r="AD97" s="259" t="str">
        <f>IF('Entry of Marks'!AO309="","",'Entry of Marks'!AO309)</f>
        <v/>
      </c>
      <c r="AE97" s="116" t="str">
        <f t="shared" si="221"/>
        <v/>
      </c>
      <c r="AF97" s="167" t="str">
        <f t="shared" si="282"/>
        <v/>
      </c>
      <c r="AG97" s="167" t="str">
        <f t="shared" si="222"/>
        <v/>
      </c>
      <c r="AH97" s="167" t="str">
        <f t="shared" si="223"/>
        <v/>
      </c>
      <c r="AI97" s="165" t="str">
        <f t="shared" si="151"/>
        <v/>
      </c>
      <c r="AJ97" s="260" t="str">
        <f>IF('Entry of Marks'!F414="","",'Entry of Marks'!F414)</f>
        <v/>
      </c>
      <c r="AK97" s="257" t="str">
        <f>IF('Entry of Marks'!AA414="","",'Entry of Marks'!AA414)</f>
        <v/>
      </c>
      <c r="AL97" s="257" t="str">
        <f>IF('Entry of Marks'!M414="","",'Entry of Marks'!M414)</f>
        <v/>
      </c>
      <c r="AM97" s="257" t="str">
        <f>IF('Entry of Marks'!AH414="","",'Entry of Marks'!AH414)</f>
        <v/>
      </c>
      <c r="AN97" s="116" t="str">
        <f t="shared" si="224"/>
        <v/>
      </c>
      <c r="AO97" s="261" t="str">
        <f>IF('Entry of Marks'!AO414="","",'Entry of Marks'!AO414)</f>
        <v/>
      </c>
      <c r="AP97" s="116" t="str">
        <f t="shared" si="225"/>
        <v/>
      </c>
      <c r="AQ97" s="167" t="str">
        <f t="shared" si="283"/>
        <v/>
      </c>
      <c r="AR97" s="176" t="str">
        <f t="shared" si="342"/>
        <v/>
      </c>
      <c r="AS97" s="176" t="str">
        <f t="shared" si="226"/>
        <v/>
      </c>
      <c r="AT97" s="176" t="str">
        <f t="shared" si="152"/>
        <v/>
      </c>
      <c r="AU97" s="262" t="str">
        <f>IF('Entry of Marks'!F519="","",'Entry of Marks'!F519)</f>
        <v/>
      </c>
      <c r="AV97" s="119" t="str">
        <f>IF('Entry of Marks'!AA519="","",'Entry of Marks'!AA519)</f>
        <v/>
      </c>
      <c r="AW97" s="119" t="str">
        <f>IF('Entry of Marks'!M519="","",'Entry of Marks'!M519)</f>
        <v/>
      </c>
      <c r="AX97" s="119" t="str">
        <f>IF('Entry of Marks'!AH519="","",'Entry of Marks'!AH519)</f>
        <v/>
      </c>
      <c r="AY97" s="116" t="str">
        <f t="shared" si="227"/>
        <v/>
      </c>
      <c r="AZ97" s="259" t="str">
        <f>IF('Entry of Marks'!AO519="","",'Entry of Marks'!AO519)</f>
        <v/>
      </c>
      <c r="BA97" s="116" t="str">
        <f t="shared" si="228"/>
        <v/>
      </c>
      <c r="BB97" s="167" t="str">
        <f t="shared" si="284"/>
        <v/>
      </c>
      <c r="BC97" s="167" t="str">
        <f t="shared" si="229"/>
        <v/>
      </c>
      <c r="BD97" s="167" t="str">
        <f t="shared" si="230"/>
        <v/>
      </c>
      <c r="BE97" s="165" t="str">
        <f t="shared" si="146"/>
        <v/>
      </c>
      <c r="BF97" s="260" t="str">
        <f>IF('Entry of Marks'!F624="","",'Entry of Marks'!F624)</f>
        <v/>
      </c>
      <c r="BG97" s="257" t="str">
        <f>IF('Entry of Marks'!AA624="","",'Entry of Marks'!AA624)</f>
        <v/>
      </c>
      <c r="BH97" s="257" t="str">
        <f>IF('Entry of Marks'!M624="","",'Entry of Marks'!M624)</f>
        <v/>
      </c>
      <c r="BI97" s="257" t="str">
        <f>IF('Entry of Marks'!AH624="","",'Entry of Marks'!AH624)</f>
        <v/>
      </c>
      <c r="BJ97" s="116" t="str">
        <f t="shared" si="231"/>
        <v/>
      </c>
      <c r="BK97" s="261" t="str">
        <f>IF('Entry of Marks'!AO624="","",'Entry of Marks'!AO624)</f>
        <v/>
      </c>
      <c r="BL97" s="116" t="str">
        <f t="shared" si="232"/>
        <v/>
      </c>
      <c r="BM97" s="167" t="str">
        <f t="shared" si="285"/>
        <v/>
      </c>
      <c r="BN97" s="176" t="str">
        <f t="shared" si="233"/>
        <v/>
      </c>
      <c r="BO97" s="176" t="str">
        <f t="shared" si="234"/>
        <v/>
      </c>
      <c r="BP97" s="176" t="str">
        <f t="shared" si="147"/>
        <v/>
      </c>
      <c r="BQ97" s="258" t="str">
        <f>IF('Entry of Marks'!F729="","",'Entry of Marks'!F729)</f>
        <v/>
      </c>
      <c r="BR97" s="119" t="str">
        <f>IF('Entry of Marks'!AA729="","",'Entry of Marks'!AA729)</f>
        <v/>
      </c>
      <c r="BS97" s="119" t="str">
        <f>IF('Entry of Marks'!M729="","",'Entry of Marks'!M729)</f>
        <v/>
      </c>
      <c r="BT97" s="119" t="str">
        <f>IF('Entry of Marks'!AH729="","",'Entry of Marks'!AH729)</f>
        <v/>
      </c>
      <c r="BU97" s="116" t="str">
        <f t="shared" si="235"/>
        <v/>
      </c>
      <c r="BV97" s="119" t="str">
        <f>IF('Entry of Marks'!AO729="","",'Entry of Marks'!AO729)</f>
        <v/>
      </c>
      <c r="BW97" s="116" t="str">
        <f t="shared" si="236"/>
        <v/>
      </c>
      <c r="BX97" s="167" t="str">
        <f t="shared" si="286"/>
        <v/>
      </c>
      <c r="BY97" s="167" t="str">
        <f t="shared" si="237"/>
        <v/>
      </c>
      <c r="BZ97" s="167" t="str">
        <f t="shared" si="238"/>
        <v/>
      </c>
      <c r="CA97" s="165" t="str">
        <f t="shared" si="153"/>
        <v/>
      </c>
      <c r="CB97" s="260" t="str">
        <f>IF('Entry of Marks'!F834="","",'Entry of Marks'!F834)</f>
        <v/>
      </c>
      <c r="CC97" s="257" t="str">
        <f>IF('Entry of Marks'!AA834="","",'Entry of Marks'!AA834)</f>
        <v/>
      </c>
      <c r="CD97" s="257" t="str">
        <f>IF('Entry of Marks'!M834="","",'Entry of Marks'!M834)</f>
        <v/>
      </c>
      <c r="CE97" s="257" t="str">
        <f>IF('Entry of Marks'!AH834="","",'Entry of Marks'!AH834)</f>
        <v/>
      </c>
      <c r="CF97" s="116" t="str">
        <f t="shared" si="239"/>
        <v/>
      </c>
      <c r="CG97" s="261" t="str">
        <f>IF('Entry of Marks'!AO834="","",'Entry of Marks'!AO834)</f>
        <v/>
      </c>
      <c r="CH97" s="116" t="str">
        <f t="shared" si="240"/>
        <v/>
      </c>
      <c r="CI97" s="167" t="str">
        <f t="shared" si="287"/>
        <v/>
      </c>
      <c r="CJ97" s="176" t="str">
        <f t="shared" si="241"/>
        <v/>
      </c>
      <c r="CK97" s="176" t="str">
        <f t="shared" si="242"/>
        <v/>
      </c>
      <c r="CL97" s="324" t="str">
        <f t="shared" si="243"/>
        <v/>
      </c>
      <c r="CM97" s="258" t="str">
        <f>IF('Entry of Marks'!F939="","",'Entry of Marks'!F939)</f>
        <v/>
      </c>
      <c r="CN97" s="119" t="str">
        <f>IF('Entry of Marks'!AA939="","",'Entry of Marks'!AA939)</f>
        <v/>
      </c>
      <c r="CO97" s="119" t="str">
        <f>IF('Entry of Marks'!M939="","",'Entry of Marks'!M939)</f>
        <v/>
      </c>
      <c r="CP97" s="119" t="str">
        <f>IF('Entry of Marks'!AH939="","",'Entry of Marks'!AH939)</f>
        <v/>
      </c>
      <c r="CQ97" s="116" t="str">
        <f t="shared" si="244"/>
        <v/>
      </c>
      <c r="CR97" s="119" t="str">
        <f>IF('Entry of Marks'!AO939="","",'Entry of Marks'!AO939)</f>
        <v/>
      </c>
      <c r="CS97" s="116" t="str">
        <f t="shared" si="245"/>
        <v/>
      </c>
      <c r="CT97" s="167" t="str">
        <f t="shared" si="288"/>
        <v/>
      </c>
      <c r="CU97" s="167" t="str">
        <f t="shared" si="246"/>
        <v/>
      </c>
      <c r="CV97" s="167" t="str">
        <f t="shared" si="247"/>
        <v/>
      </c>
      <c r="CW97" s="165" t="str">
        <f t="shared" si="148"/>
        <v/>
      </c>
      <c r="CX97" s="131" t="str">
        <f>IF('Co-Scholostic'!C96="","",'Co-Scholostic'!C96)</f>
        <v/>
      </c>
      <c r="CY97" s="131" t="str">
        <f>IF('Co-Scholostic'!D96="","",'Co-Scholostic'!D96)</f>
        <v/>
      </c>
      <c r="CZ97" s="131" t="str">
        <f>IF('Co-Scholostic'!E96="","",'Co-Scholostic'!E96)</f>
        <v/>
      </c>
      <c r="DA97" s="131" t="str">
        <f>IF('Co-Scholostic'!F96="","",'Co-Scholostic'!F96)</f>
        <v/>
      </c>
      <c r="DB97" s="134" t="str">
        <f t="shared" si="248"/>
        <v/>
      </c>
      <c r="DC97" s="134" t="str">
        <f t="shared" si="249"/>
        <v/>
      </c>
      <c r="DD97" s="134" t="str">
        <f t="shared" si="250"/>
        <v/>
      </c>
      <c r="DE97" s="134" t="str">
        <f t="shared" si="251"/>
        <v/>
      </c>
      <c r="DF97" s="134" t="str">
        <f t="shared" si="252"/>
        <v/>
      </c>
      <c r="DG97" s="134" t="str">
        <f t="shared" si="253"/>
        <v/>
      </c>
      <c r="DH97" s="134" t="str">
        <f t="shared" si="254"/>
        <v/>
      </c>
      <c r="DI97" s="134" t="str">
        <f t="shared" si="255"/>
        <v/>
      </c>
      <c r="DJ97" s="134" t="e">
        <f t="shared" si="256"/>
        <v>#VALUE!</v>
      </c>
      <c r="DK97" s="137" t="str">
        <f t="shared" si="257"/>
        <v/>
      </c>
      <c r="DL97" s="137" t="str">
        <f t="shared" si="258"/>
        <v/>
      </c>
      <c r="DM97" s="137" t="str">
        <f t="shared" si="259"/>
        <v/>
      </c>
      <c r="DN97" s="137" t="str">
        <f t="shared" si="260"/>
        <v/>
      </c>
      <c r="DO97" s="137" t="str">
        <f t="shared" si="261"/>
        <v/>
      </c>
      <c r="DP97" s="137" t="str">
        <f t="shared" si="262"/>
        <v/>
      </c>
      <c r="DQ97" s="137" t="str">
        <f t="shared" si="263"/>
        <v/>
      </c>
      <c r="DR97" s="137" t="str">
        <f t="shared" si="264"/>
        <v/>
      </c>
      <c r="DS97" s="137" t="e">
        <f t="shared" si="265"/>
        <v>#VALUE!</v>
      </c>
      <c r="DT97" s="143" t="str">
        <f t="shared" si="266"/>
        <v/>
      </c>
      <c r="DU97" s="144" t="str">
        <f t="shared" si="267"/>
        <v/>
      </c>
      <c r="DV97" s="145" t="str">
        <f t="shared" si="149"/>
        <v/>
      </c>
      <c r="DW97" s="138"/>
      <c r="DX97" s="30" t="str">
        <f t="shared" si="150"/>
        <v/>
      </c>
      <c r="DY97" s="146" t="str">
        <f t="shared" si="268"/>
        <v/>
      </c>
      <c r="DZ97" s="266" t="str">
        <f t="shared" si="154"/>
        <v/>
      </c>
      <c r="EA97" s="266" t="str">
        <f t="shared" si="155"/>
        <v/>
      </c>
      <c r="EB97" s="266" t="str">
        <f t="shared" si="156"/>
        <v/>
      </c>
      <c r="EC97" s="266" t="str">
        <f t="shared" si="157"/>
        <v/>
      </c>
      <c r="ED97" s="266" t="str">
        <f t="shared" si="158"/>
        <v/>
      </c>
      <c r="EE97" s="266" t="str">
        <f t="shared" si="159"/>
        <v/>
      </c>
      <c r="EF97" s="266" t="str">
        <f t="shared" si="160"/>
        <v/>
      </c>
      <c r="EG97" s="268"/>
      <c r="EH97" s="269" t="str">
        <f t="shared" si="344"/>
        <v/>
      </c>
      <c r="EI97" s="269" t="str">
        <f t="shared" si="345"/>
        <v/>
      </c>
      <c r="EJ97" s="269" t="str">
        <f t="shared" si="346"/>
        <v/>
      </c>
      <c r="EK97" s="269" t="str">
        <f t="shared" si="347"/>
        <v/>
      </c>
      <c r="EL97" s="271" t="str">
        <f t="shared" si="348"/>
        <v/>
      </c>
      <c r="EM97" s="271" t="str">
        <f t="shared" si="349"/>
        <v/>
      </c>
      <c r="EN97" s="273" t="str">
        <f t="shared" si="350"/>
        <v/>
      </c>
      <c r="EO97" s="276">
        <f t="shared" si="351"/>
        <v>0</v>
      </c>
      <c r="EP97" s="276" t="str">
        <f t="shared" si="269"/>
        <v/>
      </c>
      <c r="EQ97" s="148" t="str">
        <f t="shared" si="352"/>
        <v/>
      </c>
      <c r="ER97" s="148" t="str">
        <f t="shared" si="270"/>
        <v/>
      </c>
      <c r="ES97" s="276" t="str">
        <f t="shared" si="353"/>
        <v/>
      </c>
      <c r="ET97" s="276" t="str">
        <f t="shared" si="271"/>
        <v/>
      </c>
      <c r="EU97" s="147" t="str">
        <f t="shared" si="354"/>
        <v/>
      </c>
      <c r="EV97" s="148" t="str">
        <f t="shared" si="355"/>
        <v/>
      </c>
      <c r="EW97" s="148" t="str">
        <f t="shared" si="356"/>
        <v/>
      </c>
      <c r="EX97" s="148"/>
      <c r="EY97" s="148" t="str">
        <f t="shared" si="357"/>
        <v/>
      </c>
      <c r="EZ97" s="151" t="str">
        <f t="shared" si="358"/>
        <v/>
      </c>
      <c r="FA97" s="151" t="str">
        <f t="shared" si="359"/>
        <v/>
      </c>
      <c r="FB97" s="151" t="str">
        <f t="shared" si="360"/>
        <v/>
      </c>
      <c r="FC97" s="151" t="str">
        <f t="shared" si="361"/>
        <v/>
      </c>
      <c r="FD97" s="151" t="str">
        <f t="shared" si="362"/>
        <v/>
      </c>
      <c r="FE97" s="151" t="str">
        <f t="shared" si="363"/>
        <v/>
      </c>
      <c r="FF97" s="151" t="str">
        <f t="shared" si="364"/>
        <v/>
      </c>
      <c r="FG97" s="152" t="str">
        <f t="shared" si="365"/>
        <v/>
      </c>
      <c r="FH97" s="152" t="str">
        <f t="shared" si="366"/>
        <v/>
      </c>
      <c r="FI97" s="152" t="str">
        <f t="shared" si="367"/>
        <v/>
      </c>
      <c r="FJ97" s="152" t="str">
        <f t="shared" si="368"/>
        <v/>
      </c>
      <c r="FK97" s="151" t="str">
        <f t="shared" si="369"/>
        <v/>
      </c>
      <c r="FL97" s="151" t="str">
        <f t="shared" si="370"/>
        <v/>
      </c>
      <c r="FM97" s="152" t="str">
        <f t="shared" si="371"/>
        <v/>
      </c>
      <c r="FN97" s="152">
        <f t="shared" si="372"/>
        <v>0</v>
      </c>
      <c r="FO97" s="152" t="str">
        <f t="shared" si="272"/>
        <v/>
      </c>
      <c r="FP97" s="152" t="str">
        <f t="shared" si="373"/>
        <v/>
      </c>
      <c r="FQ97" s="152" t="str">
        <f t="shared" si="273"/>
        <v/>
      </c>
      <c r="FR97" s="152" t="str">
        <f t="shared" si="374"/>
        <v/>
      </c>
      <c r="FS97" s="152" t="str">
        <f t="shared" si="274"/>
        <v/>
      </c>
      <c r="FT97" s="152" t="str">
        <f t="shared" si="375"/>
        <v/>
      </c>
      <c r="FU97" s="152" t="str">
        <f t="shared" si="376"/>
        <v/>
      </c>
      <c r="FV97" s="151" t="str">
        <f t="shared" si="377"/>
        <v/>
      </c>
      <c r="FW97" s="151" t="str">
        <f t="shared" si="378"/>
        <v/>
      </c>
      <c r="FX97" s="152" t="str">
        <f t="shared" si="275"/>
        <v/>
      </c>
      <c r="FY97" s="153" t="str">
        <f t="shared" si="379"/>
        <v/>
      </c>
      <c r="FZ97" s="156">
        <f t="shared" si="380"/>
        <v>0</v>
      </c>
      <c r="GA97" s="241" t="str">
        <f t="shared" si="381"/>
        <v/>
      </c>
      <c r="GB97" s="214" t="str">
        <f t="shared" si="276"/>
        <v/>
      </c>
      <c r="GC97" s="214" t="str">
        <f t="shared" si="382"/>
        <v/>
      </c>
      <c r="GD97" s="242" t="str">
        <f t="shared" si="383"/>
        <v/>
      </c>
      <c r="GE97" s="253" t="str">
        <f t="shared" si="384"/>
        <v/>
      </c>
      <c r="GF97" s="253" t="str">
        <f t="shared" si="385"/>
        <v/>
      </c>
      <c r="GG97" s="253" t="str">
        <f t="shared" si="386"/>
        <v/>
      </c>
      <c r="GH97" s="253" t="str">
        <f t="shared" si="387"/>
        <v/>
      </c>
      <c r="GI97" s="253" t="str">
        <f t="shared" si="388"/>
        <v/>
      </c>
      <c r="GJ97" s="253" t="str">
        <f t="shared" si="389"/>
        <v/>
      </c>
      <c r="GK97" s="253" t="str">
        <f t="shared" si="390"/>
        <v/>
      </c>
      <c r="GL97" s="253" t="str">
        <f t="shared" si="391"/>
        <v/>
      </c>
      <c r="GM97" s="253" t="str">
        <f t="shared" si="392"/>
        <v/>
      </c>
      <c r="GN97" s="253" t="str">
        <f t="shared" si="393"/>
        <v/>
      </c>
      <c r="GO97" s="329" t="str">
        <f t="shared" si="277"/>
        <v/>
      </c>
      <c r="GP97" s="329" t="str">
        <f t="shared" si="278"/>
        <v/>
      </c>
    </row>
    <row r="98" spans="1:198" x14ac:dyDescent="0.35">
      <c r="A98" s="1">
        <f>IF('Student Profile'!A97="","",'Student Profile'!A97)</f>
        <v>95</v>
      </c>
      <c r="B98" s="28" t="str">
        <f>IF('Student Profile'!B97="","",'Student Profile'!B97)</f>
        <v/>
      </c>
      <c r="C98" s="114" t="str">
        <f>IF('Entry of Marks'!F100="","",'Entry of Marks'!F100)</f>
        <v/>
      </c>
      <c r="D98" s="119" t="str">
        <f>IF('Entry of Marks'!AA100="","",'Entry of Marks'!AA100)</f>
        <v/>
      </c>
      <c r="E98" s="115" t="str">
        <f>IF('Entry of Marks'!M100="","",'Entry of Marks'!M100)</f>
        <v/>
      </c>
      <c r="F98" s="115" t="str">
        <f>IF('Entry of Marks'!AH100="","",'Entry of Marks'!AH100)</f>
        <v/>
      </c>
      <c r="G98" s="116" t="str">
        <f t="shared" si="213"/>
        <v/>
      </c>
      <c r="H98" s="116" t="str">
        <f>IF('Entry of Marks'!AO100="","",'Entry of Marks'!AO100)</f>
        <v/>
      </c>
      <c r="I98" s="116" t="str">
        <f t="shared" si="279"/>
        <v/>
      </c>
      <c r="J98" s="167" t="str">
        <f t="shared" si="280"/>
        <v/>
      </c>
      <c r="K98" s="167" t="str">
        <f t="shared" si="214"/>
        <v/>
      </c>
      <c r="L98" s="167" t="str">
        <f t="shared" si="215"/>
        <v/>
      </c>
      <c r="M98" s="165" t="str">
        <f t="shared" si="343"/>
        <v/>
      </c>
      <c r="N98" s="124" t="str">
        <f>IF('Entry of Marks'!F205="","",'Entry of Marks'!F205)</f>
        <v/>
      </c>
      <c r="O98" s="125" t="str">
        <f>IF('Entry of Marks'!AA205="","",'Entry of Marks'!AA205)</f>
        <v/>
      </c>
      <c r="P98" s="125" t="str">
        <f>IF('Entry of Marks'!M205="","",'Entry of Marks'!M205)</f>
        <v/>
      </c>
      <c r="Q98" s="257" t="str">
        <f>IF('Entry of Marks'!AH205="","",'Entry of Marks'!AH205)</f>
        <v/>
      </c>
      <c r="R98" s="116" t="str">
        <f t="shared" si="216"/>
        <v/>
      </c>
      <c r="S98" s="126" t="str">
        <f>IF('Entry of Marks'!AO205="","",'Entry of Marks'!AO205)</f>
        <v/>
      </c>
      <c r="T98" s="116" t="str">
        <f t="shared" si="217"/>
        <v/>
      </c>
      <c r="U98" s="167" t="str">
        <f t="shared" si="281"/>
        <v/>
      </c>
      <c r="V98" s="176" t="str">
        <f t="shared" si="218"/>
        <v/>
      </c>
      <c r="W98" s="176" t="str">
        <f t="shared" si="219"/>
        <v/>
      </c>
      <c r="X98" s="174" t="str">
        <f t="shared" si="341"/>
        <v/>
      </c>
      <c r="Y98" s="258" t="str">
        <f>IF('Entry of Marks'!F310="","",'Entry of Marks'!F310)</f>
        <v/>
      </c>
      <c r="Z98" s="119" t="str">
        <f>IF('Entry of Marks'!AA310="","",'Entry of Marks'!AA310)</f>
        <v/>
      </c>
      <c r="AA98" s="119" t="str">
        <f>IF('Entry of Marks'!M310="","",'Entry of Marks'!M310)</f>
        <v/>
      </c>
      <c r="AB98" s="119" t="str">
        <f>IF('Entry of Marks'!AH310="","",'Entry of Marks'!AH310)</f>
        <v/>
      </c>
      <c r="AC98" s="116" t="str">
        <f t="shared" si="220"/>
        <v/>
      </c>
      <c r="AD98" s="259" t="str">
        <f>IF('Entry of Marks'!AO310="","",'Entry of Marks'!AO310)</f>
        <v/>
      </c>
      <c r="AE98" s="116" t="str">
        <f t="shared" si="221"/>
        <v/>
      </c>
      <c r="AF98" s="167" t="str">
        <f t="shared" si="282"/>
        <v/>
      </c>
      <c r="AG98" s="167" t="str">
        <f t="shared" si="222"/>
        <v/>
      </c>
      <c r="AH98" s="167" t="str">
        <f t="shared" si="223"/>
        <v/>
      </c>
      <c r="AI98" s="165" t="str">
        <f t="shared" si="151"/>
        <v/>
      </c>
      <c r="AJ98" s="260" t="str">
        <f>IF('Entry of Marks'!F415="","",'Entry of Marks'!F415)</f>
        <v/>
      </c>
      <c r="AK98" s="257" t="str">
        <f>IF('Entry of Marks'!AA415="","",'Entry of Marks'!AA415)</f>
        <v/>
      </c>
      <c r="AL98" s="257" t="str">
        <f>IF('Entry of Marks'!M415="","",'Entry of Marks'!M415)</f>
        <v/>
      </c>
      <c r="AM98" s="257" t="str">
        <f>IF('Entry of Marks'!AH415="","",'Entry of Marks'!AH415)</f>
        <v/>
      </c>
      <c r="AN98" s="116" t="str">
        <f t="shared" si="224"/>
        <v/>
      </c>
      <c r="AO98" s="261" t="str">
        <f>IF('Entry of Marks'!AO415="","",'Entry of Marks'!AO415)</f>
        <v/>
      </c>
      <c r="AP98" s="116" t="str">
        <f t="shared" si="225"/>
        <v/>
      </c>
      <c r="AQ98" s="167" t="str">
        <f t="shared" si="283"/>
        <v/>
      </c>
      <c r="AR98" s="176" t="str">
        <f t="shared" si="342"/>
        <v/>
      </c>
      <c r="AS98" s="176" t="str">
        <f t="shared" si="226"/>
        <v/>
      </c>
      <c r="AT98" s="176" t="str">
        <f t="shared" si="152"/>
        <v/>
      </c>
      <c r="AU98" s="262" t="str">
        <f>IF('Entry of Marks'!F520="","",'Entry of Marks'!F520)</f>
        <v/>
      </c>
      <c r="AV98" s="119" t="str">
        <f>IF('Entry of Marks'!AA520="","",'Entry of Marks'!AA520)</f>
        <v/>
      </c>
      <c r="AW98" s="119" t="str">
        <f>IF('Entry of Marks'!M520="","",'Entry of Marks'!M520)</f>
        <v/>
      </c>
      <c r="AX98" s="119" t="str">
        <f>IF('Entry of Marks'!AH520="","",'Entry of Marks'!AH520)</f>
        <v/>
      </c>
      <c r="AY98" s="116" t="str">
        <f t="shared" si="227"/>
        <v/>
      </c>
      <c r="AZ98" s="259" t="str">
        <f>IF('Entry of Marks'!AO520="","",'Entry of Marks'!AO520)</f>
        <v/>
      </c>
      <c r="BA98" s="116" t="str">
        <f t="shared" si="228"/>
        <v/>
      </c>
      <c r="BB98" s="167" t="str">
        <f t="shared" si="284"/>
        <v/>
      </c>
      <c r="BC98" s="167" t="str">
        <f t="shared" si="229"/>
        <v/>
      </c>
      <c r="BD98" s="167" t="str">
        <f t="shared" si="230"/>
        <v/>
      </c>
      <c r="BE98" s="165" t="str">
        <f t="shared" si="146"/>
        <v/>
      </c>
      <c r="BF98" s="260" t="str">
        <f>IF('Entry of Marks'!F625="","",'Entry of Marks'!F625)</f>
        <v/>
      </c>
      <c r="BG98" s="257" t="str">
        <f>IF('Entry of Marks'!AA625="","",'Entry of Marks'!AA625)</f>
        <v/>
      </c>
      <c r="BH98" s="257" t="str">
        <f>IF('Entry of Marks'!M625="","",'Entry of Marks'!M625)</f>
        <v/>
      </c>
      <c r="BI98" s="257" t="str">
        <f>IF('Entry of Marks'!AH625="","",'Entry of Marks'!AH625)</f>
        <v/>
      </c>
      <c r="BJ98" s="116" t="str">
        <f t="shared" si="231"/>
        <v/>
      </c>
      <c r="BK98" s="261" t="str">
        <f>IF('Entry of Marks'!AO625="","",'Entry of Marks'!AO625)</f>
        <v/>
      </c>
      <c r="BL98" s="116" t="str">
        <f t="shared" si="232"/>
        <v/>
      </c>
      <c r="BM98" s="167" t="str">
        <f t="shared" si="285"/>
        <v/>
      </c>
      <c r="BN98" s="176" t="str">
        <f t="shared" si="233"/>
        <v/>
      </c>
      <c r="BO98" s="176" t="str">
        <f t="shared" si="234"/>
        <v/>
      </c>
      <c r="BP98" s="176" t="str">
        <f t="shared" si="147"/>
        <v/>
      </c>
      <c r="BQ98" s="258" t="str">
        <f>IF('Entry of Marks'!F730="","",'Entry of Marks'!F730)</f>
        <v/>
      </c>
      <c r="BR98" s="119" t="str">
        <f>IF('Entry of Marks'!AA730="","",'Entry of Marks'!AA730)</f>
        <v/>
      </c>
      <c r="BS98" s="119" t="str">
        <f>IF('Entry of Marks'!M730="","",'Entry of Marks'!M730)</f>
        <v/>
      </c>
      <c r="BT98" s="119" t="str">
        <f>IF('Entry of Marks'!AH730="","",'Entry of Marks'!AH730)</f>
        <v/>
      </c>
      <c r="BU98" s="116" t="str">
        <f t="shared" si="235"/>
        <v/>
      </c>
      <c r="BV98" s="119" t="str">
        <f>IF('Entry of Marks'!AO730="","",'Entry of Marks'!AO730)</f>
        <v/>
      </c>
      <c r="BW98" s="116" t="str">
        <f t="shared" si="236"/>
        <v/>
      </c>
      <c r="BX98" s="167" t="str">
        <f t="shared" si="286"/>
        <v/>
      </c>
      <c r="BY98" s="167" t="str">
        <f t="shared" si="237"/>
        <v/>
      </c>
      <c r="BZ98" s="167" t="str">
        <f t="shared" si="238"/>
        <v/>
      </c>
      <c r="CA98" s="165" t="str">
        <f t="shared" si="153"/>
        <v/>
      </c>
      <c r="CB98" s="260" t="str">
        <f>IF('Entry of Marks'!F835="","",'Entry of Marks'!F835)</f>
        <v/>
      </c>
      <c r="CC98" s="257" t="str">
        <f>IF('Entry of Marks'!AA835="","",'Entry of Marks'!AA835)</f>
        <v/>
      </c>
      <c r="CD98" s="257" t="str">
        <f>IF('Entry of Marks'!M835="","",'Entry of Marks'!M835)</f>
        <v/>
      </c>
      <c r="CE98" s="257" t="str">
        <f>IF('Entry of Marks'!AH835="","",'Entry of Marks'!AH835)</f>
        <v/>
      </c>
      <c r="CF98" s="116" t="str">
        <f t="shared" si="239"/>
        <v/>
      </c>
      <c r="CG98" s="261" t="str">
        <f>IF('Entry of Marks'!AO835="","",'Entry of Marks'!AO835)</f>
        <v/>
      </c>
      <c r="CH98" s="116" t="str">
        <f t="shared" si="240"/>
        <v/>
      </c>
      <c r="CI98" s="167" t="str">
        <f t="shared" si="287"/>
        <v/>
      </c>
      <c r="CJ98" s="176" t="str">
        <f t="shared" si="241"/>
        <v/>
      </c>
      <c r="CK98" s="176" t="str">
        <f t="shared" si="242"/>
        <v/>
      </c>
      <c r="CL98" s="324" t="str">
        <f t="shared" si="243"/>
        <v/>
      </c>
      <c r="CM98" s="258" t="str">
        <f>IF('Entry of Marks'!F940="","",'Entry of Marks'!F940)</f>
        <v/>
      </c>
      <c r="CN98" s="119" t="str">
        <f>IF('Entry of Marks'!AA940="","",'Entry of Marks'!AA940)</f>
        <v/>
      </c>
      <c r="CO98" s="119" t="str">
        <f>IF('Entry of Marks'!M940="","",'Entry of Marks'!M940)</f>
        <v/>
      </c>
      <c r="CP98" s="119" t="str">
        <f>IF('Entry of Marks'!AH940="","",'Entry of Marks'!AH940)</f>
        <v/>
      </c>
      <c r="CQ98" s="116" t="str">
        <f t="shared" si="244"/>
        <v/>
      </c>
      <c r="CR98" s="119" t="str">
        <f>IF('Entry of Marks'!AO940="","",'Entry of Marks'!AO940)</f>
        <v/>
      </c>
      <c r="CS98" s="116" t="str">
        <f t="shared" si="245"/>
        <v/>
      </c>
      <c r="CT98" s="167" t="str">
        <f t="shared" si="288"/>
        <v/>
      </c>
      <c r="CU98" s="167" t="str">
        <f t="shared" si="246"/>
        <v/>
      </c>
      <c r="CV98" s="167" t="str">
        <f t="shared" si="247"/>
        <v/>
      </c>
      <c r="CW98" s="165" t="str">
        <f t="shared" si="148"/>
        <v/>
      </c>
      <c r="CX98" s="131" t="str">
        <f>IF('Co-Scholostic'!C97="","",'Co-Scholostic'!C97)</f>
        <v/>
      </c>
      <c r="CY98" s="131" t="str">
        <f>IF('Co-Scholostic'!D97="","",'Co-Scholostic'!D97)</f>
        <v/>
      </c>
      <c r="CZ98" s="131" t="str">
        <f>IF('Co-Scholostic'!E97="","",'Co-Scholostic'!E97)</f>
        <v/>
      </c>
      <c r="DA98" s="131" t="str">
        <f>IF('Co-Scholostic'!F97="","",'Co-Scholostic'!F97)</f>
        <v/>
      </c>
      <c r="DB98" s="134" t="str">
        <f t="shared" si="248"/>
        <v/>
      </c>
      <c r="DC98" s="134" t="str">
        <f t="shared" si="249"/>
        <v/>
      </c>
      <c r="DD98" s="134" t="str">
        <f t="shared" si="250"/>
        <v/>
      </c>
      <c r="DE98" s="134" t="str">
        <f t="shared" si="251"/>
        <v/>
      </c>
      <c r="DF98" s="134" t="str">
        <f t="shared" si="252"/>
        <v/>
      </c>
      <c r="DG98" s="134" t="str">
        <f t="shared" si="253"/>
        <v/>
      </c>
      <c r="DH98" s="134" t="str">
        <f t="shared" si="254"/>
        <v/>
      </c>
      <c r="DI98" s="134" t="str">
        <f t="shared" si="255"/>
        <v/>
      </c>
      <c r="DJ98" s="134" t="e">
        <f t="shared" si="256"/>
        <v>#VALUE!</v>
      </c>
      <c r="DK98" s="137" t="str">
        <f t="shared" si="257"/>
        <v/>
      </c>
      <c r="DL98" s="137" t="str">
        <f t="shared" si="258"/>
        <v/>
      </c>
      <c r="DM98" s="137" t="str">
        <f t="shared" si="259"/>
        <v/>
      </c>
      <c r="DN98" s="137" t="str">
        <f t="shared" si="260"/>
        <v/>
      </c>
      <c r="DO98" s="137" t="str">
        <f t="shared" si="261"/>
        <v/>
      </c>
      <c r="DP98" s="137" t="str">
        <f t="shared" si="262"/>
        <v/>
      </c>
      <c r="DQ98" s="137" t="str">
        <f t="shared" si="263"/>
        <v/>
      </c>
      <c r="DR98" s="137" t="str">
        <f t="shared" si="264"/>
        <v/>
      </c>
      <c r="DS98" s="137" t="e">
        <f t="shared" si="265"/>
        <v>#VALUE!</v>
      </c>
      <c r="DT98" s="143" t="str">
        <f t="shared" si="266"/>
        <v/>
      </c>
      <c r="DU98" s="144" t="str">
        <f t="shared" si="267"/>
        <v/>
      </c>
      <c r="DV98" s="145" t="str">
        <f t="shared" si="149"/>
        <v/>
      </c>
      <c r="DW98" s="138"/>
      <c r="DX98" s="30" t="str">
        <f t="shared" si="150"/>
        <v/>
      </c>
      <c r="DY98" s="146" t="str">
        <f t="shared" si="268"/>
        <v/>
      </c>
      <c r="DZ98" s="266" t="str">
        <f t="shared" si="154"/>
        <v/>
      </c>
      <c r="EA98" s="266" t="str">
        <f t="shared" si="155"/>
        <v/>
      </c>
      <c r="EB98" s="266" t="str">
        <f t="shared" si="156"/>
        <v/>
      </c>
      <c r="EC98" s="266" t="str">
        <f t="shared" si="157"/>
        <v/>
      </c>
      <c r="ED98" s="266" t="str">
        <f t="shared" si="158"/>
        <v/>
      </c>
      <c r="EE98" s="266" t="str">
        <f t="shared" si="159"/>
        <v/>
      </c>
      <c r="EF98" s="266" t="str">
        <f t="shared" si="160"/>
        <v/>
      </c>
      <c r="EG98" s="268"/>
      <c r="EH98" s="269" t="str">
        <f t="shared" si="344"/>
        <v/>
      </c>
      <c r="EI98" s="269" t="str">
        <f t="shared" si="345"/>
        <v/>
      </c>
      <c r="EJ98" s="269" t="str">
        <f t="shared" si="346"/>
        <v/>
      </c>
      <c r="EK98" s="269" t="str">
        <f t="shared" si="347"/>
        <v/>
      </c>
      <c r="EL98" s="271" t="str">
        <f t="shared" si="348"/>
        <v/>
      </c>
      <c r="EM98" s="271" t="str">
        <f t="shared" si="349"/>
        <v/>
      </c>
      <c r="EN98" s="273" t="str">
        <f t="shared" si="350"/>
        <v/>
      </c>
      <c r="EO98" s="276">
        <f t="shared" si="351"/>
        <v>0</v>
      </c>
      <c r="EP98" s="276" t="str">
        <f t="shared" si="269"/>
        <v/>
      </c>
      <c r="EQ98" s="148" t="str">
        <f t="shared" si="352"/>
        <v/>
      </c>
      <c r="ER98" s="148" t="str">
        <f t="shared" si="270"/>
        <v/>
      </c>
      <c r="ES98" s="276" t="str">
        <f t="shared" si="353"/>
        <v/>
      </c>
      <c r="ET98" s="276" t="str">
        <f t="shared" si="271"/>
        <v/>
      </c>
      <c r="EU98" s="147" t="str">
        <f t="shared" si="354"/>
        <v/>
      </c>
      <c r="EV98" s="148" t="str">
        <f t="shared" si="355"/>
        <v/>
      </c>
      <c r="EW98" s="148" t="str">
        <f t="shared" si="356"/>
        <v/>
      </c>
      <c r="EX98" s="148"/>
      <c r="EY98" s="148" t="str">
        <f t="shared" si="357"/>
        <v/>
      </c>
      <c r="EZ98" s="151" t="str">
        <f t="shared" si="358"/>
        <v/>
      </c>
      <c r="FA98" s="151" t="str">
        <f t="shared" si="359"/>
        <v/>
      </c>
      <c r="FB98" s="151" t="str">
        <f t="shared" si="360"/>
        <v/>
      </c>
      <c r="FC98" s="151" t="str">
        <f t="shared" si="361"/>
        <v/>
      </c>
      <c r="FD98" s="151" t="str">
        <f t="shared" si="362"/>
        <v/>
      </c>
      <c r="FE98" s="151" t="str">
        <f t="shared" si="363"/>
        <v/>
      </c>
      <c r="FF98" s="151" t="str">
        <f t="shared" si="364"/>
        <v/>
      </c>
      <c r="FG98" s="152" t="str">
        <f t="shared" si="365"/>
        <v/>
      </c>
      <c r="FH98" s="152" t="str">
        <f t="shared" si="366"/>
        <v/>
      </c>
      <c r="FI98" s="152" t="str">
        <f t="shared" si="367"/>
        <v/>
      </c>
      <c r="FJ98" s="152" t="str">
        <f t="shared" si="368"/>
        <v/>
      </c>
      <c r="FK98" s="151" t="str">
        <f t="shared" si="369"/>
        <v/>
      </c>
      <c r="FL98" s="151" t="str">
        <f t="shared" si="370"/>
        <v/>
      </c>
      <c r="FM98" s="152" t="str">
        <f t="shared" si="371"/>
        <v/>
      </c>
      <c r="FN98" s="152">
        <f t="shared" si="372"/>
        <v>0</v>
      </c>
      <c r="FO98" s="152" t="str">
        <f t="shared" si="272"/>
        <v/>
      </c>
      <c r="FP98" s="152" t="str">
        <f t="shared" si="373"/>
        <v/>
      </c>
      <c r="FQ98" s="152" t="str">
        <f t="shared" si="273"/>
        <v/>
      </c>
      <c r="FR98" s="152" t="str">
        <f t="shared" si="374"/>
        <v/>
      </c>
      <c r="FS98" s="152" t="str">
        <f t="shared" si="274"/>
        <v/>
      </c>
      <c r="FT98" s="152" t="str">
        <f t="shared" si="375"/>
        <v/>
      </c>
      <c r="FU98" s="152" t="str">
        <f t="shared" si="376"/>
        <v/>
      </c>
      <c r="FV98" s="151" t="str">
        <f t="shared" si="377"/>
        <v/>
      </c>
      <c r="FW98" s="151" t="str">
        <f t="shared" si="378"/>
        <v/>
      </c>
      <c r="FX98" s="152" t="str">
        <f t="shared" si="275"/>
        <v/>
      </c>
      <c r="FY98" s="153" t="str">
        <f t="shared" si="379"/>
        <v/>
      </c>
      <c r="FZ98" s="156">
        <f t="shared" si="380"/>
        <v>0</v>
      </c>
      <c r="GA98" s="241" t="str">
        <f t="shared" si="381"/>
        <v/>
      </c>
      <c r="GB98" s="214" t="str">
        <f t="shared" si="276"/>
        <v/>
      </c>
      <c r="GC98" s="214" t="str">
        <f t="shared" si="382"/>
        <v/>
      </c>
      <c r="GD98" s="242" t="str">
        <f t="shared" si="383"/>
        <v/>
      </c>
      <c r="GE98" s="253" t="str">
        <f t="shared" si="384"/>
        <v/>
      </c>
      <c r="GF98" s="253" t="str">
        <f t="shared" si="385"/>
        <v/>
      </c>
      <c r="GG98" s="253" t="str">
        <f t="shared" si="386"/>
        <v/>
      </c>
      <c r="GH98" s="253" t="str">
        <f t="shared" si="387"/>
        <v/>
      </c>
      <c r="GI98" s="253" t="str">
        <f t="shared" si="388"/>
        <v/>
      </c>
      <c r="GJ98" s="253" t="str">
        <f t="shared" si="389"/>
        <v/>
      </c>
      <c r="GK98" s="253" t="str">
        <f t="shared" si="390"/>
        <v/>
      </c>
      <c r="GL98" s="253" t="str">
        <f t="shared" si="391"/>
        <v/>
      </c>
      <c r="GM98" s="253" t="str">
        <f t="shared" si="392"/>
        <v/>
      </c>
      <c r="GN98" s="253" t="str">
        <f t="shared" si="393"/>
        <v/>
      </c>
      <c r="GO98" s="329" t="str">
        <f t="shared" si="277"/>
        <v/>
      </c>
      <c r="GP98" s="329" t="str">
        <f t="shared" si="278"/>
        <v/>
      </c>
    </row>
    <row r="99" spans="1:198" x14ac:dyDescent="0.35">
      <c r="A99" s="1">
        <f>IF('Student Profile'!A98="","",'Student Profile'!A98)</f>
        <v>96</v>
      </c>
      <c r="B99" s="28" t="str">
        <f>IF('Student Profile'!B98="","",'Student Profile'!B98)</f>
        <v/>
      </c>
      <c r="C99" s="114" t="str">
        <f>IF('Entry of Marks'!F101="","",'Entry of Marks'!F101)</f>
        <v/>
      </c>
      <c r="D99" s="119" t="str">
        <f>IF('Entry of Marks'!AA101="","",'Entry of Marks'!AA101)</f>
        <v/>
      </c>
      <c r="E99" s="115" t="str">
        <f>IF('Entry of Marks'!M101="","",'Entry of Marks'!M101)</f>
        <v/>
      </c>
      <c r="F99" s="115" t="str">
        <f>IF('Entry of Marks'!AH101="","",'Entry of Marks'!AH101)</f>
        <v/>
      </c>
      <c r="G99" s="116" t="str">
        <f t="shared" si="213"/>
        <v/>
      </c>
      <c r="H99" s="116" t="str">
        <f>IF('Entry of Marks'!AO101="","",'Entry of Marks'!AO101)</f>
        <v/>
      </c>
      <c r="I99" s="116" t="str">
        <f t="shared" si="279"/>
        <v/>
      </c>
      <c r="J99" s="167" t="str">
        <f t="shared" si="280"/>
        <v/>
      </c>
      <c r="K99" s="167" t="str">
        <f t="shared" si="214"/>
        <v/>
      </c>
      <c r="L99" s="167" t="str">
        <f t="shared" si="215"/>
        <v/>
      </c>
      <c r="M99" s="165" t="str">
        <f t="shared" si="343"/>
        <v/>
      </c>
      <c r="N99" s="124" t="str">
        <f>IF('Entry of Marks'!F206="","",'Entry of Marks'!F206)</f>
        <v/>
      </c>
      <c r="O99" s="125" t="str">
        <f>IF('Entry of Marks'!AA206="","",'Entry of Marks'!AA206)</f>
        <v/>
      </c>
      <c r="P99" s="125" t="str">
        <f>IF('Entry of Marks'!M206="","",'Entry of Marks'!M206)</f>
        <v/>
      </c>
      <c r="Q99" s="257" t="str">
        <f>IF('Entry of Marks'!AH206="","",'Entry of Marks'!AH206)</f>
        <v/>
      </c>
      <c r="R99" s="116" t="str">
        <f t="shared" si="216"/>
        <v/>
      </c>
      <c r="S99" s="126" t="str">
        <f>IF('Entry of Marks'!AO206="","",'Entry of Marks'!AO206)</f>
        <v/>
      </c>
      <c r="T99" s="116" t="str">
        <f t="shared" si="217"/>
        <v/>
      </c>
      <c r="U99" s="167" t="str">
        <f t="shared" si="281"/>
        <v/>
      </c>
      <c r="V99" s="176" t="str">
        <f t="shared" si="218"/>
        <v/>
      </c>
      <c r="W99" s="176" t="str">
        <f t="shared" si="219"/>
        <v/>
      </c>
      <c r="X99" s="174" t="str">
        <f t="shared" si="341"/>
        <v/>
      </c>
      <c r="Y99" s="258" t="str">
        <f>IF('Entry of Marks'!F311="","",'Entry of Marks'!F311)</f>
        <v/>
      </c>
      <c r="Z99" s="119" t="str">
        <f>IF('Entry of Marks'!AA311="","",'Entry of Marks'!AA311)</f>
        <v/>
      </c>
      <c r="AA99" s="119" t="str">
        <f>IF('Entry of Marks'!M311="","",'Entry of Marks'!M311)</f>
        <v/>
      </c>
      <c r="AB99" s="119" t="str">
        <f>IF('Entry of Marks'!AH311="","",'Entry of Marks'!AH311)</f>
        <v/>
      </c>
      <c r="AC99" s="116" t="str">
        <f t="shared" si="220"/>
        <v/>
      </c>
      <c r="AD99" s="259" t="str">
        <f>IF('Entry of Marks'!AO311="","",'Entry of Marks'!AO311)</f>
        <v/>
      </c>
      <c r="AE99" s="116" t="str">
        <f t="shared" si="221"/>
        <v/>
      </c>
      <c r="AF99" s="167" t="str">
        <f t="shared" si="282"/>
        <v/>
      </c>
      <c r="AG99" s="167" t="str">
        <f t="shared" si="222"/>
        <v/>
      </c>
      <c r="AH99" s="167" t="str">
        <f t="shared" si="223"/>
        <v/>
      </c>
      <c r="AI99" s="165" t="str">
        <f t="shared" si="151"/>
        <v/>
      </c>
      <c r="AJ99" s="260" t="str">
        <f>IF('Entry of Marks'!F416="","",'Entry of Marks'!F416)</f>
        <v/>
      </c>
      <c r="AK99" s="257" t="str">
        <f>IF('Entry of Marks'!AA416="","",'Entry of Marks'!AA416)</f>
        <v/>
      </c>
      <c r="AL99" s="257" t="str">
        <f>IF('Entry of Marks'!M416="","",'Entry of Marks'!M416)</f>
        <v/>
      </c>
      <c r="AM99" s="257" t="str">
        <f>IF('Entry of Marks'!AH416="","",'Entry of Marks'!AH416)</f>
        <v/>
      </c>
      <c r="AN99" s="116" t="str">
        <f t="shared" si="224"/>
        <v/>
      </c>
      <c r="AO99" s="261" t="str">
        <f>IF('Entry of Marks'!AO416="","",'Entry of Marks'!AO416)</f>
        <v/>
      </c>
      <c r="AP99" s="116" t="str">
        <f t="shared" si="225"/>
        <v/>
      </c>
      <c r="AQ99" s="167" t="str">
        <f t="shared" si="283"/>
        <v/>
      </c>
      <c r="AR99" s="176" t="str">
        <f t="shared" si="342"/>
        <v/>
      </c>
      <c r="AS99" s="176" t="str">
        <f t="shared" si="226"/>
        <v/>
      </c>
      <c r="AT99" s="176" t="str">
        <f t="shared" si="152"/>
        <v/>
      </c>
      <c r="AU99" s="262" t="str">
        <f>IF('Entry of Marks'!F521="","",'Entry of Marks'!F521)</f>
        <v/>
      </c>
      <c r="AV99" s="119" t="str">
        <f>IF('Entry of Marks'!AA521="","",'Entry of Marks'!AA521)</f>
        <v/>
      </c>
      <c r="AW99" s="119" t="str">
        <f>IF('Entry of Marks'!M521="","",'Entry of Marks'!M521)</f>
        <v/>
      </c>
      <c r="AX99" s="119" t="str">
        <f>IF('Entry of Marks'!AH521="","",'Entry of Marks'!AH521)</f>
        <v/>
      </c>
      <c r="AY99" s="116" t="str">
        <f t="shared" si="227"/>
        <v/>
      </c>
      <c r="AZ99" s="259" t="str">
        <f>IF('Entry of Marks'!AO521="","",'Entry of Marks'!AO521)</f>
        <v/>
      </c>
      <c r="BA99" s="116" t="str">
        <f t="shared" si="228"/>
        <v/>
      </c>
      <c r="BB99" s="167" t="str">
        <f t="shared" si="284"/>
        <v/>
      </c>
      <c r="BC99" s="167" t="str">
        <f t="shared" si="229"/>
        <v/>
      </c>
      <c r="BD99" s="167" t="str">
        <f t="shared" si="230"/>
        <v/>
      </c>
      <c r="BE99" s="165" t="str">
        <f t="shared" si="146"/>
        <v/>
      </c>
      <c r="BF99" s="260" t="str">
        <f>IF('Entry of Marks'!F626="","",'Entry of Marks'!F626)</f>
        <v/>
      </c>
      <c r="BG99" s="257" t="str">
        <f>IF('Entry of Marks'!AA626="","",'Entry of Marks'!AA626)</f>
        <v/>
      </c>
      <c r="BH99" s="257" t="str">
        <f>IF('Entry of Marks'!M626="","",'Entry of Marks'!M626)</f>
        <v/>
      </c>
      <c r="BI99" s="257" t="str">
        <f>IF('Entry of Marks'!AH626="","",'Entry of Marks'!AH626)</f>
        <v/>
      </c>
      <c r="BJ99" s="116" t="str">
        <f t="shared" si="231"/>
        <v/>
      </c>
      <c r="BK99" s="261" t="str">
        <f>IF('Entry of Marks'!AO626="","",'Entry of Marks'!AO626)</f>
        <v/>
      </c>
      <c r="BL99" s="116" t="str">
        <f t="shared" si="232"/>
        <v/>
      </c>
      <c r="BM99" s="167" t="str">
        <f t="shared" si="285"/>
        <v/>
      </c>
      <c r="BN99" s="176" t="str">
        <f t="shared" si="233"/>
        <v/>
      </c>
      <c r="BO99" s="176" t="str">
        <f t="shared" si="234"/>
        <v/>
      </c>
      <c r="BP99" s="176" t="str">
        <f t="shared" si="147"/>
        <v/>
      </c>
      <c r="BQ99" s="258" t="str">
        <f>IF('Entry of Marks'!F731="","",'Entry of Marks'!F731)</f>
        <v/>
      </c>
      <c r="BR99" s="119" t="str">
        <f>IF('Entry of Marks'!AA731="","",'Entry of Marks'!AA731)</f>
        <v/>
      </c>
      <c r="BS99" s="119" t="str">
        <f>IF('Entry of Marks'!M731="","",'Entry of Marks'!M731)</f>
        <v/>
      </c>
      <c r="BT99" s="119" t="str">
        <f>IF('Entry of Marks'!AH731="","",'Entry of Marks'!AH731)</f>
        <v/>
      </c>
      <c r="BU99" s="116" t="str">
        <f t="shared" si="235"/>
        <v/>
      </c>
      <c r="BV99" s="119" t="str">
        <f>IF('Entry of Marks'!AO731="","",'Entry of Marks'!AO731)</f>
        <v/>
      </c>
      <c r="BW99" s="116" t="str">
        <f t="shared" si="236"/>
        <v/>
      </c>
      <c r="BX99" s="167" t="str">
        <f t="shared" si="286"/>
        <v/>
      </c>
      <c r="BY99" s="167" t="str">
        <f t="shared" si="237"/>
        <v/>
      </c>
      <c r="BZ99" s="167" t="str">
        <f t="shared" si="238"/>
        <v/>
      </c>
      <c r="CA99" s="165" t="str">
        <f t="shared" si="153"/>
        <v/>
      </c>
      <c r="CB99" s="260" t="str">
        <f>IF('Entry of Marks'!F836="","",'Entry of Marks'!F836)</f>
        <v/>
      </c>
      <c r="CC99" s="257" t="str">
        <f>IF('Entry of Marks'!AA836="","",'Entry of Marks'!AA836)</f>
        <v/>
      </c>
      <c r="CD99" s="257" t="str">
        <f>IF('Entry of Marks'!M836="","",'Entry of Marks'!M836)</f>
        <v/>
      </c>
      <c r="CE99" s="257" t="str">
        <f>IF('Entry of Marks'!AH836="","",'Entry of Marks'!AH836)</f>
        <v/>
      </c>
      <c r="CF99" s="116" t="str">
        <f t="shared" si="239"/>
        <v/>
      </c>
      <c r="CG99" s="261" t="str">
        <f>IF('Entry of Marks'!AO836="","",'Entry of Marks'!AO836)</f>
        <v/>
      </c>
      <c r="CH99" s="116" t="str">
        <f t="shared" si="240"/>
        <v/>
      </c>
      <c r="CI99" s="167" t="str">
        <f t="shared" si="287"/>
        <v/>
      </c>
      <c r="CJ99" s="176" t="str">
        <f t="shared" si="241"/>
        <v/>
      </c>
      <c r="CK99" s="176" t="str">
        <f t="shared" si="242"/>
        <v/>
      </c>
      <c r="CL99" s="324" t="str">
        <f t="shared" si="243"/>
        <v/>
      </c>
      <c r="CM99" s="258" t="str">
        <f>IF('Entry of Marks'!F941="","",'Entry of Marks'!F941)</f>
        <v/>
      </c>
      <c r="CN99" s="119" t="str">
        <f>IF('Entry of Marks'!AA941="","",'Entry of Marks'!AA941)</f>
        <v/>
      </c>
      <c r="CO99" s="119" t="str">
        <f>IF('Entry of Marks'!M941="","",'Entry of Marks'!M941)</f>
        <v/>
      </c>
      <c r="CP99" s="119" t="str">
        <f>IF('Entry of Marks'!AH941="","",'Entry of Marks'!AH941)</f>
        <v/>
      </c>
      <c r="CQ99" s="116" t="str">
        <f t="shared" si="244"/>
        <v/>
      </c>
      <c r="CR99" s="119" t="str">
        <f>IF('Entry of Marks'!AO941="","",'Entry of Marks'!AO941)</f>
        <v/>
      </c>
      <c r="CS99" s="116" t="str">
        <f t="shared" si="245"/>
        <v/>
      </c>
      <c r="CT99" s="167" t="str">
        <f t="shared" si="288"/>
        <v/>
      </c>
      <c r="CU99" s="167" t="str">
        <f t="shared" si="246"/>
        <v/>
      </c>
      <c r="CV99" s="167" t="str">
        <f t="shared" si="247"/>
        <v/>
      </c>
      <c r="CW99" s="165" t="str">
        <f t="shared" si="148"/>
        <v/>
      </c>
      <c r="CX99" s="131" t="str">
        <f>IF('Co-Scholostic'!C98="","",'Co-Scholostic'!C98)</f>
        <v/>
      </c>
      <c r="CY99" s="131" t="str">
        <f>IF('Co-Scholostic'!D98="","",'Co-Scholostic'!D98)</f>
        <v/>
      </c>
      <c r="CZ99" s="131" t="str">
        <f>IF('Co-Scholostic'!E98="","",'Co-Scholostic'!E98)</f>
        <v/>
      </c>
      <c r="DA99" s="131" t="str">
        <f>IF('Co-Scholostic'!F98="","",'Co-Scholostic'!F98)</f>
        <v/>
      </c>
      <c r="DB99" s="134" t="str">
        <f t="shared" si="248"/>
        <v/>
      </c>
      <c r="DC99" s="134" t="str">
        <f t="shared" si="249"/>
        <v/>
      </c>
      <c r="DD99" s="134" t="str">
        <f t="shared" si="250"/>
        <v/>
      </c>
      <c r="DE99" s="134" t="str">
        <f t="shared" si="251"/>
        <v/>
      </c>
      <c r="DF99" s="134" t="str">
        <f t="shared" si="252"/>
        <v/>
      </c>
      <c r="DG99" s="134" t="str">
        <f t="shared" si="253"/>
        <v/>
      </c>
      <c r="DH99" s="134" t="str">
        <f t="shared" si="254"/>
        <v/>
      </c>
      <c r="DI99" s="134" t="str">
        <f t="shared" si="255"/>
        <v/>
      </c>
      <c r="DJ99" s="134" t="e">
        <f t="shared" si="256"/>
        <v>#VALUE!</v>
      </c>
      <c r="DK99" s="137" t="str">
        <f t="shared" si="257"/>
        <v/>
      </c>
      <c r="DL99" s="137" t="str">
        <f t="shared" si="258"/>
        <v/>
      </c>
      <c r="DM99" s="137" t="str">
        <f t="shared" si="259"/>
        <v/>
      </c>
      <c r="DN99" s="137" t="str">
        <f t="shared" si="260"/>
        <v/>
      </c>
      <c r="DO99" s="137" t="str">
        <f t="shared" si="261"/>
        <v/>
      </c>
      <c r="DP99" s="137" t="str">
        <f t="shared" si="262"/>
        <v/>
      </c>
      <c r="DQ99" s="137" t="str">
        <f t="shared" si="263"/>
        <v/>
      </c>
      <c r="DR99" s="137" t="str">
        <f t="shared" si="264"/>
        <v/>
      </c>
      <c r="DS99" s="137" t="e">
        <f t="shared" si="265"/>
        <v>#VALUE!</v>
      </c>
      <c r="DT99" s="143" t="str">
        <f t="shared" si="266"/>
        <v/>
      </c>
      <c r="DU99" s="144" t="str">
        <f t="shared" si="267"/>
        <v/>
      </c>
      <c r="DV99" s="145" t="str">
        <f t="shared" si="149"/>
        <v/>
      </c>
      <c r="DW99" s="138"/>
      <c r="DX99" s="30" t="str">
        <f t="shared" si="150"/>
        <v/>
      </c>
      <c r="DY99" s="146" t="str">
        <f t="shared" si="268"/>
        <v/>
      </c>
      <c r="DZ99" s="266" t="str">
        <f t="shared" si="154"/>
        <v/>
      </c>
      <c r="EA99" s="266" t="str">
        <f t="shared" si="155"/>
        <v/>
      </c>
      <c r="EB99" s="266" t="str">
        <f t="shared" si="156"/>
        <v/>
      </c>
      <c r="EC99" s="266" t="str">
        <f t="shared" si="157"/>
        <v/>
      </c>
      <c r="ED99" s="266" t="str">
        <f t="shared" si="158"/>
        <v/>
      </c>
      <c r="EE99" s="266" t="str">
        <f t="shared" si="159"/>
        <v/>
      </c>
      <c r="EF99" s="266" t="str">
        <f t="shared" si="160"/>
        <v/>
      </c>
      <c r="EG99" s="268"/>
      <c r="EH99" s="269" t="str">
        <f t="shared" si="344"/>
        <v/>
      </c>
      <c r="EI99" s="269" t="str">
        <f t="shared" si="345"/>
        <v/>
      </c>
      <c r="EJ99" s="269" t="str">
        <f t="shared" si="346"/>
        <v/>
      </c>
      <c r="EK99" s="269" t="str">
        <f t="shared" si="347"/>
        <v/>
      </c>
      <c r="EL99" s="271" t="str">
        <f t="shared" si="348"/>
        <v/>
      </c>
      <c r="EM99" s="271" t="str">
        <f t="shared" si="349"/>
        <v/>
      </c>
      <c r="EN99" s="273" t="str">
        <f t="shared" si="350"/>
        <v/>
      </c>
      <c r="EO99" s="276">
        <f t="shared" si="351"/>
        <v>0</v>
      </c>
      <c r="EP99" s="276" t="str">
        <f t="shared" si="269"/>
        <v/>
      </c>
      <c r="EQ99" s="148" t="str">
        <f t="shared" si="352"/>
        <v/>
      </c>
      <c r="ER99" s="148" t="str">
        <f t="shared" si="270"/>
        <v/>
      </c>
      <c r="ES99" s="276" t="str">
        <f t="shared" si="353"/>
        <v/>
      </c>
      <c r="ET99" s="276" t="str">
        <f t="shared" si="271"/>
        <v/>
      </c>
      <c r="EU99" s="147" t="str">
        <f t="shared" si="354"/>
        <v/>
      </c>
      <c r="EV99" s="148" t="str">
        <f t="shared" si="355"/>
        <v/>
      </c>
      <c r="EW99" s="148" t="str">
        <f t="shared" si="356"/>
        <v/>
      </c>
      <c r="EX99" s="148"/>
      <c r="EY99" s="148" t="str">
        <f t="shared" si="357"/>
        <v/>
      </c>
      <c r="EZ99" s="151" t="str">
        <f t="shared" si="358"/>
        <v/>
      </c>
      <c r="FA99" s="151" t="str">
        <f t="shared" si="359"/>
        <v/>
      </c>
      <c r="FB99" s="151" t="str">
        <f t="shared" si="360"/>
        <v/>
      </c>
      <c r="FC99" s="151" t="str">
        <f t="shared" si="361"/>
        <v/>
      </c>
      <c r="FD99" s="151" t="str">
        <f t="shared" si="362"/>
        <v/>
      </c>
      <c r="FE99" s="151" t="str">
        <f t="shared" si="363"/>
        <v/>
      </c>
      <c r="FF99" s="151" t="str">
        <f t="shared" si="364"/>
        <v/>
      </c>
      <c r="FG99" s="152" t="str">
        <f t="shared" si="365"/>
        <v/>
      </c>
      <c r="FH99" s="152" t="str">
        <f t="shared" si="366"/>
        <v/>
      </c>
      <c r="FI99" s="152" t="str">
        <f t="shared" si="367"/>
        <v/>
      </c>
      <c r="FJ99" s="152" t="str">
        <f t="shared" si="368"/>
        <v/>
      </c>
      <c r="FK99" s="151" t="str">
        <f t="shared" si="369"/>
        <v/>
      </c>
      <c r="FL99" s="151" t="str">
        <f t="shared" si="370"/>
        <v/>
      </c>
      <c r="FM99" s="152" t="str">
        <f t="shared" si="371"/>
        <v/>
      </c>
      <c r="FN99" s="152">
        <f t="shared" si="372"/>
        <v>0</v>
      </c>
      <c r="FO99" s="152" t="str">
        <f t="shared" si="272"/>
        <v/>
      </c>
      <c r="FP99" s="152" t="str">
        <f t="shared" si="373"/>
        <v/>
      </c>
      <c r="FQ99" s="152" t="str">
        <f t="shared" si="273"/>
        <v/>
      </c>
      <c r="FR99" s="152" t="str">
        <f t="shared" si="374"/>
        <v/>
      </c>
      <c r="FS99" s="152" t="str">
        <f t="shared" si="274"/>
        <v/>
      </c>
      <c r="FT99" s="152" t="str">
        <f t="shared" si="375"/>
        <v/>
      </c>
      <c r="FU99" s="152" t="str">
        <f t="shared" si="376"/>
        <v/>
      </c>
      <c r="FV99" s="151" t="str">
        <f t="shared" si="377"/>
        <v/>
      </c>
      <c r="FW99" s="151" t="str">
        <f t="shared" si="378"/>
        <v/>
      </c>
      <c r="FX99" s="152" t="str">
        <f t="shared" si="275"/>
        <v/>
      </c>
      <c r="FY99" s="153" t="str">
        <f t="shared" si="379"/>
        <v/>
      </c>
      <c r="FZ99" s="156">
        <f t="shared" si="380"/>
        <v>0</v>
      </c>
      <c r="GA99" s="241" t="str">
        <f t="shared" si="381"/>
        <v/>
      </c>
      <c r="GB99" s="214" t="str">
        <f t="shared" si="276"/>
        <v/>
      </c>
      <c r="GC99" s="214" t="str">
        <f t="shared" si="382"/>
        <v/>
      </c>
      <c r="GD99" s="242" t="str">
        <f t="shared" si="383"/>
        <v/>
      </c>
      <c r="GE99" s="253" t="str">
        <f t="shared" si="384"/>
        <v/>
      </c>
      <c r="GF99" s="253" t="str">
        <f t="shared" si="385"/>
        <v/>
      </c>
      <c r="GG99" s="253" t="str">
        <f t="shared" si="386"/>
        <v/>
      </c>
      <c r="GH99" s="253" t="str">
        <f t="shared" si="387"/>
        <v/>
      </c>
      <c r="GI99" s="253" t="str">
        <f t="shared" si="388"/>
        <v/>
      </c>
      <c r="GJ99" s="253" t="str">
        <f t="shared" si="389"/>
        <v/>
      </c>
      <c r="GK99" s="253" t="str">
        <f t="shared" si="390"/>
        <v/>
      </c>
      <c r="GL99" s="253" t="str">
        <f t="shared" si="391"/>
        <v/>
      </c>
      <c r="GM99" s="253" t="str">
        <f t="shared" si="392"/>
        <v/>
      </c>
      <c r="GN99" s="253" t="str">
        <f t="shared" si="393"/>
        <v/>
      </c>
      <c r="GO99" s="329" t="str">
        <f t="shared" si="277"/>
        <v/>
      </c>
      <c r="GP99" s="329" t="str">
        <f t="shared" si="278"/>
        <v/>
      </c>
    </row>
    <row r="100" spans="1:198" x14ac:dyDescent="0.35">
      <c r="A100" s="1">
        <f>IF('Student Profile'!A99="","",'Student Profile'!A99)</f>
        <v>97</v>
      </c>
      <c r="B100" s="28" t="str">
        <f>IF('Student Profile'!B99="","",'Student Profile'!B99)</f>
        <v/>
      </c>
      <c r="C100" s="114" t="str">
        <f>IF('Entry of Marks'!F102="","",'Entry of Marks'!F102)</f>
        <v/>
      </c>
      <c r="D100" s="119" t="str">
        <f>IF('Entry of Marks'!AA102="","",'Entry of Marks'!AA102)</f>
        <v/>
      </c>
      <c r="E100" s="115" t="str">
        <f>IF('Entry of Marks'!M102="","",'Entry of Marks'!M102)</f>
        <v/>
      </c>
      <c r="F100" s="115" t="str">
        <f>IF('Entry of Marks'!AH102="","",'Entry of Marks'!AH102)</f>
        <v/>
      </c>
      <c r="G100" s="116" t="str">
        <f t="shared" si="213"/>
        <v/>
      </c>
      <c r="H100" s="116" t="str">
        <f>IF('Entry of Marks'!AO102="","",'Entry of Marks'!AO102)</f>
        <v/>
      </c>
      <c r="I100" s="116" t="str">
        <f t="shared" si="279"/>
        <v/>
      </c>
      <c r="J100" s="167" t="str">
        <f t="shared" si="280"/>
        <v/>
      </c>
      <c r="K100" s="167" t="str">
        <f t="shared" si="214"/>
        <v/>
      </c>
      <c r="L100" s="167" t="str">
        <f t="shared" si="215"/>
        <v/>
      </c>
      <c r="M100" s="165" t="str">
        <f t="shared" si="343"/>
        <v/>
      </c>
      <c r="N100" s="124" t="str">
        <f>IF('Entry of Marks'!F207="","",'Entry of Marks'!F207)</f>
        <v/>
      </c>
      <c r="O100" s="125" t="str">
        <f>IF('Entry of Marks'!AA207="","",'Entry of Marks'!AA207)</f>
        <v/>
      </c>
      <c r="P100" s="125" t="str">
        <f>IF('Entry of Marks'!M207="","",'Entry of Marks'!M207)</f>
        <v/>
      </c>
      <c r="Q100" s="257" t="str">
        <f>IF('Entry of Marks'!AH207="","",'Entry of Marks'!AH207)</f>
        <v/>
      </c>
      <c r="R100" s="116" t="str">
        <f t="shared" si="216"/>
        <v/>
      </c>
      <c r="S100" s="126" t="str">
        <f>IF('Entry of Marks'!AO207="","",'Entry of Marks'!AO207)</f>
        <v/>
      </c>
      <c r="T100" s="116" t="str">
        <f t="shared" si="217"/>
        <v/>
      </c>
      <c r="U100" s="167" t="str">
        <f t="shared" si="281"/>
        <v/>
      </c>
      <c r="V100" s="176" t="str">
        <f t="shared" si="218"/>
        <v/>
      </c>
      <c r="W100" s="176" t="str">
        <f t="shared" si="219"/>
        <v/>
      </c>
      <c r="X100" s="174" t="str">
        <f t="shared" si="341"/>
        <v/>
      </c>
      <c r="Y100" s="258" t="str">
        <f>IF('Entry of Marks'!F312="","",'Entry of Marks'!F312)</f>
        <v/>
      </c>
      <c r="Z100" s="119" t="str">
        <f>IF('Entry of Marks'!AA312="","",'Entry of Marks'!AA312)</f>
        <v/>
      </c>
      <c r="AA100" s="119" t="str">
        <f>IF('Entry of Marks'!M312="","",'Entry of Marks'!M312)</f>
        <v/>
      </c>
      <c r="AB100" s="119" t="str">
        <f>IF('Entry of Marks'!AH312="","",'Entry of Marks'!AH312)</f>
        <v/>
      </c>
      <c r="AC100" s="116" t="str">
        <f t="shared" si="220"/>
        <v/>
      </c>
      <c r="AD100" s="259" t="str">
        <f>IF('Entry of Marks'!AO312="","",'Entry of Marks'!AO312)</f>
        <v/>
      </c>
      <c r="AE100" s="116" t="str">
        <f t="shared" si="221"/>
        <v/>
      </c>
      <c r="AF100" s="167" t="str">
        <f t="shared" si="282"/>
        <v/>
      </c>
      <c r="AG100" s="167" t="str">
        <f t="shared" si="222"/>
        <v/>
      </c>
      <c r="AH100" s="167" t="str">
        <f t="shared" si="223"/>
        <v/>
      </c>
      <c r="AI100" s="165" t="str">
        <f t="shared" si="151"/>
        <v/>
      </c>
      <c r="AJ100" s="260" t="str">
        <f>IF('Entry of Marks'!F417="","",'Entry of Marks'!F417)</f>
        <v/>
      </c>
      <c r="AK100" s="257" t="str">
        <f>IF('Entry of Marks'!AA417="","",'Entry of Marks'!AA417)</f>
        <v/>
      </c>
      <c r="AL100" s="257" t="str">
        <f>IF('Entry of Marks'!M417="","",'Entry of Marks'!M417)</f>
        <v/>
      </c>
      <c r="AM100" s="257" t="str">
        <f>IF('Entry of Marks'!AH417="","",'Entry of Marks'!AH417)</f>
        <v/>
      </c>
      <c r="AN100" s="116" t="str">
        <f t="shared" si="224"/>
        <v/>
      </c>
      <c r="AO100" s="261" t="str">
        <f>IF('Entry of Marks'!AO417="","",'Entry of Marks'!AO417)</f>
        <v/>
      </c>
      <c r="AP100" s="116" t="str">
        <f t="shared" si="225"/>
        <v/>
      </c>
      <c r="AQ100" s="167" t="str">
        <f t="shared" si="283"/>
        <v/>
      </c>
      <c r="AR100" s="176" t="str">
        <f t="shared" si="342"/>
        <v/>
      </c>
      <c r="AS100" s="176" t="str">
        <f t="shared" si="226"/>
        <v/>
      </c>
      <c r="AT100" s="176" t="str">
        <f t="shared" si="152"/>
        <v/>
      </c>
      <c r="AU100" s="262" t="str">
        <f>IF('Entry of Marks'!F522="","",'Entry of Marks'!F522)</f>
        <v/>
      </c>
      <c r="AV100" s="119" t="str">
        <f>IF('Entry of Marks'!AA522="","",'Entry of Marks'!AA522)</f>
        <v/>
      </c>
      <c r="AW100" s="119" t="str">
        <f>IF('Entry of Marks'!M522="","",'Entry of Marks'!M522)</f>
        <v/>
      </c>
      <c r="AX100" s="119" t="str">
        <f>IF('Entry of Marks'!AH522="","",'Entry of Marks'!AH522)</f>
        <v/>
      </c>
      <c r="AY100" s="116" t="str">
        <f t="shared" si="227"/>
        <v/>
      </c>
      <c r="AZ100" s="259" t="str">
        <f>IF('Entry of Marks'!AO522="","",'Entry of Marks'!AO522)</f>
        <v/>
      </c>
      <c r="BA100" s="116" t="str">
        <f t="shared" si="228"/>
        <v/>
      </c>
      <c r="BB100" s="167" t="str">
        <f t="shared" si="284"/>
        <v/>
      </c>
      <c r="BC100" s="167" t="str">
        <f t="shared" si="229"/>
        <v/>
      </c>
      <c r="BD100" s="167" t="str">
        <f t="shared" si="230"/>
        <v/>
      </c>
      <c r="BE100" s="165" t="str">
        <f t="shared" si="146"/>
        <v/>
      </c>
      <c r="BF100" s="260" t="str">
        <f>IF('Entry of Marks'!F627="","",'Entry of Marks'!F627)</f>
        <v/>
      </c>
      <c r="BG100" s="257" t="str">
        <f>IF('Entry of Marks'!AA627="","",'Entry of Marks'!AA627)</f>
        <v/>
      </c>
      <c r="BH100" s="257" t="str">
        <f>IF('Entry of Marks'!M627="","",'Entry of Marks'!M627)</f>
        <v/>
      </c>
      <c r="BI100" s="257" t="str">
        <f>IF('Entry of Marks'!AH627="","",'Entry of Marks'!AH627)</f>
        <v/>
      </c>
      <c r="BJ100" s="116" t="str">
        <f t="shared" si="231"/>
        <v/>
      </c>
      <c r="BK100" s="261" t="str">
        <f>IF('Entry of Marks'!AO627="","",'Entry of Marks'!AO627)</f>
        <v/>
      </c>
      <c r="BL100" s="116" t="str">
        <f t="shared" si="232"/>
        <v/>
      </c>
      <c r="BM100" s="167" t="str">
        <f t="shared" si="285"/>
        <v/>
      </c>
      <c r="BN100" s="176" t="str">
        <f t="shared" si="233"/>
        <v/>
      </c>
      <c r="BO100" s="176" t="str">
        <f t="shared" si="234"/>
        <v/>
      </c>
      <c r="BP100" s="176" t="str">
        <f t="shared" si="147"/>
        <v/>
      </c>
      <c r="BQ100" s="258" t="str">
        <f>IF('Entry of Marks'!F732="","",'Entry of Marks'!F732)</f>
        <v/>
      </c>
      <c r="BR100" s="119" t="str">
        <f>IF('Entry of Marks'!AA732="","",'Entry of Marks'!AA732)</f>
        <v/>
      </c>
      <c r="BS100" s="119" t="str">
        <f>IF('Entry of Marks'!M732="","",'Entry of Marks'!M732)</f>
        <v/>
      </c>
      <c r="BT100" s="119" t="str">
        <f>IF('Entry of Marks'!AH732="","",'Entry of Marks'!AH732)</f>
        <v/>
      </c>
      <c r="BU100" s="116" t="str">
        <f t="shared" si="235"/>
        <v/>
      </c>
      <c r="BV100" s="119" t="str">
        <f>IF('Entry of Marks'!AO732="","",'Entry of Marks'!AO732)</f>
        <v/>
      </c>
      <c r="BW100" s="116" t="str">
        <f t="shared" si="236"/>
        <v/>
      </c>
      <c r="BX100" s="167" t="str">
        <f t="shared" si="286"/>
        <v/>
      </c>
      <c r="BY100" s="167" t="str">
        <f t="shared" si="237"/>
        <v/>
      </c>
      <c r="BZ100" s="167" t="str">
        <f t="shared" si="238"/>
        <v/>
      </c>
      <c r="CA100" s="165" t="str">
        <f t="shared" si="153"/>
        <v/>
      </c>
      <c r="CB100" s="260" t="str">
        <f>IF('Entry of Marks'!F837="","",'Entry of Marks'!F837)</f>
        <v/>
      </c>
      <c r="CC100" s="257" t="str">
        <f>IF('Entry of Marks'!AA837="","",'Entry of Marks'!AA837)</f>
        <v/>
      </c>
      <c r="CD100" s="257" t="str">
        <f>IF('Entry of Marks'!M837="","",'Entry of Marks'!M837)</f>
        <v/>
      </c>
      <c r="CE100" s="257" t="str">
        <f>IF('Entry of Marks'!AH837="","",'Entry of Marks'!AH837)</f>
        <v/>
      </c>
      <c r="CF100" s="116" t="str">
        <f t="shared" si="239"/>
        <v/>
      </c>
      <c r="CG100" s="261" t="str">
        <f>IF('Entry of Marks'!AO837="","",'Entry of Marks'!AO837)</f>
        <v/>
      </c>
      <c r="CH100" s="116" t="str">
        <f t="shared" si="240"/>
        <v/>
      </c>
      <c r="CI100" s="167" t="str">
        <f t="shared" si="287"/>
        <v/>
      </c>
      <c r="CJ100" s="176" t="str">
        <f t="shared" si="241"/>
        <v/>
      </c>
      <c r="CK100" s="176" t="str">
        <f t="shared" si="242"/>
        <v/>
      </c>
      <c r="CL100" s="324" t="str">
        <f t="shared" si="243"/>
        <v/>
      </c>
      <c r="CM100" s="258" t="str">
        <f>IF('Entry of Marks'!F942="","",'Entry of Marks'!F942)</f>
        <v/>
      </c>
      <c r="CN100" s="119" t="str">
        <f>IF('Entry of Marks'!AA942="","",'Entry of Marks'!AA942)</f>
        <v/>
      </c>
      <c r="CO100" s="119" t="str">
        <f>IF('Entry of Marks'!M942="","",'Entry of Marks'!M942)</f>
        <v/>
      </c>
      <c r="CP100" s="119" t="str">
        <f>IF('Entry of Marks'!AH942="","",'Entry of Marks'!AH942)</f>
        <v/>
      </c>
      <c r="CQ100" s="116" t="str">
        <f t="shared" si="244"/>
        <v/>
      </c>
      <c r="CR100" s="119" t="str">
        <f>IF('Entry of Marks'!AO942="","",'Entry of Marks'!AO942)</f>
        <v/>
      </c>
      <c r="CS100" s="116" t="str">
        <f t="shared" si="245"/>
        <v/>
      </c>
      <c r="CT100" s="167" t="str">
        <f t="shared" si="288"/>
        <v/>
      </c>
      <c r="CU100" s="167" t="str">
        <f t="shared" si="246"/>
        <v/>
      </c>
      <c r="CV100" s="167" t="str">
        <f t="shared" si="247"/>
        <v/>
      </c>
      <c r="CW100" s="165" t="str">
        <f t="shared" si="148"/>
        <v/>
      </c>
      <c r="CX100" s="131" t="str">
        <f>IF('Co-Scholostic'!C99="","",'Co-Scholostic'!C99)</f>
        <v/>
      </c>
      <c r="CY100" s="131" t="str">
        <f>IF('Co-Scholostic'!D99="","",'Co-Scholostic'!D99)</f>
        <v/>
      </c>
      <c r="CZ100" s="131" t="str">
        <f>IF('Co-Scholostic'!E99="","",'Co-Scholostic'!E99)</f>
        <v/>
      </c>
      <c r="DA100" s="131" t="str">
        <f>IF('Co-Scholostic'!F99="","",'Co-Scholostic'!F99)</f>
        <v/>
      </c>
      <c r="DB100" s="134" t="str">
        <f t="shared" si="248"/>
        <v/>
      </c>
      <c r="DC100" s="134" t="str">
        <f t="shared" si="249"/>
        <v/>
      </c>
      <c r="DD100" s="134" t="str">
        <f t="shared" si="250"/>
        <v/>
      </c>
      <c r="DE100" s="134" t="str">
        <f t="shared" si="251"/>
        <v/>
      </c>
      <c r="DF100" s="134" t="str">
        <f t="shared" si="252"/>
        <v/>
      </c>
      <c r="DG100" s="134" t="str">
        <f t="shared" si="253"/>
        <v/>
      </c>
      <c r="DH100" s="134" t="str">
        <f t="shared" si="254"/>
        <v/>
      </c>
      <c r="DI100" s="134" t="str">
        <f t="shared" si="255"/>
        <v/>
      </c>
      <c r="DJ100" s="134" t="e">
        <f t="shared" si="256"/>
        <v>#VALUE!</v>
      </c>
      <c r="DK100" s="137" t="str">
        <f t="shared" si="257"/>
        <v/>
      </c>
      <c r="DL100" s="137" t="str">
        <f t="shared" si="258"/>
        <v/>
      </c>
      <c r="DM100" s="137" t="str">
        <f t="shared" si="259"/>
        <v/>
      </c>
      <c r="DN100" s="137" t="str">
        <f t="shared" si="260"/>
        <v/>
      </c>
      <c r="DO100" s="137" t="str">
        <f t="shared" si="261"/>
        <v/>
      </c>
      <c r="DP100" s="137" t="str">
        <f t="shared" si="262"/>
        <v/>
      </c>
      <c r="DQ100" s="137" t="str">
        <f t="shared" si="263"/>
        <v/>
      </c>
      <c r="DR100" s="137" t="str">
        <f t="shared" si="264"/>
        <v/>
      </c>
      <c r="DS100" s="137" t="e">
        <f t="shared" si="265"/>
        <v>#VALUE!</v>
      </c>
      <c r="DT100" s="143" t="str">
        <f t="shared" si="266"/>
        <v/>
      </c>
      <c r="DU100" s="144" t="str">
        <f t="shared" si="267"/>
        <v/>
      </c>
      <c r="DV100" s="145" t="str">
        <f t="shared" si="149"/>
        <v/>
      </c>
      <c r="DW100" s="138"/>
      <c r="DX100" s="30" t="str">
        <f t="shared" si="150"/>
        <v/>
      </c>
      <c r="DY100" s="146" t="str">
        <f t="shared" si="268"/>
        <v/>
      </c>
      <c r="DZ100" s="266" t="str">
        <f t="shared" si="154"/>
        <v/>
      </c>
      <c r="EA100" s="266" t="str">
        <f t="shared" si="155"/>
        <v/>
      </c>
      <c r="EB100" s="266" t="str">
        <f t="shared" si="156"/>
        <v/>
      </c>
      <c r="EC100" s="266" t="str">
        <f t="shared" si="157"/>
        <v/>
      </c>
      <c r="ED100" s="266" t="str">
        <f t="shared" si="158"/>
        <v/>
      </c>
      <c r="EE100" s="266" t="str">
        <f t="shared" si="159"/>
        <v/>
      </c>
      <c r="EF100" s="266" t="str">
        <f t="shared" si="160"/>
        <v/>
      </c>
      <c r="EG100" s="268"/>
      <c r="EH100" s="269" t="str">
        <f t="shared" si="344"/>
        <v/>
      </c>
      <c r="EI100" s="269" t="str">
        <f t="shared" si="345"/>
        <v/>
      </c>
      <c r="EJ100" s="269" t="str">
        <f t="shared" si="346"/>
        <v/>
      </c>
      <c r="EK100" s="269" t="str">
        <f t="shared" si="347"/>
        <v/>
      </c>
      <c r="EL100" s="271" t="str">
        <f t="shared" si="348"/>
        <v/>
      </c>
      <c r="EM100" s="271" t="str">
        <f t="shared" si="349"/>
        <v/>
      </c>
      <c r="EN100" s="273" t="str">
        <f t="shared" si="350"/>
        <v/>
      </c>
      <c r="EO100" s="276">
        <f t="shared" si="351"/>
        <v>0</v>
      </c>
      <c r="EP100" s="276" t="str">
        <f t="shared" si="269"/>
        <v/>
      </c>
      <c r="EQ100" s="148" t="str">
        <f t="shared" si="352"/>
        <v/>
      </c>
      <c r="ER100" s="148" t="str">
        <f t="shared" si="270"/>
        <v/>
      </c>
      <c r="ES100" s="276" t="str">
        <f t="shared" si="353"/>
        <v/>
      </c>
      <c r="ET100" s="276" t="str">
        <f t="shared" si="271"/>
        <v/>
      </c>
      <c r="EU100" s="147" t="str">
        <f t="shared" si="354"/>
        <v/>
      </c>
      <c r="EV100" s="148" t="str">
        <f t="shared" si="355"/>
        <v/>
      </c>
      <c r="EW100" s="148" t="str">
        <f t="shared" si="356"/>
        <v/>
      </c>
      <c r="EX100" s="148"/>
      <c r="EY100" s="148" t="str">
        <f t="shared" si="357"/>
        <v/>
      </c>
      <c r="EZ100" s="151" t="str">
        <f t="shared" si="358"/>
        <v/>
      </c>
      <c r="FA100" s="151" t="str">
        <f t="shared" si="359"/>
        <v/>
      </c>
      <c r="FB100" s="151" t="str">
        <f t="shared" si="360"/>
        <v/>
      </c>
      <c r="FC100" s="151" t="str">
        <f t="shared" si="361"/>
        <v/>
      </c>
      <c r="FD100" s="151" t="str">
        <f t="shared" si="362"/>
        <v/>
      </c>
      <c r="FE100" s="151" t="str">
        <f t="shared" si="363"/>
        <v/>
      </c>
      <c r="FF100" s="151" t="str">
        <f t="shared" si="364"/>
        <v/>
      </c>
      <c r="FG100" s="152" t="str">
        <f t="shared" si="365"/>
        <v/>
      </c>
      <c r="FH100" s="152" t="str">
        <f t="shared" si="366"/>
        <v/>
      </c>
      <c r="FI100" s="152" t="str">
        <f t="shared" si="367"/>
        <v/>
      </c>
      <c r="FJ100" s="152" t="str">
        <f t="shared" si="368"/>
        <v/>
      </c>
      <c r="FK100" s="151" t="str">
        <f t="shared" si="369"/>
        <v/>
      </c>
      <c r="FL100" s="151" t="str">
        <f t="shared" si="370"/>
        <v/>
      </c>
      <c r="FM100" s="152" t="str">
        <f t="shared" si="371"/>
        <v/>
      </c>
      <c r="FN100" s="152">
        <f t="shared" si="372"/>
        <v>0</v>
      </c>
      <c r="FO100" s="152" t="str">
        <f t="shared" si="272"/>
        <v/>
      </c>
      <c r="FP100" s="152" t="str">
        <f t="shared" si="373"/>
        <v/>
      </c>
      <c r="FQ100" s="152" t="str">
        <f t="shared" si="273"/>
        <v/>
      </c>
      <c r="FR100" s="152" t="str">
        <f t="shared" si="374"/>
        <v/>
      </c>
      <c r="FS100" s="152" t="str">
        <f t="shared" si="274"/>
        <v/>
      </c>
      <c r="FT100" s="152" t="str">
        <f t="shared" si="375"/>
        <v/>
      </c>
      <c r="FU100" s="152" t="str">
        <f t="shared" si="376"/>
        <v/>
      </c>
      <c r="FV100" s="151" t="str">
        <f t="shared" si="377"/>
        <v/>
      </c>
      <c r="FW100" s="151" t="str">
        <f t="shared" si="378"/>
        <v/>
      </c>
      <c r="FX100" s="152" t="str">
        <f t="shared" si="275"/>
        <v/>
      </c>
      <c r="FY100" s="153" t="str">
        <f t="shared" si="379"/>
        <v/>
      </c>
      <c r="FZ100" s="156">
        <f t="shared" si="380"/>
        <v>0</v>
      </c>
      <c r="GA100" s="241" t="str">
        <f t="shared" si="381"/>
        <v/>
      </c>
      <c r="GB100" s="214" t="str">
        <f t="shared" si="276"/>
        <v/>
      </c>
      <c r="GC100" s="214" t="str">
        <f t="shared" si="382"/>
        <v/>
      </c>
      <c r="GD100" s="242" t="str">
        <f t="shared" si="383"/>
        <v/>
      </c>
      <c r="GE100" s="253" t="str">
        <f t="shared" si="384"/>
        <v/>
      </c>
      <c r="GF100" s="253" t="str">
        <f t="shared" si="385"/>
        <v/>
      </c>
      <c r="GG100" s="253" t="str">
        <f t="shared" si="386"/>
        <v/>
      </c>
      <c r="GH100" s="253" t="str">
        <f t="shared" si="387"/>
        <v/>
      </c>
      <c r="GI100" s="253" t="str">
        <f t="shared" si="388"/>
        <v/>
      </c>
      <c r="GJ100" s="253" t="str">
        <f t="shared" si="389"/>
        <v/>
      </c>
      <c r="GK100" s="253" t="str">
        <f t="shared" si="390"/>
        <v/>
      </c>
      <c r="GL100" s="253" t="str">
        <f t="shared" si="391"/>
        <v/>
      </c>
      <c r="GM100" s="253" t="str">
        <f t="shared" si="392"/>
        <v/>
      </c>
      <c r="GN100" s="253" t="str">
        <f t="shared" si="393"/>
        <v/>
      </c>
      <c r="GO100" s="329" t="str">
        <f t="shared" si="277"/>
        <v/>
      </c>
      <c r="GP100" s="329" t="str">
        <f t="shared" si="278"/>
        <v/>
      </c>
    </row>
    <row r="101" spans="1:198" x14ac:dyDescent="0.35">
      <c r="A101" s="1">
        <f>IF('Student Profile'!A100="","",'Student Profile'!A100)</f>
        <v>98</v>
      </c>
      <c r="B101" s="28" t="str">
        <f>IF('Student Profile'!B100="","",'Student Profile'!B100)</f>
        <v/>
      </c>
      <c r="C101" s="114" t="str">
        <f>IF('Entry of Marks'!F103="","",'Entry of Marks'!F103)</f>
        <v/>
      </c>
      <c r="D101" s="119" t="str">
        <f>IF('Entry of Marks'!AA103="","",'Entry of Marks'!AA103)</f>
        <v/>
      </c>
      <c r="E101" s="115" t="str">
        <f>IF('Entry of Marks'!M103="","",'Entry of Marks'!M103)</f>
        <v/>
      </c>
      <c r="F101" s="115" t="str">
        <f>IF('Entry of Marks'!AH103="","",'Entry of Marks'!AH103)</f>
        <v/>
      </c>
      <c r="G101" s="116" t="str">
        <f t="shared" si="213"/>
        <v/>
      </c>
      <c r="H101" s="116" t="str">
        <f>IF('Entry of Marks'!AO103="","",'Entry of Marks'!AO103)</f>
        <v/>
      </c>
      <c r="I101" s="116" t="str">
        <f t="shared" si="279"/>
        <v/>
      </c>
      <c r="J101" s="167" t="str">
        <f t="shared" si="280"/>
        <v/>
      </c>
      <c r="K101" s="167" t="str">
        <f t="shared" si="214"/>
        <v/>
      </c>
      <c r="L101" s="167" t="str">
        <f t="shared" si="215"/>
        <v/>
      </c>
      <c r="M101" s="165" t="str">
        <f t="shared" si="343"/>
        <v/>
      </c>
      <c r="N101" s="124" t="str">
        <f>IF('Entry of Marks'!F208="","",'Entry of Marks'!F208)</f>
        <v/>
      </c>
      <c r="O101" s="125" t="str">
        <f>IF('Entry of Marks'!AA208="","",'Entry of Marks'!AA208)</f>
        <v/>
      </c>
      <c r="P101" s="125" t="str">
        <f>IF('Entry of Marks'!M208="","",'Entry of Marks'!M208)</f>
        <v/>
      </c>
      <c r="Q101" s="257" t="str">
        <f>IF('Entry of Marks'!AH208="","",'Entry of Marks'!AH208)</f>
        <v/>
      </c>
      <c r="R101" s="116" t="str">
        <f t="shared" si="216"/>
        <v/>
      </c>
      <c r="S101" s="126" t="str">
        <f>IF('Entry of Marks'!AO208="","",'Entry of Marks'!AO208)</f>
        <v/>
      </c>
      <c r="T101" s="116" t="str">
        <f t="shared" si="217"/>
        <v/>
      </c>
      <c r="U101" s="167" t="str">
        <f t="shared" si="281"/>
        <v/>
      </c>
      <c r="V101" s="176" t="str">
        <f t="shared" si="218"/>
        <v/>
      </c>
      <c r="W101" s="176" t="str">
        <f t="shared" si="219"/>
        <v/>
      </c>
      <c r="X101" s="174" t="str">
        <f t="shared" si="341"/>
        <v/>
      </c>
      <c r="Y101" s="258" t="str">
        <f>IF('Entry of Marks'!F313="","",'Entry of Marks'!F313)</f>
        <v/>
      </c>
      <c r="Z101" s="119" t="str">
        <f>IF('Entry of Marks'!AA313="","",'Entry of Marks'!AA313)</f>
        <v/>
      </c>
      <c r="AA101" s="119" t="str">
        <f>IF('Entry of Marks'!M313="","",'Entry of Marks'!M313)</f>
        <v/>
      </c>
      <c r="AB101" s="119" t="str">
        <f>IF('Entry of Marks'!AH313="","",'Entry of Marks'!AH313)</f>
        <v/>
      </c>
      <c r="AC101" s="116" t="str">
        <f t="shared" si="220"/>
        <v/>
      </c>
      <c r="AD101" s="259" t="str">
        <f>IF('Entry of Marks'!AO313="","",'Entry of Marks'!AO313)</f>
        <v/>
      </c>
      <c r="AE101" s="116" t="str">
        <f t="shared" si="221"/>
        <v/>
      </c>
      <c r="AF101" s="167" t="str">
        <f t="shared" si="282"/>
        <v/>
      </c>
      <c r="AG101" s="167" t="str">
        <f t="shared" si="222"/>
        <v/>
      </c>
      <c r="AH101" s="167" t="str">
        <f t="shared" si="223"/>
        <v/>
      </c>
      <c r="AI101" s="165" t="str">
        <f t="shared" si="151"/>
        <v/>
      </c>
      <c r="AJ101" s="260" t="str">
        <f>IF('Entry of Marks'!F418="","",'Entry of Marks'!F418)</f>
        <v/>
      </c>
      <c r="AK101" s="257" t="str">
        <f>IF('Entry of Marks'!AA418="","",'Entry of Marks'!AA418)</f>
        <v/>
      </c>
      <c r="AL101" s="257" t="str">
        <f>IF('Entry of Marks'!M418="","",'Entry of Marks'!M418)</f>
        <v/>
      </c>
      <c r="AM101" s="257" t="str">
        <f>IF('Entry of Marks'!AH418="","",'Entry of Marks'!AH418)</f>
        <v/>
      </c>
      <c r="AN101" s="116" t="str">
        <f t="shared" si="224"/>
        <v/>
      </c>
      <c r="AO101" s="261" t="str">
        <f>IF('Entry of Marks'!AO418="","",'Entry of Marks'!AO418)</f>
        <v/>
      </c>
      <c r="AP101" s="116" t="str">
        <f t="shared" si="225"/>
        <v/>
      </c>
      <c r="AQ101" s="167" t="str">
        <f t="shared" si="283"/>
        <v/>
      </c>
      <c r="AR101" s="176" t="str">
        <f t="shared" si="342"/>
        <v/>
      </c>
      <c r="AS101" s="176" t="str">
        <f t="shared" si="226"/>
        <v/>
      </c>
      <c r="AT101" s="176" t="str">
        <f t="shared" si="152"/>
        <v/>
      </c>
      <c r="AU101" s="262" t="str">
        <f>IF('Entry of Marks'!F523="","",'Entry of Marks'!F523)</f>
        <v/>
      </c>
      <c r="AV101" s="119" t="str">
        <f>IF('Entry of Marks'!AA523="","",'Entry of Marks'!AA523)</f>
        <v/>
      </c>
      <c r="AW101" s="119" t="str">
        <f>IF('Entry of Marks'!M523="","",'Entry of Marks'!M523)</f>
        <v/>
      </c>
      <c r="AX101" s="119" t="str">
        <f>IF('Entry of Marks'!AH523="","",'Entry of Marks'!AH523)</f>
        <v/>
      </c>
      <c r="AY101" s="116" t="str">
        <f t="shared" si="227"/>
        <v/>
      </c>
      <c r="AZ101" s="259" t="str">
        <f>IF('Entry of Marks'!AO523="","",'Entry of Marks'!AO523)</f>
        <v/>
      </c>
      <c r="BA101" s="116" t="str">
        <f t="shared" si="228"/>
        <v/>
      </c>
      <c r="BB101" s="167" t="str">
        <f t="shared" si="284"/>
        <v/>
      </c>
      <c r="BC101" s="167" t="str">
        <f t="shared" si="229"/>
        <v/>
      </c>
      <c r="BD101" s="167" t="str">
        <f t="shared" si="230"/>
        <v/>
      </c>
      <c r="BE101" s="165" t="str">
        <f t="shared" si="146"/>
        <v/>
      </c>
      <c r="BF101" s="260" t="str">
        <f>IF('Entry of Marks'!F628="","",'Entry of Marks'!F628)</f>
        <v/>
      </c>
      <c r="BG101" s="257" t="str">
        <f>IF('Entry of Marks'!AA628="","",'Entry of Marks'!AA628)</f>
        <v/>
      </c>
      <c r="BH101" s="257" t="str">
        <f>IF('Entry of Marks'!M628="","",'Entry of Marks'!M628)</f>
        <v/>
      </c>
      <c r="BI101" s="257" t="str">
        <f>IF('Entry of Marks'!AH628="","",'Entry of Marks'!AH628)</f>
        <v/>
      </c>
      <c r="BJ101" s="116" t="str">
        <f t="shared" si="231"/>
        <v/>
      </c>
      <c r="BK101" s="261" t="str">
        <f>IF('Entry of Marks'!AO628="","",'Entry of Marks'!AO628)</f>
        <v/>
      </c>
      <c r="BL101" s="116" t="str">
        <f t="shared" si="232"/>
        <v/>
      </c>
      <c r="BM101" s="167" t="str">
        <f t="shared" si="285"/>
        <v/>
      </c>
      <c r="BN101" s="176" t="str">
        <f t="shared" si="233"/>
        <v/>
      </c>
      <c r="BO101" s="176" t="str">
        <f t="shared" si="234"/>
        <v/>
      </c>
      <c r="BP101" s="176" t="str">
        <f t="shared" si="147"/>
        <v/>
      </c>
      <c r="BQ101" s="258" t="str">
        <f>IF('Entry of Marks'!F733="","",'Entry of Marks'!F733)</f>
        <v/>
      </c>
      <c r="BR101" s="119" t="str">
        <f>IF('Entry of Marks'!AA733="","",'Entry of Marks'!AA733)</f>
        <v/>
      </c>
      <c r="BS101" s="119" t="str">
        <f>IF('Entry of Marks'!M733="","",'Entry of Marks'!M733)</f>
        <v/>
      </c>
      <c r="BT101" s="119" t="str">
        <f>IF('Entry of Marks'!AH733="","",'Entry of Marks'!AH733)</f>
        <v/>
      </c>
      <c r="BU101" s="116" t="str">
        <f t="shared" si="235"/>
        <v/>
      </c>
      <c r="BV101" s="119" t="str">
        <f>IF('Entry of Marks'!AO733="","",'Entry of Marks'!AO733)</f>
        <v/>
      </c>
      <c r="BW101" s="116" t="str">
        <f t="shared" si="236"/>
        <v/>
      </c>
      <c r="BX101" s="167" t="str">
        <f t="shared" si="286"/>
        <v/>
      </c>
      <c r="BY101" s="167" t="str">
        <f t="shared" si="237"/>
        <v/>
      </c>
      <c r="BZ101" s="167" t="str">
        <f t="shared" si="238"/>
        <v/>
      </c>
      <c r="CA101" s="165" t="str">
        <f t="shared" si="153"/>
        <v/>
      </c>
      <c r="CB101" s="260" t="str">
        <f>IF('Entry of Marks'!F838="","",'Entry of Marks'!F838)</f>
        <v/>
      </c>
      <c r="CC101" s="257" t="str">
        <f>IF('Entry of Marks'!AA838="","",'Entry of Marks'!AA838)</f>
        <v/>
      </c>
      <c r="CD101" s="257" t="str">
        <f>IF('Entry of Marks'!M838="","",'Entry of Marks'!M838)</f>
        <v/>
      </c>
      <c r="CE101" s="257" t="str">
        <f>IF('Entry of Marks'!AH838="","",'Entry of Marks'!AH838)</f>
        <v/>
      </c>
      <c r="CF101" s="116" t="str">
        <f t="shared" si="239"/>
        <v/>
      </c>
      <c r="CG101" s="261" t="str">
        <f>IF('Entry of Marks'!AO838="","",'Entry of Marks'!AO838)</f>
        <v/>
      </c>
      <c r="CH101" s="116" t="str">
        <f t="shared" si="240"/>
        <v/>
      </c>
      <c r="CI101" s="167" t="str">
        <f t="shared" si="287"/>
        <v/>
      </c>
      <c r="CJ101" s="176" t="str">
        <f t="shared" si="241"/>
        <v/>
      </c>
      <c r="CK101" s="176" t="str">
        <f t="shared" si="242"/>
        <v/>
      </c>
      <c r="CL101" s="324" t="str">
        <f t="shared" si="243"/>
        <v/>
      </c>
      <c r="CM101" s="258" t="str">
        <f>IF('Entry of Marks'!F943="","",'Entry of Marks'!F943)</f>
        <v/>
      </c>
      <c r="CN101" s="119" t="str">
        <f>IF('Entry of Marks'!AA943="","",'Entry of Marks'!AA943)</f>
        <v/>
      </c>
      <c r="CO101" s="119" t="str">
        <f>IF('Entry of Marks'!M943="","",'Entry of Marks'!M943)</f>
        <v/>
      </c>
      <c r="CP101" s="119" t="str">
        <f>IF('Entry of Marks'!AH943="","",'Entry of Marks'!AH943)</f>
        <v/>
      </c>
      <c r="CQ101" s="116" t="str">
        <f t="shared" si="244"/>
        <v/>
      </c>
      <c r="CR101" s="119" t="str">
        <f>IF('Entry of Marks'!AO943="","",'Entry of Marks'!AO943)</f>
        <v/>
      </c>
      <c r="CS101" s="116" t="str">
        <f t="shared" si="245"/>
        <v/>
      </c>
      <c r="CT101" s="167" t="str">
        <f t="shared" si="288"/>
        <v/>
      </c>
      <c r="CU101" s="167" t="str">
        <f t="shared" si="246"/>
        <v/>
      </c>
      <c r="CV101" s="167" t="str">
        <f t="shared" si="247"/>
        <v/>
      </c>
      <c r="CW101" s="165" t="str">
        <f t="shared" si="148"/>
        <v/>
      </c>
      <c r="CX101" s="131" t="str">
        <f>IF('Co-Scholostic'!C100="","",'Co-Scholostic'!C100)</f>
        <v/>
      </c>
      <c r="CY101" s="131" t="str">
        <f>IF('Co-Scholostic'!D100="","",'Co-Scholostic'!D100)</f>
        <v/>
      </c>
      <c r="CZ101" s="131" t="str">
        <f>IF('Co-Scholostic'!E100="","",'Co-Scholostic'!E100)</f>
        <v/>
      </c>
      <c r="DA101" s="131" t="str">
        <f>IF('Co-Scholostic'!F100="","",'Co-Scholostic'!F100)</f>
        <v/>
      </c>
      <c r="DB101" s="134" t="str">
        <f t="shared" si="248"/>
        <v/>
      </c>
      <c r="DC101" s="134" t="str">
        <f t="shared" si="249"/>
        <v/>
      </c>
      <c r="DD101" s="134" t="str">
        <f t="shared" si="250"/>
        <v/>
      </c>
      <c r="DE101" s="134" t="str">
        <f t="shared" si="251"/>
        <v/>
      </c>
      <c r="DF101" s="134" t="str">
        <f t="shared" si="252"/>
        <v/>
      </c>
      <c r="DG101" s="134" t="str">
        <f t="shared" si="253"/>
        <v/>
      </c>
      <c r="DH101" s="134" t="str">
        <f t="shared" si="254"/>
        <v/>
      </c>
      <c r="DI101" s="134" t="str">
        <f t="shared" si="255"/>
        <v/>
      </c>
      <c r="DJ101" s="134" t="e">
        <f t="shared" si="256"/>
        <v>#VALUE!</v>
      </c>
      <c r="DK101" s="137" t="str">
        <f t="shared" si="257"/>
        <v/>
      </c>
      <c r="DL101" s="137" t="str">
        <f t="shared" si="258"/>
        <v/>
      </c>
      <c r="DM101" s="137" t="str">
        <f t="shared" si="259"/>
        <v/>
      </c>
      <c r="DN101" s="137" t="str">
        <f t="shared" si="260"/>
        <v/>
      </c>
      <c r="DO101" s="137" t="str">
        <f t="shared" si="261"/>
        <v/>
      </c>
      <c r="DP101" s="137" t="str">
        <f t="shared" si="262"/>
        <v/>
      </c>
      <c r="DQ101" s="137" t="str">
        <f t="shared" si="263"/>
        <v/>
      </c>
      <c r="DR101" s="137" t="str">
        <f t="shared" si="264"/>
        <v/>
      </c>
      <c r="DS101" s="137" t="e">
        <f t="shared" si="265"/>
        <v>#VALUE!</v>
      </c>
      <c r="DT101" s="143" t="str">
        <f t="shared" si="266"/>
        <v/>
      </c>
      <c r="DU101" s="144" t="str">
        <f t="shared" si="267"/>
        <v/>
      </c>
      <c r="DV101" s="145" t="str">
        <f t="shared" si="149"/>
        <v/>
      </c>
      <c r="DW101" s="138"/>
      <c r="DX101" s="30" t="str">
        <f t="shared" si="150"/>
        <v/>
      </c>
      <c r="DY101" s="146" t="str">
        <f t="shared" si="268"/>
        <v/>
      </c>
      <c r="DZ101" s="266" t="str">
        <f t="shared" si="154"/>
        <v/>
      </c>
      <c r="EA101" s="266" t="str">
        <f t="shared" si="155"/>
        <v/>
      </c>
      <c r="EB101" s="266" t="str">
        <f t="shared" si="156"/>
        <v/>
      </c>
      <c r="EC101" s="266" t="str">
        <f t="shared" si="157"/>
        <v/>
      </c>
      <c r="ED101" s="266" t="str">
        <f t="shared" si="158"/>
        <v/>
      </c>
      <c r="EE101" s="266" t="str">
        <f t="shared" si="159"/>
        <v/>
      </c>
      <c r="EF101" s="266" t="str">
        <f t="shared" si="160"/>
        <v/>
      </c>
      <c r="EG101" s="268"/>
      <c r="EH101" s="269" t="str">
        <f t="shared" si="344"/>
        <v/>
      </c>
      <c r="EI101" s="269" t="str">
        <f t="shared" si="345"/>
        <v/>
      </c>
      <c r="EJ101" s="269" t="str">
        <f t="shared" si="346"/>
        <v/>
      </c>
      <c r="EK101" s="269" t="str">
        <f t="shared" si="347"/>
        <v/>
      </c>
      <c r="EL101" s="271" t="str">
        <f t="shared" si="348"/>
        <v/>
      </c>
      <c r="EM101" s="271" t="str">
        <f t="shared" si="349"/>
        <v/>
      </c>
      <c r="EN101" s="273" t="str">
        <f t="shared" si="350"/>
        <v/>
      </c>
      <c r="EO101" s="276">
        <f t="shared" si="351"/>
        <v>0</v>
      </c>
      <c r="EP101" s="276" t="str">
        <f t="shared" si="269"/>
        <v/>
      </c>
      <c r="EQ101" s="148" t="str">
        <f t="shared" si="352"/>
        <v/>
      </c>
      <c r="ER101" s="148" t="str">
        <f t="shared" si="270"/>
        <v/>
      </c>
      <c r="ES101" s="276" t="str">
        <f t="shared" si="353"/>
        <v/>
      </c>
      <c r="ET101" s="276" t="str">
        <f t="shared" si="271"/>
        <v/>
      </c>
      <c r="EU101" s="147" t="str">
        <f t="shared" si="354"/>
        <v/>
      </c>
      <c r="EV101" s="148" t="str">
        <f t="shared" si="355"/>
        <v/>
      </c>
      <c r="EW101" s="148" t="str">
        <f t="shared" si="356"/>
        <v/>
      </c>
      <c r="EX101" s="148"/>
      <c r="EY101" s="148" t="str">
        <f t="shared" si="357"/>
        <v/>
      </c>
      <c r="EZ101" s="151" t="str">
        <f t="shared" si="358"/>
        <v/>
      </c>
      <c r="FA101" s="151" t="str">
        <f t="shared" si="359"/>
        <v/>
      </c>
      <c r="FB101" s="151" t="str">
        <f t="shared" si="360"/>
        <v/>
      </c>
      <c r="FC101" s="151" t="str">
        <f t="shared" si="361"/>
        <v/>
      </c>
      <c r="FD101" s="151" t="str">
        <f t="shared" si="362"/>
        <v/>
      </c>
      <c r="FE101" s="151" t="str">
        <f t="shared" si="363"/>
        <v/>
      </c>
      <c r="FF101" s="151" t="str">
        <f t="shared" si="364"/>
        <v/>
      </c>
      <c r="FG101" s="152" t="str">
        <f t="shared" si="365"/>
        <v/>
      </c>
      <c r="FH101" s="152" t="str">
        <f t="shared" si="366"/>
        <v/>
      </c>
      <c r="FI101" s="152" t="str">
        <f t="shared" si="367"/>
        <v/>
      </c>
      <c r="FJ101" s="152" t="str">
        <f t="shared" si="368"/>
        <v/>
      </c>
      <c r="FK101" s="151" t="str">
        <f t="shared" si="369"/>
        <v/>
      </c>
      <c r="FL101" s="151" t="str">
        <f t="shared" si="370"/>
        <v/>
      </c>
      <c r="FM101" s="152" t="str">
        <f t="shared" si="371"/>
        <v/>
      </c>
      <c r="FN101" s="152">
        <f t="shared" si="372"/>
        <v>0</v>
      </c>
      <c r="FO101" s="152" t="str">
        <f t="shared" si="272"/>
        <v/>
      </c>
      <c r="FP101" s="152" t="str">
        <f t="shared" si="373"/>
        <v/>
      </c>
      <c r="FQ101" s="152" t="str">
        <f t="shared" si="273"/>
        <v/>
      </c>
      <c r="FR101" s="152" t="str">
        <f t="shared" si="374"/>
        <v/>
      </c>
      <c r="FS101" s="152" t="str">
        <f t="shared" si="274"/>
        <v/>
      </c>
      <c r="FT101" s="152" t="str">
        <f t="shared" si="375"/>
        <v/>
      </c>
      <c r="FU101" s="152" t="str">
        <f t="shared" si="376"/>
        <v/>
      </c>
      <c r="FV101" s="151" t="str">
        <f t="shared" si="377"/>
        <v/>
      </c>
      <c r="FW101" s="151" t="str">
        <f t="shared" si="378"/>
        <v/>
      </c>
      <c r="FX101" s="152" t="str">
        <f t="shared" si="275"/>
        <v/>
      </c>
      <c r="FY101" s="153" t="str">
        <f t="shared" si="379"/>
        <v/>
      </c>
      <c r="FZ101" s="156">
        <f t="shared" si="380"/>
        <v>0</v>
      </c>
      <c r="GA101" s="241" t="str">
        <f t="shared" si="381"/>
        <v/>
      </c>
      <c r="GB101" s="214" t="str">
        <f t="shared" si="276"/>
        <v/>
      </c>
      <c r="GC101" s="214" t="str">
        <f t="shared" si="382"/>
        <v/>
      </c>
      <c r="GD101" s="242" t="str">
        <f t="shared" si="383"/>
        <v/>
      </c>
      <c r="GE101" s="253" t="str">
        <f t="shared" si="384"/>
        <v/>
      </c>
      <c r="GF101" s="253" t="str">
        <f t="shared" si="385"/>
        <v/>
      </c>
      <c r="GG101" s="253" t="str">
        <f t="shared" si="386"/>
        <v/>
      </c>
      <c r="GH101" s="253" t="str">
        <f t="shared" si="387"/>
        <v/>
      </c>
      <c r="GI101" s="253" t="str">
        <f t="shared" si="388"/>
        <v/>
      </c>
      <c r="GJ101" s="253" t="str">
        <f t="shared" si="389"/>
        <v/>
      </c>
      <c r="GK101" s="253" t="str">
        <f t="shared" si="390"/>
        <v/>
      </c>
      <c r="GL101" s="253" t="str">
        <f t="shared" si="391"/>
        <v/>
      </c>
      <c r="GM101" s="253" t="str">
        <f t="shared" si="392"/>
        <v/>
      </c>
      <c r="GN101" s="253" t="str">
        <f t="shared" si="393"/>
        <v/>
      </c>
      <c r="GO101" s="329" t="str">
        <f t="shared" si="277"/>
        <v/>
      </c>
      <c r="GP101" s="329" t="str">
        <f t="shared" si="278"/>
        <v/>
      </c>
    </row>
    <row r="102" spans="1:198" x14ac:dyDescent="0.35">
      <c r="A102" s="1">
        <f>IF('Student Profile'!A101="","",'Student Profile'!A101)</f>
        <v>99</v>
      </c>
      <c r="B102" s="28" t="str">
        <f>IF('Student Profile'!B101="","",'Student Profile'!B101)</f>
        <v/>
      </c>
      <c r="C102" s="114" t="str">
        <f>IF('Entry of Marks'!F104="","",'Entry of Marks'!F104)</f>
        <v/>
      </c>
      <c r="D102" s="119" t="str">
        <f>IF('Entry of Marks'!AA104="","",'Entry of Marks'!AA104)</f>
        <v/>
      </c>
      <c r="E102" s="115" t="str">
        <f>IF('Entry of Marks'!M104="","",'Entry of Marks'!M104)</f>
        <v/>
      </c>
      <c r="F102" s="115" t="str">
        <f>IF('Entry of Marks'!AH104="","",'Entry of Marks'!AH104)</f>
        <v/>
      </c>
      <c r="G102" s="116" t="str">
        <f t="shared" si="213"/>
        <v/>
      </c>
      <c r="H102" s="116" t="str">
        <f>IF('Entry of Marks'!AO104="","",'Entry of Marks'!AO104)</f>
        <v/>
      </c>
      <c r="I102" s="116" t="str">
        <f t="shared" si="279"/>
        <v/>
      </c>
      <c r="J102" s="167" t="str">
        <f t="shared" si="280"/>
        <v/>
      </c>
      <c r="K102" s="167" t="str">
        <f t="shared" si="214"/>
        <v/>
      </c>
      <c r="L102" s="167" t="str">
        <f t="shared" si="215"/>
        <v/>
      </c>
      <c r="M102" s="165" t="str">
        <f t="shared" si="343"/>
        <v/>
      </c>
      <c r="N102" s="124" t="str">
        <f>IF('Entry of Marks'!F209="","",'Entry of Marks'!F209)</f>
        <v/>
      </c>
      <c r="O102" s="125" t="str">
        <f>IF('Entry of Marks'!AA209="","",'Entry of Marks'!AA209)</f>
        <v/>
      </c>
      <c r="P102" s="125" t="str">
        <f>IF('Entry of Marks'!M209="","",'Entry of Marks'!M209)</f>
        <v/>
      </c>
      <c r="Q102" s="257" t="str">
        <f>IF('Entry of Marks'!AH209="","",'Entry of Marks'!AH209)</f>
        <v/>
      </c>
      <c r="R102" s="116" t="str">
        <f t="shared" si="216"/>
        <v/>
      </c>
      <c r="S102" s="126" t="str">
        <f>IF('Entry of Marks'!AO209="","",'Entry of Marks'!AO209)</f>
        <v/>
      </c>
      <c r="T102" s="116" t="str">
        <f t="shared" si="217"/>
        <v/>
      </c>
      <c r="U102" s="167" t="str">
        <f t="shared" si="281"/>
        <v/>
      </c>
      <c r="V102" s="176" t="str">
        <f t="shared" si="218"/>
        <v/>
      </c>
      <c r="W102" s="176" t="str">
        <f t="shared" si="219"/>
        <v/>
      </c>
      <c r="X102" s="174" t="str">
        <f t="shared" si="341"/>
        <v/>
      </c>
      <c r="Y102" s="258" t="str">
        <f>IF('Entry of Marks'!F314="","",'Entry of Marks'!F314)</f>
        <v/>
      </c>
      <c r="Z102" s="119" t="str">
        <f>IF('Entry of Marks'!AA314="","",'Entry of Marks'!AA314)</f>
        <v/>
      </c>
      <c r="AA102" s="119" t="str">
        <f>IF('Entry of Marks'!M314="","",'Entry of Marks'!M314)</f>
        <v/>
      </c>
      <c r="AB102" s="119" t="str">
        <f>IF('Entry of Marks'!AH314="","",'Entry of Marks'!AH314)</f>
        <v/>
      </c>
      <c r="AC102" s="116" t="str">
        <f t="shared" si="220"/>
        <v/>
      </c>
      <c r="AD102" s="259" t="str">
        <f>IF('Entry of Marks'!AO314="","",'Entry of Marks'!AO314)</f>
        <v/>
      </c>
      <c r="AE102" s="116" t="str">
        <f t="shared" si="221"/>
        <v/>
      </c>
      <c r="AF102" s="167" t="str">
        <f t="shared" si="282"/>
        <v/>
      </c>
      <c r="AG102" s="167" t="str">
        <f t="shared" si="222"/>
        <v/>
      </c>
      <c r="AH102" s="167" t="str">
        <f t="shared" si="223"/>
        <v/>
      </c>
      <c r="AI102" s="165" t="str">
        <f t="shared" si="151"/>
        <v/>
      </c>
      <c r="AJ102" s="260" t="str">
        <f>IF('Entry of Marks'!F419="","",'Entry of Marks'!F419)</f>
        <v/>
      </c>
      <c r="AK102" s="257" t="str">
        <f>IF('Entry of Marks'!AA419="","",'Entry of Marks'!AA419)</f>
        <v/>
      </c>
      <c r="AL102" s="257" t="str">
        <f>IF('Entry of Marks'!M419="","",'Entry of Marks'!M419)</f>
        <v/>
      </c>
      <c r="AM102" s="257" t="str">
        <f>IF('Entry of Marks'!AH419="","",'Entry of Marks'!AH419)</f>
        <v/>
      </c>
      <c r="AN102" s="116" t="str">
        <f t="shared" si="224"/>
        <v/>
      </c>
      <c r="AO102" s="261" t="str">
        <f>IF('Entry of Marks'!AO419="","",'Entry of Marks'!AO419)</f>
        <v/>
      </c>
      <c r="AP102" s="116" t="str">
        <f t="shared" si="225"/>
        <v/>
      </c>
      <c r="AQ102" s="167" t="str">
        <f t="shared" si="283"/>
        <v/>
      </c>
      <c r="AR102" s="176" t="str">
        <f t="shared" si="342"/>
        <v/>
      </c>
      <c r="AS102" s="176" t="str">
        <f t="shared" si="226"/>
        <v/>
      </c>
      <c r="AT102" s="176" t="str">
        <f t="shared" si="152"/>
        <v/>
      </c>
      <c r="AU102" s="262" t="str">
        <f>IF('Entry of Marks'!F524="","",'Entry of Marks'!F524)</f>
        <v/>
      </c>
      <c r="AV102" s="119" t="str">
        <f>IF('Entry of Marks'!AA524="","",'Entry of Marks'!AA524)</f>
        <v/>
      </c>
      <c r="AW102" s="119" t="str">
        <f>IF('Entry of Marks'!M524="","",'Entry of Marks'!M524)</f>
        <v/>
      </c>
      <c r="AX102" s="119" t="str">
        <f>IF('Entry of Marks'!AH524="","",'Entry of Marks'!AH524)</f>
        <v/>
      </c>
      <c r="AY102" s="116" t="str">
        <f t="shared" si="227"/>
        <v/>
      </c>
      <c r="AZ102" s="259" t="str">
        <f>IF('Entry of Marks'!AO524="","",'Entry of Marks'!AO524)</f>
        <v/>
      </c>
      <c r="BA102" s="116" t="str">
        <f t="shared" si="228"/>
        <v/>
      </c>
      <c r="BB102" s="167" t="str">
        <f t="shared" si="284"/>
        <v/>
      </c>
      <c r="BC102" s="167" t="str">
        <f t="shared" si="229"/>
        <v/>
      </c>
      <c r="BD102" s="167" t="str">
        <f t="shared" si="230"/>
        <v/>
      </c>
      <c r="BE102" s="165" t="str">
        <f t="shared" si="146"/>
        <v/>
      </c>
      <c r="BF102" s="260" t="str">
        <f>IF('Entry of Marks'!F629="","",'Entry of Marks'!F629)</f>
        <v/>
      </c>
      <c r="BG102" s="257" t="str">
        <f>IF('Entry of Marks'!AA629="","",'Entry of Marks'!AA629)</f>
        <v/>
      </c>
      <c r="BH102" s="257" t="str">
        <f>IF('Entry of Marks'!M629="","",'Entry of Marks'!M629)</f>
        <v/>
      </c>
      <c r="BI102" s="257" t="str">
        <f>IF('Entry of Marks'!AH629="","",'Entry of Marks'!AH629)</f>
        <v/>
      </c>
      <c r="BJ102" s="116" t="str">
        <f t="shared" si="231"/>
        <v/>
      </c>
      <c r="BK102" s="261" t="str">
        <f>IF('Entry of Marks'!AO629="","",'Entry of Marks'!AO629)</f>
        <v/>
      </c>
      <c r="BL102" s="116" t="str">
        <f t="shared" si="232"/>
        <v/>
      </c>
      <c r="BM102" s="167" t="str">
        <f t="shared" si="285"/>
        <v/>
      </c>
      <c r="BN102" s="176" t="str">
        <f t="shared" si="233"/>
        <v/>
      </c>
      <c r="BO102" s="176" t="str">
        <f t="shared" si="234"/>
        <v/>
      </c>
      <c r="BP102" s="176" t="str">
        <f t="shared" si="147"/>
        <v/>
      </c>
      <c r="BQ102" s="258" t="str">
        <f>IF('Entry of Marks'!F734="","",'Entry of Marks'!F734)</f>
        <v/>
      </c>
      <c r="BR102" s="119" t="str">
        <f>IF('Entry of Marks'!AA734="","",'Entry of Marks'!AA734)</f>
        <v/>
      </c>
      <c r="BS102" s="119" t="str">
        <f>IF('Entry of Marks'!M734="","",'Entry of Marks'!M734)</f>
        <v/>
      </c>
      <c r="BT102" s="119" t="str">
        <f>IF('Entry of Marks'!AH734="","",'Entry of Marks'!AH734)</f>
        <v/>
      </c>
      <c r="BU102" s="116" t="str">
        <f t="shared" si="235"/>
        <v/>
      </c>
      <c r="BV102" s="119" t="str">
        <f>IF('Entry of Marks'!AO734="","",'Entry of Marks'!AO734)</f>
        <v/>
      </c>
      <c r="BW102" s="116" t="str">
        <f t="shared" si="236"/>
        <v/>
      </c>
      <c r="BX102" s="167" t="str">
        <f t="shared" si="286"/>
        <v/>
      </c>
      <c r="BY102" s="167" t="str">
        <f t="shared" si="237"/>
        <v/>
      </c>
      <c r="BZ102" s="167" t="str">
        <f t="shared" si="238"/>
        <v/>
      </c>
      <c r="CA102" s="165" t="str">
        <f t="shared" si="153"/>
        <v/>
      </c>
      <c r="CB102" s="260" t="str">
        <f>IF('Entry of Marks'!F839="","",'Entry of Marks'!F839)</f>
        <v/>
      </c>
      <c r="CC102" s="257" t="str">
        <f>IF('Entry of Marks'!AA839="","",'Entry of Marks'!AA839)</f>
        <v/>
      </c>
      <c r="CD102" s="257" t="str">
        <f>IF('Entry of Marks'!M839="","",'Entry of Marks'!M839)</f>
        <v/>
      </c>
      <c r="CE102" s="257" t="str">
        <f>IF('Entry of Marks'!AH839="","",'Entry of Marks'!AH839)</f>
        <v/>
      </c>
      <c r="CF102" s="116" t="str">
        <f t="shared" si="239"/>
        <v/>
      </c>
      <c r="CG102" s="261" t="str">
        <f>IF('Entry of Marks'!AO839="","",'Entry of Marks'!AO839)</f>
        <v/>
      </c>
      <c r="CH102" s="116" t="str">
        <f t="shared" si="240"/>
        <v/>
      </c>
      <c r="CI102" s="167" t="str">
        <f t="shared" si="287"/>
        <v/>
      </c>
      <c r="CJ102" s="176" t="str">
        <f t="shared" si="241"/>
        <v/>
      </c>
      <c r="CK102" s="176" t="str">
        <f t="shared" si="242"/>
        <v/>
      </c>
      <c r="CL102" s="324" t="str">
        <f t="shared" si="243"/>
        <v/>
      </c>
      <c r="CM102" s="258" t="str">
        <f>IF('Entry of Marks'!F944="","",'Entry of Marks'!F944)</f>
        <v/>
      </c>
      <c r="CN102" s="119" t="str">
        <f>IF('Entry of Marks'!AA944="","",'Entry of Marks'!AA944)</f>
        <v/>
      </c>
      <c r="CO102" s="119" t="str">
        <f>IF('Entry of Marks'!M944="","",'Entry of Marks'!M944)</f>
        <v/>
      </c>
      <c r="CP102" s="119" t="str">
        <f>IF('Entry of Marks'!AH944="","",'Entry of Marks'!AH944)</f>
        <v/>
      </c>
      <c r="CQ102" s="116" t="str">
        <f t="shared" si="244"/>
        <v/>
      </c>
      <c r="CR102" s="119" t="str">
        <f>IF('Entry of Marks'!AO944="","",'Entry of Marks'!AO944)</f>
        <v/>
      </c>
      <c r="CS102" s="116" t="str">
        <f t="shared" si="245"/>
        <v/>
      </c>
      <c r="CT102" s="167" t="str">
        <f t="shared" si="288"/>
        <v/>
      </c>
      <c r="CU102" s="167" t="str">
        <f t="shared" si="246"/>
        <v/>
      </c>
      <c r="CV102" s="167" t="str">
        <f t="shared" si="247"/>
        <v/>
      </c>
      <c r="CW102" s="165" t="str">
        <f t="shared" si="148"/>
        <v/>
      </c>
      <c r="CX102" s="131" t="str">
        <f>IF('Co-Scholostic'!C101="","",'Co-Scholostic'!C101)</f>
        <v/>
      </c>
      <c r="CY102" s="131" t="str">
        <f>IF('Co-Scholostic'!D101="","",'Co-Scholostic'!D101)</f>
        <v/>
      </c>
      <c r="CZ102" s="131" t="str">
        <f>IF('Co-Scholostic'!E101="","",'Co-Scholostic'!E101)</f>
        <v/>
      </c>
      <c r="DA102" s="131" t="str">
        <f>IF('Co-Scholostic'!F101="","",'Co-Scholostic'!F101)</f>
        <v/>
      </c>
      <c r="DB102" s="134" t="str">
        <f t="shared" si="248"/>
        <v/>
      </c>
      <c r="DC102" s="134" t="str">
        <f t="shared" si="249"/>
        <v/>
      </c>
      <c r="DD102" s="134" t="str">
        <f t="shared" si="250"/>
        <v/>
      </c>
      <c r="DE102" s="134" t="str">
        <f t="shared" si="251"/>
        <v/>
      </c>
      <c r="DF102" s="134" t="str">
        <f t="shared" si="252"/>
        <v/>
      </c>
      <c r="DG102" s="134" t="str">
        <f t="shared" si="253"/>
        <v/>
      </c>
      <c r="DH102" s="134" t="str">
        <f t="shared" si="254"/>
        <v/>
      </c>
      <c r="DI102" s="134" t="str">
        <f t="shared" si="255"/>
        <v/>
      </c>
      <c r="DJ102" s="134" t="e">
        <f t="shared" si="256"/>
        <v>#VALUE!</v>
      </c>
      <c r="DK102" s="137" t="str">
        <f t="shared" si="257"/>
        <v/>
      </c>
      <c r="DL102" s="137" t="str">
        <f t="shared" si="258"/>
        <v/>
      </c>
      <c r="DM102" s="137" t="str">
        <f t="shared" si="259"/>
        <v/>
      </c>
      <c r="DN102" s="137" t="str">
        <f t="shared" si="260"/>
        <v/>
      </c>
      <c r="DO102" s="137" t="str">
        <f t="shared" si="261"/>
        <v/>
      </c>
      <c r="DP102" s="137" t="str">
        <f t="shared" si="262"/>
        <v/>
      </c>
      <c r="DQ102" s="137" t="str">
        <f t="shared" si="263"/>
        <v/>
      </c>
      <c r="DR102" s="137" t="str">
        <f t="shared" si="264"/>
        <v/>
      </c>
      <c r="DS102" s="137" t="e">
        <f t="shared" si="265"/>
        <v>#VALUE!</v>
      </c>
      <c r="DT102" s="143" t="str">
        <f t="shared" si="266"/>
        <v/>
      </c>
      <c r="DU102" s="144" t="str">
        <f t="shared" si="267"/>
        <v/>
      </c>
      <c r="DV102" s="145" t="str">
        <f t="shared" si="149"/>
        <v/>
      </c>
      <c r="DW102" s="138"/>
      <c r="DX102" s="30" t="str">
        <f t="shared" si="150"/>
        <v/>
      </c>
      <c r="DY102" s="146" t="str">
        <f t="shared" si="268"/>
        <v/>
      </c>
      <c r="DZ102" s="266" t="str">
        <f t="shared" si="154"/>
        <v/>
      </c>
      <c r="EA102" s="266" t="str">
        <f t="shared" si="155"/>
        <v/>
      </c>
      <c r="EB102" s="266" t="str">
        <f t="shared" si="156"/>
        <v/>
      </c>
      <c r="EC102" s="266" t="str">
        <f t="shared" si="157"/>
        <v/>
      </c>
      <c r="ED102" s="266" t="str">
        <f t="shared" si="158"/>
        <v/>
      </c>
      <c r="EE102" s="266" t="str">
        <f t="shared" si="159"/>
        <v/>
      </c>
      <c r="EF102" s="266" t="str">
        <f t="shared" si="160"/>
        <v/>
      </c>
      <c r="EG102" s="268"/>
      <c r="EH102" s="269" t="str">
        <f t="shared" si="344"/>
        <v/>
      </c>
      <c r="EI102" s="269" t="str">
        <f t="shared" si="345"/>
        <v/>
      </c>
      <c r="EJ102" s="269" t="str">
        <f t="shared" si="346"/>
        <v/>
      </c>
      <c r="EK102" s="269" t="str">
        <f t="shared" si="347"/>
        <v/>
      </c>
      <c r="EL102" s="271" t="str">
        <f t="shared" si="348"/>
        <v/>
      </c>
      <c r="EM102" s="271" t="str">
        <f t="shared" si="349"/>
        <v/>
      </c>
      <c r="EN102" s="273" t="str">
        <f t="shared" si="350"/>
        <v/>
      </c>
      <c r="EO102" s="276">
        <f t="shared" si="351"/>
        <v>0</v>
      </c>
      <c r="EP102" s="276" t="str">
        <f t="shared" si="269"/>
        <v/>
      </c>
      <c r="EQ102" s="148" t="str">
        <f t="shared" si="352"/>
        <v/>
      </c>
      <c r="ER102" s="148" t="str">
        <f t="shared" si="270"/>
        <v/>
      </c>
      <c r="ES102" s="276" t="str">
        <f t="shared" si="353"/>
        <v/>
      </c>
      <c r="ET102" s="276" t="str">
        <f t="shared" si="271"/>
        <v/>
      </c>
      <c r="EU102" s="147" t="str">
        <f t="shared" si="354"/>
        <v/>
      </c>
      <c r="EV102" s="148" t="str">
        <f t="shared" si="355"/>
        <v/>
      </c>
      <c r="EW102" s="148" t="str">
        <f t="shared" si="356"/>
        <v/>
      </c>
      <c r="EX102" s="148"/>
      <c r="EY102" s="148" t="str">
        <f t="shared" si="357"/>
        <v/>
      </c>
      <c r="EZ102" s="151" t="str">
        <f t="shared" si="358"/>
        <v/>
      </c>
      <c r="FA102" s="151" t="str">
        <f t="shared" si="359"/>
        <v/>
      </c>
      <c r="FB102" s="151" t="str">
        <f t="shared" si="360"/>
        <v/>
      </c>
      <c r="FC102" s="151" t="str">
        <f t="shared" si="361"/>
        <v/>
      </c>
      <c r="FD102" s="151" t="str">
        <f t="shared" si="362"/>
        <v/>
      </c>
      <c r="FE102" s="151" t="str">
        <f t="shared" si="363"/>
        <v/>
      </c>
      <c r="FF102" s="151" t="str">
        <f t="shared" si="364"/>
        <v/>
      </c>
      <c r="FG102" s="152" t="str">
        <f t="shared" si="365"/>
        <v/>
      </c>
      <c r="FH102" s="152" t="str">
        <f t="shared" si="366"/>
        <v/>
      </c>
      <c r="FI102" s="152" t="str">
        <f t="shared" si="367"/>
        <v/>
      </c>
      <c r="FJ102" s="152" t="str">
        <f t="shared" si="368"/>
        <v/>
      </c>
      <c r="FK102" s="151" t="str">
        <f t="shared" si="369"/>
        <v/>
      </c>
      <c r="FL102" s="151" t="str">
        <f t="shared" si="370"/>
        <v/>
      </c>
      <c r="FM102" s="152" t="str">
        <f t="shared" si="371"/>
        <v/>
      </c>
      <c r="FN102" s="152">
        <f t="shared" si="372"/>
        <v>0</v>
      </c>
      <c r="FO102" s="152" t="str">
        <f t="shared" si="272"/>
        <v/>
      </c>
      <c r="FP102" s="152" t="str">
        <f t="shared" si="373"/>
        <v/>
      </c>
      <c r="FQ102" s="152" t="str">
        <f t="shared" si="273"/>
        <v/>
      </c>
      <c r="FR102" s="152" t="str">
        <f t="shared" si="374"/>
        <v/>
      </c>
      <c r="FS102" s="152" t="str">
        <f t="shared" si="274"/>
        <v/>
      </c>
      <c r="FT102" s="152" t="str">
        <f t="shared" si="375"/>
        <v/>
      </c>
      <c r="FU102" s="152" t="str">
        <f t="shared" si="376"/>
        <v/>
      </c>
      <c r="FV102" s="151" t="str">
        <f t="shared" si="377"/>
        <v/>
      </c>
      <c r="FW102" s="151" t="str">
        <f t="shared" si="378"/>
        <v/>
      </c>
      <c r="FX102" s="152" t="str">
        <f t="shared" si="275"/>
        <v/>
      </c>
      <c r="FY102" s="153" t="str">
        <f t="shared" si="379"/>
        <v/>
      </c>
      <c r="FZ102" s="156">
        <f t="shared" si="380"/>
        <v>0</v>
      </c>
      <c r="GA102" s="241" t="str">
        <f t="shared" si="381"/>
        <v/>
      </c>
      <c r="GB102" s="214" t="str">
        <f t="shared" si="276"/>
        <v/>
      </c>
      <c r="GC102" s="214" t="str">
        <f t="shared" si="382"/>
        <v/>
      </c>
      <c r="GD102" s="242" t="str">
        <f t="shared" si="383"/>
        <v/>
      </c>
      <c r="GE102" s="253" t="str">
        <f t="shared" si="384"/>
        <v/>
      </c>
      <c r="GF102" s="253" t="str">
        <f t="shared" si="385"/>
        <v/>
      </c>
      <c r="GG102" s="253" t="str">
        <f t="shared" si="386"/>
        <v/>
      </c>
      <c r="GH102" s="253" t="str">
        <f t="shared" si="387"/>
        <v/>
      </c>
      <c r="GI102" s="253" t="str">
        <f t="shared" si="388"/>
        <v/>
      </c>
      <c r="GJ102" s="253" t="str">
        <f t="shared" si="389"/>
        <v/>
      </c>
      <c r="GK102" s="253" t="str">
        <f t="shared" si="390"/>
        <v/>
      </c>
      <c r="GL102" s="253" t="str">
        <f t="shared" si="391"/>
        <v/>
      </c>
      <c r="GM102" s="253" t="str">
        <f t="shared" si="392"/>
        <v/>
      </c>
      <c r="GN102" s="253" t="str">
        <f t="shared" si="393"/>
        <v/>
      </c>
      <c r="GO102" s="329" t="str">
        <f t="shared" si="277"/>
        <v/>
      </c>
      <c r="GP102" s="329" t="str">
        <f t="shared" si="278"/>
        <v/>
      </c>
    </row>
    <row r="103" spans="1:198" x14ac:dyDescent="0.35">
      <c r="A103" s="1">
        <f>IF('Student Profile'!A102="","",'Student Profile'!A102)</f>
        <v>100</v>
      </c>
      <c r="B103" s="28" t="str">
        <f>IF('Student Profile'!B102="","",'Student Profile'!B102)</f>
        <v/>
      </c>
      <c r="C103" s="114" t="str">
        <f>IF('Entry of Marks'!F105="","",'Entry of Marks'!F105)</f>
        <v/>
      </c>
      <c r="D103" s="119" t="str">
        <f>IF('Entry of Marks'!AA105="","",'Entry of Marks'!AA105)</f>
        <v/>
      </c>
      <c r="E103" s="115" t="str">
        <f>IF('Entry of Marks'!M105="","",'Entry of Marks'!M105)</f>
        <v/>
      </c>
      <c r="F103" s="115" t="str">
        <f>IF('Entry of Marks'!AH105="","",'Entry of Marks'!AH105)</f>
        <v/>
      </c>
      <c r="G103" s="116" t="str">
        <f t="shared" si="213"/>
        <v/>
      </c>
      <c r="H103" s="116" t="str">
        <f>IF('Entry of Marks'!AO105="","",'Entry of Marks'!AO105)</f>
        <v/>
      </c>
      <c r="I103" s="116" t="str">
        <f t="shared" si="279"/>
        <v/>
      </c>
      <c r="J103" s="167" t="str">
        <f t="shared" si="280"/>
        <v/>
      </c>
      <c r="K103" s="167" t="str">
        <f t="shared" si="214"/>
        <v/>
      </c>
      <c r="L103" s="167" t="str">
        <f t="shared" si="215"/>
        <v/>
      </c>
      <c r="M103" s="165" t="str">
        <f t="shared" si="343"/>
        <v/>
      </c>
      <c r="N103" s="124" t="str">
        <f>IF('Entry of Marks'!F210="","",'Entry of Marks'!F210)</f>
        <v/>
      </c>
      <c r="O103" s="125" t="str">
        <f>IF('Entry of Marks'!AA210="","",'Entry of Marks'!AA210)</f>
        <v/>
      </c>
      <c r="P103" s="125" t="str">
        <f>IF('Entry of Marks'!M210="","",'Entry of Marks'!M210)</f>
        <v/>
      </c>
      <c r="Q103" s="257" t="str">
        <f>IF('Entry of Marks'!AH210="","",'Entry of Marks'!AH210)</f>
        <v/>
      </c>
      <c r="R103" s="116" t="str">
        <f t="shared" si="216"/>
        <v/>
      </c>
      <c r="S103" s="126" t="str">
        <f>IF('Entry of Marks'!AO210="","",'Entry of Marks'!AO210)</f>
        <v/>
      </c>
      <c r="T103" s="116" t="str">
        <f t="shared" si="217"/>
        <v/>
      </c>
      <c r="U103" s="167" t="str">
        <f t="shared" si="281"/>
        <v/>
      </c>
      <c r="V103" s="176" t="str">
        <f t="shared" si="218"/>
        <v/>
      </c>
      <c r="W103" s="176" t="str">
        <f t="shared" si="219"/>
        <v/>
      </c>
      <c r="X103" s="174" t="str">
        <f t="shared" si="341"/>
        <v/>
      </c>
      <c r="Y103" s="258" t="str">
        <f>IF('Entry of Marks'!F315="","",'Entry of Marks'!F315)</f>
        <v/>
      </c>
      <c r="Z103" s="119" t="str">
        <f>IF('Entry of Marks'!AA315="","",'Entry of Marks'!AA315)</f>
        <v/>
      </c>
      <c r="AA103" s="119" t="str">
        <f>IF('Entry of Marks'!M315="","",'Entry of Marks'!M315)</f>
        <v/>
      </c>
      <c r="AB103" s="119" t="str">
        <f>IF('Entry of Marks'!AH315="","",'Entry of Marks'!AH315)</f>
        <v/>
      </c>
      <c r="AC103" s="116" t="str">
        <f t="shared" si="220"/>
        <v/>
      </c>
      <c r="AD103" s="259" t="str">
        <f>IF('Entry of Marks'!AO315="","",'Entry of Marks'!AO315)</f>
        <v/>
      </c>
      <c r="AE103" s="116" t="str">
        <f t="shared" si="221"/>
        <v/>
      </c>
      <c r="AF103" s="167" t="str">
        <f t="shared" si="282"/>
        <v/>
      </c>
      <c r="AG103" s="167" t="str">
        <f t="shared" si="222"/>
        <v/>
      </c>
      <c r="AH103" s="167" t="str">
        <f t="shared" si="223"/>
        <v/>
      </c>
      <c r="AI103" s="165" t="str">
        <f t="shared" si="151"/>
        <v/>
      </c>
      <c r="AJ103" s="260" t="str">
        <f>IF('Entry of Marks'!F420="","",'Entry of Marks'!F420)</f>
        <v/>
      </c>
      <c r="AK103" s="257" t="str">
        <f>IF('Entry of Marks'!AA420="","",'Entry of Marks'!AA420)</f>
        <v/>
      </c>
      <c r="AL103" s="257" t="str">
        <f>IF('Entry of Marks'!M420="","",'Entry of Marks'!M420)</f>
        <v/>
      </c>
      <c r="AM103" s="257" t="str">
        <f>IF('Entry of Marks'!AH420="","",'Entry of Marks'!AH420)</f>
        <v/>
      </c>
      <c r="AN103" s="116" t="str">
        <f t="shared" si="224"/>
        <v/>
      </c>
      <c r="AO103" s="261" t="str">
        <f>IF('Entry of Marks'!AO420="","",'Entry of Marks'!AO420)</f>
        <v/>
      </c>
      <c r="AP103" s="116" t="str">
        <f t="shared" si="225"/>
        <v/>
      </c>
      <c r="AQ103" s="167" t="str">
        <f t="shared" si="283"/>
        <v/>
      </c>
      <c r="AR103" s="176" t="str">
        <f t="shared" si="342"/>
        <v/>
      </c>
      <c r="AS103" s="176" t="str">
        <f t="shared" si="226"/>
        <v/>
      </c>
      <c r="AT103" s="176" t="str">
        <f t="shared" si="152"/>
        <v/>
      </c>
      <c r="AU103" s="262" t="str">
        <f>IF('Entry of Marks'!F525="","",'Entry of Marks'!F525)</f>
        <v/>
      </c>
      <c r="AV103" s="119" t="str">
        <f>IF('Entry of Marks'!AA525="","",'Entry of Marks'!AA525)</f>
        <v/>
      </c>
      <c r="AW103" s="119" t="str">
        <f>IF('Entry of Marks'!M525="","",'Entry of Marks'!M525)</f>
        <v/>
      </c>
      <c r="AX103" s="119" t="str">
        <f>IF('Entry of Marks'!AH525="","",'Entry of Marks'!AH525)</f>
        <v/>
      </c>
      <c r="AY103" s="116" t="str">
        <f t="shared" si="227"/>
        <v/>
      </c>
      <c r="AZ103" s="259" t="str">
        <f>IF('Entry of Marks'!AO525="","",'Entry of Marks'!AO525)</f>
        <v/>
      </c>
      <c r="BA103" s="116" t="str">
        <f t="shared" si="228"/>
        <v/>
      </c>
      <c r="BB103" s="167" t="str">
        <f t="shared" si="284"/>
        <v/>
      </c>
      <c r="BC103" s="167" t="str">
        <f t="shared" si="229"/>
        <v/>
      </c>
      <c r="BD103" s="167" t="str">
        <f t="shared" si="230"/>
        <v/>
      </c>
      <c r="BE103" s="165" t="str">
        <f t="shared" si="146"/>
        <v/>
      </c>
      <c r="BF103" s="260" t="str">
        <f>IF('Entry of Marks'!F630="","",'Entry of Marks'!F630)</f>
        <v/>
      </c>
      <c r="BG103" s="257" t="str">
        <f>IF('Entry of Marks'!AA630="","",'Entry of Marks'!AA630)</f>
        <v/>
      </c>
      <c r="BH103" s="257" t="str">
        <f>IF('Entry of Marks'!M630="","",'Entry of Marks'!M630)</f>
        <v/>
      </c>
      <c r="BI103" s="257" t="str">
        <f>IF('Entry of Marks'!AH630="","",'Entry of Marks'!AH630)</f>
        <v/>
      </c>
      <c r="BJ103" s="116" t="str">
        <f t="shared" si="231"/>
        <v/>
      </c>
      <c r="BK103" s="261" t="str">
        <f>IF('Entry of Marks'!AO630="","",'Entry of Marks'!AO630)</f>
        <v/>
      </c>
      <c r="BL103" s="116" t="str">
        <f t="shared" si="232"/>
        <v/>
      </c>
      <c r="BM103" s="167" t="str">
        <f t="shared" si="285"/>
        <v/>
      </c>
      <c r="BN103" s="176" t="str">
        <f t="shared" si="233"/>
        <v/>
      </c>
      <c r="BO103" s="176" t="str">
        <f t="shared" si="234"/>
        <v/>
      </c>
      <c r="BP103" s="176" t="str">
        <f t="shared" si="147"/>
        <v/>
      </c>
      <c r="BQ103" s="258" t="str">
        <f>IF('Entry of Marks'!F735="","",'Entry of Marks'!F735)</f>
        <v/>
      </c>
      <c r="BR103" s="119" t="str">
        <f>IF('Entry of Marks'!AA735="","",'Entry of Marks'!AA735)</f>
        <v/>
      </c>
      <c r="BS103" s="119" t="str">
        <f>IF('Entry of Marks'!M735="","",'Entry of Marks'!M735)</f>
        <v/>
      </c>
      <c r="BT103" s="119" t="str">
        <f>IF('Entry of Marks'!AH735="","",'Entry of Marks'!AH735)</f>
        <v/>
      </c>
      <c r="BU103" s="116" t="str">
        <f t="shared" si="235"/>
        <v/>
      </c>
      <c r="BV103" s="119" t="str">
        <f>IF('Entry of Marks'!AO735="","",'Entry of Marks'!AO735)</f>
        <v/>
      </c>
      <c r="BW103" s="116" t="str">
        <f t="shared" si="236"/>
        <v/>
      </c>
      <c r="BX103" s="167" t="str">
        <f t="shared" si="286"/>
        <v/>
      </c>
      <c r="BY103" s="167" t="str">
        <f t="shared" si="237"/>
        <v/>
      </c>
      <c r="BZ103" s="167" t="str">
        <f t="shared" si="238"/>
        <v/>
      </c>
      <c r="CA103" s="165" t="str">
        <f t="shared" si="153"/>
        <v/>
      </c>
      <c r="CB103" s="260" t="str">
        <f>IF('Entry of Marks'!F840="","",'Entry of Marks'!F840)</f>
        <v/>
      </c>
      <c r="CC103" s="257" t="str">
        <f>IF('Entry of Marks'!AA840="","",'Entry of Marks'!AA840)</f>
        <v/>
      </c>
      <c r="CD103" s="257" t="str">
        <f>IF('Entry of Marks'!M840="","",'Entry of Marks'!M840)</f>
        <v/>
      </c>
      <c r="CE103" s="257" t="str">
        <f>IF('Entry of Marks'!AH840="","",'Entry of Marks'!AH840)</f>
        <v/>
      </c>
      <c r="CF103" s="116" t="str">
        <f t="shared" si="239"/>
        <v/>
      </c>
      <c r="CG103" s="261" t="str">
        <f>IF('Entry of Marks'!AO840="","",'Entry of Marks'!AO840)</f>
        <v/>
      </c>
      <c r="CH103" s="116" t="str">
        <f t="shared" si="240"/>
        <v/>
      </c>
      <c r="CI103" s="167" t="str">
        <f t="shared" si="287"/>
        <v/>
      </c>
      <c r="CJ103" s="176" t="str">
        <f t="shared" si="241"/>
        <v/>
      </c>
      <c r="CK103" s="176" t="str">
        <f t="shared" si="242"/>
        <v/>
      </c>
      <c r="CL103" s="324" t="str">
        <f t="shared" si="243"/>
        <v/>
      </c>
      <c r="CM103" s="258" t="str">
        <f>IF('Entry of Marks'!F945="","",'Entry of Marks'!F945)</f>
        <v/>
      </c>
      <c r="CN103" s="119" t="str">
        <f>IF('Entry of Marks'!AA945="","",'Entry of Marks'!AA945)</f>
        <v/>
      </c>
      <c r="CO103" s="119" t="str">
        <f>IF('Entry of Marks'!M945="","",'Entry of Marks'!M945)</f>
        <v/>
      </c>
      <c r="CP103" s="119" t="str">
        <f>IF('Entry of Marks'!AH945="","",'Entry of Marks'!AH945)</f>
        <v/>
      </c>
      <c r="CQ103" s="116" t="str">
        <f t="shared" si="244"/>
        <v/>
      </c>
      <c r="CR103" s="119" t="str">
        <f>IF('Entry of Marks'!AO945="","",'Entry of Marks'!AO945)</f>
        <v/>
      </c>
      <c r="CS103" s="116" t="str">
        <f t="shared" si="245"/>
        <v/>
      </c>
      <c r="CT103" s="167" t="str">
        <f t="shared" si="288"/>
        <v/>
      </c>
      <c r="CU103" s="167" t="str">
        <f t="shared" si="246"/>
        <v/>
      </c>
      <c r="CV103" s="167" t="str">
        <f t="shared" si="247"/>
        <v/>
      </c>
      <c r="CW103" s="165" t="str">
        <f t="shared" si="148"/>
        <v/>
      </c>
      <c r="CX103" s="131" t="str">
        <f>IF('Co-Scholostic'!C102="","",'Co-Scholostic'!C102)</f>
        <v>A</v>
      </c>
      <c r="CY103" s="131" t="str">
        <f>IF('Co-Scholostic'!D102="","",'Co-Scholostic'!D102)</f>
        <v>B</v>
      </c>
      <c r="CZ103" s="131" t="str">
        <f>IF('Co-Scholostic'!E102="","",'Co-Scholostic'!E102)</f>
        <v>C</v>
      </c>
      <c r="DA103" s="131" t="str">
        <f>IF('Co-Scholostic'!F102="","",'Co-Scholostic'!F102)</f>
        <v>B</v>
      </c>
      <c r="DB103" s="134" t="str">
        <f t="shared" si="248"/>
        <v/>
      </c>
      <c r="DC103" s="134" t="str">
        <f t="shared" si="249"/>
        <v/>
      </c>
      <c r="DD103" s="134" t="str">
        <f t="shared" si="250"/>
        <v/>
      </c>
      <c r="DE103" s="134" t="str">
        <f t="shared" si="251"/>
        <v/>
      </c>
      <c r="DF103" s="134" t="str">
        <f t="shared" si="252"/>
        <v/>
      </c>
      <c r="DG103" s="134" t="str">
        <f t="shared" si="253"/>
        <v/>
      </c>
      <c r="DH103" s="134" t="str">
        <f t="shared" si="254"/>
        <v/>
      </c>
      <c r="DI103" s="134" t="str">
        <f t="shared" si="255"/>
        <v/>
      </c>
      <c r="DJ103" s="134" t="e">
        <f t="shared" si="256"/>
        <v>#VALUE!</v>
      </c>
      <c r="DK103" s="137" t="str">
        <f t="shared" si="257"/>
        <v/>
      </c>
      <c r="DL103" s="137" t="str">
        <f t="shared" si="258"/>
        <v/>
      </c>
      <c r="DM103" s="137" t="str">
        <f t="shared" si="259"/>
        <v/>
      </c>
      <c r="DN103" s="137" t="str">
        <f t="shared" si="260"/>
        <v/>
      </c>
      <c r="DO103" s="137" t="str">
        <f t="shared" si="261"/>
        <v/>
      </c>
      <c r="DP103" s="137" t="str">
        <f t="shared" si="262"/>
        <v/>
      </c>
      <c r="DQ103" s="137" t="str">
        <f t="shared" si="263"/>
        <v/>
      </c>
      <c r="DR103" s="137" t="str">
        <f t="shared" si="264"/>
        <v/>
      </c>
      <c r="DS103" s="137" t="e">
        <f t="shared" si="265"/>
        <v>#VALUE!</v>
      </c>
      <c r="DT103" s="143" t="str">
        <f t="shared" si="266"/>
        <v/>
      </c>
      <c r="DU103" s="144" t="str">
        <f t="shared" si="267"/>
        <v/>
      </c>
      <c r="DV103" s="145" t="str">
        <f t="shared" si="149"/>
        <v/>
      </c>
      <c r="DW103" s="138"/>
      <c r="DX103" s="30" t="str">
        <f t="shared" si="150"/>
        <v/>
      </c>
      <c r="DY103" s="146" t="str">
        <f t="shared" si="268"/>
        <v/>
      </c>
      <c r="DZ103" s="266" t="str">
        <f t="shared" si="154"/>
        <v/>
      </c>
      <c r="EA103" s="266" t="str">
        <f t="shared" si="155"/>
        <v/>
      </c>
      <c r="EB103" s="266" t="str">
        <f t="shared" si="156"/>
        <v/>
      </c>
      <c r="EC103" s="266" t="str">
        <f t="shared" si="157"/>
        <v/>
      </c>
      <c r="ED103" s="266" t="str">
        <f t="shared" si="158"/>
        <v/>
      </c>
      <c r="EE103" s="266" t="str">
        <f t="shared" si="159"/>
        <v/>
      </c>
      <c r="EF103" s="266" t="str">
        <f t="shared" si="160"/>
        <v/>
      </c>
      <c r="EG103" s="268"/>
      <c r="EH103" s="269" t="str">
        <f t="shared" si="344"/>
        <v/>
      </c>
      <c r="EI103" s="269" t="str">
        <f t="shared" si="345"/>
        <v/>
      </c>
      <c r="EJ103" s="269" t="str">
        <f t="shared" si="346"/>
        <v/>
      </c>
      <c r="EK103" s="269" t="str">
        <f t="shared" si="347"/>
        <v/>
      </c>
      <c r="EL103" s="271" t="str">
        <f t="shared" si="348"/>
        <v/>
      </c>
      <c r="EM103" s="271" t="str">
        <f t="shared" si="349"/>
        <v/>
      </c>
      <c r="EN103" s="273" t="str">
        <f t="shared" si="350"/>
        <v/>
      </c>
      <c r="EO103" s="276">
        <f t="shared" si="351"/>
        <v>0</v>
      </c>
      <c r="EP103" s="276" t="str">
        <f t="shared" si="269"/>
        <v/>
      </c>
      <c r="EQ103" s="148" t="str">
        <f t="shared" si="352"/>
        <v/>
      </c>
      <c r="ER103" s="148" t="str">
        <f t="shared" si="270"/>
        <v/>
      </c>
      <c r="ES103" s="276" t="str">
        <f t="shared" si="353"/>
        <v/>
      </c>
      <c r="ET103" s="276" t="str">
        <f t="shared" si="271"/>
        <v/>
      </c>
      <c r="EU103" s="147" t="str">
        <f t="shared" si="354"/>
        <v/>
      </c>
      <c r="EV103" s="148" t="str">
        <f t="shared" si="355"/>
        <v/>
      </c>
      <c r="EW103" s="148" t="str">
        <f t="shared" si="356"/>
        <v/>
      </c>
      <c r="EX103" s="148"/>
      <c r="EY103" s="148" t="str">
        <f t="shared" si="357"/>
        <v/>
      </c>
      <c r="EZ103" s="151" t="str">
        <f t="shared" si="358"/>
        <v/>
      </c>
      <c r="FA103" s="151" t="str">
        <f t="shared" si="359"/>
        <v/>
      </c>
      <c r="FB103" s="151" t="str">
        <f t="shared" si="360"/>
        <v/>
      </c>
      <c r="FC103" s="151" t="str">
        <f t="shared" si="361"/>
        <v/>
      </c>
      <c r="FD103" s="151" t="str">
        <f t="shared" si="362"/>
        <v/>
      </c>
      <c r="FE103" s="151" t="str">
        <f t="shared" si="363"/>
        <v/>
      </c>
      <c r="FF103" s="151" t="str">
        <f t="shared" si="364"/>
        <v/>
      </c>
      <c r="FG103" s="152" t="str">
        <f t="shared" si="365"/>
        <v/>
      </c>
      <c r="FH103" s="152" t="str">
        <f t="shared" si="366"/>
        <v/>
      </c>
      <c r="FI103" s="152" t="str">
        <f t="shared" si="367"/>
        <v/>
      </c>
      <c r="FJ103" s="152" t="str">
        <f t="shared" si="368"/>
        <v/>
      </c>
      <c r="FK103" s="151" t="str">
        <f t="shared" si="369"/>
        <v/>
      </c>
      <c r="FL103" s="151" t="str">
        <f t="shared" si="370"/>
        <v/>
      </c>
      <c r="FM103" s="152" t="str">
        <f t="shared" si="371"/>
        <v/>
      </c>
      <c r="FN103" s="152">
        <f t="shared" si="372"/>
        <v>0</v>
      </c>
      <c r="FO103" s="152" t="str">
        <f t="shared" si="272"/>
        <v/>
      </c>
      <c r="FP103" s="152" t="str">
        <f t="shared" si="373"/>
        <v/>
      </c>
      <c r="FQ103" s="152" t="str">
        <f t="shared" si="273"/>
        <v/>
      </c>
      <c r="FR103" s="152" t="str">
        <f t="shared" si="374"/>
        <v/>
      </c>
      <c r="FS103" s="152" t="str">
        <f t="shared" si="274"/>
        <v/>
      </c>
      <c r="FT103" s="152" t="str">
        <f t="shared" si="375"/>
        <v/>
      </c>
      <c r="FU103" s="152" t="str">
        <f t="shared" si="376"/>
        <v/>
      </c>
      <c r="FV103" s="151" t="str">
        <f t="shared" si="377"/>
        <v/>
      </c>
      <c r="FW103" s="151" t="str">
        <f t="shared" si="378"/>
        <v/>
      </c>
      <c r="FX103" s="152" t="str">
        <f t="shared" si="275"/>
        <v/>
      </c>
      <c r="FY103" s="153" t="str">
        <f t="shared" si="379"/>
        <v/>
      </c>
      <c r="FZ103" s="156">
        <f t="shared" si="380"/>
        <v>0</v>
      </c>
      <c r="GA103" s="241" t="str">
        <f t="shared" si="381"/>
        <v/>
      </c>
      <c r="GB103" s="214" t="str">
        <f t="shared" si="276"/>
        <v/>
      </c>
      <c r="GC103" s="214" t="str">
        <f t="shared" si="382"/>
        <v/>
      </c>
      <c r="GD103" s="242" t="str">
        <f t="shared" si="383"/>
        <v/>
      </c>
      <c r="GE103" s="253" t="str">
        <f t="shared" si="384"/>
        <v/>
      </c>
      <c r="GF103" s="253" t="str">
        <f t="shared" si="385"/>
        <v/>
      </c>
      <c r="GG103" s="253" t="str">
        <f t="shared" si="386"/>
        <v/>
      </c>
      <c r="GH103" s="253" t="str">
        <f t="shared" si="387"/>
        <v/>
      </c>
      <c r="GI103" s="253" t="str">
        <f t="shared" si="388"/>
        <v/>
      </c>
      <c r="GJ103" s="253" t="str">
        <f t="shared" si="389"/>
        <v/>
      </c>
      <c r="GK103" s="253" t="str">
        <f t="shared" si="390"/>
        <v/>
      </c>
      <c r="GL103" s="253" t="str">
        <f t="shared" si="391"/>
        <v/>
      </c>
      <c r="GM103" s="253" t="str">
        <f t="shared" si="392"/>
        <v/>
      </c>
      <c r="GN103" s="253" t="str">
        <f t="shared" si="393"/>
        <v/>
      </c>
      <c r="GO103" s="329" t="str">
        <f t="shared" si="277"/>
        <v/>
      </c>
      <c r="GP103" s="329" t="str">
        <f t="shared" si="278"/>
        <v/>
      </c>
    </row>
    <row r="104" spans="1:198" x14ac:dyDescent="0.35">
      <c r="A104">
        <v>1</v>
      </c>
      <c r="B104">
        <v>2</v>
      </c>
      <c r="C104">
        <v>3</v>
      </c>
      <c r="D104">
        <v>4</v>
      </c>
      <c r="E104">
        <v>5</v>
      </c>
      <c r="F104">
        <v>6</v>
      </c>
      <c r="G104">
        <v>7</v>
      </c>
      <c r="H104">
        <v>8</v>
      </c>
      <c r="I104">
        <v>9</v>
      </c>
      <c r="J104">
        <v>10</v>
      </c>
      <c r="K104">
        <v>11</v>
      </c>
      <c r="L104">
        <v>12</v>
      </c>
      <c r="M104">
        <v>13</v>
      </c>
      <c r="N104">
        <v>14</v>
      </c>
      <c r="O104">
        <v>15</v>
      </c>
      <c r="P104">
        <v>16</v>
      </c>
      <c r="Q104">
        <v>17</v>
      </c>
      <c r="R104">
        <v>18</v>
      </c>
      <c r="S104">
        <v>19</v>
      </c>
      <c r="T104">
        <v>20</v>
      </c>
      <c r="U104">
        <v>21</v>
      </c>
      <c r="V104">
        <v>22</v>
      </c>
      <c r="W104">
        <v>23</v>
      </c>
      <c r="X104">
        <v>24</v>
      </c>
      <c r="Y104">
        <v>25</v>
      </c>
      <c r="Z104">
        <v>26</v>
      </c>
      <c r="AA104">
        <v>27</v>
      </c>
      <c r="AB104">
        <v>28</v>
      </c>
      <c r="AC104">
        <v>29</v>
      </c>
      <c r="AD104">
        <v>30</v>
      </c>
      <c r="AE104">
        <v>31</v>
      </c>
      <c r="AF104">
        <v>32</v>
      </c>
      <c r="AG104">
        <v>33</v>
      </c>
      <c r="AH104">
        <v>34</v>
      </c>
      <c r="AI104">
        <v>35</v>
      </c>
      <c r="AJ104">
        <v>36</v>
      </c>
      <c r="AK104">
        <v>37</v>
      </c>
      <c r="AL104">
        <v>38</v>
      </c>
      <c r="AM104">
        <v>39</v>
      </c>
      <c r="AN104">
        <v>40</v>
      </c>
      <c r="AO104">
        <v>41</v>
      </c>
      <c r="AP104">
        <v>42</v>
      </c>
      <c r="AQ104">
        <v>43</v>
      </c>
      <c r="AR104">
        <v>44</v>
      </c>
      <c r="AS104">
        <v>45</v>
      </c>
      <c r="AT104">
        <v>46</v>
      </c>
      <c r="AU104">
        <v>47</v>
      </c>
      <c r="AV104">
        <v>48</v>
      </c>
      <c r="AW104">
        <v>49</v>
      </c>
      <c r="AX104">
        <v>50</v>
      </c>
      <c r="AY104">
        <v>51</v>
      </c>
      <c r="AZ104">
        <v>52</v>
      </c>
      <c r="BA104">
        <v>53</v>
      </c>
      <c r="BB104">
        <v>54</v>
      </c>
      <c r="BC104">
        <v>55</v>
      </c>
      <c r="BD104">
        <v>56</v>
      </c>
      <c r="BE104">
        <v>57</v>
      </c>
      <c r="BF104">
        <v>58</v>
      </c>
      <c r="BG104">
        <v>59</v>
      </c>
      <c r="BH104">
        <v>60</v>
      </c>
      <c r="BI104">
        <v>61</v>
      </c>
      <c r="BJ104">
        <v>62</v>
      </c>
      <c r="BK104">
        <v>63</v>
      </c>
      <c r="BL104">
        <v>64</v>
      </c>
      <c r="BM104">
        <v>65</v>
      </c>
      <c r="BN104">
        <v>66</v>
      </c>
      <c r="BO104">
        <v>67</v>
      </c>
      <c r="BP104">
        <v>68</v>
      </c>
      <c r="BQ104">
        <v>69</v>
      </c>
      <c r="BR104">
        <v>70</v>
      </c>
      <c r="BS104">
        <v>71</v>
      </c>
      <c r="BT104">
        <v>72</v>
      </c>
      <c r="BU104">
        <v>73</v>
      </c>
      <c r="BV104">
        <v>74</v>
      </c>
      <c r="BW104">
        <v>75</v>
      </c>
      <c r="BX104">
        <v>76</v>
      </c>
      <c r="BY104">
        <v>77</v>
      </c>
      <c r="BZ104">
        <v>78</v>
      </c>
      <c r="CA104">
        <v>79</v>
      </c>
      <c r="CB104">
        <v>80</v>
      </c>
      <c r="CC104">
        <v>81</v>
      </c>
      <c r="CD104">
        <v>82</v>
      </c>
      <c r="CE104">
        <v>83</v>
      </c>
      <c r="CF104">
        <v>84</v>
      </c>
      <c r="CG104">
        <v>85</v>
      </c>
      <c r="CH104">
        <v>86</v>
      </c>
      <c r="CI104">
        <v>87</v>
      </c>
      <c r="CJ104">
        <v>88</v>
      </c>
      <c r="CK104">
        <v>89</v>
      </c>
      <c r="CL104">
        <v>90</v>
      </c>
      <c r="CM104">
        <v>91</v>
      </c>
      <c r="CN104">
        <v>92</v>
      </c>
      <c r="CO104">
        <v>93</v>
      </c>
      <c r="CP104">
        <v>94</v>
      </c>
      <c r="CQ104">
        <v>95</v>
      </c>
      <c r="CR104">
        <v>96</v>
      </c>
      <c r="CS104">
        <v>97</v>
      </c>
      <c r="CT104">
        <v>98</v>
      </c>
      <c r="CU104">
        <v>99</v>
      </c>
      <c r="CV104">
        <v>100</v>
      </c>
      <c r="CW104">
        <v>101</v>
      </c>
      <c r="CX104">
        <v>102</v>
      </c>
      <c r="CY104">
        <v>103</v>
      </c>
      <c r="CZ104">
        <v>104</v>
      </c>
      <c r="DA104">
        <v>105</v>
      </c>
      <c r="DB104">
        <v>106</v>
      </c>
      <c r="DC104">
        <v>107</v>
      </c>
      <c r="DD104">
        <v>108</v>
      </c>
      <c r="DE104">
        <v>109</v>
      </c>
      <c r="DF104">
        <v>110</v>
      </c>
      <c r="DG104">
        <v>111</v>
      </c>
      <c r="DH104">
        <v>112</v>
      </c>
      <c r="DI104">
        <v>113</v>
      </c>
      <c r="DJ104">
        <v>114</v>
      </c>
      <c r="DK104">
        <v>115</v>
      </c>
      <c r="DL104">
        <v>116</v>
      </c>
      <c r="DM104">
        <v>117</v>
      </c>
      <c r="DN104">
        <v>118</v>
      </c>
      <c r="DO104">
        <v>119</v>
      </c>
      <c r="DP104">
        <v>120</v>
      </c>
      <c r="DQ104">
        <v>121</v>
      </c>
      <c r="DR104">
        <v>122</v>
      </c>
      <c r="DS104">
        <v>123</v>
      </c>
      <c r="DT104">
        <v>124</v>
      </c>
      <c r="DU104">
        <v>125</v>
      </c>
      <c r="DV104">
        <v>126</v>
      </c>
      <c r="DW104">
        <v>127</v>
      </c>
      <c r="DX104">
        <v>128</v>
      </c>
      <c r="DY104">
        <v>129</v>
      </c>
      <c r="DZ104">
        <v>130</v>
      </c>
      <c r="EA104">
        <v>131</v>
      </c>
      <c r="EB104">
        <v>132</v>
      </c>
      <c r="EC104">
        <v>133</v>
      </c>
      <c r="ED104">
        <v>134</v>
      </c>
      <c r="EE104">
        <v>135</v>
      </c>
      <c r="EF104">
        <v>136</v>
      </c>
      <c r="EG104">
        <v>137</v>
      </c>
      <c r="EH104">
        <v>138</v>
      </c>
      <c r="EI104">
        <v>139</v>
      </c>
      <c r="EJ104">
        <v>140</v>
      </c>
      <c r="EK104">
        <v>141</v>
      </c>
      <c r="EL104">
        <v>142</v>
      </c>
      <c r="EM104">
        <v>143</v>
      </c>
      <c r="EN104">
        <v>144</v>
      </c>
      <c r="EO104">
        <v>145</v>
      </c>
      <c r="EP104">
        <v>146</v>
      </c>
      <c r="EQ104">
        <v>147</v>
      </c>
      <c r="ER104">
        <v>148</v>
      </c>
      <c r="ES104">
        <v>149</v>
      </c>
      <c r="ET104">
        <v>150</v>
      </c>
      <c r="EU104">
        <v>151</v>
      </c>
      <c r="EV104">
        <v>152</v>
      </c>
      <c r="EW104">
        <v>153</v>
      </c>
      <c r="EX104">
        <v>154</v>
      </c>
      <c r="EY104">
        <v>155</v>
      </c>
      <c r="EZ104">
        <v>156</v>
      </c>
      <c r="FA104">
        <v>157</v>
      </c>
      <c r="FB104">
        <v>158</v>
      </c>
      <c r="FC104">
        <v>159</v>
      </c>
      <c r="FD104">
        <v>160</v>
      </c>
      <c r="FE104">
        <v>161</v>
      </c>
      <c r="FF104">
        <v>162</v>
      </c>
      <c r="FG104">
        <v>163</v>
      </c>
      <c r="FH104">
        <v>164</v>
      </c>
      <c r="FI104">
        <v>165</v>
      </c>
      <c r="FJ104">
        <v>166</v>
      </c>
      <c r="FK104">
        <v>167</v>
      </c>
      <c r="FL104">
        <v>168</v>
      </c>
      <c r="FM104">
        <v>169</v>
      </c>
      <c r="FN104">
        <v>170</v>
      </c>
      <c r="FO104">
        <v>171</v>
      </c>
      <c r="FP104">
        <v>172</v>
      </c>
      <c r="FQ104">
        <v>173</v>
      </c>
      <c r="FR104">
        <v>174</v>
      </c>
      <c r="FS104">
        <v>175</v>
      </c>
      <c r="FT104">
        <v>176</v>
      </c>
      <c r="FU104">
        <v>177</v>
      </c>
      <c r="FV104">
        <v>178</v>
      </c>
      <c r="FW104">
        <v>179</v>
      </c>
      <c r="FX104">
        <v>180</v>
      </c>
      <c r="FY104">
        <v>181</v>
      </c>
      <c r="FZ104">
        <v>182</v>
      </c>
      <c r="GA104">
        <v>183</v>
      </c>
      <c r="GB104">
        <v>184</v>
      </c>
      <c r="GC104">
        <v>185</v>
      </c>
      <c r="GD104">
        <v>186</v>
      </c>
      <c r="GE104">
        <v>187</v>
      </c>
      <c r="GF104">
        <v>188</v>
      </c>
      <c r="GG104">
        <v>189</v>
      </c>
      <c r="GH104">
        <v>190</v>
      </c>
      <c r="GI104">
        <v>191</v>
      </c>
      <c r="GJ104">
        <v>192</v>
      </c>
      <c r="GK104">
        <v>193</v>
      </c>
      <c r="GL104">
        <v>194</v>
      </c>
      <c r="GM104">
        <v>195</v>
      </c>
      <c r="GN104">
        <v>196</v>
      </c>
      <c r="GO104">
        <v>197</v>
      </c>
      <c r="GP104">
        <v>198</v>
      </c>
    </row>
  </sheetData>
  <sheetProtection formatCells="0" formatColumns="0" formatRows="0" selectLockedCells="1"/>
  <mergeCells count="55">
    <mergeCell ref="A1:B1"/>
    <mergeCell ref="Y1:AF1"/>
    <mergeCell ref="AU1:BB1"/>
    <mergeCell ref="C1:M1"/>
    <mergeCell ref="DT1:DT3"/>
    <mergeCell ref="N1:X1"/>
    <mergeCell ref="BF1:BP1"/>
    <mergeCell ref="BQ1:CA1"/>
    <mergeCell ref="AJ1:AT1"/>
    <mergeCell ref="CX1:DA1"/>
    <mergeCell ref="CB1:CI1"/>
    <mergeCell ref="DB1:DI1"/>
    <mergeCell ref="DK1:DR1"/>
    <mergeCell ref="CM1:CW1"/>
    <mergeCell ref="EH1:EK3"/>
    <mergeCell ref="EL1:EM3"/>
    <mergeCell ref="EN1:EN3"/>
    <mergeCell ref="DU1:DU3"/>
    <mergeCell ref="DV1:DV3"/>
    <mergeCell ref="DY1:DY3"/>
    <mergeCell ref="DZ1:EG3"/>
    <mergeCell ref="DX1:DX3"/>
    <mergeCell ref="DW1:DW3"/>
    <mergeCell ref="EO1:EO3"/>
    <mergeCell ref="EW1:EW3"/>
    <mergeCell ref="FV1:FV3"/>
    <mergeCell ref="FG1:FJ3"/>
    <mergeCell ref="FK1:FL3"/>
    <mergeCell ref="FM1:FM3"/>
    <mergeCell ref="FN1:FN3"/>
    <mergeCell ref="FP1:FP3"/>
    <mergeCell ref="FR1:FR3"/>
    <mergeCell ref="EX1:EY1"/>
    <mergeCell ref="EU1:EU3"/>
    <mergeCell ref="EV1:EV3"/>
    <mergeCell ref="EQ1:EQ3"/>
    <mergeCell ref="ES1:ES3"/>
    <mergeCell ref="EZ1:FF3"/>
    <mergeCell ref="GM2:GM3"/>
    <mergeCell ref="GN2:GN3"/>
    <mergeCell ref="GE1:GN1"/>
    <mergeCell ref="GG2:GG3"/>
    <mergeCell ref="GB1:GC2"/>
    <mergeCell ref="GD1:GD3"/>
    <mergeCell ref="GE2:GE3"/>
    <mergeCell ref="GF2:GF3"/>
    <mergeCell ref="GH2:GH3"/>
    <mergeCell ref="GI2:GI3"/>
    <mergeCell ref="GJ2:GJ3"/>
    <mergeCell ref="GK2:GK3"/>
    <mergeCell ref="FW1:FX1"/>
    <mergeCell ref="FT1:FT3"/>
    <mergeCell ref="FU1:FU3"/>
    <mergeCell ref="FY1:FY3"/>
    <mergeCell ref="GL2:GL3"/>
  </mergeCells>
  <conditionalFormatting sqref="DB4:DS103">
    <cfRule type="containsText" dxfId="6" priority="3" operator="containsText" text="YES">
      <formula>NOT(ISERROR(SEARCH("YES",DB4)))</formula>
    </cfRule>
  </conditionalFormatting>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1"/>
  <sheetViews>
    <sheetView topLeftCell="L1" workbookViewId="0">
      <selection activeCell="Q16" sqref="Q16"/>
    </sheetView>
  </sheetViews>
  <sheetFormatPr defaultRowHeight="14.5" x14ac:dyDescent="0.35"/>
  <cols>
    <col min="1" max="1" width="4.26953125" hidden="1" customWidth="1"/>
    <col min="2" max="2" width="26.54296875" hidden="1" customWidth="1"/>
    <col min="3" max="3" width="9.1796875" hidden="1" customWidth="1"/>
    <col min="4" max="4" width="16.26953125" hidden="1" customWidth="1"/>
    <col min="5" max="5" width="9.1796875" hidden="1" customWidth="1"/>
    <col min="6" max="6" width="14.7265625" hidden="1" customWidth="1"/>
    <col min="7" max="7" width="8.81640625" hidden="1" customWidth="1"/>
    <col min="8" max="8" width="23.453125" hidden="1" customWidth="1"/>
    <col min="9" max="9" width="21.1796875" hidden="1" customWidth="1"/>
    <col min="10" max="10" width="5.7265625" hidden="1" customWidth="1"/>
    <col min="11" max="11" width="16.26953125" hidden="1" customWidth="1"/>
    <col min="13" max="13" width="23.81640625" customWidth="1"/>
  </cols>
  <sheetData>
    <row r="1" spans="1:29" ht="34" x14ac:dyDescent="0.35">
      <c r="A1" s="219" t="s">
        <v>146</v>
      </c>
      <c r="B1" s="220" t="s">
        <v>147</v>
      </c>
      <c r="C1" s="221" t="s">
        <v>7</v>
      </c>
      <c r="D1" s="222" t="s">
        <v>59</v>
      </c>
      <c r="E1" s="223" t="s">
        <v>148</v>
      </c>
      <c r="F1" s="223" t="s">
        <v>149</v>
      </c>
      <c r="G1" s="223"/>
      <c r="H1" s="223" t="s">
        <v>150</v>
      </c>
      <c r="I1" s="224"/>
      <c r="J1" s="224" t="s">
        <v>151</v>
      </c>
      <c r="K1" s="224" t="s">
        <v>152</v>
      </c>
      <c r="L1" s="225"/>
      <c r="M1" s="225"/>
      <c r="N1" s="236" t="str">
        <f>Home!B4</f>
        <v>ATAL UTKRISHT G.I.C. DHOKANEY,NAINITAL</v>
      </c>
      <c r="O1" s="225"/>
      <c r="P1" s="225"/>
      <c r="Q1" s="225"/>
      <c r="R1" s="225"/>
      <c r="S1" s="225"/>
      <c r="T1" s="714" t="str">
        <f>Home!E4</f>
        <v>Class &amp; Sec</v>
      </c>
      <c r="U1" s="714"/>
      <c r="V1" s="236" t="str">
        <f>Home!F4</f>
        <v>11 B</v>
      </c>
      <c r="W1" s="225"/>
      <c r="X1" s="225"/>
      <c r="Y1" s="225"/>
      <c r="Z1" s="225"/>
      <c r="AA1" s="225"/>
      <c r="AB1" s="225"/>
      <c r="AC1" s="225"/>
    </row>
    <row r="2" spans="1:29" ht="18.5" x14ac:dyDescent="0.45">
      <c r="A2" s="226">
        <v>1</v>
      </c>
      <c r="B2" s="227" t="str">
        <f>IF('Student Profile'!B3="","",'Student Profile'!B3)</f>
        <v>BHARAT SINGH CHHIMWAL</v>
      </c>
      <c r="C2" s="228" t="str">
        <f>IF('Student Profile'!E3="","",'Student Profile'!E3)</f>
        <v>MALE</v>
      </c>
      <c r="D2" s="229" t="str">
        <f>IF(Consolidated!GA4="","",Consolidated!GA4)</f>
        <v>PASS</v>
      </c>
      <c r="E2" s="230" t="str">
        <f>IF('Student Profile'!M3="","",'Student Profile'!M3)</f>
        <v>GEN</v>
      </c>
      <c r="F2" s="230" t="str">
        <f>C2&amp;" "&amp;E2</f>
        <v>MALE GEN</v>
      </c>
      <c r="G2" s="230" t="str">
        <f>F2</f>
        <v>MALE GEN</v>
      </c>
      <c r="H2" s="230" t="str">
        <f>D2&amp;" "&amp;G2</f>
        <v>PASS MALE GEN</v>
      </c>
      <c r="I2" s="240" t="str">
        <f>H2</f>
        <v>PASS MALE GEN</v>
      </c>
      <c r="J2" s="231" t="str">
        <f>Consolidated!GP4</f>
        <v>C1</v>
      </c>
      <c r="K2" s="231" t="str">
        <f>IF(J2="","",J2&amp;" "&amp;F2)</f>
        <v>C1 MALE GEN</v>
      </c>
      <c r="L2" s="232"/>
      <c r="M2" s="233" t="s">
        <v>106</v>
      </c>
      <c r="N2" s="234"/>
      <c r="O2" s="235"/>
      <c r="P2" s="232"/>
      <c r="Q2" s="232"/>
      <c r="R2" s="232"/>
      <c r="S2" s="232"/>
      <c r="T2" s="232"/>
      <c r="U2" s="232"/>
      <c r="V2" s="232"/>
      <c r="W2" s="232"/>
      <c r="X2" s="232"/>
      <c r="Y2" s="232"/>
      <c r="Z2" s="232"/>
      <c r="AA2" s="232"/>
      <c r="AB2" s="232"/>
      <c r="AC2" s="232"/>
    </row>
    <row r="3" spans="1:29" ht="16" thickBot="1" x14ac:dyDescent="0.4">
      <c r="A3" s="226">
        <v>2</v>
      </c>
      <c r="B3" s="227" t="str">
        <f>IF('Student Profile'!B4="","",'Student Profile'!B4)</f>
        <v>BHASKAR SINGH NEGI</v>
      </c>
      <c r="C3" s="228" t="str">
        <f>IF('Student Profile'!E4="","",'Student Profile'!E4)</f>
        <v>MALE</v>
      </c>
      <c r="D3" s="229" t="str">
        <f>IF(Consolidated!GA5="","",Consolidated!GA5)</f>
        <v>PASS</v>
      </c>
      <c r="E3" s="230" t="str">
        <f>IF('Student Profile'!M4="","",'Student Profile'!M4)</f>
        <v>GEN</v>
      </c>
      <c r="F3" s="230" t="str">
        <f t="shared" ref="F3:F60" si="0">C3&amp;" "&amp;E3</f>
        <v>MALE GEN</v>
      </c>
      <c r="G3" s="230" t="str">
        <f t="shared" ref="G3:G60" si="1">F3</f>
        <v>MALE GEN</v>
      </c>
      <c r="H3" s="230" t="str">
        <f t="shared" ref="H3:H60" si="2">D3&amp;" "&amp;G3</f>
        <v>PASS MALE GEN</v>
      </c>
      <c r="I3" s="240" t="str">
        <f t="shared" ref="I3:I60" si="3">H3</f>
        <v>PASS MALE GEN</v>
      </c>
      <c r="J3" s="231" t="str">
        <f>Consolidated!GP5</f>
        <v>C1</v>
      </c>
      <c r="K3" s="231" t="str">
        <f t="shared" ref="K3:K60" si="4">IF(J3="","",J3&amp;" "&amp;F3)</f>
        <v>C1 MALE GEN</v>
      </c>
      <c r="L3" s="232"/>
      <c r="M3" s="236" t="s">
        <v>153</v>
      </c>
      <c r="N3" s="234"/>
      <c r="O3" s="235"/>
      <c r="P3" s="232"/>
      <c r="Q3" s="232"/>
      <c r="R3" s="232"/>
      <c r="S3" s="232"/>
      <c r="T3" s="232"/>
      <c r="U3" s="232"/>
      <c r="V3" s="232"/>
      <c r="W3" s="232"/>
      <c r="X3" s="232"/>
      <c r="Y3" s="232"/>
      <c r="Z3" s="232"/>
      <c r="AA3" s="232"/>
      <c r="AB3" s="232"/>
      <c r="AC3" s="232"/>
    </row>
    <row r="4" spans="1:29" ht="16" thickBot="1" x14ac:dyDescent="0.4">
      <c r="A4" s="226">
        <v>3</v>
      </c>
      <c r="B4" s="227" t="str">
        <f>IF('Student Profile'!B5="","",'Student Profile'!B5)</f>
        <v>BHUPENDRA SINGH JEENA</v>
      </c>
      <c r="C4" s="228" t="str">
        <f>IF('Student Profile'!E5="","",'Student Profile'!E5)</f>
        <v>MALE</v>
      </c>
      <c r="D4" s="229" t="str">
        <f>IF(Consolidated!GA6="","",Consolidated!GA6)</f>
        <v>PASS</v>
      </c>
      <c r="E4" s="230" t="str">
        <f>IF('Student Profile'!M5="","",'Student Profile'!M5)</f>
        <v>GEN</v>
      </c>
      <c r="F4" s="230" t="str">
        <f t="shared" si="0"/>
        <v>MALE GEN</v>
      </c>
      <c r="G4" s="230" t="str">
        <f t="shared" si="1"/>
        <v>MALE GEN</v>
      </c>
      <c r="H4" s="230" t="str">
        <f t="shared" si="2"/>
        <v>PASS MALE GEN</v>
      </c>
      <c r="I4" s="240" t="str">
        <f t="shared" si="3"/>
        <v>PASS MALE GEN</v>
      </c>
      <c r="J4" s="231" t="str">
        <f>Consolidated!GP6</f>
        <v>C1</v>
      </c>
      <c r="K4" s="231" t="str">
        <f t="shared" si="4"/>
        <v>C1 MALE GEN</v>
      </c>
      <c r="L4" s="232"/>
      <c r="M4" s="281"/>
      <c r="N4" s="699" t="s">
        <v>154</v>
      </c>
      <c r="O4" s="700"/>
      <c r="P4" s="701"/>
      <c r="Q4" s="702" t="s">
        <v>31</v>
      </c>
      <c r="R4" s="703"/>
      <c r="S4" s="704"/>
      <c r="T4" s="705" t="s">
        <v>155</v>
      </c>
      <c r="U4" s="706"/>
      <c r="V4" s="707"/>
      <c r="W4" s="708" t="s">
        <v>33</v>
      </c>
      <c r="X4" s="709"/>
      <c r="Y4" s="710"/>
      <c r="Z4" s="711" t="s">
        <v>156</v>
      </c>
      <c r="AA4" s="712"/>
      <c r="AB4" s="713"/>
      <c r="AC4" s="232"/>
    </row>
    <row r="5" spans="1:29" ht="16" thickBot="1" x14ac:dyDescent="0.4">
      <c r="A5" s="226">
        <v>4</v>
      </c>
      <c r="B5" s="227" t="str">
        <f>IF('Student Profile'!B6="","",'Student Profile'!B6)</f>
        <v>GAURAV SUYAL</v>
      </c>
      <c r="C5" s="228" t="str">
        <f>IF('Student Profile'!E6="","",'Student Profile'!E6)</f>
        <v>MALE</v>
      </c>
      <c r="D5" s="229" t="str">
        <f>IF(Consolidated!GA7="","",Consolidated!GA7)</f>
        <v>PASS</v>
      </c>
      <c r="E5" s="230" t="str">
        <f>IF('Student Profile'!M6="","",'Student Profile'!M6)</f>
        <v>GEN</v>
      </c>
      <c r="F5" s="230" t="str">
        <f t="shared" si="0"/>
        <v>MALE GEN</v>
      </c>
      <c r="G5" s="230" t="str">
        <f t="shared" si="1"/>
        <v>MALE GEN</v>
      </c>
      <c r="H5" s="230" t="str">
        <f t="shared" si="2"/>
        <v>PASS MALE GEN</v>
      </c>
      <c r="I5" s="240" t="str">
        <f t="shared" si="3"/>
        <v>PASS MALE GEN</v>
      </c>
      <c r="J5" s="231" t="str">
        <f>Consolidated!GP7</f>
        <v>C2</v>
      </c>
      <c r="K5" s="231" t="str">
        <f t="shared" si="4"/>
        <v>C2 MALE GEN</v>
      </c>
      <c r="L5" s="232"/>
      <c r="M5" s="282"/>
      <c r="N5" s="285" t="s">
        <v>157</v>
      </c>
      <c r="O5" s="285" t="s">
        <v>158</v>
      </c>
      <c r="P5" s="285" t="s">
        <v>159</v>
      </c>
      <c r="Q5" s="288" t="s">
        <v>157</v>
      </c>
      <c r="R5" s="288" t="s">
        <v>158</v>
      </c>
      <c r="S5" s="288" t="s">
        <v>159</v>
      </c>
      <c r="T5" s="291" t="s">
        <v>157</v>
      </c>
      <c r="U5" s="291" t="s">
        <v>158</v>
      </c>
      <c r="V5" s="291" t="s">
        <v>159</v>
      </c>
      <c r="W5" s="296" t="s">
        <v>157</v>
      </c>
      <c r="X5" s="296" t="s">
        <v>158</v>
      </c>
      <c r="Y5" s="296" t="s">
        <v>159</v>
      </c>
      <c r="Z5" s="299" t="s">
        <v>157</v>
      </c>
      <c r="AA5" s="299" t="s">
        <v>158</v>
      </c>
      <c r="AB5" s="299" t="s">
        <v>159</v>
      </c>
      <c r="AC5" s="232"/>
    </row>
    <row r="6" spans="1:29" ht="16" thickBot="1" x14ac:dyDescent="0.4">
      <c r="A6" s="226">
        <v>5</v>
      </c>
      <c r="B6" s="227" t="str">
        <f>IF('Student Profile'!B7="","",'Student Profile'!B7)</f>
        <v>KAMAL KISHOR JOSHI</v>
      </c>
      <c r="C6" s="228" t="str">
        <f>IF('Student Profile'!E7="","",'Student Profile'!E7)</f>
        <v>MALE</v>
      </c>
      <c r="D6" s="229" t="str">
        <f>IF(Consolidated!GA8="","",Consolidated!GA8)</f>
        <v>PASS</v>
      </c>
      <c r="E6" s="230" t="str">
        <f>IF('Student Profile'!M7="","",'Student Profile'!M7)</f>
        <v>SC</v>
      </c>
      <c r="F6" s="230" t="str">
        <f t="shared" si="0"/>
        <v>MALE SC</v>
      </c>
      <c r="G6" s="230" t="str">
        <f t="shared" si="1"/>
        <v>MALE SC</v>
      </c>
      <c r="H6" s="230" t="str">
        <f t="shared" si="2"/>
        <v>PASS MALE SC</v>
      </c>
      <c r="I6" s="240" t="str">
        <f t="shared" si="3"/>
        <v>PASS MALE SC</v>
      </c>
      <c r="J6" s="231" t="str">
        <f>Consolidated!GP8</f>
        <v>B1</v>
      </c>
      <c r="K6" s="231" t="str">
        <f t="shared" si="4"/>
        <v>B1 MALE SC</v>
      </c>
      <c r="L6" s="232"/>
      <c r="M6" s="282" t="s">
        <v>160</v>
      </c>
      <c r="N6" s="286">
        <f>COUNTIF($G$2:$G$101,"BOY GEN")</f>
        <v>0</v>
      </c>
      <c r="O6" s="286">
        <f>COUNTIF($G$2:$G$101,"Girl GEN")</f>
        <v>0</v>
      </c>
      <c r="P6" s="286">
        <f>N6+O6</f>
        <v>0</v>
      </c>
      <c r="Q6" s="289">
        <f>COUNTIF($G$2:$G$101,"Boy OBC")</f>
        <v>0</v>
      </c>
      <c r="R6" s="289">
        <f>COUNTIF($G$2:$G$101,"Girl OBC")</f>
        <v>0</v>
      </c>
      <c r="S6" s="289">
        <f>Q6+R6</f>
        <v>0</v>
      </c>
      <c r="T6" s="292">
        <f>COUNTIF($G$2:$G$101,"Boy SC")</f>
        <v>0</v>
      </c>
      <c r="U6" s="292">
        <f>COUNTIF($G$2:$G$101,"Girl SC")</f>
        <v>0</v>
      </c>
      <c r="V6" s="292">
        <f>T6+U6</f>
        <v>0</v>
      </c>
      <c r="W6" s="297">
        <f>COUNTIF($G$2:$G$101,"Boy ST")</f>
        <v>0</v>
      </c>
      <c r="X6" s="297">
        <f>COUNTIF($G$2:$G$101,"Girl ST")</f>
        <v>0</v>
      </c>
      <c r="Y6" s="297">
        <f>W6+X6</f>
        <v>0</v>
      </c>
      <c r="Z6" s="294">
        <f t="shared" ref="Z6:AB7" si="5">N6+Q6+T6+W6</f>
        <v>0</v>
      </c>
      <c r="AA6" s="294">
        <f t="shared" si="5"/>
        <v>0</v>
      </c>
      <c r="AB6" s="294">
        <f t="shared" si="5"/>
        <v>0</v>
      </c>
      <c r="AC6" s="232"/>
    </row>
    <row r="7" spans="1:29" ht="16" thickBot="1" x14ac:dyDescent="0.4">
      <c r="A7" s="226">
        <v>6</v>
      </c>
      <c r="B7" s="227" t="str">
        <f>IF('Student Profile'!B8="","",'Student Profile'!B8)</f>
        <v>KARAN SINGH RAWAT</v>
      </c>
      <c r="C7" s="228" t="str">
        <f>IF('Student Profile'!E8="","",'Student Profile'!E8)</f>
        <v>MALE</v>
      </c>
      <c r="D7" s="229" t="str">
        <f>IF(Consolidated!GA9="","",Consolidated!GA9)</f>
        <v>PASS</v>
      </c>
      <c r="E7" s="230" t="str">
        <f>IF('Student Profile'!M8="","",'Student Profile'!M8)</f>
        <v>GEN</v>
      </c>
      <c r="F7" s="230" t="str">
        <f t="shared" si="0"/>
        <v>MALE GEN</v>
      </c>
      <c r="G7" s="230" t="str">
        <f t="shared" si="1"/>
        <v>MALE GEN</v>
      </c>
      <c r="H7" s="230" t="str">
        <f t="shared" si="2"/>
        <v>PASS MALE GEN</v>
      </c>
      <c r="I7" s="240" t="str">
        <f t="shared" si="3"/>
        <v>PASS MALE GEN</v>
      </c>
      <c r="J7" s="231" t="str">
        <f>Consolidated!GP9</f>
        <v>C1</v>
      </c>
      <c r="K7" s="231" t="str">
        <f t="shared" si="4"/>
        <v>C1 MALE GEN</v>
      </c>
      <c r="L7" s="232"/>
      <c r="M7" s="282" t="s">
        <v>228</v>
      </c>
      <c r="N7" s="286">
        <f>COUNTIF($I$2:$I$101,"PASS Boy GEN")</f>
        <v>0</v>
      </c>
      <c r="O7" s="286">
        <f>COUNTIF($I$2:$I$101,"PASS Girl GEN")</f>
        <v>0</v>
      </c>
      <c r="P7" s="286">
        <f>N7+O7</f>
        <v>0</v>
      </c>
      <c r="Q7" s="289">
        <f>COUNTIF($I$2:$I$101,"PASS Boy OBC")</f>
        <v>0</v>
      </c>
      <c r="R7" s="289">
        <f>COUNTIF($I$2:$I$101,"PASS Girl OBC")</f>
        <v>0</v>
      </c>
      <c r="S7" s="289">
        <f>Q7+R7</f>
        <v>0</v>
      </c>
      <c r="T7" s="292">
        <f>COUNTIF($I$2:$I$101,"PASS Boy SC")</f>
        <v>0</v>
      </c>
      <c r="U7" s="292">
        <f>COUNTIF($I$2:$I$101,"PASS Girl SC")</f>
        <v>0</v>
      </c>
      <c r="V7" s="292">
        <f>T7+U7</f>
        <v>0</v>
      </c>
      <c r="W7" s="297">
        <f>COUNTIF($I$2:$I$101,"PASS Boy ST")</f>
        <v>0</v>
      </c>
      <c r="X7" s="297">
        <f>COUNTIF($I$2:$I$101,"PASS Girl ST")</f>
        <v>0</v>
      </c>
      <c r="Y7" s="297">
        <f>W7+X7</f>
        <v>0</v>
      </c>
      <c r="Z7" s="294">
        <f t="shared" si="5"/>
        <v>0</v>
      </c>
      <c r="AA7" s="294">
        <f t="shared" si="5"/>
        <v>0</v>
      </c>
      <c r="AB7" s="294">
        <f t="shared" si="5"/>
        <v>0</v>
      </c>
      <c r="AC7" s="232"/>
    </row>
    <row r="8" spans="1:29" ht="16" thickBot="1" x14ac:dyDescent="0.4">
      <c r="A8" s="226">
        <v>7</v>
      </c>
      <c r="B8" s="227" t="str">
        <f>IF('Student Profile'!B9="","",'Student Profile'!B9)</f>
        <v>KARAN SUYAL</v>
      </c>
      <c r="C8" s="228" t="str">
        <f>IF('Student Profile'!E9="","",'Student Profile'!E9)</f>
        <v>MALE</v>
      </c>
      <c r="D8" s="229" t="str">
        <f>IF(Consolidated!GA10="","",Consolidated!GA10)</f>
        <v>PASS</v>
      </c>
      <c r="E8" s="230" t="str">
        <f>IF('Student Profile'!M9="","",'Student Profile'!M9)</f>
        <v>GEN</v>
      </c>
      <c r="F8" s="230" t="str">
        <f t="shared" si="0"/>
        <v>MALE GEN</v>
      </c>
      <c r="G8" s="230" t="str">
        <f t="shared" si="1"/>
        <v>MALE GEN</v>
      </c>
      <c r="H8" s="230" t="str">
        <f t="shared" si="2"/>
        <v>PASS MALE GEN</v>
      </c>
      <c r="I8" s="240" t="str">
        <f t="shared" si="3"/>
        <v>PASS MALE GEN</v>
      </c>
      <c r="J8" s="231" t="str">
        <f>Consolidated!GP10</f>
        <v>B2</v>
      </c>
      <c r="K8" s="231" t="str">
        <f t="shared" si="4"/>
        <v>B2 MALE GEN</v>
      </c>
      <c r="L8" s="232"/>
      <c r="M8" s="282" t="s">
        <v>161</v>
      </c>
      <c r="N8" s="287" t="str">
        <f>IF(N6&gt;0,N7/N6,"")</f>
        <v/>
      </c>
      <c r="O8" s="287" t="str">
        <f t="shared" ref="O8:AB8" si="6">IF(O6&gt;0,O7/O6,"")</f>
        <v/>
      </c>
      <c r="P8" s="287" t="str">
        <f t="shared" si="6"/>
        <v/>
      </c>
      <c r="Q8" s="290" t="str">
        <f t="shared" si="6"/>
        <v/>
      </c>
      <c r="R8" s="290" t="str">
        <f t="shared" si="6"/>
        <v/>
      </c>
      <c r="S8" s="290" t="str">
        <f t="shared" si="6"/>
        <v/>
      </c>
      <c r="T8" s="293" t="str">
        <f t="shared" si="6"/>
        <v/>
      </c>
      <c r="U8" s="293" t="str">
        <f t="shared" si="6"/>
        <v/>
      </c>
      <c r="V8" s="293" t="str">
        <f t="shared" si="6"/>
        <v/>
      </c>
      <c r="W8" s="298" t="str">
        <f t="shared" si="6"/>
        <v/>
      </c>
      <c r="X8" s="298" t="str">
        <f t="shared" si="6"/>
        <v/>
      </c>
      <c r="Y8" s="298" t="str">
        <f t="shared" si="6"/>
        <v/>
      </c>
      <c r="Z8" s="295" t="str">
        <f t="shared" si="6"/>
        <v/>
      </c>
      <c r="AA8" s="295" t="str">
        <f t="shared" si="6"/>
        <v/>
      </c>
      <c r="AB8" s="295" t="str">
        <f t="shared" si="6"/>
        <v/>
      </c>
      <c r="AC8" s="232"/>
    </row>
    <row r="9" spans="1:29" ht="16" thickBot="1" x14ac:dyDescent="0.4">
      <c r="A9" s="226">
        <v>8</v>
      </c>
      <c r="B9" s="227" t="str">
        <f>IF('Student Profile'!B10="","",'Student Profile'!B10)</f>
        <v>KHEEM SINGH CHHIMWAL</v>
      </c>
      <c r="C9" s="228" t="str">
        <f>IF('Student Profile'!E10="","",'Student Profile'!E10)</f>
        <v>MALE</v>
      </c>
      <c r="D9" s="229" t="str">
        <f>IF(Consolidated!GA11="","",Consolidated!GA11)</f>
        <v>PASS</v>
      </c>
      <c r="E9" s="230" t="str">
        <f>IF('Student Profile'!M10="","",'Student Profile'!M10)</f>
        <v>GEN</v>
      </c>
      <c r="F9" s="230" t="str">
        <f t="shared" si="0"/>
        <v>MALE GEN</v>
      </c>
      <c r="G9" s="230" t="str">
        <f t="shared" si="1"/>
        <v>MALE GEN</v>
      </c>
      <c r="H9" s="230" t="str">
        <f t="shared" si="2"/>
        <v>PASS MALE GEN</v>
      </c>
      <c r="I9" s="240" t="str">
        <f t="shared" si="3"/>
        <v>PASS MALE GEN</v>
      </c>
      <c r="J9" s="231" t="str">
        <f>Consolidated!GP11</f>
        <v>B2</v>
      </c>
      <c r="K9" s="231" t="str">
        <f t="shared" si="4"/>
        <v>B2 MALE GEN</v>
      </c>
      <c r="L9" s="232"/>
      <c r="M9" s="282" t="s">
        <v>229</v>
      </c>
      <c r="N9" s="286">
        <f>COUNTIF($I$2:$I$101,"COMPARTMENT Boy GEN")</f>
        <v>0</v>
      </c>
      <c r="O9" s="286">
        <f>COUNTIF($I$2:$I$101,"COMPARTMENT Girl GEN")</f>
        <v>0</v>
      </c>
      <c r="P9" s="286">
        <f>N9+O9</f>
        <v>0</v>
      </c>
      <c r="Q9" s="289">
        <f>COUNTIF($I$2:$I$101,"COMPARTMENT Boy OBC")</f>
        <v>0</v>
      </c>
      <c r="R9" s="289">
        <f>COUNTIF($I$2:$I$101,"COMPARTMENT Girl OBC")</f>
        <v>0</v>
      </c>
      <c r="S9" s="289">
        <f>Q9+R9</f>
        <v>0</v>
      </c>
      <c r="T9" s="292">
        <f>COUNTIF($I$2:$I$101,"COMPARTMENT Boy SC")</f>
        <v>0</v>
      </c>
      <c r="U9" s="292">
        <f>COUNTIF($I$2:$I$101,"COMPARTMENT Girl SC")</f>
        <v>0</v>
      </c>
      <c r="V9" s="292">
        <f>T9+U9</f>
        <v>0</v>
      </c>
      <c r="W9" s="297">
        <f>COUNTIF($I$2:$I$101,"COMPARTMENT Boy ST")</f>
        <v>0</v>
      </c>
      <c r="X9" s="297">
        <f>COUNTIF($I$2:$I$101,"COMPARTMENT Girl ST")</f>
        <v>0</v>
      </c>
      <c r="Y9" s="297">
        <f>W9+X9</f>
        <v>0</v>
      </c>
      <c r="Z9" s="294">
        <f t="shared" ref="Z9:AB10" si="7">N9+Q9+T9+W9</f>
        <v>0</v>
      </c>
      <c r="AA9" s="294">
        <f t="shared" si="7"/>
        <v>0</v>
      </c>
      <c r="AB9" s="294">
        <f t="shared" si="7"/>
        <v>0</v>
      </c>
      <c r="AC9" s="232"/>
    </row>
    <row r="10" spans="1:29" ht="16" thickBot="1" x14ac:dyDescent="0.4">
      <c r="A10" s="226">
        <v>9</v>
      </c>
      <c r="B10" s="227" t="str">
        <f>IF('Student Profile'!B11="","",'Student Profile'!B11)</f>
        <v>MANISH NEGI</v>
      </c>
      <c r="C10" s="228" t="str">
        <f>IF('Student Profile'!E11="","",'Student Profile'!E11)</f>
        <v>MALE</v>
      </c>
      <c r="D10" s="229" t="str">
        <f>IF(Consolidated!GA12="","",Consolidated!GA12)</f>
        <v>PASS</v>
      </c>
      <c r="E10" s="230" t="str">
        <f>IF('Student Profile'!M11="","",'Student Profile'!M11)</f>
        <v>GEN</v>
      </c>
      <c r="F10" s="230" t="str">
        <f t="shared" si="0"/>
        <v>MALE GEN</v>
      </c>
      <c r="G10" s="230" t="str">
        <f t="shared" si="1"/>
        <v>MALE GEN</v>
      </c>
      <c r="H10" s="230" t="str">
        <f t="shared" si="2"/>
        <v>PASS MALE GEN</v>
      </c>
      <c r="I10" s="240" t="str">
        <f t="shared" si="3"/>
        <v>PASS MALE GEN</v>
      </c>
      <c r="J10" s="231" t="str">
        <f>Consolidated!GP12</f>
        <v>C1</v>
      </c>
      <c r="K10" s="231" t="str">
        <f t="shared" si="4"/>
        <v>C1 MALE GEN</v>
      </c>
      <c r="L10" s="232"/>
      <c r="M10" s="282" t="s">
        <v>230</v>
      </c>
      <c r="N10" s="286">
        <f>COUNTIF($I$2:$I$101,"ESSENTIAL REPEAT Boy GEN")</f>
        <v>0</v>
      </c>
      <c r="O10" s="286">
        <f>COUNTIF($I$2:$I$101,"ESSENTIAL REPEAT Girl GEN")</f>
        <v>0</v>
      </c>
      <c r="P10" s="286">
        <f>N10+O10</f>
        <v>0</v>
      </c>
      <c r="Q10" s="289">
        <f>COUNTIF($I$2:$I$101,"ESSENTIAL REPEAT Boy OBC")</f>
        <v>0</v>
      </c>
      <c r="R10" s="289">
        <f>COUNTIF($I$2:$I$101,"ESSENTIAL REPEAT Girl OBC")</f>
        <v>0</v>
      </c>
      <c r="S10" s="289">
        <f>Q10+R10</f>
        <v>0</v>
      </c>
      <c r="T10" s="292">
        <f>COUNTIF($I$2:$I$101,"ESSENTIAL REPEAT Boy SC")</f>
        <v>0</v>
      </c>
      <c r="U10" s="292">
        <f>COUNTIF($I$2:$I$101,"ESSENTIAL REPEAT Girl SC")</f>
        <v>0</v>
      </c>
      <c r="V10" s="292">
        <f>T10+U10</f>
        <v>0</v>
      </c>
      <c r="W10" s="297">
        <f>COUNTIF($I$2:$I$101,"ESSENTIAL REPEAT Boy ST")</f>
        <v>0</v>
      </c>
      <c r="X10" s="297">
        <f>COUNTIF($I$2:$I$101,"ESSENTIAL REPEAT Girl ST")</f>
        <v>0</v>
      </c>
      <c r="Y10" s="297">
        <f>W10+X10</f>
        <v>0</v>
      </c>
      <c r="Z10" s="294">
        <f t="shared" si="7"/>
        <v>0</v>
      </c>
      <c r="AA10" s="294">
        <f t="shared" si="7"/>
        <v>0</v>
      </c>
      <c r="AB10" s="294">
        <f t="shared" si="7"/>
        <v>0</v>
      </c>
      <c r="AC10" s="232"/>
    </row>
    <row r="11" spans="1:29" x14ac:dyDescent="0.35">
      <c r="A11" s="226">
        <v>10</v>
      </c>
      <c r="B11" s="227" t="str">
        <f>IF('Student Profile'!B12="","",'Student Profile'!B12)</f>
        <v>MOHIT JOSHI</v>
      </c>
      <c r="C11" s="228" t="str">
        <f>IF('Student Profile'!E12="","",'Student Profile'!E12)</f>
        <v>MALE</v>
      </c>
      <c r="D11" s="229" t="str">
        <f>IF(Consolidated!GA13="","",Consolidated!GA13)</f>
        <v>PASS</v>
      </c>
      <c r="E11" s="230" t="str">
        <f>IF('Student Profile'!M12="","",'Student Profile'!M12)</f>
        <v>GEN</v>
      </c>
      <c r="F11" s="230" t="str">
        <f t="shared" si="0"/>
        <v>MALE GEN</v>
      </c>
      <c r="G11" s="230" t="str">
        <f t="shared" si="1"/>
        <v>MALE GEN</v>
      </c>
      <c r="H11" s="230" t="str">
        <f t="shared" si="2"/>
        <v>PASS MALE GEN</v>
      </c>
      <c r="I11" s="240" t="str">
        <f t="shared" si="3"/>
        <v>PASS MALE GEN</v>
      </c>
      <c r="J11" s="231" t="str">
        <f>Consolidated!GP13</f>
        <v>C1</v>
      </c>
      <c r="K11" s="231" t="str">
        <f t="shared" si="4"/>
        <v>C1 MALE GEN</v>
      </c>
      <c r="L11" s="232"/>
      <c r="M11" s="232"/>
      <c r="N11" s="234"/>
      <c r="O11" s="235"/>
      <c r="P11" s="232"/>
      <c r="Q11" s="232"/>
      <c r="R11" s="232"/>
      <c r="S11" s="232"/>
      <c r="T11" s="232"/>
      <c r="U11" s="232"/>
      <c r="V11" s="232"/>
      <c r="W11" s="232"/>
      <c r="X11" s="232"/>
      <c r="Y11" s="232"/>
      <c r="Z11" s="232"/>
      <c r="AA11" s="232"/>
      <c r="AB11" s="232"/>
      <c r="AC11" s="232"/>
    </row>
    <row r="12" spans="1:29" x14ac:dyDescent="0.35">
      <c r="A12" s="226">
        <v>11</v>
      </c>
      <c r="B12" s="227" t="str">
        <f>IF('Student Profile'!B13="","",'Student Profile'!B13)</f>
        <v>RITESH JOSHI</v>
      </c>
      <c r="C12" s="228" t="str">
        <f>IF('Student Profile'!E13="","",'Student Profile'!E13)</f>
        <v>MALE</v>
      </c>
      <c r="D12" s="229" t="str">
        <f>IF(Consolidated!GA14="","",Consolidated!GA14)</f>
        <v>PASS</v>
      </c>
      <c r="E12" s="230" t="str">
        <f>IF('Student Profile'!M13="","",'Student Profile'!M13)</f>
        <v>GEN</v>
      </c>
      <c r="F12" s="230" t="str">
        <f t="shared" si="0"/>
        <v>MALE GEN</v>
      </c>
      <c r="G12" s="230" t="str">
        <f t="shared" si="1"/>
        <v>MALE GEN</v>
      </c>
      <c r="H12" s="230" t="str">
        <f t="shared" si="2"/>
        <v>PASS MALE GEN</v>
      </c>
      <c r="I12" s="240" t="str">
        <f t="shared" si="3"/>
        <v>PASS MALE GEN</v>
      </c>
      <c r="J12" s="231" t="str">
        <f>Consolidated!GP14</f>
        <v>C1</v>
      </c>
      <c r="K12" s="231" t="str">
        <f t="shared" si="4"/>
        <v>C1 MALE GEN</v>
      </c>
      <c r="L12" s="232"/>
      <c r="M12" s="232"/>
      <c r="N12" s="234"/>
      <c r="O12" s="235"/>
      <c r="P12" s="232"/>
      <c r="Q12" s="232"/>
      <c r="R12" s="232"/>
      <c r="S12" s="232"/>
      <c r="T12" s="232"/>
      <c r="U12" s="232"/>
      <c r="V12" s="232"/>
      <c r="W12" s="232"/>
      <c r="X12" s="232"/>
      <c r="Y12" s="232"/>
      <c r="Z12" s="232"/>
      <c r="AA12" s="232"/>
      <c r="AB12" s="232"/>
      <c r="AC12" s="232"/>
    </row>
    <row r="13" spans="1:29" ht="16" thickBot="1" x14ac:dyDescent="0.4">
      <c r="A13" s="226">
        <v>12</v>
      </c>
      <c r="B13" s="227" t="str">
        <f>IF('Student Profile'!B14="","",'Student Profile'!B14)</f>
        <v>SAGAR SINGH PARGAI</v>
      </c>
      <c r="C13" s="228" t="str">
        <f>IF('Student Profile'!E14="","",'Student Profile'!E14)</f>
        <v>MALE</v>
      </c>
      <c r="D13" s="229" t="str">
        <f>IF(Consolidated!GA15="","",Consolidated!GA15)</f>
        <v>PASS</v>
      </c>
      <c r="E13" s="230" t="str">
        <f>IF('Student Profile'!M14="","",'Student Profile'!M14)</f>
        <v>GEN</v>
      </c>
      <c r="F13" s="230" t="str">
        <f t="shared" si="0"/>
        <v>MALE GEN</v>
      </c>
      <c r="G13" s="230" t="str">
        <f t="shared" si="1"/>
        <v>MALE GEN</v>
      </c>
      <c r="H13" s="230" t="str">
        <f t="shared" si="2"/>
        <v>PASS MALE GEN</v>
      </c>
      <c r="I13" s="240" t="str">
        <f t="shared" si="3"/>
        <v>PASS MALE GEN</v>
      </c>
      <c r="J13" s="231" t="str">
        <f>Consolidated!GP15</f>
        <v>B2</v>
      </c>
      <c r="K13" s="231" t="str">
        <f t="shared" si="4"/>
        <v>B2 MALE GEN</v>
      </c>
      <c r="L13" s="232"/>
      <c r="M13" s="236" t="s">
        <v>162</v>
      </c>
      <c r="N13" s="234"/>
      <c r="O13" s="235"/>
      <c r="P13" s="232"/>
      <c r="Q13" s="232"/>
      <c r="R13" s="232"/>
      <c r="S13" s="232"/>
      <c r="T13" s="232"/>
      <c r="U13" s="232"/>
      <c r="V13" s="232"/>
      <c r="W13" s="232"/>
      <c r="X13" s="232"/>
      <c r="Y13" s="232"/>
      <c r="Z13" s="232"/>
      <c r="AA13" s="232"/>
      <c r="AB13" s="232"/>
      <c r="AC13" s="232"/>
    </row>
    <row r="14" spans="1:29" ht="16" thickBot="1" x14ac:dyDescent="0.4">
      <c r="A14" s="226">
        <v>13</v>
      </c>
      <c r="B14" s="227" t="str">
        <f>IF('Student Profile'!B15="","",'Student Profile'!B15)</f>
        <v>SUMIT DANI</v>
      </c>
      <c r="C14" s="228" t="str">
        <f>IF('Student Profile'!E15="","",'Student Profile'!E15)</f>
        <v>MALE</v>
      </c>
      <c r="D14" s="229" t="str">
        <f>IF(Consolidated!GA16="","",Consolidated!GA16)</f>
        <v>PASS</v>
      </c>
      <c r="E14" s="230" t="str">
        <f>IF('Student Profile'!M15="","",'Student Profile'!M15)</f>
        <v>GEN</v>
      </c>
      <c r="F14" s="230" t="str">
        <f t="shared" si="0"/>
        <v>MALE GEN</v>
      </c>
      <c r="G14" s="230" t="str">
        <f t="shared" si="1"/>
        <v>MALE GEN</v>
      </c>
      <c r="H14" s="230" t="str">
        <f t="shared" si="2"/>
        <v>PASS MALE GEN</v>
      </c>
      <c r="I14" s="240" t="str">
        <f t="shared" si="3"/>
        <v>PASS MALE GEN</v>
      </c>
      <c r="J14" s="231" t="str">
        <f>Consolidated!GP16</f>
        <v>B2</v>
      </c>
      <c r="K14" s="231" t="str">
        <f t="shared" si="4"/>
        <v>B2 MALE GEN</v>
      </c>
      <c r="L14" s="232"/>
      <c r="M14" s="281"/>
      <c r="N14" s="715" t="s">
        <v>154</v>
      </c>
      <c r="O14" s="716"/>
      <c r="P14" s="717"/>
      <c r="Q14" s="702" t="s">
        <v>31</v>
      </c>
      <c r="R14" s="703"/>
      <c r="S14" s="704"/>
      <c r="T14" s="718" t="s">
        <v>155</v>
      </c>
      <c r="U14" s="719"/>
      <c r="V14" s="720"/>
      <c r="W14" s="721" t="s">
        <v>33</v>
      </c>
      <c r="X14" s="722"/>
      <c r="Y14" s="723"/>
      <c r="Z14" s="696" t="s">
        <v>156</v>
      </c>
      <c r="AA14" s="697"/>
      <c r="AB14" s="698"/>
      <c r="AC14" s="232"/>
    </row>
    <row r="15" spans="1:29" ht="16" thickBot="1" x14ac:dyDescent="0.4">
      <c r="A15" s="226">
        <v>14</v>
      </c>
      <c r="B15" s="227" t="str">
        <f>IF('Student Profile'!B16="","",'Student Profile'!B16)</f>
        <v>VIVEK DANI</v>
      </c>
      <c r="C15" s="228" t="str">
        <f>IF('Student Profile'!E16="","",'Student Profile'!E16)</f>
        <v>MALE</v>
      </c>
      <c r="D15" s="229" t="str">
        <f>IF(Consolidated!GA17="","",Consolidated!GA17)</f>
        <v>PASS</v>
      </c>
      <c r="E15" s="230" t="str">
        <f>IF('Student Profile'!M16="","",'Student Profile'!M16)</f>
        <v>GEN</v>
      </c>
      <c r="F15" s="230" t="str">
        <f t="shared" si="0"/>
        <v>MALE GEN</v>
      </c>
      <c r="G15" s="230" t="str">
        <f t="shared" si="1"/>
        <v>MALE GEN</v>
      </c>
      <c r="H15" s="230" t="str">
        <f t="shared" si="2"/>
        <v>PASS MALE GEN</v>
      </c>
      <c r="I15" s="240" t="str">
        <f t="shared" si="3"/>
        <v>PASS MALE GEN</v>
      </c>
      <c r="J15" s="231" t="str">
        <f>Consolidated!GP17</f>
        <v>C1</v>
      </c>
      <c r="K15" s="231" t="str">
        <f t="shared" si="4"/>
        <v>C1 MALE GEN</v>
      </c>
      <c r="L15" s="232"/>
      <c r="M15" s="282"/>
      <c r="N15" s="283" t="s">
        <v>157</v>
      </c>
      <c r="O15" s="283" t="s">
        <v>158</v>
      </c>
      <c r="P15" s="283" t="s">
        <v>159</v>
      </c>
      <c r="Q15" s="288" t="s">
        <v>157</v>
      </c>
      <c r="R15" s="288" t="s">
        <v>158</v>
      </c>
      <c r="S15" s="288" t="s">
        <v>159</v>
      </c>
      <c r="T15" s="307" t="s">
        <v>157</v>
      </c>
      <c r="U15" s="307" t="s">
        <v>158</v>
      </c>
      <c r="V15" s="307" t="s">
        <v>159</v>
      </c>
      <c r="W15" s="311" t="s">
        <v>157</v>
      </c>
      <c r="X15" s="311" t="s">
        <v>158</v>
      </c>
      <c r="Y15" s="311" t="s">
        <v>159</v>
      </c>
      <c r="Z15" s="315" t="s">
        <v>157</v>
      </c>
      <c r="AA15" s="315" t="s">
        <v>158</v>
      </c>
      <c r="AB15" s="315" t="s">
        <v>159</v>
      </c>
      <c r="AC15" s="232"/>
    </row>
    <row r="16" spans="1:29" ht="16" thickBot="1" x14ac:dyDescent="0.4">
      <c r="A16" s="226">
        <v>15</v>
      </c>
      <c r="B16" s="227" t="str">
        <f>IF('Student Profile'!B17="","",'Student Profile'!B17)</f>
        <v>BABITA JEENA</v>
      </c>
      <c r="C16" s="228" t="str">
        <f>IF('Student Profile'!E17="","",'Student Profile'!E17)</f>
        <v>FEMALE</v>
      </c>
      <c r="D16" s="229" t="str">
        <f>IF(Consolidated!GA18="","",Consolidated!GA18)</f>
        <v>PASS</v>
      </c>
      <c r="E16" s="230" t="str">
        <f>IF('Student Profile'!M17="","",'Student Profile'!M17)</f>
        <v>GEN</v>
      </c>
      <c r="F16" s="230" t="str">
        <f t="shared" si="0"/>
        <v>FEMALE GEN</v>
      </c>
      <c r="G16" s="230" t="str">
        <f t="shared" si="1"/>
        <v>FEMALE GEN</v>
      </c>
      <c r="H16" s="230" t="str">
        <f t="shared" si="2"/>
        <v>PASS FEMALE GEN</v>
      </c>
      <c r="I16" s="240" t="str">
        <f t="shared" si="3"/>
        <v>PASS FEMALE GEN</v>
      </c>
      <c r="J16" s="231" t="str">
        <f>Consolidated!GP18</f>
        <v>C1</v>
      </c>
      <c r="K16" s="231" t="str">
        <f t="shared" si="4"/>
        <v>C1 FEMALE GEN</v>
      </c>
      <c r="L16" s="232"/>
      <c r="M16" s="300" t="s">
        <v>212</v>
      </c>
      <c r="N16" s="284">
        <f>COUNTIF($K$2:$K$101,"A1 BOY GEN")</f>
        <v>0</v>
      </c>
      <c r="O16" s="284">
        <f>COUNTIF($K$2:$K$101,"A1 Girl GEN")</f>
        <v>0</v>
      </c>
      <c r="P16" s="284">
        <f t="shared" ref="P16:P23" si="8">N16+O16</f>
        <v>0</v>
      </c>
      <c r="Q16" s="289">
        <f>COUNTIF($K$2:$K$101,"A1 Boy OBC")</f>
        <v>0</v>
      </c>
      <c r="R16" s="289">
        <f>COUNTIF($K$2:$K$101,"A1 Girl OBC")</f>
        <v>0</v>
      </c>
      <c r="S16" s="289">
        <f t="shared" ref="S16:S23" si="9">Q16+R16</f>
        <v>0</v>
      </c>
      <c r="T16" s="308">
        <f>COUNTIF($K$2:$K$101,"A1 Boy SC")</f>
        <v>0</v>
      </c>
      <c r="U16" s="308">
        <f>COUNTIF($K$2:$K$101,"A1 Girl SC")</f>
        <v>0</v>
      </c>
      <c r="V16" s="308">
        <f t="shared" ref="V16:V23" si="10">T16+U16</f>
        <v>0</v>
      </c>
      <c r="W16" s="312">
        <f>COUNTIF($K$2:$K$101,"A1 Boy ST")</f>
        <v>0</v>
      </c>
      <c r="X16" s="312">
        <f>COUNTIF($K$2:$K$101,"A1 Girl ST")</f>
        <v>0</v>
      </c>
      <c r="Y16" s="312">
        <f>W16+X16</f>
        <v>0</v>
      </c>
      <c r="Z16" s="297">
        <f>N16+Q16+T16+W16</f>
        <v>0</v>
      </c>
      <c r="AA16" s="297">
        <f t="shared" ref="AA16:AA23" si="11">O16+R16+U16+X16</f>
        <v>0</v>
      </c>
      <c r="AB16" s="297">
        <f>Z16+AA16</f>
        <v>0</v>
      </c>
      <c r="AC16" s="232"/>
    </row>
    <row r="17" spans="1:29" ht="16" thickBot="1" x14ac:dyDescent="0.4">
      <c r="A17" s="226">
        <v>16</v>
      </c>
      <c r="B17" s="227" t="str">
        <f>IF('Student Profile'!B18="","",'Student Profile'!B18)</f>
        <v>BABITA RAUTELA</v>
      </c>
      <c r="C17" s="228" t="str">
        <f>IF('Student Profile'!E18="","",'Student Profile'!E18)</f>
        <v>FEMALE</v>
      </c>
      <c r="D17" s="229" t="str">
        <f>IF(Consolidated!GA19="","",Consolidated!GA19)</f>
        <v>PASS</v>
      </c>
      <c r="E17" s="230" t="str">
        <f>IF('Student Profile'!M18="","",'Student Profile'!M18)</f>
        <v>GEN</v>
      </c>
      <c r="F17" s="230" t="str">
        <f t="shared" si="0"/>
        <v>FEMALE GEN</v>
      </c>
      <c r="G17" s="230" t="str">
        <f t="shared" si="1"/>
        <v>FEMALE GEN</v>
      </c>
      <c r="H17" s="230" t="str">
        <f t="shared" si="2"/>
        <v>PASS FEMALE GEN</v>
      </c>
      <c r="I17" s="240" t="str">
        <f t="shared" si="3"/>
        <v>PASS FEMALE GEN</v>
      </c>
      <c r="J17" s="231" t="str">
        <f>Consolidated!GP19</f>
        <v>C1</v>
      </c>
      <c r="K17" s="231" t="str">
        <f t="shared" si="4"/>
        <v>C1 FEMALE GEN</v>
      </c>
      <c r="L17" s="232"/>
      <c r="M17" s="300" t="s">
        <v>213</v>
      </c>
      <c r="N17" s="284">
        <f>COUNTIF($K$2:$K$101,"A2 Boy GEN")</f>
        <v>0</v>
      </c>
      <c r="O17" s="284">
        <f>COUNTIF($K$2:$K$101,"A2 Girl GEN")</f>
        <v>0</v>
      </c>
      <c r="P17" s="284">
        <f t="shared" si="8"/>
        <v>0</v>
      </c>
      <c r="Q17" s="289">
        <f>COUNTIF($K$2:$K$101,"A2 Boy OBC")</f>
        <v>0</v>
      </c>
      <c r="R17" s="289">
        <f>COUNTIF($K$2:$K$101,"A2 Girl OBC")</f>
        <v>0</v>
      </c>
      <c r="S17" s="289">
        <f t="shared" si="9"/>
        <v>0</v>
      </c>
      <c r="T17" s="308">
        <f>COUNTIF($K$2:$K$610,"A2 Boy SC")</f>
        <v>0</v>
      </c>
      <c r="U17" s="308">
        <f>COUNTIF($K$2:$K$101,"A2 Girl SC")</f>
        <v>0</v>
      </c>
      <c r="V17" s="308">
        <f t="shared" si="10"/>
        <v>0</v>
      </c>
      <c r="W17" s="312">
        <f>COUNTIF($K$2:$K$101,"A2 Boy ST")</f>
        <v>0</v>
      </c>
      <c r="X17" s="312">
        <f>COUNTIF($K$2:$K$101,"A2 Girl ST")</f>
        <v>0</v>
      </c>
      <c r="Y17" s="312">
        <f t="shared" ref="Y17:Y23" si="12">W17+X17</f>
        <v>0</v>
      </c>
      <c r="Z17" s="297">
        <f t="shared" ref="Z17:Z23" si="13">N17+Q17+T17+W17</f>
        <v>0</v>
      </c>
      <c r="AA17" s="297">
        <f t="shared" si="11"/>
        <v>0</v>
      </c>
      <c r="AB17" s="297">
        <f>Z17+AA17</f>
        <v>0</v>
      </c>
      <c r="AC17" s="232"/>
    </row>
    <row r="18" spans="1:29" ht="16" thickBot="1" x14ac:dyDescent="0.4">
      <c r="A18" s="226">
        <v>17</v>
      </c>
      <c r="B18" s="227" t="str">
        <f>IF('Student Profile'!B19="","",'Student Profile'!B19)</f>
        <v>BEENA SUYAL</v>
      </c>
      <c r="C18" s="228" t="str">
        <f>IF('Student Profile'!E19="","",'Student Profile'!E19)</f>
        <v>FEMALE</v>
      </c>
      <c r="D18" s="229" t="str">
        <f>IF(Consolidated!GA20="","",Consolidated!GA20)</f>
        <v>PASS</v>
      </c>
      <c r="E18" s="230" t="str">
        <f>IF('Student Profile'!M19="","",'Student Profile'!M19)</f>
        <v>GEN</v>
      </c>
      <c r="F18" s="230" t="str">
        <f t="shared" si="0"/>
        <v>FEMALE GEN</v>
      </c>
      <c r="G18" s="230" t="str">
        <f t="shared" si="1"/>
        <v>FEMALE GEN</v>
      </c>
      <c r="H18" s="230" t="str">
        <f t="shared" si="2"/>
        <v>PASS FEMALE GEN</v>
      </c>
      <c r="I18" s="240" t="str">
        <f t="shared" si="3"/>
        <v>PASS FEMALE GEN</v>
      </c>
      <c r="J18" s="231" t="str">
        <f>Consolidated!GP20</f>
        <v>C2</v>
      </c>
      <c r="K18" s="231" t="str">
        <f t="shared" si="4"/>
        <v>C2 FEMALE GEN</v>
      </c>
      <c r="L18" s="232"/>
      <c r="M18" s="300" t="s">
        <v>214</v>
      </c>
      <c r="N18" s="284">
        <f>COUNTIF($K$2:$K$101,"B1 Boy GEN")</f>
        <v>0</v>
      </c>
      <c r="O18" s="284">
        <f>COUNTIF($K$2:$K$101,"B1 Girl GEN")</f>
        <v>0</v>
      </c>
      <c r="P18" s="284">
        <f t="shared" si="8"/>
        <v>0</v>
      </c>
      <c r="Q18" s="289">
        <f>COUNTIF($K$2:$K$101,"B1 Boy OBC")</f>
        <v>0</v>
      </c>
      <c r="R18" s="289">
        <f>COUNTIF($K$2:$K$101,"B1 Girl OBC")</f>
        <v>0</v>
      </c>
      <c r="S18" s="289">
        <f t="shared" si="9"/>
        <v>0</v>
      </c>
      <c r="T18" s="308">
        <f>COUNTIF($K$2:$K$101,"B1 Boy SC")</f>
        <v>0</v>
      </c>
      <c r="U18" s="308">
        <f>COUNTIF($K$2:$K$101,"B1 Girl SC")</f>
        <v>0</v>
      </c>
      <c r="V18" s="308">
        <f t="shared" si="10"/>
        <v>0</v>
      </c>
      <c r="W18" s="312">
        <f>COUNTIF($K$2:$K$101,"B1 Boy ST")</f>
        <v>0</v>
      </c>
      <c r="X18" s="312">
        <f>COUNTIF($K$2:$K$101,"B1 Girl ST")</f>
        <v>0</v>
      </c>
      <c r="Y18" s="312">
        <f t="shared" si="12"/>
        <v>0</v>
      </c>
      <c r="Z18" s="297">
        <f t="shared" si="13"/>
        <v>0</v>
      </c>
      <c r="AA18" s="297">
        <f t="shared" si="11"/>
        <v>0</v>
      </c>
      <c r="AB18" s="297">
        <f>Z18+AA18</f>
        <v>0</v>
      </c>
      <c r="AC18" s="232"/>
    </row>
    <row r="19" spans="1:29" ht="16" thickBot="1" x14ac:dyDescent="0.4">
      <c r="A19" s="226">
        <v>18</v>
      </c>
      <c r="B19" s="227" t="str">
        <f>IF('Student Profile'!B20="","",'Student Profile'!B20)</f>
        <v>HARSHITA NEGI</v>
      </c>
      <c r="C19" s="228" t="str">
        <f>IF('Student Profile'!E20="","",'Student Profile'!E20)</f>
        <v>FEMALE</v>
      </c>
      <c r="D19" s="229" t="str">
        <f>IF(Consolidated!GA21="","",Consolidated!GA21)</f>
        <v>PASS</v>
      </c>
      <c r="E19" s="230" t="str">
        <f>IF('Student Profile'!M20="","",'Student Profile'!M20)</f>
        <v>GEN</v>
      </c>
      <c r="F19" s="230" t="str">
        <f t="shared" si="0"/>
        <v>FEMALE GEN</v>
      </c>
      <c r="G19" s="230" t="str">
        <f t="shared" si="1"/>
        <v>FEMALE GEN</v>
      </c>
      <c r="H19" s="230" t="str">
        <f t="shared" si="2"/>
        <v>PASS FEMALE GEN</v>
      </c>
      <c r="I19" s="240" t="str">
        <f t="shared" si="3"/>
        <v>PASS FEMALE GEN</v>
      </c>
      <c r="J19" s="231" t="str">
        <f>Consolidated!GP21</f>
        <v>C1</v>
      </c>
      <c r="K19" s="231" t="str">
        <f t="shared" si="4"/>
        <v>C1 FEMALE GEN</v>
      </c>
      <c r="L19" s="232"/>
      <c r="M19" s="300" t="s">
        <v>215</v>
      </c>
      <c r="N19" s="284">
        <f>COUNTIF($K$2:$K$101,"B2 Boy GEN")</f>
        <v>0</v>
      </c>
      <c r="O19" s="284">
        <f>COUNTIF($K$2:$K$101,"B2 Girl GEN")</f>
        <v>0</v>
      </c>
      <c r="P19" s="284">
        <f t="shared" si="8"/>
        <v>0</v>
      </c>
      <c r="Q19" s="289">
        <f>COUNTIF($K$2:$K$101,"B2 Boy OBC")</f>
        <v>0</v>
      </c>
      <c r="R19" s="289">
        <f>COUNTIF($K$2:$K$101,"B2 Girl OBC")</f>
        <v>0</v>
      </c>
      <c r="S19" s="289">
        <f t="shared" si="9"/>
        <v>0</v>
      </c>
      <c r="T19" s="308">
        <f>COUNTIF($K$2:$K$101,"B2 Boy SC")</f>
        <v>0</v>
      </c>
      <c r="U19" s="308">
        <f>COUNTIF($K$2:$K$101,"B2 Girl SC")</f>
        <v>0</v>
      </c>
      <c r="V19" s="308">
        <f t="shared" si="10"/>
        <v>0</v>
      </c>
      <c r="W19" s="312">
        <f>COUNTIF($K$2:$K$101,"B2 Boy ST")</f>
        <v>0</v>
      </c>
      <c r="X19" s="312">
        <f>COUNTIF($K$2:$K$101,"B2 Girl ST")</f>
        <v>0</v>
      </c>
      <c r="Y19" s="312">
        <f t="shared" si="12"/>
        <v>0</v>
      </c>
      <c r="Z19" s="297">
        <f t="shared" si="13"/>
        <v>0</v>
      </c>
      <c r="AA19" s="297">
        <f t="shared" si="11"/>
        <v>0</v>
      </c>
      <c r="AB19" s="297">
        <f>Z19+AA19</f>
        <v>0</v>
      </c>
      <c r="AC19" s="232"/>
    </row>
    <row r="20" spans="1:29" ht="16" thickBot="1" x14ac:dyDescent="0.4">
      <c r="A20" s="226">
        <v>19</v>
      </c>
      <c r="B20" s="227" t="str">
        <f>IF('Student Profile'!B21="","",'Student Profile'!B21)</f>
        <v>MEENA BISHT</v>
      </c>
      <c r="C20" s="228" t="str">
        <f>IF('Student Profile'!E21="","",'Student Profile'!E21)</f>
        <v>FEMALE</v>
      </c>
      <c r="D20" s="229" t="str">
        <f>IF(Consolidated!GA22="","",Consolidated!GA22)</f>
        <v>PASS</v>
      </c>
      <c r="E20" s="230" t="str">
        <f>IF('Student Profile'!M21="","",'Student Profile'!M21)</f>
        <v>SC</v>
      </c>
      <c r="F20" s="230" t="str">
        <f t="shared" si="0"/>
        <v>FEMALE SC</v>
      </c>
      <c r="G20" s="230" t="str">
        <f t="shared" si="1"/>
        <v>FEMALE SC</v>
      </c>
      <c r="H20" s="230" t="str">
        <f t="shared" si="2"/>
        <v>PASS FEMALE SC</v>
      </c>
      <c r="I20" s="240" t="str">
        <f t="shared" si="3"/>
        <v>PASS FEMALE SC</v>
      </c>
      <c r="J20" s="231" t="str">
        <f>Consolidated!GP22</f>
        <v>B1</v>
      </c>
      <c r="K20" s="231" t="str">
        <f t="shared" si="4"/>
        <v>B1 FEMALE SC</v>
      </c>
      <c r="L20" s="232"/>
      <c r="M20" s="300" t="s">
        <v>216</v>
      </c>
      <c r="N20" s="284">
        <f>COUNTIF($K$2:$K$101,"C1 Boy GEN")</f>
        <v>0</v>
      </c>
      <c r="O20" s="284">
        <f>COUNTIF($K$2:$K$101,"C1 Girl GEN")</f>
        <v>0</v>
      </c>
      <c r="P20" s="284">
        <f t="shared" si="8"/>
        <v>0</v>
      </c>
      <c r="Q20" s="289">
        <f>COUNTIF($K$2:$K$101,"C1 Boy OBC")</f>
        <v>0</v>
      </c>
      <c r="R20" s="289">
        <f>COUNTIF($K$2:$K$101,"C1 Girl OBC")</f>
        <v>0</v>
      </c>
      <c r="S20" s="289">
        <f t="shared" si="9"/>
        <v>0</v>
      </c>
      <c r="T20" s="308">
        <f>COUNTIF($K$2:$K$101,"C1 Boy SC")</f>
        <v>0</v>
      </c>
      <c r="U20" s="308">
        <f>COUNTIF($K$2:$K$101,"C1 Girl SC")</f>
        <v>0</v>
      </c>
      <c r="V20" s="308">
        <f t="shared" si="10"/>
        <v>0</v>
      </c>
      <c r="W20" s="312">
        <f>COUNTIF($K$2:$K$101,"C1 Boy ST")</f>
        <v>0</v>
      </c>
      <c r="X20" s="312">
        <f>COUNTIF($K$2:$K$101,"C1 Girl ST")</f>
        <v>0</v>
      </c>
      <c r="Y20" s="312">
        <f t="shared" si="12"/>
        <v>0</v>
      </c>
      <c r="Z20" s="297">
        <f t="shared" si="13"/>
        <v>0</v>
      </c>
      <c r="AA20" s="297">
        <f t="shared" si="11"/>
        <v>0</v>
      </c>
      <c r="AB20" s="297">
        <f t="shared" ref="AB20:AB23" si="14">Z20+AA20</f>
        <v>0</v>
      </c>
      <c r="AC20" s="232"/>
    </row>
    <row r="21" spans="1:29" ht="16" thickBot="1" x14ac:dyDescent="0.4">
      <c r="A21" s="226">
        <v>20</v>
      </c>
      <c r="B21" s="227" t="str">
        <f>IF('Student Profile'!B22="","",'Student Profile'!B22)</f>
        <v>NIYATI SUYAL</v>
      </c>
      <c r="C21" s="228" t="str">
        <f>IF('Student Profile'!E22="","",'Student Profile'!E22)</f>
        <v>FEMALE</v>
      </c>
      <c r="D21" s="229" t="str">
        <f>IF(Consolidated!GA23="","",Consolidated!GA23)</f>
        <v>PASS</v>
      </c>
      <c r="E21" s="230" t="str">
        <f>IF('Student Profile'!M22="","",'Student Profile'!M22)</f>
        <v>GEN</v>
      </c>
      <c r="F21" s="230" t="str">
        <f t="shared" si="0"/>
        <v>FEMALE GEN</v>
      </c>
      <c r="G21" s="230" t="str">
        <f t="shared" si="1"/>
        <v>FEMALE GEN</v>
      </c>
      <c r="H21" s="230" t="str">
        <f t="shared" si="2"/>
        <v>PASS FEMALE GEN</v>
      </c>
      <c r="I21" s="240" t="str">
        <f t="shared" si="3"/>
        <v>PASS FEMALE GEN</v>
      </c>
      <c r="J21" s="231" t="str">
        <f>Consolidated!GP23</f>
        <v>A2</v>
      </c>
      <c r="K21" s="231" t="str">
        <f t="shared" si="4"/>
        <v>A2 FEMALE GEN</v>
      </c>
      <c r="L21" s="232"/>
      <c r="M21" s="300" t="s">
        <v>217</v>
      </c>
      <c r="N21" s="284">
        <f>COUNTIF($K$2:$K$101,"C2 Boy GEN")</f>
        <v>0</v>
      </c>
      <c r="O21" s="284">
        <f>COUNTIF($K$2:$K$101,"C2 Girl GEN")</f>
        <v>0</v>
      </c>
      <c r="P21" s="284">
        <f t="shared" si="8"/>
        <v>0</v>
      </c>
      <c r="Q21" s="289">
        <f>COUNTIF($K$2:$K$101,"C2 Boy OBC")</f>
        <v>0</v>
      </c>
      <c r="R21" s="289">
        <f>COUNTIF($K$2:$K$101,"C2 Girl OBC")</f>
        <v>0</v>
      </c>
      <c r="S21" s="289">
        <f t="shared" si="9"/>
        <v>0</v>
      </c>
      <c r="T21" s="308">
        <f>COUNTIF($K$2:$K$101,"C2 Boy SC")</f>
        <v>0</v>
      </c>
      <c r="U21" s="308">
        <f>COUNTIF($K$2:$K$101,"C2 Girl SC")</f>
        <v>0</v>
      </c>
      <c r="V21" s="308">
        <f t="shared" si="10"/>
        <v>0</v>
      </c>
      <c r="W21" s="312">
        <f>COUNTIF($K$2:$K$101,"C2 Boy ST")</f>
        <v>0</v>
      </c>
      <c r="X21" s="312">
        <f>COUNTIF($K$2:$K$101,"C2 Girl ST")</f>
        <v>0</v>
      </c>
      <c r="Y21" s="312">
        <f t="shared" si="12"/>
        <v>0</v>
      </c>
      <c r="Z21" s="297">
        <f t="shared" si="13"/>
        <v>0</v>
      </c>
      <c r="AA21" s="297">
        <f t="shared" si="11"/>
        <v>0</v>
      </c>
      <c r="AB21" s="297">
        <f t="shared" si="14"/>
        <v>0</v>
      </c>
      <c r="AC21" s="232"/>
    </row>
    <row r="22" spans="1:29" ht="16" thickBot="1" x14ac:dyDescent="0.4">
      <c r="A22" s="226">
        <v>21</v>
      </c>
      <c r="B22" s="227" t="str">
        <f>IF('Student Profile'!B23="","",'Student Profile'!B23)</f>
        <v>TANU PRIYA</v>
      </c>
      <c r="C22" s="228" t="str">
        <f>IF('Student Profile'!E23="","",'Student Profile'!E23)</f>
        <v>FEMALE</v>
      </c>
      <c r="D22" s="229" t="str">
        <f>IF(Consolidated!GA24="","",Consolidated!GA24)</f>
        <v>PASS</v>
      </c>
      <c r="E22" s="230" t="str">
        <f>IF('Student Profile'!M23="","",'Student Profile'!M23)</f>
        <v>GEN</v>
      </c>
      <c r="F22" s="230" t="str">
        <f t="shared" si="0"/>
        <v>FEMALE GEN</v>
      </c>
      <c r="G22" s="230" t="str">
        <f t="shared" si="1"/>
        <v>FEMALE GEN</v>
      </c>
      <c r="H22" s="230" t="str">
        <f t="shared" si="2"/>
        <v>PASS FEMALE GEN</v>
      </c>
      <c r="I22" s="240" t="str">
        <f t="shared" si="3"/>
        <v>PASS FEMALE GEN</v>
      </c>
      <c r="J22" s="231" t="str">
        <f>Consolidated!GP24</f>
        <v>B2</v>
      </c>
      <c r="K22" s="231" t="str">
        <f t="shared" si="4"/>
        <v>B2 FEMALE GEN</v>
      </c>
      <c r="L22" s="232"/>
      <c r="M22" s="300" t="s">
        <v>218</v>
      </c>
      <c r="N22" s="284">
        <f>COUNTIF($K$2:$K$101,"D Boy GEN")</f>
        <v>0</v>
      </c>
      <c r="O22" s="284">
        <f>COUNTIF($K$2:$K$101,"D Girl GEN")</f>
        <v>0</v>
      </c>
      <c r="P22" s="284">
        <f t="shared" si="8"/>
        <v>0</v>
      </c>
      <c r="Q22" s="289">
        <f>COUNTIF($K$2:$K$101,"D Boy OBC")</f>
        <v>0</v>
      </c>
      <c r="R22" s="289">
        <f>COUNTIF($K$2:$K$101,"D Girl OBC")</f>
        <v>0</v>
      </c>
      <c r="S22" s="289">
        <f t="shared" si="9"/>
        <v>0</v>
      </c>
      <c r="T22" s="308">
        <f>COUNTIF($K$2:$K$101,"D Boy SC")</f>
        <v>0</v>
      </c>
      <c r="U22" s="308">
        <f>COUNTIF($K$2:$K$101,"D Girl SC")</f>
        <v>0</v>
      </c>
      <c r="V22" s="308">
        <f t="shared" si="10"/>
        <v>0</v>
      </c>
      <c r="W22" s="312">
        <f>COUNTIF($K$2:$K$101,"D Boy ST")</f>
        <v>0</v>
      </c>
      <c r="X22" s="312">
        <f>COUNTIF($K$2:$K$101,"D Girl ST")</f>
        <v>0</v>
      </c>
      <c r="Y22" s="312">
        <f t="shared" si="12"/>
        <v>0</v>
      </c>
      <c r="Z22" s="297">
        <f t="shared" si="13"/>
        <v>0</v>
      </c>
      <c r="AA22" s="297">
        <f t="shared" si="11"/>
        <v>0</v>
      </c>
      <c r="AB22" s="297">
        <f t="shared" si="14"/>
        <v>0</v>
      </c>
      <c r="AC22" s="232"/>
    </row>
    <row r="23" spans="1:29" ht="15.5" x14ac:dyDescent="0.35">
      <c r="A23" s="226">
        <v>22</v>
      </c>
      <c r="B23" s="227" t="str">
        <f>IF('Student Profile'!B24="","",'Student Profile'!B24)</f>
        <v>TANUJA NEGI</v>
      </c>
      <c r="C23" s="228" t="str">
        <f>IF('Student Profile'!E24="","",'Student Profile'!E24)</f>
        <v>FEMALE</v>
      </c>
      <c r="D23" s="229" t="str">
        <f>IF(Consolidated!GA25="","",Consolidated!GA25)</f>
        <v>PASS</v>
      </c>
      <c r="E23" s="230" t="str">
        <f>IF('Student Profile'!M24="","",'Student Profile'!M24)</f>
        <v>GEN</v>
      </c>
      <c r="F23" s="230" t="str">
        <f t="shared" si="0"/>
        <v>FEMALE GEN</v>
      </c>
      <c r="G23" s="230" t="str">
        <f t="shared" si="1"/>
        <v>FEMALE GEN</v>
      </c>
      <c r="H23" s="230" t="str">
        <f t="shared" si="2"/>
        <v>PASS FEMALE GEN</v>
      </c>
      <c r="I23" s="240" t="str">
        <f t="shared" si="3"/>
        <v>PASS FEMALE GEN</v>
      </c>
      <c r="J23" s="231" t="str">
        <f>Consolidated!GP25</f>
        <v>A2</v>
      </c>
      <c r="K23" s="231" t="str">
        <f t="shared" si="4"/>
        <v>A2 FEMALE GEN</v>
      </c>
      <c r="L23" s="232"/>
      <c r="M23" s="301" t="s">
        <v>219</v>
      </c>
      <c r="N23" s="303">
        <f>COUNTIF($K$2:$K$101,"E Boy GEN")</f>
        <v>0</v>
      </c>
      <c r="O23" s="303">
        <f>COUNTIF($K$2:$K$101,"E Girl GEN")</f>
        <v>0</v>
      </c>
      <c r="P23" s="303">
        <f t="shared" si="8"/>
        <v>0</v>
      </c>
      <c r="Q23" s="305">
        <f>COUNTIF($K$2:$K$101,"E Boy OBC")</f>
        <v>0</v>
      </c>
      <c r="R23" s="305">
        <f>COUNTIF($K$2:$K$101,"E Girl OBC")</f>
        <v>0</v>
      </c>
      <c r="S23" s="305">
        <f t="shared" si="9"/>
        <v>0</v>
      </c>
      <c r="T23" s="309">
        <f>COUNTIF($K$2:$K$101,"E Boy SC")</f>
        <v>0</v>
      </c>
      <c r="U23" s="309">
        <f>COUNTIF($K$2:$K$101,"E Girl SC")</f>
        <v>0</v>
      </c>
      <c r="V23" s="309">
        <f t="shared" si="10"/>
        <v>0</v>
      </c>
      <c r="W23" s="313">
        <f>COUNTIF($K$2:$K$101,"E Boy ST")</f>
        <v>0</v>
      </c>
      <c r="X23" s="313">
        <f>COUNTIF($K$2:$K$101,"E Girl ST")</f>
        <v>0</v>
      </c>
      <c r="Y23" s="313">
        <f t="shared" si="12"/>
        <v>0</v>
      </c>
      <c r="Z23" s="316">
        <f t="shared" si="13"/>
        <v>0</v>
      </c>
      <c r="AA23" s="316">
        <f t="shared" si="11"/>
        <v>0</v>
      </c>
      <c r="AB23" s="316">
        <f t="shared" si="14"/>
        <v>0</v>
      </c>
      <c r="AC23" s="232"/>
    </row>
    <row r="24" spans="1:29" ht="15.5" x14ac:dyDescent="0.35">
      <c r="A24" s="226">
        <v>23</v>
      </c>
      <c r="B24" s="227" t="e">
        <f>IF('Student Profile'!#REF!="","",'Student Profile'!#REF!)</f>
        <v>#REF!</v>
      </c>
      <c r="C24" s="228" t="e">
        <f>IF('Student Profile'!#REF!="","",'Student Profile'!#REF!)</f>
        <v>#REF!</v>
      </c>
      <c r="D24" s="229" t="str">
        <f>IF(Consolidated!GA26="","",Consolidated!GA26)</f>
        <v>PASS</v>
      </c>
      <c r="E24" s="230" t="str">
        <f>IF('Student Profile'!M25="","",'Student Profile'!M25)</f>
        <v>GEN</v>
      </c>
      <c r="F24" s="230" t="e">
        <f t="shared" si="0"/>
        <v>#REF!</v>
      </c>
      <c r="G24" s="230" t="e">
        <f t="shared" si="1"/>
        <v>#REF!</v>
      </c>
      <c r="H24" s="230" t="e">
        <f t="shared" si="2"/>
        <v>#REF!</v>
      </c>
      <c r="I24" s="240" t="e">
        <f t="shared" si="3"/>
        <v>#REF!</v>
      </c>
      <c r="J24" s="231" t="str">
        <f>Consolidated!GP26</f>
        <v>C1</v>
      </c>
      <c r="K24" s="231" t="e">
        <f t="shared" si="4"/>
        <v>#REF!</v>
      </c>
      <c r="L24" s="232"/>
      <c r="M24" s="302" t="s">
        <v>163</v>
      </c>
      <c r="N24" s="304">
        <f>SUM(N16:N23)</f>
        <v>0</v>
      </c>
      <c r="O24" s="304">
        <f>SUM(O16:O23)</f>
        <v>0</v>
      </c>
      <c r="P24" s="304">
        <f t="shared" ref="P24:AA24" si="15">SUM(P16:P23)</f>
        <v>0</v>
      </c>
      <c r="Q24" s="306">
        <f t="shared" si="15"/>
        <v>0</v>
      </c>
      <c r="R24" s="306">
        <f t="shared" si="15"/>
        <v>0</v>
      </c>
      <c r="S24" s="306">
        <f t="shared" si="15"/>
        <v>0</v>
      </c>
      <c r="T24" s="310">
        <f t="shared" si="15"/>
        <v>0</v>
      </c>
      <c r="U24" s="310">
        <f t="shared" si="15"/>
        <v>0</v>
      </c>
      <c r="V24" s="310">
        <f t="shared" si="15"/>
        <v>0</v>
      </c>
      <c r="W24" s="314">
        <f t="shared" si="15"/>
        <v>0</v>
      </c>
      <c r="X24" s="314">
        <f t="shared" si="15"/>
        <v>0</v>
      </c>
      <c r="Y24" s="314">
        <f t="shared" si="15"/>
        <v>0</v>
      </c>
      <c r="Z24" s="317">
        <f t="shared" si="15"/>
        <v>0</v>
      </c>
      <c r="AA24" s="317">
        <f t="shared" si="15"/>
        <v>0</v>
      </c>
      <c r="AB24" s="317">
        <f>SUM(N24:AA24)</f>
        <v>0</v>
      </c>
      <c r="AC24" s="232"/>
    </row>
    <row r="25" spans="1:29" x14ac:dyDescent="0.35">
      <c r="A25" s="226">
        <v>24</v>
      </c>
      <c r="B25" s="227" t="e">
        <f>IF('Student Profile'!#REF!="","",'Student Profile'!#REF!)</f>
        <v>#REF!</v>
      </c>
      <c r="C25" s="228" t="e">
        <f>IF('Student Profile'!#REF!="","",'Student Profile'!#REF!)</f>
        <v>#REF!</v>
      </c>
      <c r="D25" s="229" t="str">
        <f>IF(Consolidated!GA27="","",Consolidated!GA27)</f>
        <v/>
      </c>
      <c r="E25" s="230" t="str">
        <f>IF('Student Profile'!M26="","",'Student Profile'!M26)</f>
        <v/>
      </c>
      <c r="F25" s="230" t="e">
        <f t="shared" si="0"/>
        <v>#REF!</v>
      </c>
      <c r="G25" s="230" t="e">
        <f t="shared" si="1"/>
        <v>#REF!</v>
      </c>
      <c r="H25" s="230" t="e">
        <f t="shared" si="2"/>
        <v>#REF!</v>
      </c>
      <c r="I25" s="240" t="e">
        <f t="shared" si="3"/>
        <v>#REF!</v>
      </c>
      <c r="J25" s="231" t="str">
        <f>Consolidated!GP27</f>
        <v/>
      </c>
      <c r="K25" s="231" t="str">
        <f t="shared" si="4"/>
        <v/>
      </c>
      <c r="L25" s="232"/>
      <c r="M25" s="232"/>
      <c r="N25" s="234"/>
      <c r="O25" s="235"/>
      <c r="P25" s="232"/>
      <c r="Q25" s="232"/>
      <c r="R25" s="232"/>
      <c r="S25" s="232"/>
      <c r="T25" s="232"/>
      <c r="U25" s="232"/>
      <c r="V25" s="232"/>
      <c r="W25" s="232"/>
      <c r="X25" s="232"/>
      <c r="Y25" s="232"/>
      <c r="Z25" s="232"/>
      <c r="AA25" s="232"/>
      <c r="AB25" s="232"/>
      <c r="AC25" s="232"/>
    </row>
    <row r="26" spans="1:29" ht="16" thickBot="1" x14ac:dyDescent="0.4">
      <c r="A26" s="226">
        <v>25</v>
      </c>
      <c r="B26" s="227" t="e">
        <f>IF('Student Profile'!#REF!="","",'Student Profile'!#REF!)</f>
        <v>#REF!</v>
      </c>
      <c r="C26" s="228" t="e">
        <f>IF('Student Profile'!#REF!="","",'Student Profile'!#REF!)</f>
        <v>#REF!</v>
      </c>
      <c r="D26" s="229" t="str">
        <f>IF(Consolidated!GA28="","",Consolidated!GA28)</f>
        <v/>
      </c>
      <c r="E26" s="230" t="str">
        <f>IF('Student Profile'!M27="","",'Student Profile'!M27)</f>
        <v/>
      </c>
      <c r="F26" s="230" t="e">
        <f t="shared" si="0"/>
        <v>#REF!</v>
      </c>
      <c r="G26" s="230" t="e">
        <f t="shared" si="1"/>
        <v>#REF!</v>
      </c>
      <c r="H26" s="230" t="e">
        <f t="shared" si="2"/>
        <v>#REF!</v>
      </c>
      <c r="I26" s="240" t="e">
        <f t="shared" si="3"/>
        <v>#REF!</v>
      </c>
      <c r="J26" s="231" t="str">
        <f>Consolidated!GP28</f>
        <v/>
      </c>
      <c r="K26" s="231" t="str">
        <f t="shared" si="4"/>
        <v/>
      </c>
      <c r="L26" s="232"/>
      <c r="M26" s="236" t="s">
        <v>164</v>
      </c>
      <c r="N26" s="234"/>
      <c r="O26" s="235"/>
      <c r="P26" s="232"/>
      <c r="Q26" s="232"/>
      <c r="R26" s="232"/>
      <c r="S26" s="232"/>
      <c r="T26" s="232"/>
      <c r="U26" s="232"/>
      <c r="V26" s="232"/>
      <c r="W26" s="232"/>
      <c r="X26" s="232"/>
      <c r="Y26" s="232"/>
      <c r="Z26" s="232"/>
      <c r="AA26" s="232"/>
      <c r="AB26" s="232"/>
      <c r="AC26" s="232"/>
    </row>
    <row r="27" spans="1:29" ht="14.5" customHeight="1" x14ac:dyDescent="0.35">
      <c r="A27" s="226">
        <v>26</v>
      </c>
      <c r="B27" s="227" t="str">
        <f>IF('Student Profile'!B28="","",'Student Profile'!B28)</f>
        <v/>
      </c>
      <c r="C27" s="228" t="str">
        <f>IF('Student Profile'!E28="","",'Student Profile'!E28)</f>
        <v/>
      </c>
      <c r="D27" s="229" t="str">
        <f>IF(Consolidated!GA29="","",Consolidated!GA29)</f>
        <v/>
      </c>
      <c r="E27" s="230" t="str">
        <f>IF('Student Profile'!M28="","",'Student Profile'!M28)</f>
        <v/>
      </c>
      <c r="F27" s="230" t="str">
        <f t="shared" si="0"/>
        <v xml:space="preserve"> </v>
      </c>
      <c r="G27" s="230" t="str">
        <f t="shared" si="1"/>
        <v xml:space="preserve"> </v>
      </c>
      <c r="H27" s="230" t="str">
        <f t="shared" si="2"/>
        <v xml:space="preserve">  </v>
      </c>
      <c r="I27" s="240" t="str">
        <f t="shared" si="3"/>
        <v xml:space="preserve">  </v>
      </c>
      <c r="J27" s="231" t="str">
        <f>Consolidated!GP29</f>
        <v/>
      </c>
      <c r="K27" s="231" t="str">
        <f t="shared" si="4"/>
        <v/>
      </c>
      <c r="L27" s="232"/>
      <c r="M27" s="691" t="s">
        <v>24</v>
      </c>
      <c r="N27" s="694" t="s">
        <v>220</v>
      </c>
      <c r="O27" s="687" t="s">
        <v>221</v>
      </c>
      <c r="P27" s="687" t="s">
        <v>222</v>
      </c>
      <c r="Q27" s="687" t="s">
        <v>223</v>
      </c>
      <c r="R27" s="687" t="s">
        <v>224</v>
      </c>
      <c r="S27" s="687" t="s">
        <v>225</v>
      </c>
      <c r="T27" s="687" t="s">
        <v>227</v>
      </c>
      <c r="U27" s="689" t="s">
        <v>226</v>
      </c>
      <c r="V27" s="691" t="s">
        <v>163</v>
      </c>
      <c r="W27" s="237"/>
      <c r="X27" s="232"/>
      <c r="Y27" s="232"/>
      <c r="Z27" s="234"/>
      <c r="AA27" s="232"/>
      <c r="AB27" s="232"/>
      <c r="AC27" s="232"/>
    </row>
    <row r="28" spans="1:29" ht="15" customHeight="1" thickBot="1" x14ac:dyDescent="0.4">
      <c r="A28" s="226">
        <v>27</v>
      </c>
      <c r="B28" s="227" t="str">
        <f>IF('Student Profile'!B29="","",'Student Profile'!B29)</f>
        <v/>
      </c>
      <c r="C28" s="228" t="str">
        <f>IF('Student Profile'!E29="","",'Student Profile'!E29)</f>
        <v/>
      </c>
      <c r="D28" s="229" t="str">
        <f>IF(Consolidated!GA30="","",Consolidated!GA30)</f>
        <v/>
      </c>
      <c r="E28" s="230" t="str">
        <f>IF('Student Profile'!M29="","",'Student Profile'!M29)</f>
        <v/>
      </c>
      <c r="F28" s="230" t="str">
        <f t="shared" si="0"/>
        <v xml:space="preserve"> </v>
      </c>
      <c r="G28" s="230" t="str">
        <f t="shared" si="1"/>
        <v xml:space="preserve"> </v>
      </c>
      <c r="H28" s="230" t="str">
        <f t="shared" si="2"/>
        <v xml:space="preserve">  </v>
      </c>
      <c r="I28" s="240" t="str">
        <f t="shared" si="3"/>
        <v xml:space="preserve">  </v>
      </c>
      <c r="J28" s="231" t="str">
        <f>Consolidated!GP30</f>
        <v/>
      </c>
      <c r="K28" s="231" t="str">
        <f t="shared" si="4"/>
        <v/>
      </c>
      <c r="L28" s="232"/>
      <c r="M28" s="693"/>
      <c r="N28" s="695"/>
      <c r="O28" s="688"/>
      <c r="P28" s="688"/>
      <c r="Q28" s="688"/>
      <c r="R28" s="688"/>
      <c r="S28" s="688"/>
      <c r="T28" s="688"/>
      <c r="U28" s="690"/>
      <c r="V28" s="692"/>
      <c r="W28" s="237"/>
      <c r="X28" s="232"/>
      <c r="Y28" s="232"/>
      <c r="Z28" s="232"/>
      <c r="AA28" s="232"/>
      <c r="AB28" s="232"/>
      <c r="AC28" s="232"/>
    </row>
    <row r="29" spans="1:29" ht="16" thickBot="1" x14ac:dyDescent="0.4">
      <c r="A29" s="226">
        <v>28</v>
      </c>
      <c r="B29" s="227" t="str">
        <f>IF('Student Profile'!B30="","",'Student Profile'!B30)</f>
        <v/>
      </c>
      <c r="C29" s="228" t="str">
        <f>IF('Student Profile'!E30="","",'Student Profile'!E30)</f>
        <v/>
      </c>
      <c r="D29" s="229" t="str">
        <f>IF(Consolidated!GA31="","",Consolidated!GA31)</f>
        <v/>
      </c>
      <c r="E29" s="230" t="str">
        <f>IF('Student Profile'!M30="","",'Student Profile'!M30)</f>
        <v/>
      </c>
      <c r="F29" s="230" t="str">
        <f t="shared" si="0"/>
        <v xml:space="preserve"> </v>
      </c>
      <c r="G29" s="230" t="str">
        <f t="shared" si="1"/>
        <v xml:space="preserve"> </v>
      </c>
      <c r="H29" s="230" t="str">
        <f t="shared" si="2"/>
        <v xml:space="preserve">  </v>
      </c>
      <c r="I29" s="240" t="str">
        <f t="shared" si="3"/>
        <v xml:space="preserve">  </v>
      </c>
      <c r="J29" s="231" t="str">
        <f>Consolidated!GP31</f>
        <v/>
      </c>
      <c r="K29" s="231" t="str">
        <f t="shared" si="4"/>
        <v/>
      </c>
      <c r="L29" s="232"/>
      <c r="M29" s="318" t="str">
        <f>Home!B10</f>
        <v>HINDI CORE</v>
      </c>
      <c r="N29" s="319">
        <f>COUNTIF(Consolidated!$GE$4:$GE$103,"A1")</f>
        <v>2</v>
      </c>
      <c r="O29" s="319">
        <f>COUNTIF(Consolidated!$GE$4:$GE$103,"A2")</f>
        <v>4</v>
      </c>
      <c r="P29" s="319">
        <f>COUNTIF(Consolidated!$GE$4:$GE$103,"B1")</f>
        <v>5</v>
      </c>
      <c r="Q29" s="319">
        <f>COUNTIF(Consolidated!$GE$4:$GE$103,"B2")</f>
        <v>6</v>
      </c>
      <c r="R29" s="319">
        <f>COUNTIF(Consolidated!$GE$4:$GE$103,"C1")</f>
        <v>5</v>
      </c>
      <c r="S29" s="319">
        <f>COUNTIF(Consolidated!$GE$4:$GE$103,"C2")</f>
        <v>1</v>
      </c>
      <c r="T29" s="319">
        <f>COUNTIF(Consolidated!$GE$4:$GE$103,"D")</f>
        <v>0</v>
      </c>
      <c r="U29" s="319">
        <f>COUNTIF(Consolidated!$GE$4:$GE$103,"E")</f>
        <v>0</v>
      </c>
      <c r="V29" s="320">
        <f>SUM(N29:U29)</f>
        <v>23</v>
      </c>
      <c r="W29" s="237"/>
      <c r="X29" s="232"/>
      <c r="Y29" s="232"/>
      <c r="Z29" s="232"/>
      <c r="AA29" s="232"/>
      <c r="AB29" s="232"/>
      <c r="AC29" s="232"/>
    </row>
    <row r="30" spans="1:29" ht="16" thickBot="1" x14ac:dyDescent="0.4">
      <c r="A30" s="226">
        <v>29</v>
      </c>
      <c r="B30" s="227" t="str">
        <f>IF('Student Profile'!B31="","",'Student Profile'!B31)</f>
        <v/>
      </c>
      <c r="C30" s="228" t="str">
        <f>IF('Student Profile'!E31="","",'Student Profile'!E31)</f>
        <v/>
      </c>
      <c r="D30" s="229" t="str">
        <f>IF(Consolidated!GA32="","",Consolidated!GA32)</f>
        <v/>
      </c>
      <c r="E30" s="230" t="str">
        <f>IF('Student Profile'!M31="","",'Student Profile'!M31)</f>
        <v/>
      </c>
      <c r="F30" s="230" t="str">
        <f t="shared" si="0"/>
        <v xml:space="preserve"> </v>
      </c>
      <c r="G30" s="230" t="str">
        <f t="shared" si="1"/>
        <v xml:space="preserve"> </v>
      </c>
      <c r="H30" s="230" t="str">
        <f t="shared" si="2"/>
        <v xml:space="preserve">  </v>
      </c>
      <c r="I30" s="240" t="str">
        <f t="shared" si="3"/>
        <v xml:space="preserve">  </v>
      </c>
      <c r="J30" s="231" t="str">
        <f>Consolidated!GP32</f>
        <v/>
      </c>
      <c r="K30" s="231" t="str">
        <f t="shared" si="4"/>
        <v/>
      </c>
      <c r="L30" s="232"/>
      <c r="M30" s="318" t="str">
        <f>Home!B11</f>
        <v>ENGLISH CORE</v>
      </c>
      <c r="N30" s="319">
        <f>COUNTIF(Consolidated!$GF$4:$GF$103,"A1")</f>
        <v>0</v>
      </c>
      <c r="O30" s="319">
        <f>COUNTIF(Consolidated!$GF$4:$GF$103,"A2")</f>
        <v>0</v>
      </c>
      <c r="P30" s="319">
        <f>COUNTIF(Consolidated!$GF$4:$GF$103,"B1")</f>
        <v>5</v>
      </c>
      <c r="Q30" s="319">
        <f>COUNTIF(Consolidated!$GF$4:$GF$103,"B2")</f>
        <v>3</v>
      </c>
      <c r="R30" s="319">
        <f>COUNTIF(Consolidated!$GF$4:$GF$103,"C1")</f>
        <v>8</v>
      </c>
      <c r="S30" s="319">
        <f>COUNTIF(Consolidated!$GF$4:$GF$103,"C2")</f>
        <v>7</v>
      </c>
      <c r="T30" s="319">
        <f>COUNTIF(Consolidated!$GF$4:$GF$103,"D")</f>
        <v>0</v>
      </c>
      <c r="U30" s="319">
        <f>COUNTIF(Consolidated!$GF$4:$GF$103,"E")</f>
        <v>0</v>
      </c>
      <c r="V30" s="320">
        <f t="shared" ref="V30:V37" si="16">SUM(N30:U30)</f>
        <v>23</v>
      </c>
      <c r="W30" s="237"/>
      <c r="X30" s="232"/>
      <c r="Y30" s="232"/>
      <c r="Z30" s="232">
        <f>25+27+18+15</f>
        <v>85</v>
      </c>
      <c r="AA30" s="232"/>
      <c r="AB30" s="232"/>
      <c r="AC30" s="232"/>
    </row>
    <row r="31" spans="1:29" ht="16" thickBot="1" x14ac:dyDescent="0.4">
      <c r="A31" s="226">
        <v>30</v>
      </c>
      <c r="B31" s="227" t="str">
        <f>IF('Student Profile'!B32="","",'Student Profile'!B32)</f>
        <v/>
      </c>
      <c r="C31" s="228" t="str">
        <f>IF('Student Profile'!E32="","",'Student Profile'!E32)</f>
        <v/>
      </c>
      <c r="D31" s="229" t="str">
        <f>IF(Consolidated!GA33="","",Consolidated!GA33)</f>
        <v/>
      </c>
      <c r="E31" s="230" t="str">
        <f>IF('Student Profile'!M32="","",'Student Profile'!M32)</f>
        <v/>
      </c>
      <c r="F31" s="230" t="str">
        <f t="shared" si="0"/>
        <v xml:space="preserve"> </v>
      </c>
      <c r="G31" s="230" t="str">
        <f t="shared" si="1"/>
        <v xml:space="preserve"> </v>
      </c>
      <c r="H31" s="230" t="str">
        <f t="shared" si="2"/>
        <v xml:space="preserve">  </v>
      </c>
      <c r="I31" s="240" t="str">
        <f t="shared" si="3"/>
        <v xml:space="preserve">  </v>
      </c>
      <c r="J31" s="231" t="str">
        <f>Consolidated!GP33</f>
        <v/>
      </c>
      <c r="K31" s="231" t="str">
        <f t="shared" si="4"/>
        <v/>
      </c>
      <c r="L31" s="232"/>
      <c r="M31" s="318" t="str">
        <f>Home!B12</f>
        <v>PHYSICS</v>
      </c>
      <c r="N31" s="319">
        <f>COUNTIF(Consolidated!$GG$4:$GG$103,"A1")</f>
        <v>0</v>
      </c>
      <c r="O31" s="319">
        <f>COUNTIF(Consolidated!$GG$4:$GG$103,"A2")</f>
        <v>0</v>
      </c>
      <c r="P31" s="319">
        <f>COUNTIF(Consolidated!$GG$4:$GG$103,"B1")</f>
        <v>2</v>
      </c>
      <c r="Q31" s="319">
        <f>COUNTIF(Consolidated!$GG$4:$GG$103,"B2")</f>
        <v>2</v>
      </c>
      <c r="R31" s="319">
        <f>COUNTIF(Consolidated!$GG$4:$GG$103,"C1")</f>
        <v>3</v>
      </c>
      <c r="S31" s="319">
        <f>COUNTIF(Consolidated!$GG$4:$GG$103,"C2")</f>
        <v>16</v>
      </c>
      <c r="T31" s="319">
        <f>COUNTIF(Consolidated!$GG$4:$GG$103,"D")</f>
        <v>0</v>
      </c>
      <c r="U31" s="319">
        <f>COUNTIF(Consolidated!$GG$4:$GG$103,"E")</f>
        <v>0</v>
      </c>
      <c r="V31" s="320">
        <f t="shared" si="16"/>
        <v>23</v>
      </c>
      <c r="W31" s="237"/>
      <c r="X31" s="232"/>
      <c r="Y31" s="232"/>
      <c r="Z31" s="232"/>
      <c r="AA31" s="232"/>
      <c r="AB31" s="232"/>
      <c r="AC31" s="232"/>
    </row>
    <row r="32" spans="1:29" ht="16" thickBot="1" x14ac:dyDescent="0.4">
      <c r="A32" s="226">
        <v>31</v>
      </c>
      <c r="B32" s="227" t="str">
        <f>IF('Student Profile'!B33="","",'Student Profile'!B33)</f>
        <v/>
      </c>
      <c r="C32" s="228" t="str">
        <f>IF('Student Profile'!E33="","",'Student Profile'!E33)</f>
        <v/>
      </c>
      <c r="D32" s="229" t="str">
        <f>IF(Consolidated!GA34="","",Consolidated!GA34)</f>
        <v/>
      </c>
      <c r="E32" s="230" t="str">
        <f>IF('Student Profile'!M33="","",'Student Profile'!M33)</f>
        <v/>
      </c>
      <c r="F32" s="230" t="str">
        <f t="shared" si="0"/>
        <v xml:space="preserve"> </v>
      </c>
      <c r="G32" s="230" t="str">
        <f t="shared" si="1"/>
        <v xml:space="preserve"> </v>
      </c>
      <c r="H32" s="230" t="str">
        <f t="shared" si="2"/>
        <v xml:space="preserve">  </v>
      </c>
      <c r="I32" s="240" t="str">
        <f t="shared" si="3"/>
        <v xml:space="preserve">  </v>
      </c>
      <c r="J32" s="231" t="str">
        <f>Consolidated!GP34</f>
        <v/>
      </c>
      <c r="K32" s="231" t="str">
        <f t="shared" si="4"/>
        <v/>
      </c>
      <c r="L32" s="232"/>
      <c r="M32" s="318" t="str">
        <f>Home!B13</f>
        <v>CHEMISTRY</v>
      </c>
      <c r="N32" s="319">
        <f>COUNTIF(Consolidated!$GH$4:$GH$103,"A1")</f>
        <v>0</v>
      </c>
      <c r="O32" s="319">
        <f>COUNTIF(Consolidated!$GH$4:$GH$103,"A2")</f>
        <v>2</v>
      </c>
      <c r="P32" s="319">
        <f>COUNTIF(Consolidated!$GH$4:$GH$103,"B1")</f>
        <v>2</v>
      </c>
      <c r="Q32" s="319">
        <f>COUNTIF(Consolidated!$GH$4:$GH$103,"B2")</f>
        <v>8</v>
      </c>
      <c r="R32" s="319">
        <f>COUNTIF(Consolidated!$GH$4:$GH$103,"C1")</f>
        <v>11</v>
      </c>
      <c r="S32" s="319">
        <f>COUNTIF(Consolidated!$GH$4:$GH$103,"C2")</f>
        <v>0</v>
      </c>
      <c r="T32" s="319">
        <f>COUNTIF(Consolidated!$GH$4:$GH$103,"D")</f>
        <v>0</v>
      </c>
      <c r="U32" s="319">
        <f>COUNTIF(Consolidated!$GH$4:$GH$103,"E")</f>
        <v>0</v>
      </c>
      <c r="V32" s="320">
        <f t="shared" si="16"/>
        <v>23</v>
      </c>
      <c r="W32" s="237"/>
      <c r="X32" s="232"/>
      <c r="Y32" s="232"/>
      <c r="Z32" s="232"/>
      <c r="AA32" s="232"/>
      <c r="AB32" s="232"/>
      <c r="AC32" s="232"/>
    </row>
    <row r="33" spans="1:29" ht="16" thickBot="1" x14ac:dyDescent="0.4">
      <c r="A33" s="226">
        <v>32</v>
      </c>
      <c r="B33" s="227" t="str">
        <f>IF('Student Profile'!B34="","",'Student Profile'!B34)</f>
        <v/>
      </c>
      <c r="C33" s="228" t="str">
        <f>IF('Student Profile'!E34="","",'Student Profile'!E34)</f>
        <v/>
      </c>
      <c r="D33" s="229" t="str">
        <f>IF(Consolidated!GA35="","",Consolidated!GA35)</f>
        <v/>
      </c>
      <c r="E33" s="230" t="str">
        <f>IF('Student Profile'!M34="","",'Student Profile'!M34)</f>
        <v/>
      </c>
      <c r="F33" s="230" t="str">
        <f t="shared" si="0"/>
        <v xml:space="preserve"> </v>
      </c>
      <c r="G33" s="230" t="str">
        <f t="shared" si="1"/>
        <v xml:space="preserve"> </v>
      </c>
      <c r="H33" s="230" t="str">
        <f t="shared" si="2"/>
        <v xml:space="preserve">  </v>
      </c>
      <c r="I33" s="240" t="str">
        <f t="shared" si="3"/>
        <v xml:space="preserve">  </v>
      </c>
      <c r="J33" s="231" t="str">
        <f>Consolidated!GP35</f>
        <v/>
      </c>
      <c r="K33" s="231" t="str">
        <f t="shared" si="4"/>
        <v/>
      </c>
      <c r="L33" s="232"/>
      <c r="M33" s="318" t="str">
        <f>Home!E10</f>
        <v>MATHEMATICS</v>
      </c>
      <c r="N33" s="319">
        <f>COUNTIF(Consolidated!$GI$4:$GI$103,"A1")</f>
        <v>0</v>
      </c>
      <c r="O33" s="319">
        <f>COUNTIF(Consolidated!$GI$4:$GI$103,"A2")</f>
        <v>2</v>
      </c>
      <c r="P33" s="319">
        <f>COUNTIF(Consolidated!$GI$4:$GI$103,"B1")</f>
        <v>2</v>
      </c>
      <c r="Q33" s="319">
        <f>COUNTIF(Consolidated!$GI$4:$GI$103,"B2")</f>
        <v>2</v>
      </c>
      <c r="R33" s="319">
        <f>COUNTIF(Consolidated!$GI$4:$GI$103,"C1")</f>
        <v>1</v>
      </c>
      <c r="S33" s="319">
        <f>COUNTIF(Consolidated!$GI$4:$GI$103,"C2")</f>
        <v>0</v>
      </c>
      <c r="T33" s="319">
        <f>COUNTIF(Consolidated!$GI$4:$GI$103,"D")</f>
        <v>0</v>
      </c>
      <c r="U33" s="319">
        <f>COUNTIF(Consolidated!$GI$4:$GI$103,"E")</f>
        <v>0</v>
      </c>
      <c r="V33" s="320">
        <f t="shared" si="16"/>
        <v>7</v>
      </c>
      <c r="W33" s="237"/>
      <c r="X33" s="232"/>
      <c r="Y33" s="232"/>
      <c r="Z33" s="232"/>
      <c r="AA33" s="232"/>
      <c r="AB33" s="232"/>
      <c r="AC33" s="232"/>
    </row>
    <row r="34" spans="1:29" ht="17.25" customHeight="1" thickBot="1" x14ac:dyDescent="0.4">
      <c r="A34" s="226">
        <v>33</v>
      </c>
      <c r="B34" s="227" t="str">
        <f>IF('Student Profile'!B35="","",'Student Profile'!B35)</f>
        <v/>
      </c>
      <c r="C34" s="228" t="str">
        <f>IF('Student Profile'!E35="","",'Student Profile'!E35)</f>
        <v/>
      </c>
      <c r="D34" s="229" t="str">
        <f>IF(Consolidated!GA36="","",Consolidated!GA36)</f>
        <v/>
      </c>
      <c r="E34" s="230" t="str">
        <f>IF('Student Profile'!M35="","",'Student Profile'!M35)</f>
        <v/>
      </c>
      <c r="F34" s="230" t="str">
        <f t="shared" si="0"/>
        <v xml:space="preserve"> </v>
      </c>
      <c r="G34" s="230" t="str">
        <f t="shared" si="1"/>
        <v xml:space="preserve"> </v>
      </c>
      <c r="H34" s="230" t="str">
        <f t="shared" si="2"/>
        <v xml:space="preserve">  </v>
      </c>
      <c r="I34" s="240" t="str">
        <f t="shared" si="3"/>
        <v xml:space="preserve">  </v>
      </c>
      <c r="J34" s="231" t="str">
        <f>Consolidated!GP36</f>
        <v/>
      </c>
      <c r="K34" s="231" t="str">
        <f t="shared" si="4"/>
        <v/>
      </c>
      <c r="L34" s="232"/>
      <c r="M34" s="318" t="str">
        <f>Home!E11</f>
        <v>BIOLOGY</v>
      </c>
      <c r="N34" s="319">
        <f>COUNTIF(Consolidated!$GJ$4:$GJ$103,"A1")</f>
        <v>0</v>
      </c>
      <c r="O34" s="319">
        <f>COUNTIF(Consolidated!$GJ$4:$GJ$103,"A2")</f>
        <v>0</v>
      </c>
      <c r="P34" s="319">
        <f>COUNTIF(Consolidated!$GJ$4:$GJ$103,"B1")</f>
        <v>3</v>
      </c>
      <c r="Q34" s="319">
        <f>COUNTIF(Consolidated!$GJ$4:$GJ$103,"B2")</f>
        <v>1</v>
      </c>
      <c r="R34" s="319">
        <f>COUNTIF(Consolidated!$GJ$4:$GJ$103,"C1")</f>
        <v>9</v>
      </c>
      <c r="S34" s="319">
        <f>COUNTIF(Consolidated!$GJ$4:$GJ$103,"C2")</f>
        <v>3</v>
      </c>
      <c r="T34" s="319">
        <f>COUNTIF(Consolidated!$GJ$4:$GJ$103,"D")</f>
        <v>0</v>
      </c>
      <c r="U34" s="319">
        <f>COUNTIF(Consolidated!$GJ$4:$GJ$103,"E")</f>
        <v>0</v>
      </c>
      <c r="V34" s="320">
        <f t="shared" si="16"/>
        <v>16</v>
      </c>
      <c r="W34" s="237"/>
      <c r="X34" s="232"/>
      <c r="Y34" s="232"/>
      <c r="Z34" s="232"/>
      <c r="AA34" s="232"/>
      <c r="AB34" s="232"/>
      <c r="AC34" s="232"/>
    </row>
    <row r="35" spans="1:29" ht="16" thickBot="1" x14ac:dyDescent="0.4">
      <c r="A35" s="226">
        <v>34</v>
      </c>
      <c r="B35" s="227" t="str">
        <f>IF('Student Profile'!B36="","",'Student Profile'!B36)</f>
        <v/>
      </c>
      <c r="C35" s="228" t="str">
        <f>IF('Student Profile'!E36="","",'Student Profile'!E36)</f>
        <v/>
      </c>
      <c r="D35" s="229" t="str">
        <f>IF(Consolidated!GA37="","",Consolidated!GA37)</f>
        <v/>
      </c>
      <c r="E35" s="230" t="str">
        <f>IF('Student Profile'!M36="","",'Student Profile'!M36)</f>
        <v/>
      </c>
      <c r="F35" s="230" t="str">
        <f t="shared" si="0"/>
        <v xml:space="preserve"> </v>
      </c>
      <c r="G35" s="230" t="str">
        <f t="shared" si="1"/>
        <v xml:space="preserve"> </v>
      </c>
      <c r="H35" s="230" t="str">
        <f t="shared" si="2"/>
        <v xml:space="preserve">  </v>
      </c>
      <c r="I35" s="240" t="str">
        <f t="shared" si="3"/>
        <v xml:space="preserve">  </v>
      </c>
      <c r="J35" s="231" t="str">
        <f>Consolidated!GP37</f>
        <v/>
      </c>
      <c r="K35" s="231" t="str">
        <f t="shared" si="4"/>
        <v/>
      </c>
      <c r="L35" s="232"/>
      <c r="M35" s="318">
        <f>Home!E12</f>
        <v>0</v>
      </c>
      <c r="N35" s="319">
        <f>COUNTIF(Consolidated!$GK$4:$GK$103,"A1")</f>
        <v>0</v>
      </c>
      <c r="O35" s="319">
        <f>COUNTIF(Consolidated!$GK$4:$GK$103,"A2")</f>
        <v>0</v>
      </c>
      <c r="P35" s="319">
        <f>COUNTIF(Consolidated!$GK$4:$GK$103,"B1")</f>
        <v>0</v>
      </c>
      <c r="Q35" s="319">
        <f>COUNTIF(Consolidated!$GK$4:$GK$103,"B2")</f>
        <v>0</v>
      </c>
      <c r="R35" s="319">
        <f>COUNTIF(Consolidated!$GK$4:$GK$103,"C1")</f>
        <v>0</v>
      </c>
      <c r="S35" s="319">
        <f>COUNTIF(Consolidated!$GK$4:$GK$103,"C2")</f>
        <v>0</v>
      </c>
      <c r="T35" s="319">
        <f>COUNTIF(Consolidated!$GK$4:$GK$103,"D")</f>
        <v>0</v>
      </c>
      <c r="U35" s="319">
        <f>COUNTIF(Consolidated!$GK$4:$GK$103,"E")</f>
        <v>0</v>
      </c>
      <c r="V35" s="320">
        <f t="shared" si="16"/>
        <v>0</v>
      </c>
      <c r="W35" s="232"/>
      <c r="X35" s="232"/>
      <c r="Y35" s="232"/>
      <c r="Z35" s="232"/>
      <c r="AA35" s="232"/>
      <c r="AB35" s="232"/>
      <c r="AC35" s="232"/>
    </row>
    <row r="36" spans="1:29" ht="15" customHeight="1" thickBot="1" x14ac:dyDescent="0.4">
      <c r="A36" s="226">
        <v>35</v>
      </c>
      <c r="B36" s="227" t="str">
        <f>IF('Student Profile'!B37="","",'Student Profile'!B37)</f>
        <v/>
      </c>
      <c r="C36" s="228" t="str">
        <f>IF('Student Profile'!E37="","",'Student Profile'!E37)</f>
        <v/>
      </c>
      <c r="D36" s="229" t="str">
        <f>IF(Consolidated!GA38="","",Consolidated!GA38)</f>
        <v/>
      </c>
      <c r="E36" s="230" t="str">
        <f>IF('Student Profile'!M37="","",'Student Profile'!M37)</f>
        <v/>
      </c>
      <c r="F36" s="230" t="str">
        <f t="shared" si="0"/>
        <v xml:space="preserve"> </v>
      </c>
      <c r="G36" s="230" t="str">
        <f t="shared" si="1"/>
        <v xml:space="preserve"> </v>
      </c>
      <c r="H36" s="230" t="str">
        <f t="shared" si="2"/>
        <v xml:space="preserve">  </v>
      </c>
      <c r="I36" s="240" t="str">
        <f t="shared" si="3"/>
        <v xml:space="preserve">  </v>
      </c>
      <c r="J36" s="231" t="str">
        <f>Consolidated!GP38</f>
        <v/>
      </c>
      <c r="K36" s="231" t="str">
        <f t="shared" si="4"/>
        <v/>
      </c>
      <c r="L36" s="232"/>
      <c r="M36" s="318" t="str">
        <f>Home!E13</f>
        <v>YOGA</v>
      </c>
      <c r="N36" s="319">
        <f>COUNTIF(Consolidated!$GL$4:$GL$103,"A1")</f>
        <v>9</v>
      </c>
      <c r="O36" s="319">
        <f>COUNTIF(Consolidated!$GL$4:$GL$103,"A2")</f>
        <v>10</v>
      </c>
      <c r="P36" s="319">
        <f>COUNTIF(Consolidated!$GL$4:$GL$103,"B1")</f>
        <v>4</v>
      </c>
      <c r="Q36" s="319">
        <f>COUNTIF(Consolidated!$GL$4:$GL$103,"B2")</f>
        <v>0</v>
      </c>
      <c r="R36" s="319">
        <f>COUNTIF(Consolidated!$GL$4:$GL$103,"C1")</f>
        <v>0</v>
      </c>
      <c r="S36" s="319">
        <f>COUNTIF(Consolidated!$GL$4:$GL$103,"C2")</f>
        <v>0</v>
      </c>
      <c r="T36" s="319">
        <f>COUNTIF(Consolidated!$GL$4:$GL$103,"D")</f>
        <v>0</v>
      </c>
      <c r="U36" s="319">
        <f>COUNTIF(Consolidated!$GL$4:$GL$103,"E")</f>
        <v>0</v>
      </c>
      <c r="V36" s="320">
        <f t="shared" si="16"/>
        <v>23</v>
      </c>
      <c r="W36" s="232"/>
      <c r="X36" s="232"/>
      <c r="Y36" s="232"/>
      <c r="Z36" s="232"/>
      <c r="AA36" s="232"/>
      <c r="AB36" s="232"/>
      <c r="AC36" s="232"/>
    </row>
    <row r="37" spans="1:29" ht="16" thickBot="1" x14ac:dyDescent="0.4">
      <c r="A37" s="226">
        <v>36</v>
      </c>
      <c r="B37" s="227" t="str">
        <f>IF('Student Profile'!B38="","",'Student Profile'!B38)</f>
        <v/>
      </c>
      <c r="C37" s="228" t="str">
        <f>IF('Student Profile'!E38="","",'Student Profile'!E38)</f>
        <v/>
      </c>
      <c r="D37" s="229" t="str">
        <f>IF(Consolidated!GA39="","",Consolidated!GA39)</f>
        <v/>
      </c>
      <c r="E37" s="230" t="str">
        <f>IF('Student Profile'!M38="","",'Student Profile'!M38)</f>
        <v/>
      </c>
      <c r="F37" s="230" t="str">
        <f t="shared" si="0"/>
        <v xml:space="preserve"> </v>
      </c>
      <c r="G37" s="230" t="str">
        <f t="shared" si="1"/>
        <v xml:space="preserve"> </v>
      </c>
      <c r="H37" s="230" t="str">
        <f t="shared" si="2"/>
        <v xml:space="preserve">  </v>
      </c>
      <c r="I37" s="240" t="str">
        <f t="shared" si="3"/>
        <v xml:space="preserve">  </v>
      </c>
      <c r="J37" s="231" t="str">
        <f>Consolidated!GP39</f>
        <v/>
      </c>
      <c r="K37" s="231" t="str">
        <f t="shared" si="4"/>
        <v/>
      </c>
      <c r="L37" s="232"/>
      <c r="M37" s="318" t="str">
        <f>IF(Home!E14="","",Home!E14)</f>
        <v/>
      </c>
      <c r="N37" s="319">
        <f>COUNTIF(Consolidated!$GN$4:$GN$103,"A1")</f>
        <v>0</v>
      </c>
      <c r="O37" s="319">
        <f>COUNTIF(Consolidated!$GN$4:$GN$103,"A2")</f>
        <v>0</v>
      </c>
      <c r="P37" s="319">
        <f>COUNTIF(Consolidated!$GN$4:$GN$103,"B1")</f>
        <v>0</v>
      </c>
      <c r="Q37" s="319">
        <f>COUNTIF(Consolidated!$GN$4:$GN$103,"B2")</f>
        <v>0</v>
      </c>
      <c r="R37" s="319">
        <f>COUNTIF(Consolidated!$GN$4:$GN$103,"C1")</f>
        <v>0</v>
      </c>
      <c r="S37" s="319">
        <f>COUNTIF(Consolidated!$GN$4:$GN$103,"C2")</f>
        <v>0</v>
      </c>
      <c r="T37" s="319">
        <f>COUNTIF(Consolidated!$GN$4:$GN$103,"D")</f>
        <v>0</v>
      </c>
      <c r="U37" s="319">
        <f>COUNTIF(Consolidated!$GN$4:$GN$103,"E")</f>
        <v>0</v>
      </c>
      <c r="V37" s="320">
        <f t="shared" si="16"/>
        <v>0</v>
      </c>
      <c r="W37" s="232"/>
      <c r="X37" s="232"/>
      <c r="Y37" s="232"/>
      <c r="Z37" s="232"/>
      <c r="AA37" s="232"/>
      <c r="AB37" s="232"/>
      <c r="AC37" s="232"/>
    </row>
    <row r="38" spans="1:29" ht="16" thickBot="1" x14ac:dyDescent="0.4">
      <c r="A38" s="226">
        <v>37</v>
      </c>
      <c r="B38" s="227" t="str">
        <f>IF('Student Profile'!B39="","",'Student Profile'!B39)</f>
        <v/>
      </c>
      <c r="C38" s="228" t="str">
        <f>IF('Student Profile'!E39="","",'Student Profile'!E39)</f>
        <v/>
      </c>
      <c r="D38" s="229" t="str">
        <f>IF(Consolidated!GA40="","",Consolidated!GA40)</f>
        <v/>
      </c>
      <c r="E38" s="230" t="str">
        <f>IF('Student Profile'!M39="","",'Student Profile'!M39)</f>
        <v/>
      </c>
      <c r="F38" s="230" t="str">
        <f t="shared" si="0"/>
        <v xml:space="preserve"> </v>
      </c>
      <c r="G38" s="230" t="str">
        <f t="shared" si="1"/>
        <v xml:space="preserve"> </v>
      </c>
      <c r="H38" s="230" t="str">
        <f t="shared" si="2"/>
        <v xml:space="preserve">  </v>
      </c>
      <c r="I38" s="240" t="str">
        <f t="shared" si="3"/>
        <v xml:space="preserve">  </v>
      </c>
      <c r="J38" s="231" t="str">
        <f>Consolidated!GP40</f>
        <v/>
      </c>
      <c r="K38" s="231" t="str">
        <f t="shared" si="4"/>
        <v/>
      </c>
      <c r="L38" s="232"/>
      <c r="M38" s="238" t="s">
        <v>163</v>
      </c>
      <c r="N38" s="239">
        <f t="shared" ref="N38:V38" si="17">SUM(N29:N37)</f>
        <v>11</v>
      </c>
      <c r="O38" s="239">
        <f t="shared" si="17"/>
        <v>18</v>
      </c>
      <c r="P38" s="239">
        <f t="shared" si="17"/>
        <v>23</v>
      </c>
      <c r="Q38" s="239">
        <f t="shared" si="17"/>
        <v>22</v>
      </c>
      <c r="R38" s="239">
        <f t="shared" si="17"/>
        <v>37</v>
      </c>
      <c r="S38" s="239">
        <f t="shared" si="17"/>
        <v>27</v>
      </c>
      <c r="T38" s="239">
        <f t="shared" si="17"/>
        <v>0</v>
      </c>
      <c r="U38" s="239">
        <f t="shared" si="17"/>
        <v>0</v>
      </c>
      <c r="V38" s="239">
        <f t="shared" si="17"/>
        <v>138</v>
      </c>
      <c r="W38" s="232"/>
      <c r="X38" s="232"/>
      <c r="Y38" s="232"/>
      <c r="Z38" s="232"/>
      <c r="AA38" s="232"/>
      <c r="AB38" s="232"/>
      <c r="AC38" s="232"/>
    </row>
    <row r="39" spans="1:29" x14ac:dyDescent="0.35">
      <c r="A39" s="226">
        <v>38</v>
      </c>
      <c r="B39" s="227" t="str">
        <f>IF('Student Profile'!B40="","",'Student Profile'!B40)</f>
        <v/>
      </c>
      <c r="C39" s="228" t="str">
        <f>IF('Student Profile'!E40="","",'Student Profile'!E40)</f>
        <v/>
      </c>
      <c r="D39" s="229" t="str">
        <f>IF(Consolidated!GA41="","",Consolidated!GA41)</f>
        <v/>
      </c>
      <c r="E39" s="230" t="str">
        <f>IF('Student Profile'!M40="","",'Student Profile'!M40)</f>
        <v/>
      </c>
      <c r="F39" s="230" t="str">
        <f t="shared" si="0"/>
        <v xml:space="preserve"> </v>
      </c>
      <c r="G39" s="230" t="str">
        <f t="shared" si="1"/>
        <v xml:space="preserve"> </v>
      </c>
      <c r="H39" s="230" t="str">
        <f t="shared" si="2"/>
        <v xml:space="preserve">  </v>
      </c>
      <c r="I39" s="240" t="str">
        <f t="shared" si="3"/>
        <v xml:space="preserve">  </v>
      </c>
      <c r="J39" s="231" t="str">
        <f>Consolidated!GP41</f>
        <v/>
      </c>
      <c r="K39" s="231" t="str">
        <f t="shared" si="4"/>
        <v/>
      </c>
      <c r="L39" s="232"/>
      <c r="M39" s="232"/>
      <c r="N39" s="234"/>
      <c r="O39" s="235"/>
      <c r="P39" s="232"/>
      <c r="Q39" s="232"/>
      <c r="R39" s="232"/>
      <c r="S39" s="232"/>
      <c r="T39" s="232"/>
      <c r="U39" s="232"/>
      <c r="V39" s="232"/>
      <c r="W39" s="232"/>
      <c r="X39" s="232"/>
      <c r="Y39" s="232"/>
      <c r="Z39" s="232"/>
      <c r="AA39" s="232"/>
      <c r="AB39" s="232"/>
      <c r="AC39" s="232"/>
    </row>
    <row r="40" spans="1:29" x14ac:dyDescent="0.35">
      <c r="A40" s="226">
        <v>39</v>
      </c>
      <c r="B40" s="227" t="str">
        <f>IF('Student Profile'!B41="","",'Student Profile'!B41)</f>
        <v/>
      </c>
      <c r="C40" s="228" t="str">
        <f>IF('Student Profile'!E41="","",'Student Profile'!E41)</f>
        <v/>
      </c>
      <c r="D40" s="229" t="str">
        <f>IF(Consolidated!GA42="","",Consolidated!GA42)</f>
        <v/>
      </c>
      <c r="E40" s="230" t="str">
        <f>IF('Student Profile'!M41="","",'Student Profile'!M41)</f>
        <v/>
      </c>
      <c r="F40" s="230" t="str">
        <f t="shared" si="0"/>
        <v xml:space="preserve"> </v>
      </c>
      <c r="G40" s="230" t="str">
        <f t="shared" si="1"/>
        <v xml:space="preserve"> </v>
      </c>
      <c r="H40" s="230" t="str">
        <f t="shared" si="2"/>
        <v xml:space="preserve">  </v>
      </c>
      <c r="I40" s="240" t="str">
        <f t="shared" si="3"/>
        <v xml:space="preserve">  </v>
      </c>
      <c r="J40" s="231" t="str">
        <f>Consolidated!GP42</f>
        <v/>
      </c>
      <c r="K40" s="231" t="str">
        <f t="shared" si="4"/>
        <v/>
      </c>
      <c r="L40" s="232"/>
      <c r="M40" s="232"/>
      <c r="N40" s="234"/>
      <c r="O40" s="235"/>
      <c r="P40" s="232"/>
      <c r="Q40" s="232"/>
      <c r="R40" s="232"/>
      <c r="S40" s="232"/>
      <c r="T40" s="232"/>
      <c r="U40" s="232"/>
      <c r="V40" s="232"/>
      <c r="W40" s="232"/>
      <c r="X40" s="232"/>
      <c r="Y40" s="232"/>
      <c r="Z40" s="232"/>
      <c r="AA40" s="232"/>
      <c r="AB40" s="232"/>
      <c r="AC40" s="232"/>
    </row>
    <row r="41" spans="1:29" x14ac:dyDescent="0.35">
      <c r="A41" s="226">
        <v>40</v>
      </c>
      <c r="B41" s="227" t="str">
        <f>IF('Student Profile'!B42="","",'Student Profile'!B42)</f>
        <v/>
      </c>
      <c r="C41" s="228" t="str">
        <f>IF('Student Profile'!E42="","",'Student Profile'!E42)</f>
        <v/>
      </c>
      <c r="D41" s="229" t="str">
        <f>IF(Consolidated!GA43="","",Consolidated!GA43)</f>
        <v/>
      </c>
      <c r="E41" s="230" t="str">
        <f>IF('Student Profile'!M42="","",'Student Profile'!M42)</f>
        <v/>
      </c>
      <c r="F41" s="230" t="str">
        <f t="shared" si="0"/>
        <v xml:space="preserve"> </v>
      </c>
      <c r="G41" s="230" t="str">
        <f t="shared" si="1"/>
        <v xml:space="preserve"> </v>
      </c>
      <c r="H41" s="230" t="str">
        <f t="shared" si="2"/>
        <v xml:space="preserve">  </v>
      </c>
      <c r="I41" s="240" t="str">
        <f t="shared" si="3"/>
        <v xml:space="preserve">  </v>
      </c>
      <c r="J41" s="231" t="str">
        <f>Consolidated!GP43</f>
        <v/>
      </c>
      <c r="K41" s="231" t="str">
        <f t="shared" si="4"/>
        <v/>
      </c>
      <c r="L41" s="232"/>
      <c r="M41" s="232"/>
      <c r="N41" s="234"/>
      <c r="O41" s="235"/>
      <c r="P41" s="232"/>
      <c r="Q41" s="232"/>
      <c r="R41" s="232"/>
      <c r="S41" s="232"/>
      <c r="T41" s="232"/>
      <c r="U41" s="232"/>
      <c r="V41" s="232"/>
      <c r="W41" s="232"/>
      <c r="X41" s="232"/>
      <c r="Y41" s="232"/>
      <c r="Z41" s="232"/>
      <c r="AA41" s="232"/>
      <c r="AB41" s="232"/>
      <c r="AC41" s="232"/>
    </row>
    <row r="42" spans="1:29" x14ac:dyDescent="0.35">
      <c r="A42" s="226">
        <v>41</v>
      </c>
      <c r="B42" s="227" t="str">
        <f>IF('Student Profile'!B43="","",'Student Profile'!B43)</f>
        <v/>
      </c>
      <c r="C42" s="228" t="str">
        <f>IF('Student Profile'!E43="","",'Student Profile'!E43)</f>
        <v/>
      </c>
      <c r="D42" s="229" t="str">
        <f>IF(Consolidated!GA44="","",Consolidated!GA44)</f>
        <v/>
      </c>
      <c r="E42" s="230" t="str">
        <f>IF('Student Profile'!M43="","",'Student Profile'!M43)</f>
        <v/>
      </c>
      <c r="F42" s="230" t="str">
        <f t="shared" si="0"/>
        <v xml:space="preserve"> </v>
      </c>
      <c r="G42" s="230" t="str">
        <f t="shared" si="1"/>
        <v xml:space="preserve"> </v>
      </c>
      <c r="H42" s="230" t="str">
        <f t="shared" si="2"/>
        <v xml:space="preserve">  </v>
      </c>
      <c r="I42" s="240" t="str">
        <f t="shared" si="3"/>
        <v xml:space="preserve">  </v>
      </c>
      <c r="J42" s="231" t="str">
        <f>Consolidated!GP44</f>
        <v/>
      </c>
      <c r="K42" s="231" t="str">
        <f t="shared" si="4"/>
        <v/>
      </c>
      <c r="L42" s="232"/>
      <c r="M42" s="232"/>
      <c r="N42" s="234"/>
      <c r="O42" s="235"/>
      <c r="P42" s="232"/>
      <c r="Q42" s="232"/>
      <c r="R42" s="232"/>
      <c r="S42" s="232"/>
      <c r="T42" s="232"/>
      <c r="U42" s="232"/>
      <c r="V42" s="232"/>
      <c r="W42" s="232"/>
      <c r="X42" s="232"/>
      <c r="Y42" s="232"/>
      <c r="Z42" s="232"/>
      <c r="AA42" s="232"/>
      <c r="AB42" s="232"/>
      <c r="AC42" s="232"/>
    </row>
    <row r="43" spans="1:29" x14ac:dyDescent="0.35">
      <c r="A43" s="226">
        <v>42</v>
      </c>
      <c r="B43" s="227" t="str">
        <f>IF('Student Profile'!B44="","",'Student Profile'!B44)</f>
        <v/>
      </c>
      <c r="C43" s="228" t="str">
        <f>IF('Student Profile'!E44="","",'Student Profile'!E44)</f>
        <v/>
      </c>
      <c r="D43" s="229" t="str">
        <f>IF(Consolidated!GA45="","",Consolidated!GA45)</f>
        <v/>
      </c>
      <c r="E43" s="230" t="str">
        <f>IF('Student Profile'!M44="","",'Student Profile'!M44)</f>
        <v/>
      </c>
      <c r="F43" s="230" t="str">
        <f t="shared" si="0"/>
        <v xml:space="preserve"> </v>
      </c>
      <c r="G43" s="230" t="str">
        <f t="shared" si="1"/>
        <v xml:space="preserve"> </v>
      </c>
      <c r="H43" s="230" t="str">
        <f t="shared" si="2"/>
        <v xml:space="preserve">  </v>
      </c>
      <c r="I43" s="240" t="str">
        <f t="shared" si="3"/>
        <v xml:space="preserve">  </v>
      </c>
      <c r="J43" s="231" t="str">
        <f>Consolidated!GP45</f>
        <v/>
      </c>
      <c r="K43" s="231" t="str">
        <f t="shared" si="4"/>
        <v/>
      </c>
      <c r="L43" s="232"/>
      <c r="M43" s="232"/>
      <c r="N43" s="234"/>
      <c r="O43" s="235"/>
      <c r="P43" s="232"/>
      <c r="Q43" s="232"/>
      <c r="R43" s="232"/>
      <c r="S43" s="232"/>
      <c r="T43" s="232"/>
      <c r="U43" s="232"/>
      <c r="V43" s="232"/>
      <c r="W43" s="232"/>
      <c r="X43" s="232"/>
      <c r="Y43" s="232"/>
      <c r="Z43" s="232"/>
      <c r="AA43" s="232"/>
      <c r="AB43" s="232"/>
      <c r="AC43" s="232"/>
    </row>
    <row r="44" spans="1:29" x14ac:dyDescent="0.35">
      <c r="A44" s="226">
        <v>43</v>
      </c>
      <c r="B44" s="227" t="str">
        <f>IF('Student Profile'!B45="","",'Student Profile'!B45)</f>
        <v/>
      </c>
      <c r="C44" s="228" t="str">
        <f>IF('Student Profile'!E45="","",'Student Profile'!E45)</f>
        <v/>
      </c>
      <c r="D44" s="229" t="str">
        <f>IF(Consolidated!GA46="","",Consolidated!GA46)</f>
        <v/>
      </c>
      <c r="E44" s="230" t="str">
        <f>IF('Student Profile'!M45="","",'Student Profile'!M45)</f>
        <v/>
      </c>
      <c r="F44" s="230" t="str">
        <f t="shared" si="0"/>
        <v xml:space="preserve"> </v>
      </c>
      <c r="G44" s="230" t="str">
        <f t="shared" si="1"/>
        <v xml:space="preserve"> </v>
      </c>
      <c r="H44" s="230" t="str">
        <f t="shared" si="2"/>
        <v xml:space="preserve">  </v>
      </c>
      <c r="I44" s="240" t="str">
        <f t="shared" si="3"/>
        <v xml:space="preserve">  </v>
      </c>
      <c r="J44" s="231" t="str">
        <f>Consolidated!GP46</f>
        <v/>
      </c>
      <c r="K44" s="231" t="str">
        <f t="shared" si="4"/>
        <v/>
      </c>
      <c r="L44" s="232"/>
      <c r="M44" s="232"/>
      <c r="N44" s="234"/>
      <c r="O44" s="235"/>
      <c r="P44" s="232"/>
      <c r="Q44" s="232"/>
      <c r="R44" s="232"/>
      <c r="S44" s="232"/>
      <c r="T44" s="232"/>
      <c r="U44" s="232"/>
      <c r="V44" s="232"/>
      <c r="W44" s="232"/>
      <c r="X44" s="232"/>
      <c r="Y44" s="232"/>
      <c r="Z44" s="232"/>
      <c r="AA44" s="232"/>
      <c r="AB44" s="232"/>
      <c r="AC44" s="232"/>
    </row>
    <row r="45" spans="1:29" x14ac:dyDescent="0.35">
      <c r="A45" s="226">
        <v>44</v>
      </c>
      <c r="B45" s="227" t="str">
        <f>IF('Student Profile'!B46="","",'Student Profile'!B46)</f>
        <v/>
      </c>
      <c r="C45" s="228" t="str">
        <f>IF('Student Profile'!E46="","",'Student Profile'!E46)</f>
        <v/>
      </c>
      <c r="D45" s="229" t="str">
        <f>IF(Consolidated!GA47="","",Consolidated!GA47)</f>
        <v/>
      </c>
      <c r="E45" s="230" t="str">
        <f>IF('Student Profile'!M46="","",'Student Profile'!M46)</f>
        <v/>
      </c>
      <c r="F45" s="230" t="str">
        <f t="shared" si="0"/>
        <v xml:space="preserve"> </v>
      </c>
      <c r="G45" s="230" t="str">
        <f t="shared" si="1"/>
        <v xml:space="preserve"> </v>
      </c>
      <c r="H45" s="230" t="str">
        <f t="shared" si="2"/>
        <v xml:space="preserve">  </v>
      </c>
      <c r="I45" s="240" t="str">
        <f t="shared" si="3"/>
        <v xml:space="preserve">  </v>
      </c>
      <c r="J45" s="231" t="str">
        <f>Consolidated!GP47</f>
        <v/>
      </c>
      <c r="K45" s="231" t="str">
        <f t="shared" si="4"/>
        <v/>
      </c>
      <c r="L45" s="232"/>
      <c r="M45" s="232"/>
      <c r="N45" s="234"/>
      <c r="O45" s="235"/>
      <c r="P45" s="232"/>
      <c r="Q45" s="232"/>
      <c r="R45" s="232"/>
      <c r="S45" s="232"/>
      <c r="T45" s="232"/>
      <c r="U45" s="232"/>
      <c r="V45" s="232"/>
      <c r="W45" s="232"/>
      <c r="X45" s="232"/>
      <c r="Y45" s="232"/>
      <c r="Z45" s="232"/>
      <c r="AA45" s="232"/>
      <c r="AB45" s="232"/>
      <c r="AC45" s="232"/>
    </row>
    <row r="46" spans="1:29" x14ac:dyDescent="0.35">
      <c r="A46" s="226">
        <v>45</v>
      </c>
      <c r="B46" s="227" t="str">
        <f>IF('Student Profile'!B47="","",'Student Profile'!B47)</f>
        <v/>
      </c>
      <c r="C46" s="228" t="str">
        <f>IF('Student Profile'!E47="","",'Student Profile'!E47)</f>
        <v/>
      </c>
      <c r="D46" s="229" t="str">
        <f>IF(Consolidated!GA48="","",Consolidated!GA48)</f>
        <v/>
      </c>
      <c r="E46" s="230" t="str">
        <f>IF('Student Profile'!M47="","",'Student Profile'!M47)</f>
        <v/>
      </c>
      <c r="F46" s="230" t="str">
        <f t="shared" si="0"/>
        <v xml:space="preserve"> </v>
      </c>
      <c r="G46" s="230" t="str">
        <f t="shared" si="1"/>
        <v xml:space="preserve"> </v>
      </c>
      <c r="H46" s="230" t="str">
        <f t="shared" si="2"/>
        <v xml:space="preserve">  </v>
      </c>
      <c r="I46" s="240" t="str">
        <f t="shared" si="3"/>
        <v xml:space="preserve">  </v>
      </c>
      <c r="J46" s="231" t="str">
        <f>Consolidated!GP48</f>
        <v/>
      </c>
      <c r="K46" s="231" t="str">
        <f t="shared" si="4"/>
        <v/>
      </c>
      <c r="L46" s="232"/>
      <c r="M46" s="232"/>
      <c r="N46" s="234"/>
      <c r="O46" s="235"/>
      <c r="P46" s="232"/>
      <c r="Q46" s="232"/>
      <c r="R46" s="232"/>
      <c r="S46" s="232"/>
      <c r="T46" s="232"/>
      <c r="U46" s="232"/>
      <c r="V46" s="232"/>
      <c r="W46" s="232"/>
      <c r="X46" s="232"/>
      <c r="Y46" s="232"/>
      <c r="Z46" s="232"/>
      <c r="AA46" s="232"/>
      <c r="AB46" s="232"/>
      <c r="AC46" s="232"/>
    </row>
    <row r="47" spans="1:29" x14ac:dyDescent="0.35">
      <c r="A47" s="226">
        <v>46</v>
      </c>
      <c r="B47" s="227" t="str">
        <f>IF('Student Profile'!B48="","",'Student Profile'!B48)</f>
        <v/>
      </c>
      <c r="C47" s="228" t="str">
        <f>IF('Student Profile'!E48="","",'Student Profile'!E48)</f>
        <v/>
      </c>
      <c r="D47" s="229" t="str">
        <f>IF(Consolidated!GA49="","",Consolidated!GA49)</f>
        <v/>
      </c>
      <c r="E47" s="230" t="str">
        <f>IF('Student Profile'!M48="","",'Student Profile'!M48)</f>
        <v/>
      </c>
      <c r="F47" s="230" t="str">
        <f t="shared" si="0"/>
        <v xml:space="preserve"> </v>
      </c>
      <c r="G47" s="230" t="str">
        <f t="shared" si="1"/>
        <v xml:space="preserve"> </v>
      </c>
      <c r="H47" s="230" t="str">
        <f t="shared" si="2"/>
        <v xml:space="preserve">  </v>
      </c>
      <c r="I47" s="240" t="str">
        <f t="shared" si="3"/>
        <v xml:space="preserve">  </v>
      </c>
      <c r="J47" s="231" t="str">
        <f>Consolidated!GP49</f>
        <v/>
      </c>
      <c r="K47" s="231" t="str">
        <f t="shared" si="4"/>
        <v/>
      </c>
      <c r="L47" s="232"/>
      <c r="M47" s="232"/>
      <c r="N47" s="234"/>
      <c r="O47" s="235"/>
      <c r="P47" s="232"/>
      <c r="Q47" s="232"/>
      <c r="R47" s="232"/>
      <c r="S47" s="232"/>
      <c r="T47" s="232"/>
      <c r="U47" s="232"/>
      <c r="V47" s="232"/>
      <c r="W47" s="232"/>
      <c r="X47" s="232"/>
      <c r="Y47" s="232"/>
      <c r="Z47" s="232"/>
      <c r="AA47" s="232"/>
      <c r="AB47" s="232"/>
      <c r="AC47" s="232"/>
    </row>
    <row r="48" spans="1:29" x14ac:dyDescent="0.35">
      <c r="A48" s="226">
        <v>47</v>
      </c>
      <c r="B48" s="227" t="str">
        <f>IF('Student Profile'!B49="","",'Student Profile'!B49)</f>
        <v/>
      </c>
      <c r="C48" s="228" t="str">
        <f>IF('Student Profile'!E49="","",'Student Profile'!E49)</f>
        <v/>
      </c>
      <c r="D48" s="229" t="str">
        <f>IF(Consolidated!GA50="","",Consolidated!GA50)</f>
        <v/>
      </c>
      <c r="E48" s="230" t="str">
        <f>IF('Student Profile'!M49="","",'Student Profile'!M49)</f>
        <v/>
      </c>
      <c r="F48" s="230" t="str">
        <f t="shared" si="0"/>
        <v xml:space="preserve"> </v>
      </c>
      <c r="G48" s="230" t="str">
        <f t="shared" si="1"/>
        <v xml:space="preserve"> </v>
      </c>
      <c r="H48" s="230" t="str">
        <f t="shared" si="2"/>
        <v xml:space="preserve">  </v>
      </c>
      <c r="I48" s="240" t="str">
        <f t="shared" si="3"/>
        <v xml:space="preserve">  </v>
      </c>
      <c r="J48" s="231" t="str">
        <f>Consolidated!GP50</f>
        <v/>
      </c>
      <c r="K48" s="231" t="str">
        <f t="shared" si="4"/>
        <v/>
      </c>
      <c r="L48" s="232"/>
      <c r="M48" s="232"/>
      <c r="N48" s="234"/>
      <c r="O48" s="235"/>
      <c r="P48" s="232"/>
      <c r="Q48" s="232"/>
      <c r="R48" s="232"/>
      <c r="S48" s="232"/>
      <c r="T48" s="232"/>
      <c r="U48" s="232"/>
      <c r="V48" s="232"/>
      <c r="W48" s="232"/>
      <c r="X48" s="232"/>
      <c r="Y48" s="232"/>
      <c r="Z48" s="232"/>
      <c r="AA48" s="232"/>
      <c r="AB48" s="232"/>
      <c r="AC48" s="232"/>
    </row>
    <row r="49" spans="1:29" x14ac:dyDescent="0.35">
      <c r="A49" s="226">
        <v>48</v>
      </c>
      <c r="B49" s="227" t="str">
        <f>IF('Student Profile'!B50="","",'Student Profile'!B50)</f>
        <v/>
      </c>
      <c r="C49" s="228" t="str">
        <f>IF('Student Profile'!E50="","",'Student Profile'!E50)</f>
        <v/>
      </c>
      <c r="D49" s="229" t="str">
        <f>IF(Consolidated!GA51="","",Consolidated!GA51)</f>
        <v/>
      </c>
      <c r="E49" s="230" t="str">
        <f>IF('Student Profile'!M50="","",'Student Profile'!M50)</f>
        <v/>
      </c>
      <c r="F49" s="230" t="str">
        <f t="shared" si="0"/>
        <v xml:space="preserve"> </v>
      </c>
      <c r="G49" s="230" t="str">
        <f t="shared" si="1"/>
        <v xml:space="preserve"> </v>
      </c>
      <c r="H49" s="230" t="str">
        <f t="shared" si="2"/>
        <v xml:space="preserve">  </v>
      </c>
      <c r="I49" s="240" t="str">
        <f t="shared" si="3"/>
        <v xml:space="preserve">  </v>
      </c>
      <c r="J49" s="231" t="str">
        <f>Consolidated!GP51</f>
        <v/>
      </c>
      <c r="K49" s="231" t="str">
        <f t="shared" si="4"/>
        <v/>
      </c>
      <c r="L49" s="232"/>
      <c r="M49" s="232"/>
      <c r="N49" s="234"/>
      <c r="O49" s="235"/>
      <c r="P49" s="232"/>
      <c r="Q49" s="232"/>
      <c r="R49" s="232"/>
      <c r="S49" s="232"/>
      <c r="T49" s="232"/>
      <c r="U49" s="232"/>
      <c r="V49" s="232"/>
      <c r="W49" s="232"/>
      <c r="X49" s="232"/>
      <c r="Y49" s="232"/>
      <c r="Z49" s="232"/>
      <c r="AA49" s="232"/>
      <c r="AB49" s="232"/>
      <c r="AC49" s="232"/>
    </row>
    <row r="50" spans="1:29" x14ac:dyDescent="0.35">
      <c r="A50" s="226">
        <v>49</v>
      </c>
      <c r="B50" s="227" t="str">
        <f>IF('Student Profile'!B51="","",'Student Profile'!B51)</f>
        <v/>
      </c>
      <c r="C50" s="228" t="str">
        <f>IF('Student Profile'!E51="","",'Student Profile'!E51)</f>
        <v/>
      </c>
      <c r="D50" s="229" t="str">
        <f>IF(Consolidated!GA52="","",Consolidated!GA52)</f>
        <v/>
      </c>
      <c r="E50" s="230" t="str">
        <f>IF('Student Profile'!M51="","",'Student Profile'!M51)</f>
        <v/>
      </c>
      <c r="F50" s="230" t="str">
        <f t="shared" si="0"/>
        <v xml:space="preserve"> </v>
      </c>
      <c r="G50" s="230" t="str">
        <f t="shared" si="1"/>
        <v xml:space="preserve"> </v>
      </c>
      <c r="H50" s="230" t="str">
        <f t="shared" si="2"/>
        <v xml:space="preserve">  </v>
      </c>
      <c r="I50" s="240" t="str">
        <f t="shared" si="3"/>
        <v xml:space="preserve">  </v>
      </c>
      <c r="J50" s="231" t="str">
        <f>Consolidated!GP52</f>
        <v/>
      </c>
      <c r="K50" s="231" t="str">
        <f t="shared" si="4"/>
        <v/>
      </c>
      <c r="L50" s="232"/>
      <c r="M50" s="232"/>
      <c r="N50" s="234"/>
      <c r="O50" s="235"/>
      <c r="P50" s="232"/>
      <c r="Q50" s="232"/>
      <c r="R50" s="232"/>
      <c r="S50" s="232"/>
      <c r="T50" s="232"/>
      <c r="U50" s="232"/>
      <c r="V50" s="232"/>
      <c r="W50" s="232"/>
      <c r="X50" s="232"/>
      <c r="Y50" s="232"/>
      <c r="Z50" s="232"/>
      <c r="AA50" s="232"/>
      <c r="AB50" s="232"/>
      <c r="AC50" s="232"/>
    </row>
    <row r="51" spans="1:29" x14ac:dyDescent="0.35">
      <c r="A51" s="226">
        <v>50</v>
      </c>
      <c r="B51" s="227" t="str">
        <f>IF('Student Profile'!B52="","",'Student Profile'!B52)</f>
        <v/>
      </c>
      <c r="C51" s="228" t="str">
        <f>IF('Student Profile'!E52="","",'Student Profile'!E52)</f>
        <v/>
      </c>
      <c r="D51" s="229" t="str">
        <f>IF(Consolidated!GA53="","",Consolidated!GA53)</f>
        <v/>
      </c>
      <c r="E51" s="230" t="str">
        <f>IF('Student Profile'!M52="","",'Student Profile'!M52)</f>
        <v/>
      </c>
      <c r="F51" s="230" t="str">
        <f t="shared" si="0"/>
        <v xml:space="preserve"> </v>
      </c>
      <c r="G51" s="230" t="str">
        <f t="shared" si="1"/>
        <v xml:space="preserve"> </v>
      </c>
      <c r="H51" s="230" t="str">
        <f t="shared" si="2"/>
        <v xml:space="preserve">  </v>
      </c>
      <c r="I51" s="240" t="str">
        <f t="shared" si="3"/>
        <v xml:space="preserve">  </v>
      </c>
      <c r="J51" s="231" t="str">
        <f>Consolidated!GP53</f>
        <v/>
      </c>
      <c r="K51" s="231" t="str">
        <f t="shared" si="4"/>
        <v/>
      </c>
      <c r="L51" s="232"/>
      <c r="M51" s="232"/>
      <c r="N51" s="234"/>
      <c r="O51" s="235"/>
      <c r="P51" s="232"/>
      <c r="Q51" s="232"/>
      <c r="R51" s="232"/>
      <c r="S51" s="232"/>
      <c r="T51" s="232"/>
      <c r="U51" s="232"/>
      <c r="V51" s="232"/>
      <c r="W51" s="232"/>
      <c r="X51" s="232"/>
      <c r="Y51" s="232"/>
      <c r="Z51" s="232"/>
      <c r="AA51" s="232"/>
      <c r="AB51" s="232"/>
      <c r="AC51" s="232"/>
    </row>
    <row r="52" spans="1:29" x14ac:dyDescent="0.35">
      <c r="A52" s="226">
        <v>51</v>
      </c>
      <c r="B52" s="227" t="str">
        <f>IF('Student Profile'!B53="","",'Student Profile'!B53)</f>
        <v/>
      </c>
      <c r="C52" s="228" t="str">
        <f>IF('Student Profile'!E53="","",'Student Profile'!E53)</f>
        <v/>
      </c>
      <c r="D52" s="229" t="str">
        <f>IF(Consolidated!GA54="","",Consolidated!GA54)</f>
        <v/>
      </c>
      <c r="E52" s="230" t="str">
        <f>IF('Student Profile'!M53="","",'Student Profile'!M53)</f>
        <v/>
      </c>
      <c r="F52" s="230" t="str">
        <f t="shared" si="0"/>
        <v xml:space="preserve"> </v>
      </c>
      <c r="G52" s="230" t="str">
        <f t="shared" si="1"/>
        <v xml:space="preserve"> </v>
      </c>
      <c r="H52" s="230" t="str">
        <f t="shared" si="2"/>
        <v xml:space="preserve">  </v>
      </c>
      <c r="I52" s="240" t="str">
        <f t="shared" si="3"/>
        <v xml:space="preserve">  </v>
      </c>
      <c r="J52" s="231" t="str">
        <f>Consolidated!GP54</f>
        <v/>
      </c>
      <c r="K52" s="231" t="str">
        <f t="shared" si="4"/>
        <v/>
      </c>
      <c r="L52" s="232"/>
      <c r="M52" s="232"/>
      <c r="N52" s="234"/>
      <c r="O52" s="235"/>
      <c r="P52" s="232"/>
      <c r="Q52" s="232"/>
      <c r="R52" s="232"/>
      <c r="S52" s="232"/>
      <c r="T52" s="232"/>
      <c r="U52" s="232"/>
      <c r="V52" s="232"/>
      <c r="W52" s="232"/>
      <c r="X52" s="232"/>
      <c r="Y52" s="232"/>
      <c r="Z52" s="232"/>
      <c r="AA52" s="232"/>
      <c r="AB52" s="232"/>
      <c r="AC52" s="232"/>
    </row>
    <row r="53" spans="1:29" x14ac:dyDescent="0.35">
      <c r="A53" s="226">
        <v>52</v>
      </c>
      <c r="B53" s="227" t="str">
        <f>IF('Student Profile'!B54="","",'Student Profile'!B54)</f>
        <v/>
      </c>
      <c r="C53" s="228" t="str">
        <f>IF('Student Profile'!E54="","",'Student Profile'!E54)</f>
        <v/>
      </c>
      <c r="D53" s="229" t="str">
        <f>IF(Consolidated!GA55="","",Consolidated!GA55)</f>
        <v/>
      </c>
      <c r="E53" s="230" t="str">
        <f>IF('Student Profile'!M54="","",'Student Profile'!M54)</f>
        <v/>
      </c>
      <c r="F53" s="230" t="str">
        <f t="shared" si="0"/>
        <v xml:space="preserve"> </v>
      </c>
      <c r="G53" s="230" t="str">
        <f t="shared" si="1"/>
        <v xml:space="preserve"> </v>
      </c>
      <c r="H53" s="230" t="str">
        <f t="shared" si="2"/>
        <v xml:space="preserve">  </v>
      </c>
      <c r="I53" s="240" t="str">
        <f t="shared" si="3"/>
        <v xml:space="preserve">  </v>
      </c>
      <c r="J53" s="231" t="str">
        <f>Consolidated!GP55</f>
        <v/>
      </c>
      <c r="K53" s="231" t="str">
        <f t="shared" si="4"/>
        <v/>
      </c>
      <c r="L53" s="232"/>
      <c r="M53" s="232"/>
      <c r="N53" s="234"/>
      <c r="O53" s="235"/>
      <c r="P53" s="232"/>
      <c r="Q53" s="232"/>
      <c r="R53" s="232"/>
      <c r="S53" s="232"/>
      <c r="T53" s="232"/>
      <c r="U53" s="232"/>
      <c r="V53" s="232"/>
      <c r="W53" s="232"/>
      <c r="X53" s="232"/>
      <c r="Y53" s="232"/>
      <c r="Z53" s="232"/>
      <c r="AA53" s="232"/>
      <c r="AB53" s="232"/>
      <c r="AC53" s="232"/>
    </row>
    <row r="54" spans="1:29" x14ac:dyDescent="0.35">
      <c r="A54" s="226">
        <v>53</v>
      </c>
      <c r="B54" s="227" t="str">
        <f>IF('Student Profile'!B55="","",'Student Profile'!B55)</f>
        <v/>
      </c>
      <c r="C54" s="228" t="str">
        <f>IF('Student Profile'!E55="","",'Student Profile'!E55)</f>
        <v/>
      </c>
      <c r="D54" s="229" t="str">
        <f>IF(Consolidated!GA56="","",Consolidated!GA56)</f>
        <v/>
      </c>
      <c r="E54" s="230" t="str">
        <f>IF('Student Profile'!M55="","",'Student Profile'!M55)</f>
        <v/>
      </c>
      <c r="F54" s="230" t="str">
        <f t="shared" si="0"/>
        <v xml:space="preserve"> </v>
      </c>
      <c r="G54" s="230" t="str">
        <f t="shared" si="1"/>
        <v xml:space="preserve"> </v>
      </c>
      <c r="H54" s="230" t="str">
        <f t="shared" si="2"/>
        <v xml:space="preserve">  </v>
      </c>
      <c r="I54" s="240" t="str">
        <f t="shared" si="3"/>
        <v xml:space="preserve">  </v>
      </c>
      <c r="J54" s="231" t="str">
        <f>Consolidated!GP56</f>
        <v/>
      </c>
      <c r="K54" s="231" t="str">
        <f t="shared" si="4"/>
        <v/>
      </c>
      <c r="L54" s="232"/>
      <c r="M54" s="232"/>
      <c r="N54" s="234"/>
      <c r="O54" s="235"/>
      <c r="P54" s="232"/>
      <c r="Q54" s="232"/>
      <c r="R54" s="232"/>
      <c r="S54" s="232"/>
      <c r="T54" s="232"/>
      <c r="U54" s="232"/>
      <c r="V54" s="232"/>
      <c r="W54" s="232"/>
      <c r="X54" s="232"/>
      <c r="Y54" s="232"/>
      <c r="Z54" s="232"/>
      <c r="AA54" s="232"/>
      <c r="AB54" s="232"/>
      <c r="AC54" s="232"/>
    </row>
    <row r="55" spans="1:29" x14ac:dyDescent="0.35">
      <c r="A55" s="226">
        <v>54</v>
      </c>
      <c r="B55" s="227" t="str">
        <f>IF('Student Profile'!B56="","",'Student Profile'!B56)</f>
        <v/>
      </c>
      <c r="C55" s="228" t="str">
        <f>IF('Student Profile'!E56="","",'Student Profile'!E56)</f>
        <v/>
      </c>
      <c r="D55" s="229" t="str">
        <f>IF(Consolidated!GA57="","",Consolidated!GA57)</f>
        <v/>
      </c>
      <c r="E55" s="230" t="str">
        <f>IF('Student Profile'!M56="","",'Student Profile'!M56)</f>
        <v/>
      </c>
      <c r="F55" s="230" t="str">
        <f t="shared" si="0"/>
        <v xml:space="preserve"> </v>
      </c>
      <c r="G55" s="230" t="str">
        <f t="shared" si="1"/>
        <v xml:space="preserve"> </v>
      </c>
      <c r="H55" s="230" t="str">
        <f t="shared" si="2"/>
        <v xml:space="preserve">  </v>
      </c>
      <c r="I55" s="240" t="str">
        <f t="shared" si="3"/>
        <v xml:space="preserve">  </v>
      </c>
      <c r="J55" s="231" t="str">
        <f>Consolidated!GP57</f>
        <v/>
      </c>
      <c r="K55" s="231" t="str">
        <f t="shared" si="4"/>
        <v/>
      </c>
      <c r="L55" s="232"/>
      <c r="M55" s="232"/>
      <c r="N55" s="234"/>
      <c r="O55" s="235"/>
      <c r="P55" s="232"/>
      <c r="Q55" s="232"/>
      <c r="R55" s="232"/>
      <c r="S55" s="232"/>
      <c r="T55" s="232"/>
      <c r="U55" s="232"/>
      <c r="V55" s="232"/>
      <c r="W55" s="232"/>
      <c r="X55" s="232"/>
      <c r="Y55" s="232"/>
      <c r="Z55" s="232"/>
      <c r="AA55" s="232"/>
      <c r="AB55" s="232"/>
      <c r="AC55" s="232"/>
    </row>
    <row r="56" spans="1:29" x14ac:dyDescent="0.35">
      <c r="A56" s="226">
        <v>55</v>
      </c>
      <c r="B56" s="227" t="str">
        <f>IF('Student Profile'!B57="","",'Student Profile'!B57)</f>
        <v/>
      </c>
      <c r="C56" s="228" t="str">
        <f>IF('Student Profile'!E57="","",'Student Profile'!E57)</f>
        <v/>
      </c>
      <c r="D56" s="229" t="str">
        <f>IF(Consolidated!GA58="","",Consolidated!GA58)</f>
        <v/>
      </c>
      <c r="E56" s="230" t="str">
        <f>IF('Student Profile'!M57="","",'Student Profile'!M57)</f>
        <v/>
      </c>
      <c r="F56" s="230" t="str">
        <f t="shared" si="0"/>
        <v xml:space="preserve"> </v>
      </c>
      <c r="G56" s="230" t="str">
        <f t="shared" si="1"/>
        <v xml:space="preserve"> </v>
      </c>
      <c r="H56" s="230" t="str">
        <f t="shared" si="2"/>
        <v xml:space="preserve">  </v>
      </c>
      <c r="I56" s="240" t="str">
        <f t="shared" si="3"/>
        <v xml:space="preserve">  </v>
      </c>
      <c r="J56" s="231" t="str">
        <f>Consolidated!GP58</f>
        <v/>
      </c>
      <c r="K56" s="231" t="str">
        <f t="shared" si="4"/>
        <v/>
      </c>
      <c r="L56" s="232"/>
      <c r="M56" s="232"/>
      <c r="N56" s="234"/>
      <c r="O56" s="235"/>
      <c r="P56" s="232"/>
      <c r="Q56" s="232"/>
      <c r="R56" s="232"/>
      <c r="S56" s="232"/>
      <c r="T56" s="232"/>
      <c r="U56" s="232"/>
      <c r="V56" s="232"/>
      <c r="W56" s="232"/>
      <c r="X56" s="232"/>
      <c r="Y56" s="232"/>
      <c r="Z56" s="232"/>
      <c r="AA56" s="232"/>
      <c r="AB56" s="232"/>
      <c r="AC56" s="232"/>
    </row>
    <row r="57" spans="1:29" x14ac:dyDescent="0.35">
      <c r="A57" s="226">
        <v>56</v>
      </c>
      <c r="B57" s="227" t="str">
        <f>IF('Student Profile'!B58="","",'Student Profile'!B58)</f>
        <v/>
      </c>
      <c r="C57" s="228" t="str">
        <f>IF('Student Profile'!E58="","",'Student Profile'!E58)</f>
        <v/>
      </c>
      <c r="D57" s="229" t="str">
        <f>IF(Consolidated!GA59="","",Consolidated!GA59)</f>
        <v/>
      </c>
      <c r="E57" s="230" t="str">
        <f>IF('Student Profile'!M58="","",'Student Profile'!M58)</f>
        <v/>
      </c>
      <c r="F57" s="230" t="str">
        <f t="shared" si="0"/>
        <v xml:space="preserve"> </v>
      </c>
      <c r="G57" s="230" t="str">
        <f t="shared" si="1"/>
        <v xml:space="preserve"> </v>
      </c>
      <c r="H57" s="230" t="str">
        <f t="shared" si="2"/>
        <v xml:space="preserve">  </v>
      </c>
      <c r="I57" s="240" t="str">
        <f t="shared" si="3"/>
        <v xml:space="preserve">  </v>
      </c>
      <c r="J57" s="231" t="str">
        <f>Consolidated!GP59</f>
        <v/>
      </c>
      <c r="K57" s="231" t="str">
        <f t="shared" si="4"/>
        <v/>
      </c>
      <c r="L57" s="232"/>
      <c r="M57" s="232"/>
      <c r="N57" s="234"/>
      <c r="O57" s="235"/>
      <c r="P57" s="232"/>
      <c r="Q57" s="232"/>
      <c r="R57" s="232"/>
      <c r="S57" s="232"/>
      <c r="T57" s="232"/>
      <c r="U57" s="232"/>
      <c r="V57" s="232"/>
      <c r="W57" s="232"/>
      <c r="X57" s="232"/>
      <c r="Y57" s="232"/>
      <c r="Z57" s="232"/>
      <c r="AA57" s="232"/>
      <c r="AB57" s="232"/>
      <c r="AC57" s="232"/>
    </row>
    <row r="58" spans="1:29" x14ac:dyDescent="0.35">
      <c r="A58" s="226">
        <v>57</v>
      </c>
      <c r="B58" s="227" t="str">
        <f>IF('Student Profile'!B59="","",'Student Profile'!B59)</f>
        <v/>
      </c>
      <c r="C58" s="228" t="str">
        <f>IF('Student Profile'!E59="","",'Student Profile'!E59)</f>
        <v/>
      </c>
      <c r="D58" s="229" t="str">
        <f>IF(Consolidated!GA60="","",Consolidated!GA60)</f>
        <v/>
      </c>
      <c r="E58" s="230" t="str">
        <f>IF('Student Profile'!M59="","",'Student Profile'!M59)</f>
        <v/>
      </c>
      <c r="F58" s="230" t="str">
        <f t="shared" si="0"/>
        <v xml:space="preserve"> </v>
      </c>
      <c r="G58" s="230" t="str">
        <f t="shared" si="1"/>
        <v xml:space="preserve"> </v>
      </c>
      <c r="H58" s="230" t="str">
        <f t="shared" si="2"/>
        <v xml:space="preserve">  </v>
      </c>
      <c r="I58" s="240" t="str">
        <f t="shared" si="3"/>
        <v xml:space="preserve">  </v>
      </c>
      <c r="J58" s="231" t="str">
        <f>Consolidated!GP60</f>
        <v/>
      </c>
      <c r="K58" s="231" t="str">
        <f t="shared" si="4"/>
        <v/>
      </c>
      <c r="L58" s="232"/>
      <c r="M58" s="232"/>
      <c r="N58" s="234"/>
      <c r="O58" s="235"/>
      <c r="P58" s="232"/>
      <c r="Q58" s="232"/>
      <c r="R58" s="232"/>
      <c r="S58" s="232"/>
      <c r="T58" s="232"/>
      <c r="U58" s="232"/>
      <c r="V58" s="232"/>
      <c r="W58" s="232"/>
      <c r="X58" s="232"/>
      <c r="Y58" s="232"/>
      <c r="Z58" s="232"/>
      <c r="AA58" s="232"/>
      <c r="AB58" s="232"/>
      <c r="AC58" s="232"/>
    </row>
    <row r="59" spans="1:29" x14ac:dyDescent="0.35">
      <c r="A59" s="226">
        <v>58</v>
      </c>
      <c r="B59" s="227" t="str">
        <f>IF('Student Profile'!B60="","",'Student Profile'!B60)</f>
        <v/>
      </c>
      <c r="C59" s="228" t="str">
        <f>IF('Student Profile'!E60="","",'Student Profile'!E60)</f>
        <v/>
      </c>
      <c r="D59" s="229" t="str">
        <f>IF(Consolidated!GA61="","",Consolidated!GA61)</f>
        <v/>
      </c>
      <c r="E59" s="230" t="str">
        <f>IF('Student Profile'!M60="","",'Student Profile'!M60)</f>
        <v/>
      </c>
      <c r="F59" s="230" t="str">
        <f t="shared" si="0"/>
        <v xml:space="preserve"> </v>
      </c>
      <c r="G59" s="230" t="str">
        <f t="shared" si="1"/>
        <v xml:space="preserve"> </v>
      </c>
      <c r="H59" s="230" t="str">
        <f t="shared" si="2"/>
        <v xml:space="preserve">  </v>
      </c>
      <c r="I59" s="240" t="str">
        <f t="shared" si="3"/>
        <v xml:space="preserve">  </v>
      </c>
      <c r="J59" s="231" t="str">
        <f>Consolidated!GP61</f>
        <v/>
      </c>
      <c r="K59" s="231" t="str">
        <f t="shared" si="4"/>
        <v/>
      </c>
      <c r="L59" s="232"/>
      <c r="M59" s="232"/>
      <c r="N59" s="234"/>
      <c r="O59" s="235"/>
      <c r="P59" s="232"/>
      <c r="Q59" s="232"/>
      <c r="R59" s="232"/>
      <c r="S59" s="232"/>
      <c r="T59" s="232"/>
      <c r="U59" s="232"/>
      <c r="V59" s="232"/>
      <c r="W59" s="232"/>
      <c r="X59" s="232"/>
      <c r="Y59" s="232"/>
      <c r="Z59" s="232"/>
      <c r="AA59" s="232"/>
      <c r="AB59" s="232"/>
      <c r="AC59" s="232"/>
    </row>
    <row r="60" spans="1:29" x14ac:dyDescent="0.35">
      <c r="A60" s="226">
        <v>59</v>
      </c>
      <c r="B60" s="227" t="str">
        <f>IF('Student Profile'!B61="","",'Student Profile'!B61)</f>
        <v/>
      </c>
      <c r="C60" s="228" t="str">
        <f>IF('Student Profile'!E61="","",'Student Profile'!E61)</f>
        <v/>
      </c>
      <c r="D60" s="229" t="str">
        <f>IF(Consolidated!GA62="","",Consolidated!GA62)</f>
        <v/>
      </c>
      <c r="E60" s="230" t="str">
        <f>IF('Student Profile'!M61="","",'Student Profile'!M61)</f>
        <v/>
      </c>
      <c r="F60" s="230" t="str">
        <f t="shared" si="0"/>
        <v xml:space="preserve"> </v>
      </c>
      <c r="G60" s="230" t="str">
        <f t="shared" si="1"/>
        <v xml:space="preserve"> </v>
      </c>
      <c r="H60" s="230" t="str">
        <f t="shared" si="2"/>
        <v xml:space="preserve">  </v>
      </c>
      <c r="I60" s="240" t="str">
        <f t="shared" si="3"/>
        <v xml:space="preserve">  </v>
      </c>
      <c r="J60" s="231" t="str">
        <f>Consolidated!GP62</f>
        <v/>
      </c>
      <c r="K60" s="231" t="str">
        <f t="shared" si="4"/>
        <v/>
      </c>
      <c r="L60" s="232"/>
      <c r="M60" s="232"/>
      <c r="N60" s="234"/>
      <c r="O60" s="235"/>
      <c r="P60" s="232"/>
      <c r="Q60" s="232"/>
      <c r="R60" s="232"/>
      <c r="S60" s="232"/>
      <c r="T60" s="232"/>
      <c r="U60" s="232"/>
      <c r="V60" s="232"/>
      <c r="W60" s="232"/>
      <c r="X60" s="232"/>
      <c r="Y60" s="232"/>
      <c r="Z60" s="232"/>
      <c r="AA60" s="232"/>
      <c r="AB60" s="232"/>
      <c r="AC60" s="232"/>
    </row>
    <row r="61" spans="1:29" x14ac:dyDescent="0.35">
      <c r="A61" s="226">
        <v>60</v>
      </c>
      <c r="B61" s="227" t="str">
        <f>IF('Student Profile'!B62="","",'Student Profile'!B62)</f>
        <v/>
      </c>
      <c r="C61" s="228" t="str">
        <f>IF('Student Profile'!E62="","",'Student Profile'!E62)</f>
        <v/>
      </c>
      <c r="D61" s="229" t="str">
        <f>IF(Consolidated!GA63="","",Consolidated!GA63)</f>
        <v/>
      </c>
      <c r="E61" s="230" t="str">
        <f>IF('Student Profile'!M62="","",'Student Profile'!M62)</f>
        <v/>
      </c>
      <c r="F61" s="230" t="str">
        <f t="shared" ref="F61:F101" si="18">C61&amp;" "&amp;E61</f>
        <v xml:space="preserve"> </v>
      </c>
      <c r="G61" s="230" t="str">
        <f t="shared" ref="G61:G101" si="19">F61</f>
        <v xml:space="preserve"> </v>
      </c>
      <c r="H61" s="230" t="str">
        <f t="shared" ref="H61:H101" si="20">D61&amp;" "&amp;G61</f>
        <v xml:space="preserve">  </v>
      </c>
      <c r="I61" s="240" t="str">
        <f t="shared" ref="I61:I101" si="21">H61</f>
        <v xml:space="preserve">  </v>
      </c>
      <c r="J61" s="231" t="str">
        <f>Consolidated!GP63</f>
        <v/>
      </c>
      <c r="K61" s="231" t="str">
        <f t="shared" ref="K61:K101" si="22">IF(J61="","",J61&amp;" "&amp;F61)</f>
        <v/>
      </c>
      <c r="L61" s="232"/>
      <c r="M61" s="232"/>
      <c r="N61" s="234"/>
      <c r="O61" s="235"/>
      <c r="P61" s="232"/>
      <c r="Q61" s="232"/>
      <c r="R61" s="232"/>
      <c r="S61" s="232"/>
      <c r="T61" s="232"/>
      <c r="U61" s="232"/>
      <c r="V61" s="232"/>
      <c r="W61" s="232"/>
      <c r="X61" s="232"/>
      <c r="Y61" s="232"/>
      <c r="Z61" s="232"/>
      <c r="AA61" s="232"/>
      <c r="AB61" s="232"/>
      <c r="AC61" s="232"/>
    </row>
    <row r="62" spans="1:29" x14ac:dyDescent="0.35">
      <c r="A62" s="226">
        <v>61</v>
      </c>
      <c r="B62" s="227" t="str">
        <f>IF('Student Profile'!B63="","",'Student Profile'!B63)</f>
        <v/>
      </c>
      <c r="C62" s="228" t="str">
        <f>IF('Student Profile'!E63="","",'Student Profile'!E63)</f>
        <v/>
      </c>
      <c r="D62" s="229" t="str">
        <f>IF(Consolidated!GA64="","",Consolidated!GA64)</f>
        <v/>
      </c>
      <c r="E62" s="230" t="str">
        <f>IF('Student Profile'!M63="","",'Student Profile'!M63)</f>
        <v/>
      </c>
      <c r="F62" s="230" t="str">
        <f t="shared" si="18"/>
        <v xml:space="preserve"> </v>
      </c>
      <c r="G62" s="230" t="str">
        <f t="shared" si="19"/>
        <v xml:space="preserve"> </v>
      </c>
      <c r="H62" s="230" t="str">
        <f t="shared" si="20"/>
        <v xml:space="preserve">  </v>
      </c>
      <c r="I62" s="240" t="str">
        <f t="shared" si="21"/>
        <v xml:space="preserve">  </v>
      </c>
      <c r="J62" s="231" t="str">
        <f>Consolidated!GP64</f>
        <v/>
      </c>
      <c r="K62" s="231" t="str">
        <f t="shared" si="22"/>
        <v/>
      </c>
      <c r="L62" s="232"/>
      <c r="M62" s="232"/>
      <c r="N62" s="234"/>
      <c r="O62" s="235"/>
      <c r="P62" s="232"/>
      <c r="Q62" s="232"/>
      <c r="R62" s="232"/>
      <c r="S62" s="232"/>
      <c r="T62" s="232"/>
      <c r="U62" s="232"/>
      <c r="V62" s="232"/>
      <c r="W62" s="232"/>
      <c r="X62" s="232"/>
      <c r="Y62" s="232"/>
      <c r="Z62" s="232"/>
      <c r="AA62" s="232"/>
      <c r="AB62" s="232"/>
      <c r="AC62" s="232"/>
    </row>
    <row r="63" spans="1:29" x14ac:dyDescent="0.35">
      <c r="A63" s="226">
        <v>62</v>
      </c>
      <c r="B63" s="227" t="str">
        <f>IF('Student Profile'!B64="","",'Student Profile'!B64)</f>
        <v/>
      </c>
      <c r="C63" s="228" t="str">
        <f>IF('Student Profile'!E64="","",'Student Profile'!E64)</f>
        <v/>
      </c>
      <c r="D63" s="229" t="str">
        <f>IF(Consolidated!GA65="","",Consolidated!GA65)</f>
        <v/>
      </c>
      <c r="E63" s="230" t="str">
        <f>IF('Student Profile'!M64="","",'Student Profile'!M64)</f>
        <v/>
      </c>
      <c r="F63" s="230" t="str">
        <f t="shared" si="18"/>
        <v xml:space="preserve"> </v>
      </c>
      <c r="G63" s="230" t="str">
        <f t="shared" si="19"/>
        <v xml:space="preserve"> </v>
      </c>
      <c r="H63" s="230" t="str">
        <f t="shared" si="20"/>
        <v xml:space="preserve">  </v>
      </c>
      <c r="I63" s="240" t="str">
        <f t="shared" si="21"/>
        <v xml:space="preserve">  </v>
      </c>
      <c r="J63" s="231" t="str">
        <f>Consolidated!GP65</f>
        <v/>
      </c>
      <c r="K63" s="231" t="str">
        <f t="shared" si="22"/>
        <v/>
      </c>
      <c r="L63" s="232"/>
      <c r="M63" s="232"/>
      <c r="N63" s="234"/>
      <c r="O63" s="235"/>
      <c r="P63" s="232"/>
      <c r="Q63" s="232"/>
      <c r="R63" s="232"/>
      <c r="S63" s="232"/>
      <c r="T63" s="232"/>
      <c r="U63" s="232"/>
      <c r="V63" s="232"/>
      <c r="W63" s="232"/>
      <c r="X63" s="232"/>
      <c r="Y63" s="232"/>
      <c r="Z63" s="232"/>
      <c r="AA63" s="232"/>
      <c r="AB63" s="232"/>
      <c r="AC63" s="232"/>
    </row>
    <row r="64" spans="1:29" x14ac:dyDescent="0.35">
      <c r="A64" s="226">
        <v>63</v>
      </c>
      <c r="B64" s="227" t="str">
        <f>IF('Student Profile'!B65="","",'Student Profile'!B65)</f>
        <v/>
      </c>
      <c r="C64" s="228" t="str">
        <f>IF('Student Profile'!E65="","",'Student Profile'!E65)</f>
        <v/>
      </c>
      <c r="D64" s="229" t="str">
        <f>IF(Consolidated!GA66="","",Consolidated!GA66)</f>
        <v/>
      </c>
      <c r="E64" s="230" t="str">
        <f>IF('Student Profile'!M65="","",'Student Profile'!M65)</f>
        <v/>
      </c>
      <c r="F64" s="230" t="str">
        <f t="shared" si="18"/>
        <v xml:space="preserve"> </v>
      </c>
      <c r="G64" s="230" t="str">
        <f t="shared" si="19"/>
        <v xml:space="preserve"> </v>
      </c>
      <c r="H64" s="230" t="str">
        <f t="shared" si="20"/>
        <v xml:space="preserve">  </v>
      </c>
      <c r="I64" s="240" t="str">
        <f t="shared" si="21"/>
        <v xml:space="preserve">  </v>
      </c>
      <c r="J64" s="231" t="str">
        <f>Consolidated!GP66</f>
        <v/>
      </c>
      <c r="K64" s="231" t="str">
        <f t="shared" si="22"/>
        <v/>
      </c>
      <c r="L64" s="232"/>
      <c r="M64" s="232"/>
      <c r="N64" s="234"/>
      <c r="O64" s="235"/>
      <c r="P64" s="232"/>
      <c r="Q64" s="232"/>
      <c r="R64" s="232"/>
      <c r="S64" s="232"/>
      <c r="T64" s="232"/>
      <c r="U64" s="232"/>
      <c r="V64" s="232"/>
      <c r="W64" s="232"/>
      <c r="X64" s="232"/>
      <c r="Y64" s="232"/>
      <c r="Z64" s="232"/>
      <c r="AA64" s="232"/>
      <c r="AB64" s="232"/>
      <c r="AC64" s="232"/>
    </row>
    <row r="65" spans="1:29" x14ac:dyDescent="0.35">
      <c r="A65" s="226">
        <v>64</v>
      </c>
      <c r="B65" s="227" t="str">
        <f>IF('Student Profile'!B66="","",'Student Profile'!B66)</f>
        <v/>
      </c>
      <c r="C65" s="228" t="str">
        <f>IF('Student Profile'!E66="","",'Student Profile'!E66)</f>
        <v/>
      </c>
      <c r="D65" s="229" t="str">
        <f>IF(Consolidated!GA67="","",Consolidated!GA67)</f>
        <v/>
      </c>
      <c r="E65" s="230" t="str">
        <f>IF('Student Profile'!M66="","",'Student Profile'!M66)</f>
        <v/>
      </c>
      <c r="F65" s="230" t="str">
        <f t="shared" si="18"/>
        <v xml:space="preserve"> </v>
      </c>
      <c r="G65" s="230" t="str">
        <f t="shared" si="19"/>
        <v xml:space="preserve"> </v>
      </c>
      <c r="H65" s="230" t="str">
        <f t="shared" si="20"/>
        <v xml:space="preserve">  </v>
      </c>
      <c r="I65" s="240" t="str">
        <f t="shared" si="21"/>
        <v xml:space="preserve">  </v>
      </c>
      <c r="J65" s="231" t="str">
        <f>Consolidated!GP67</f>
        <v/>
      </c>
      <c r="K65" s="231" t="str">
        <f t="shared" si="22"/>
        <v/>
      </c>
      <c r="L65" s="232"/>
      <c r="M65" s="232"/>
      <c r="N65" s="234"/>
      <c r="O65" s="235"/>
      <c r="P65" s="232"/>
      <c r="Q65" s="232"/>
      <c r="R65" s="232"/>
      <c r="S65" s="232"/>
      <c r="T65" s="232"/>
      <c r="U65" s="232"/>
      <c r="V65" s="232"/>
      <c r="W65" s="232"/>
      <c r="X65" s="232"/>
      <c r="Y65" s="232"/>
      <c r="Z65" s="232"/>
      <c r="AA65" s="232"/>
      <c r="AB65" s="232"/>
      <c r="AC65" s="232"/>
    </row>
    <row r="66" spans="1:29" x14ac:dyDescent="0.35">
      <c r="A66" s="226">
        <v>65</v>
      </c>
      <c r="B66" s="227" t="str">
        <f>IF('Student Profile'!B67="","",'Student Profile'!B67)</f>
        <v/>
      </c>
      <c r="C66" s="228" t="str">
        <f>IF('Student Profile'!E67="","",'Student Profile'!E67)</f>
        <v/>
      </c>
      <c r="D66" s="229" t="str">
        <f>IF(Consolidated!GA68="","",Consolidated!GA68)</f>
        <v/>
      </c>
      <c r="E66" s="230" t="str">
        <f>IF('Student Profile'!M67="","",'Student Profile'!M67)</f>
        <v/>
      </c>
      <c r="F66" s="230" t="str">
        <f t="shared" si="18"/>
        <v xml:space="preserve"> </v>
      </c>
      <c r="G66" s="230" t="str">
        <f t="shared" si="19"/>
        <v xml:space="preserve"> </v>
      </c>
      <c r="H66" s="230" t="str">
        <f t="shared" si="20"/>
        <v xml:space="preserve">  </v>
      </c>
      <c r="I66" s="240" t="str">
        <f t="shared" si="21"/>
        <v xml:space="preserve">  </v>
      </c>
      <c r="J66" s="231" t="str">
        <f>Consolidated!GP68</f>
        <v/>
      </c>
      <c r="K66" s="231" t="str">
        <f t="shared" si="22"/>
        <v/>
      </c>
      <c r="M66" s="232"/>
      <c r="N66" s="232"/>
      <c r="O66" s="232"/>
      <c r="P66" s="232"/>
      <c r="Q66" s="232"/>
      <c r="R66" s="232"/>
      <c r="S66" s="232"/>
      <c r="T66" s="232"/>
      <c r="U66" s="232"/>
      <c r="V66" s="232"/>
    </row>
    <row r="67" spans="1:29" x14ac:dyDescent="0.35">
      <c r="A67" s="226">
        <v>66</v>
      </c>
      <c r="B67" s="227" t="str">
        <f>IF('Student Profile'!B68="","",'Student Profile'!B68)</f>
        <v/>
      </c>
      <c r="C67" s="228" t="str">
        <f>IF('Student Profile'!E68="","",'Student Profile'!E68)</f>
        <v/>
      </c>
      <c r="D67" s="229" t="str">
        <f>IF(Consolidated!GA69="","",Consolidated!GA69)</f>
        <v/>
      </c>
      <c r="E67" s="230" t="str">
        <f>IF('Student Profile'!M68="","",'Student Profile'!M68)</f>
        <v/>
      </c>
      <c r="F67" s="230" t="str">
        <f t="shared" si="18"/>
        <v xml:space="preserve"> </v>
      </c>
      <c r="G67" s="230" t="str">
        <f t="shared" si="19"/>
        <v xml:space="preserve"> </v>
      </c>
      <c r="H67" s="230" t="str">
        <f t="shared" si="20"/>
        <v xml:space="preserve">  </v>
      </c>
      <c r="I67" s="240" t="str">
        <f t="shared" si="21"/>
        <v xml:space="preserve">  </v>
      </c>
      <c r="J67" s="231" t="str">
        <f>Consolidated!GP69</f>
        <v/>
      </c>
      <c r="K67" s="231" t="str">
        <f t="shared" si="22"/>
        <v/>
      </c>
      <c r="M67" s="232"/>
      <c r="N67" s="232"/>
      <c r="O67" s="232"/>
      <c r="P67" s="232"/>
      <c r="Q67" s="232"/>
      <c r="R67" s="232"/>
      <c r="S67" s="232"/>
      <c r="T67" s="232"/>
      <c r="U67" s="232"/>
      <c r="V67" s="232"/>
    </row>
    <row r="68" spans="1:29" x14ac:dyDescent="0.35">
      <c r="A68" s="226">
        <v>67</v>
      </c>
      <c r="B68" s="227" t="str">
        <f>IF('Student Profile'!B69="","",'Student Profile'!B69)</f>
        <v/>
      </c>
      <c r="C68" s="228" t="str">
        <f>IF('Student Profile'!E69="","",'Student Profile'!E69)</f>
        <v/>
      </c>
      <c r="D68" s="229" t="str">
        <f>IF(Consolidated!GA70="","",Consolidated!GA70)</f>
        <v/>
      </c>
      <c r="E68" s="230" t="str">
        <f>IF('Student Profile'!M69="","",'Student Profile'!M69)</f>
        <v/>
      </c>
      <c r="F68" s="230" t="str">
        <f t="shared" si="18"/>
        <v xml:space="preserve"> </v>
      </c>
      <c r="G68" s="230" t="str">
        <f t="shared" si="19"/>
        <v xml:space="preserve"> </v>
      </c>
      <c r="H68" s="230" t="str">
        <f t="shared" si="20"/>
        <v xml:space="preserve">  </v>
      </c>
      <c r="I68" s="240" t="str">
        <f t="shared" si="21"/>
        <v xml:space="preserve">  </v>
      </c>
      <c r="J68" s="231" t="str">
        <f>Consolidated!GP70</f>
        <v/>
      </c>
      <c r="K68" s="231" t="str">
        <f t="shared" si="22"/>
        <v/>
      </c>
      <c r="M68" s="232"/>
      <c r="N68" s="232"/>
      <c r="O68" s="232"/>
      <c r="P68" s="232"/>
      <c r="Q68" s="232"/>
      <c r="R68" s="232"/>
      <c r="S68" s="232"/>
      <c r="T68" s="232"/>
      <c r="U68" s="232"/>
      <c r="V68" s="232"/>
    </row>
    <row r="69" spans="1:29" x14ac:dyDescent="0.35">
      <c r="A69" s="226">
        <v>68</v>
      </c>
      <c r="B69" s="227" t="str">
        <f>IF('Student Profile'!B70="","",'Student Profile'!B70)</f>
        <v/>
      </c>
      <c r="C69" s="228" t="str">
        <f>IF('Student Profile'!E70="","",'Student Profile'!E70)</f>
        <v/>
      </c>
      <c r="D69" s="229" t="str">
        <f>IF(Consolidated!GA71="","",Consolidated!GA71)</f>
        <v/>
      </c>
      <c r="E69" s="230" t="str">
        <f>IF('Student Profile'!M70="","",'Student Profile'!M70)</f>
        <v/>
      </c>
      <c r="F69" s="230" t="str">
        <f t="shared" si="18"/>
        <v xml:space="preserve"> </v>
      </c>
      <c r="G69" s="230" t="str">
        <f t="shared" si="19"/>
        <v xml:space="preserve"> </v>
      </c>
      <c r="H69" s="230" t="str">
        <f t="shared" si="20"/>
        <v xml:space="preserve">  </v>
      </c>
      <c r="I69" s="240" t="str">
        <f t="shared" si="21"/>
        <v xml:space="preserve">  </v>
      </c>
      <c r="J69" s="231" t="str">
        <f>Consolidated!GP71</f>
        <v/>
      </c>
      <c r="K69" s="231" t="str">
        <f t="shared" si="22"/>
        <v/>
      </c>
      <c r="M69" s="232"/>
      <c r="N69" s="232"/>
      <c r="O69" s="232"/>
      <c r="P69" s="232"/>
      <c r="Q69" s="232"/>
      <c r="R69" s="232"/>
      <c r="S69" s="232"/>
      <c r="T69" s="232"/>
      <c r="U69" s="232"/>
      <c r="V69" s="232"/>
    </row>
    <row r="70" spans="1:29" x14ac:dyDescent="0.35">
      <c r="A70" s="226">
        <v>69</v>
      </c>
      <c r="B70" s="227" t="str">
        <f>IF('Student Profile'!B71="","",'Student Profile'!B71)</f>
        <v/>
      </c>
      <c r="C70" s="228" t="str">
        <f>IF('Student Profile'!E71="","",'Student Profile'!E71)</f>
        <v/>
      </c>
      <c r="D70" s="229" t="str">
        <f>IF(Consolidated!GA72="","",Consolidated!GA72)</f>
        <v/>
      </c>
      <c r="E70" s="230" t="str">
        <f>IF('Student Profile'!M71="","",'Student Profile'!M71)</f>
        <v/>
      </c>
      <c r="F70" s="230" t="str">
        <f t="shared" si="18"/>
        <v xml:space="preserve"> </v>
      </c>
      <c r="G70" s="230" t="str">
        <f t="shared" si="19"/>
        <v xml:space="preserve"> </v>
      </c>
      <c r="H70" s="230" t="str">
        <f t="shared" si="20"/>
        <v xml:space="preserve">  </v>
      </c>
      <c r="I70" s="240" t="str">
        <f t="shared" si="21"/>
        <v xml:space="preserve">  </v>
      </c>
      <c r="J70" s="231" t="str">
        <f>Consolidated!GP72</f>
        <v/>
      </c>
      <c r="K70" s="231" t="str">
        <f t="shared" si="22"/>
        <v/>
      </c>
    </row>
    <row r="71" spans="1:29" x14ac:dyDescent="0.35">
      <c r="A71" s="226">
        <v>70</v>
      </c>
      <c r="B71" s="227" t="str">
        <f>IF('Student Profile'!B72="","",'Student Profile'!B72)</f>
        <v/>
      </c>
      <c r="C71" s="228" t="str">
        <f>IF('Student Profile'!E72="","",'Student Profile'!E72)</f>
        <v/>
      </c>
      <c r="D71" s="229" t="str">
        <f>IF(Consolidated!GA73="","",Consolidated!GA73)</f>
        <v/>
      </c>
      <c r="E71" s="230" t="str">
        <f>IF('Student Profile'!M72="","",'Student Profile'!M72)</f>
        <v/>
      </c>
      <c r="F71" s="230" t="str">
        <f t="shared" si="18"/>
        <v xml:space="preserve"> </v>
      </c>
      <c r="G71" s="230" t="str">
        <f t="shared" si="19"/>
        <v xml:space="preserve"> </v>
      </c>
      <c r="H71" s="230" t="str">
        <f t="shared" si="20"/>
        <v xml:space="preserve">  </v>
      </c>
      <c r="I71" s="240" t="str">
        <f t="shared" si="21"/>
        <v xml:space="preserve">  </v>
      </c>
      <c r="J71" s="231" t="str">
        <f>Consolidated!GP73</f>
        <v/>
      </c>
      <c r="K71" s="231" t="str">
        <f t="shared" si="22"/>
        <v/>
      </c>
    </row>
    <row r="72" spans="1:29" x14ac:dyDescent="0.35">
      <c r="A72" s="226">
        <v>71</v>
      </c>
      <c r="B72" s="227" t="str">
        <f>IF('Student Profile'!B73="","",'Student Profile'!B73)</f>
        <v/>
      </c>
      <c r="C72" s="228" t="str">
        <f>IF('Student Profile'!E73="","",'Student Profile'!E73)</f>
        <v/>
      </c>
      <c r="D72" s="229" t="str">
        <f>IF(Consolidated!GA74="","",Consolidated!GA74)</f>
        <v/>
      </c>
      <c r="E72" s="230" t="str">
        <f>IF('Student Profile'!M73="","",'Student Profile'!M73)</f>
        <v/>
      </c>
      <c r="F72" s="230" t="str">
        <f t="shared" si="18"/>
        <v xml:space="preserve"> </v>
      </c>
      <c r="G72" s="230" t="str">
        <f t="shared" si="19"/>
        <v xml:space="preserve"> </v>
      </c>
      <c r="H72" s="230" t="str">
        <f t="shared" si="20"/>
        <v xml:space="preserve">  </v>
      </c>
      <c r="I72" s="240" t="str">
        <f t="shared" si="21"/>
        <v xml:space="preserve">  </v>
      </c>
      <c r="J72" s="231" t="str">
        <f>Consolidated!GP74</f>
        <v/>
      </c>
      <c r="K72" s="231" t="str">
        <f t="shared" si="22"/>
        <v/>
      </c>
    </row>
    <row r="73" spans="1:29" x14ac:dyDescent="0.35">
      <c r="A73" s="226">
        <v>72</v>
      </c>
      <c r="B73" s="227" t="str">
        <f>IF('Student Profile'!B74="","",'Student Profile'!B74)</f>
        <v/>
      </c>
      <c r="C73" s="228" t="str">
        <f>IF('Student Profile'!E74="","",'Student Profile'!E74)</f>
        <v/>
      </c>
      <c r="D73" s="229" t="str">
        <f>IF(Consolidated!GA75="","",Consolidated!GA75)</f>
        <v/>
      </c>
      <c r="E73" s="230" t="str">
        <f>IF('Student Profile'!M74="","",'Student Profile'!M74)</f>
        <v/>
      </c>
      <c r="F73" s="230" t="str">
        <f t="shared" si="18"/>
        <v xml:space="preserve"> </v>
      </c>
      <c r="G73" s="230" t="str">
        <f t="shared" si="19"/>
        <v xml:space="preserve"> </v>
      </c>
      <c r="H73" s="230" t="str">
        <f t="shared" si="20"/>
        <v xml:space="preserve">  </v>
      </c>
      <c r="I73" s="240" t="str">
        <f t="shared" si="21"/>
        <v xml:space="preserve">  </v>
      </c>
      <c r="J73" s="231" t="str">
        <f>Consolidated!GP75</f>
        <v/>
      </c>
      <c r="K73" s="231" t="str">
        <f t="shared" si="22"/>
        <v/>
      </c>
    </row>
    <row r="74" spans="1:29" x14ac:dyDescent="0.35">
      <c r="A74" s="226">
        <v>73</v>
      </c>
      <c r="B74" s="227" t="str">
        <f>IF('Student Profile'!B75="","",'Student Profile'!B75)</f>
        <v/>
      </c>
      <c r="C74" s="228" t="str">
        <f>IF('Student Profile'!E75="","",'Student Profile'!E75)</f>
        <v/>
      </c>
      <c r="D74" s="229" t="str">
        <f>IF(Consolidated!GA76="","",Consolidated!GA76)</f>
        <v/>
      </c>
      <c r="E74" s="230" t="str">
        <f>IF('Student Profile'!M75="","",'Student Profile'!M75)</f>
        <v/>
      </c>
      <c r="F74" s="230" t="str">
        <f t="shared" si="18"/>
        <v xml:space="preserve"> </v>
      </c>
      <c r="G74" s="230" t="str">
        <f t="shared" si="19"/>
        <v xml:space="preserve"> </v>
      </c>
      <c r="H74" s="230" t="str">
        <f t="shared" si="20"/>
        <v xml:space="preserve">  </v>
      </c>
      <c r="I74" s="240" t="str">
        <f t="shared" si="21"/>
        <v xml:space="preserve">  </v>
      </c>
      <c r="J74" s="231" t="str">
        <f>Consolidated!GP76</f>
        <v/>
      </c>
      <c r="K74" s="231" t="str">
        <f t="shared" si="22"/>
        <v/>
      </c>
    </row>
    <row r="75" spans="1:29" x14ac:dyDescent="0.35">
      <c r="A75" s="226">
        <v>74</v>
      </c>
      <c r="B75" s="227" t="str">
        <f>IF('Student Profile'!B76="","",'Student Profile'!B76)</f>
        <v/>
      </c>
      <c r="C75" s="228" t="str">
        <f>IF('Student Profile'!E76="","",'Student Profile'!E76)</f>
        <v/>
      </c>
      <c r="D75" s="229" t="str">
        <f>IF(Consolidated!GA77="","",Consolidated!GA77)</f>
        <v/>
      </c>
      <c r="E75" s="230" t="str">
        <f>IF('Student Profile'!M76="","",'Student Profile'!M76)</f>
        <v/>
      </c>
      <c r="F75" s="230" t="str">
        <f t="shared" si="18"/>
        <v xml:space="preserve"> </v>
      </c>
      <c r="G75" s="230" t="str">
        <f t="shared" si="19"/>
        <v xml:space="preserve"> </v>
      </c>
      <c r="H75" s="230" t="str">
        <f t="shared" si="20"/>
        <v xml:space="preserve">  </v>
      </c>
      <c r="I75" s="240" t="str">
        <f t="shared" si="21"/>
        <v xml:space="preserve">  </v>
      </c>
      <c r="J75" s="231" t="str">
        <f>Consolidated!GP77</f>
        <v/>
      </c>
      <c r="K75" s="231" t="str">
        <f t="shared" si="22"/>
        <v/>
      </c>
    </row>
    <row r="76" spans="1:29" x14ac:dyDescent="0.35">
      <c r="A76" s="226">
        <v>75</v>
      </c>
      <c r="B76" s="227" t="str">
        <f>IF('Student Profile'!B77="","",'Student Profile'!B77)</f>
        <v/>
      </c>
      <c r="C76" s="228" t="str">
        <f>IF('Student Profile'!E77="","",'Student Profile'!E77)</f>
        <v/>
      </c>
      <c r="D76" s="229" t="str">
        <f>IF(Consolidated!GA78="","",Consolidated!GA78)</f>
        <v/>
      </c>
      <c r="E76" s="230" t="str">
        <f>IF('Student Profile'!M77="","",'Student Profile'!M77)</f>
        <v/>
      </c>
      <c r="F76" s="230" t="str">
        <f t="shared" si="18"/>
        <v xml:space="preserve"> </v>
      </c>
      <c r="G76" s="230" t="str">
        <f t="shared" si="19"/>
        <v xml:space="preserve"> </v>
      </c>
      <c r="H76" s="230" t="str">
        <f t="shared" si="20"/>
        <v xml:space="preserve">  </v>
      </c>
      <c r="I76" s="240" t="str">
        <f t="shared" si="21"/>
        <v xml:space="preserve">  </v>
      </c>
      <c r="J76" s="231" t="str">
        <f>Consolidated!GP78</f>
        <v/>
      </c>
      <c r="K76" s="231" t="str">
        <f t="shared" si="22"/>
        <v/>
      </c>
    </row>
    <row r="77" spans="1:29" x14ac:dyDescent="0.35">
      <c r="A77" s="226">
        <v>76</v>
      </c>
      <c r="B77" s="227" t="str">
        <f>IF('Student Profile'!B78="","",'Student Profile'!B78)</f>
        <v/>
      </c>
      <c r="C77" s="228" t="str">
        <f>IF('Student Profile'!E78="","",'Student Profile'!E78)</f>
        <v/>
      </c>
      <c r="D77" s="229" t="str">
        <f>IF(Consolidated!GA79="","",Consolidated!GA79)</f>
        <v/>
      </c>
      <c r="E77" s="230" t="str">
        <f>IF('Student Profile'!M78="","",'Student Profile'!M78)</f>
        <v/>
      </c>
      <c r="F77" s="230" t="str">
        <f t="shared" si="18"/>
        <v xml:space="preserve"> </v>
      </c>
      <c r="G77" s="230" t="str">
        <f t="shared" si="19"/>
        <v xml:space="preserve"> </v>
      </c>
      <c r="H77" s="230" t="str">
        <f t="shared" si="20"/>
        <v xml:space="preserve">  </v>
      </c>
      <c r="I77" s="240" t="str">
        <f t="shared" si="21"/>
        <v xml:space="preserve">  </v>
      </c>
      <c r="J77" s="231" t="str">
        <f>Consolidated!GP79</f>
        <v/>
      </c>
      <c r="K77" s="231" t="str">
        <f t="shared" si="22"/>
        <v/>
      </c>
    </row>
    <row r="78" spans="1:29" x14ac:dyDescent="0.35">
      <c r="A78" s="226">
        <v>77</v>
      </c>
      <c r="B78" s="227" t="str">
        <f>IF('Student Profile'!B79="","",'Student Profile'!B79)</f>
        <v/>
      </c>
      <c r="C78" s="228" t="str">
        <f>IF('Student Profile'!E79="","",'Student Profile'!E79)</f>
        <v/>
      </c>
      <c r="D78" s="229" t="str">
        <f>IF(Consolidated!GA80="","",Consolidated!GA80)</f>
        <v/>
      </c>
      <c r="E78" s="230" t="str">
        <f>IF('Student Profile'!M79="","",'Student Profile'!M79)</f>
        <v/>
      </c>
      <c r="F78" s="230" t="str">
        <f t="shared" si="18"/>
        <v xml:space="preserve"> </v>
      </c>
      <c r="G78" s="230" t="str">
        <f t="shared" si="19"/>
        <v xml:space="preserve"> </v>
      </c>
      <c r="H78" s="230" t="str">
        <f t="shared" si="20"/>
        <v xml:space="preserve">  </v>
      </c>
      <c r="I78" s="240" t="str">
        <f t="shared" si="21"/>
        <v xml:space="preserve">  </v>
      </c>
      <c r="J78" s="231" t="str">
        <f>Consolidated!GP80</f>
        <v/>
      </c>
      <c r="K78" s="231" t="str">
        <f t="shared" si="22"/>
        <v/>
      </c>
    </row>
    <row r="79" spans="1:29" x14ac:dyDescent="0.35">
      <c r="A79" s="226">
        <v>78</v>
      </c>
      <c r="B79" s="227" t="str">
        <f>IF('Student Profile'!B80="","",'Student Profile'!B80)</f>
        <v/>
      </c>
      <c r="C79" s="228" t="str">
        <f>IF('Student Profile'!E80="","",'Student Profile'!E80)</f>
        <v/>
      </c>
      <c r="D79" s="229" t="str">
        <f>IF(Consolidated!GA81="","",Consolidated!GA81)</f>
        <v/>
      </c>
      <c r="E79" s="230" t="str">
        <f>IF('Student Profile'!M80="","",'Student Profile'!M80)</f>
        <v/>
      </c>
      <c r="F79" s="230" t="str">
        <f t="shared" si="18"/>
        <v xml:space="preserve"> </v>
      </c>
      <c r="G79" s="230" t="str">
        <f t="shared" si="19"/>
        <v xml:space="preserve"> </v>
      </c>
      <c r="H79" s="230" t="str">
        <f t="shared" si="20"/>
        <v xml:space="preserve">  </v>
      </c>
      <c r="I79" s="240" t="str">
        <f t="shared" si="21"/>
        <v xml:space="preserve">  </v>
      </c>
      <c r="J79" s="231" t="str">
        <f>Consolidated!GP81</f>
        <v/>
      </c>
      <c r="K79" s="231" t="str">
        <f t="shared" si="22"/>
        <v/>
      </c>
    </row>
    <row r="80" spans="1:29" x14ac:dyDescent="0.35">
      <c r="A80" s="226">
        <v>79</v>
      </c>
      <c r="B80" s="227" t="str">
        <f>IF('Student Profile'!B81="","",'Student Profile'!B81)</f>
        <v/>
      </c>
      <c r="C80" s="228" t="str">
        <f>IF('Student Profile'!E81="","",'Student Profile'!E81)</f>
        <v/>
      </c>
      <c r="D80" s="229" t="str">
        <f>IF(Consolidated!GA82="","",Consolidated!GA82)</f>
        <v/>
      </c>
      <c r="E80" s="230" t="str">
        <f>IF('Student Profile'!M81="","",'Student Profile'!M81)</f>
        <v/>
      </c>
      <c r="F80" s="230" t="str">
        <f t="shared" si="18"/>
        <v xml:space="preserve"> </v>
      </c>
      <c r="G80" s="230" t="str">
        <f t="shared" si="19"/>
        <v xml:space="preserve"> </v>
      </c>
      <c r="H80" s="230" t="str">
        <f t="shared" si="20"/>
        <v xml:space="preserve">  </v>
      </c>
      <c r="I80" s="240" t="str">
        <f t="shared" si="21"/>
        <v xml:space="preserve">  </v>
      </c>
      <c r="J80" s="231" t="str">
        <f>Consolidated!GP82</f>
        <v/>
      </c>
      <c r="K80" s="231" t="str">
        <f t="shared" si="22"/>
        <v/>
      </c>
    </row>
    <row r="81" spans="1:11" x14ac:dyDescent="0.35">
      <c r="A81" s="226">
        <v>80</v>
      </c>
      <c r="B81" s="227" t="str">
        <f>IF('Student Profile'!B82="","",'Student Profile'!B82)</f>
        <v/>
      </c>
      <c r="C81" s="228" t="str">
        <f>IF('Student Profile'!E82="","",'Student Profile'!E82)</f>
        <v/>
      </c>
      <c r="D81" s="229" t="str">
        <f>IF(Consolidated!GA83="","",Consolidated!GA83)</f>
        <v/>
      </c>
      <c r="E81" s="230" t="str">
        <f>IF('Student Profile'!M82="","",'Student Profile'!M82)</f>
        <v/>
      </c>
      <c r="F81" s="230" t="str">
        <f t="shared" si="18"/>
        <v xml:space="preserve"> </v>
      </c>
      <c r="G81" s="230" t="str">
        <f t="shared" si="19"/>
        <v xml:space="preserve"> </v>
      </c>
      <c r="H81" s="230" t="str">
        <f t="shared" si="20"/>
        <v xml:space="preserve">  </v>
      </c>
      <c r="I81" s="240" t="str">
        <f t="shared" si="21"/>
        <v xml:space="preserve">  </v>
      </c>
      <c r="J81" s="231" t="str">
        <f>Consolidated!GP83</f>
        <v/>
      </c>
      <c r="K81" s="231" t="str">
        <f t="shared" si="22"/>
        <v/>
      </c>
    </row>
    <row r="82" spans="1:11" x14ac:dyDescent="0.35">
      <c r="A82" s="226">
        <v>81</v>
      </c>
      <c r="B82" s="227" t="str">
        <f>IF('Student Profile'!B83="","",'Student Profile'!B83)</f>
        <v/>
      </c>
      <c r="C82" s="228" t="str">
        <f>IF('Student Profile'!E83="","",'Student Profile'!E83)</f>
        <v/>
      </c>
      <c r="D82" s="229" t="str">
        <f>IF(Consolidated!GA84="","",Consolidated!GA84)</f>
        <v/>
      </c>
      <c r="E82" s="230" t="str">
        <f>IF('Student Profile'!M83="","",'Student Profile'!M83)</f>
        <v/>
      </c>
      <c r="F82" s="230" t="str">
        <f t="shared" si="18"/>
        <v xml:space="preserve"> </v>
      </c>
      <c r="G82" s="230" t="str">
        <f t="shared" si="19"/>
        <v xml:space="preserve"> </v>
      </c>
      <c r="H82" s="230" t="str">
        <f t="shared" si="20"/>
        <v xml:space="preserve">  </v>
      </c>
      <c r="I82" s="240" t="str">
        <f t="shared" si="21"/>
        <v xml:space="preserve">  </v>
      </c>
      <c r="J82" s="231" t="str">
        <f>Consolidated!GP84</f>
        <v/>
      </c>
      <c r="K82" s="231" t="str">
        <f t="shared" si="22"/>
        <v/>
      </c>
    </row>
    <row r="83" spans="1:11" x14ac:dyDescent="0.35">
      <c r="A83" s="226">
        <v>82</v>
      </c>
      <c r="B83" s="227" t="str">
        <f>IF('Student Profile'!B84="","",'Student Profile'!B84)</f>
        <v/>
      </c>
      <c r="C83" s="228" t="str">
        <f>IF('Student Profile'!E84="","",'Student Profile'!E84)</f>
        <v/>
      </c>
      <c r="D83" s="229" t="str">
        <f>IF(Consolidated!GA85="","",Consolidated!GA85)</f>
        <v/>
      </c>
      <c r="E83" s="230" t="str">
        <f>IF('Student Profile'!M84="","",'Student Profile'!M84)</f>
        <v/>
      </c>
      <c r="F83" s="230" t="str">
        <f t="shared" si="18"/>
        <v xml:space="preserve"> </v>
      </c>
      <c r="G83" s="230" t="str">
        <f t="shared" si="19"/>
        <v xml:space="preserve"> </v>
      </c>
      <c r="H83" s="230" t="str">
        <f t="shared" si="20"/>
        <v xml:space="preserve">  </v>
      </c>
      <c r="I83" s="240" t="str">
        <f t="shared" si="21"/>
        <v xml:space="preserve">  </v>
      </c>
      <c r="J83" s="231" t="str">
        <f>Consolidated!GP85</f>
        <v/>
      </c>
      <c r="K83" s="231" t="str">
        <f t="shared" si="22"/>
        <v/>
      </c>
    </row>
    <row r="84" spans="1:11" x14ac:dyDescent="0.35">
      <c r="A84" s="226">
        <v>83</v>
      </c>
      <c r="B84" s="227" t="str">
        <f>IF('Student Profile'!B85="","",'Student Profile'!B85)</f>
        <v/>
      </c>
      <c r="C84" s="228" t="str">
        <f>IF('Student Profile'!E85="","",'Student Profile'!E85)</f>
        <v/>
      </c>
      <c r="D84" s="229" t="str">
        <f>IF(Consolidated!GA86="","",Consolidated!GA86)</f>
        <v/>
      </c>
      <c r="E84" s="230" t="str">
        <f>IF('Student Profile'!M85="","",'Student Profile'!M85)</f>
        <v/>
      </c>
      <c r="F84" s="230" t="str">
        <f t="shared" si="18"/>
        <v xml:space="preserve"> </v>
      </c>
      <c r="G84" s="230" t="str">
        <f t="shared" si="19"/>
        <v xml:space="preserve"> </v>
      </c>
      <c r="H84" s="230" t="str">
        <f t="shared" si="20"/>
        <v xml:space="preserve">  </v>
      </c>
      <c r="I84" s="240" t="str">
        <f t="shared" si="21"/>
        <v xml:space="preserve">  </v>
      </c>
      <c r="J84" s="231" t="str">
        <f>Consolidated!GP86</f>
        <v/>
      </c>
      <c r="K84" s="231" t="str">
        <f t="shared" si="22"/>
        <v/>
      </c>
    </row>
    <row r="85" spans="1:11" x14ac:dyDescent="0.35">
      <c r="A85" s="226">
        <v>84</v>
      </c>
      <c r="B85" s="227" t="str">
        <f>IF('Student Profile'!B86="","",'Student Profile'!B86)</f>
        <v/>
      </c>
      <c r="C85" s="228" t="str">
        <f>IF('Student Profile'!E86="","",'Student Profile'!E86)</f>
        <v/>
      </c>
      <c r="D85" s="229" t="str">
        <f>IF(Consolidated!GA87="","",Consolidated!GA87)</f>
        <v/>
      </c>
      <c r="E85" s="230" t="str">
        <f>IF('Student Profile'!M86="","",'Student Profile'!M86)</f>
        <v/>
      </c>
      <c r="F85" s="230" t="str">
        <f t="shared" si="18"/>
        <v xml:space="preserve"> </v>
      </c>
      <c r="G85" s="230" t="str">
        <f t="shared" si="19"/>
        <v xml:space="preserve"> </v>
      </c>
      <c r="H85" s="230" t="str">
        <f t="shared" si="20"/>
        <v xml:space="preserve">  </v>
      </c>
      <c r="I85" s="240" t="str">
        <f t="shared" si="21"/>
        <v xml:space="preserve">  </v>
      </c>
      <c r="J85" s="231" t="str">
        <f>Consolidated!GP87</f>
        <v/>
      </c>
      <c r="K85" s="231" t="str">
        <f t="shared" si="22"/>
        <v/>
      </c>
    </row>
    <row r="86" spans="1:11" x14ac:dyDescent="0.35">
      <c r="A86" s="226">
        <v>85</v>
      </c>
      <c r="B86" s="227" t="str">
        <f>IF('Student Profile'!B87="","",'Student Profile'!B87)</f>
        <v/>
      </c>
      <c r="C86" s="228" t="str">
        <f>IF('Student Profile'!E87="","",'Student Profile'!E87)</f>
        <v/>
      </c>
      <c r="D86" s="229" t="str">
        <f>IF(Consolidated!GA88="","",Consolidated!GA88)</f>
        <v/>
      </c>
      <c r="E86" s="230" t="str">
        <f>IF('Student Profile'!M87="","",'Student Profile'!M87)</f>
        <v/>
      </c>
      <c r="F86" s="230" t="str">
        <f t="shared" si="18"/>
        <v xml:space="preserve"> </v>
      </c>
      <c r="G86" s="230" t="str">
        <f t="shared" si="19"/>
        <v xml:space="preserve"> </v>
      </c>
      <c r="H86" s="230" t="str">
        <f t="shared" si="20"/>
        <v xml:space="preserve">  </v>
      </c>
      <c r="I86" s="240" t="str">
        <f t="shared" si="21"/>
        <v xml:space="preserve">  </v>
      </c>
      <c r="J86" s="231" t="str">
        <f>Consolidated!GP88</f>
        <v/>
      </c>
      <c r="K86" s="231" t="str">
        <f t="shared" si="22"/>
        <v/>
      </c>
    </row>
    <row r="87" spans="1:11" x14ac:dyDescent="0.35">
      <c r="A87" s="226">
        <v>86</v>
      </c>
      <c r="B87" s="227" t="str">
        <f>IF('Student Profile'!B88="","",'Student Profile'!B88)</f>
        <v/>
      </c>
      <c r="C87" s="228" t="str">
        <f>IF('Student Profile'!E88="","",'Student Profile'!E88)</f>
        <v/>
      </c>
      <c r="D87" s="229" t="str">
        <f>IF(Consolidated!GA89="","",Consolidated!GA89)</f>
        <v/>
      </c>
      <c r="E87" s="230" t="str">
        <f>IF('Student Profile'!M88="","",'Student Profile'!M88)</f>
        <v/>
      </c>
      <c r="F87" s="230" t="str">
        <f t="shared" si="18"/>
        <v xml:space="preserve"> </v>
      </c>
      <c r="G87" s="230" t="str">
        <f t="shared" si="19"/>
        <v xml:space="preserve"> </v>
      </c>
      <c r="H87" s="230" t="str">
        <f t="shared" si="20"/>
        <v xml:space="preserve">  </v>
      </c>
      <c r="I87" s="240" t="str">
        <f t="shared" si="21"/>
        <v xml:space="preserve">  </v>
      </c>
      <c r="J87" s="231" t="str">
        <f>Consolidated!GP89</f>
        <v/>
      </c>
      <c r="K87" s="231" t="str">
        <f t="shared" si="22"/>
        <v/>
      </c>
    </row>
    <row r="88" spans="1:11" x14ac:dyDescent="0.35">
      <c r="A88" s="226">
        <v>87</v>
      </c>
      <c r="B88" s="227" t="str">
        <f>IF('Student Profile'!B89="","",'Student Profile'!B89)</f>
        <v/>
      </c>
      <c r="C88" s="228" t="str">
        <f>IF('Student Profile'!E89="","",'Student Profile'!E89)</f>
        <v/>
      </c>
      <c r="D88" s="229" t="str">
        <f>IF(Consolidated!GA90="","",Consolidated!GA90)</f>
        <v/>
      </c>
      <c r="E88" s="230" t="str">
        <f>IF('Student Profile'!M89="","",'Student Profile'!M89)</f>
        <v/>
      </c>
      <c r="F88" s="230" t="str">
        <f t="shared" si="18"/>
        <v xml:space="preserve"> </v>
      </c>
      <c r="G88" s="230" t="str">
        <f t="shared" si="19"/>
        <v xml:space="preserve"> </v>
      </c>
      <c r="H88" s="230" t="str">
        <f t="shared" si="20"/>
        <v xml:space="preserve">  </v>
      </c>
      <c r="I88" s="240" t="str">
        <f t="shared" si="21"/>
        <v xml:space="preserve">  </v>
      </c>
      <c r="J88" s="231" t="str">
        <f>Consolidated!GP90</f>
        <v/>
      </c>
      <c r="K88" s="231" t="str">
        <f t="shared" si="22"/>
        <v/>
      </c>
    </row>
    <row r="89" spans="1:11" x14ac:dyDescent="0.35">
      <c r="A89" s="226">
        <v>88</v>
      </c>
      <c r="B89" s="227" t="str">
        <f>IF('Student Profile'!B90="","",'Student Profile'!B90)</f>
        <v/>
      </c>
      <c r="C89" s="228" t="str">
        <f>IF('Student Profile'!E90="","",'Student Profile'!E90)</f>
        <v/>
      </c>
      <c r="D89" s="229" t="str">
        <f>IF(Consolidated!GA91="","",Consolidated!GA91)</f>
        <v/>
      </c>
      <c r="E89" s="230" t="str">
        <f>IF('Student Profile'!M90="","",'Student Profile'!M90)</f>
        <v/>
      </c>
      <c r="F89" s="230" t="str">
        <f t="shared" si="18"/>
        <v xml:space="preserve"> </v>
      </c>
      <c r="G89" s="230" t="str">
        <f t="shared" si="19"/>
        <v xml:space="preserve"> </v>
      </c>
      <c r="H89" s="230" t="str">
        <f t="shared" si="20"/>
        <v xml:space="preserve">  </v>
      </c>
      <c r="I89" s="240" t="str">
        <f t="shared" si="21"/>
        <v xml:space="preserve">  </v>
      </c>
      <c r="J89" s="231" t="str">
        <f>Consolidated!GP91</f>
        <v/>
      </c>
      <c r="K89" s="231" t="str">
        <f t="shared" si="22"/>
        <v/>
      </c>
    </row>
    <row r="90" spans="1:11" x14ac:dyDescent="0.35">
      <c r="A90" s="226">
        <v>89</v>
      </c>
      <c r="B90" s="227" t="str">
        <f>IF('Student Profile'!B91="","",'Student Profile'!B91)</f>
        <v/>
      </c>
      <c r="C90" s="228" t="str">
        <f>IF('Student Profile'!E91="","",'Student Profile'!E91)</f>
        <v/>
      </c>
      <c r="D90" s="229" t="str">
        <f>IF(Consolidated!GA92="","",Consolidated!GA92)</f>
        <v/>
      </c>
      <c r="E90" s="230" t="str">
        <f>IF('Student Profile'!M91="","",'Student Profile'!M91)</f>
        <v/>
      </c>
      <c r="F90" s="230" t="str">
        <f t="shared" si="18"/>
        <v xml:space="preserve"> </v>
      </c>
      <c r="G90" s="230" t="str">
        <f t="shared" si="19"/>
        <v xml:space="preserve"> </v>
      </c>
      <c r="H90" s="230" t="str">
        <f t="shared" si="20"/>
        <v xml:space="preserve">  </v>
      </c>
      <c r="I90" s="240" t="str">
        <f t="shared" si="21"/>
        <v xml:space="preserve">  </v>
      </c>
      <c r="J90" s="231" t="str">
        <f>Consolidated!GP92</f>
        <v/>
      </c>
      <c r="K90" s="231" t="str">
        <f t="shared" si="22"/>
        <v/>
      </c>
    </row>
    <row r="91" spans="1:11" x14ac:dyDescent="0.35">
      <c r="A91" s="226">
        <v>90</v>
      </c>
      <c r="B91" s="227" t="str">
        <f>IF('Student Profile'!B92="","",'Student Profile'!B92)</f>
        <v/>
      </c>
      <c r="C91" s="228" t="str">
        <f>IF('Student Profile'!E92="","",'Student Profile'!E92)</f>
        <v/>
      </c>
      <c r="D91" s="229" t="str">
        <f>IF(Consolidated!GA93="","",Consolidated!GA93)</f>
        <v/>
      </c>
      <c r="E91" s="230" t="str">
        <f>IF('Student Profile'!M92="","",'Student Profile'!M92)</f>
        <v/>
      </c>
      <c r="F91" s="230" t="str">
        <f t="shared" si="18"/>
        <v xml:space="preserve"> </v>
      </c>
      <c r="G91" s="230" t="str">
        <f t="shared" si="19"/>
        <v xml:space="preserve"> </v>
      </c>
      <c r="H91" s="230" t="str">
        <f t="shared" si="20"/>
        <v xml:space="preserve">  </v>
      </c>
      <c r="I91" s="240" t="str">
        <f t="shared" si="21"/>
        <v xml:space="preserve">  </v>
      </c>
      <c r="J91" s="231" t="str">
        <f>Consolidated!GP93</f>
        <v/>
      </c>
      <c r="K91" s="231" t="str">
        <f t="shared" si="22"/>
        <v/>
      </c>
    </row>
    <row r="92" spans="1:11" x14ac:dyDescent="0.35">
      <c r="A92" s="226">
        <v>91</v>
      </c>
      <c r="B92" s="227" t="str">
        <f>IF('Student Profile'!B93="","",'Student Profile'!B93)</f>
        <v/>
      </c>
      <c r="C92" s="228" t="str">
        <f>IF('Student Profile'!E93="","",'Student Profile'!E93)</f>
        <v/>
      </c>
      <c r="D92" s="229" t="str">
        <f>IF(Consolidated!GA94="","",Consolidated!GA94)</f>
        <v/>
      </c>
      <c r="E92" s="230" t="str">
        <f>IF('Student Profile'!M93="","",'Student Profile'!M93)</f>
        <v/>
      </c>
      <c r="F92" s="230" t="str">
        <f t="shared" si="18"/>
        <v xml:space="preserve"> </v>
      </c>
      <c r="G92" s="230" t="str">
        <f t="shared" si="19"/>
        <v xml:space="preserve"> </v>
      </c>
      <c r="H92" s="230" t="str">
        <f t="shared" si="20"/>
        <v xml:space="preserve">  </v>
      </c>
      <c r="I92" s="240" t="str">
        <f t="shared" si="21"/>
        <v xml:space="preserve">  </v>
      </c>
      <c r="J92" s="231" t="str">
        <f>Consolidated!GP94</f>
        <v/>
      </c>
      <c r="K92" s="231" t="str">
        <f t="shared" si="22"/>
        <v/>
      </c>
    </row>
    <row r="93" spans="1:11" x14ac:dyDescent="0.35">
      <c r="A93" s="226">
        <v>92</v>
      </c>
      <c r="B93" s="227" t="str">
        <f>IF('Student Profile'!B94="","",'Student Profile'!B94)</f>
        <v/>
      </c>
      <c r="C93" s="228" t="str">
        <f>IF('Student Profile'!E94="","",'Student Profile'!E94)</f>
        <v/>
      </c>
      <c r="D93" s="229" t="str">
        <f>IF(Consolidated!GA95="","",Consolidated!GA95)</f>
        <v/>
      </c>
      <c r="E93" s="230" t="str">
        <f>IF('Student Profile'!M94="","",'Student Profile'!M94)</f>
        <v/>
      </c>
      <c r="F93" s="230" t="str">
        <f t="shared" si="18"/>
        <v xml:space="preserve"> </v>
      </c>
      <c r="G93" s="230" t="str">
        <f t="shared" si="19"/>
        <v xml:space="preserve"> </v>
      </c>
      <c r="H93" s="230" t="str">
        <f t="shared" si="20"/>
        <v xml:space="preserve">  </v>
      </c>
      <c r="I93" s="240" t="str">
        <f t="shared" si="21"/>
        <v xml:space="preserve">  </v>
      </c>
      <c r="J93" s="231" t="str">
        <f>Consolidated!GP95</f>
        <v/>
      </c>
      <c r="K93" s="231" t="str">
        <f t="shared" si="22"/>
        <v/>
      </c>
    </row>
    <row r="94" spans="1:11" x14ac:dyDescent="0.35">
      <c r="A94" s="226">
        <v>93</v>
      </c>
      <c r="B94" s="227" t="str">
        <f>IF('Student Profile'!B95="","",'Student Profile'!B95)</f>
        <v/>
      </c>
      <c r="C94" s="228" t="str">
        <f>IF('Student Profile'!E95="","",'Student Profile'!E95)</f>
        <v/>
      </c>
      <c r="D94" s="229" t="str">
        <f>IF(Consolidated!GA96="","",Consolidated!GA96)</f>
        <v/>
      </c>
      <c r="E94" s="230" t="str">
        <f>IF('Student Profile'!M95="","",'Student Profile'!M95)</f>
        <v/>
      </c>
      <c r="F94" s="230" t="str">
        <f t="shared" si="18"/>
        <v xml:space="preserve"> </v>
      </c>
      <c r="G94" s="230" t="str">
        <f t="shared" si="19"/>
        <v xml:space="preserve"> </v>
      </c>
      <c r="H94" s="230" t="str">
        <f t="shared" si="20"/>
        <v xml:space="preserve">  </v>
      </c>
      <c r="I94" s="240" t="str">
        <f t="shared" si="21"/>
        <v xml:space="preserve">  </v>
      </c>
      <c r="J94" s="231" t="str">
        <f>Consolidated!GP96</f>
        <v/>
      </c>
      <c r="K94" s="231" t="str">
        <f t="shared" si="22"/>
        <v/>
      </c>
    </row>
    <row r="95" spans="1:11" x14ac:dyDescent="0.35">
      <c r="A95" s="226">
        <v>94</v>
      </c>
      <c r="B95" s="227" t="str">
        <f>IF('Student Profile'!B96="","",'Student Profile'!B96)</f>
        <v/>
      </c>
      <c r="C95" s="228" t="str">
        <f>IF('Student Profile'!E96="","",'Student Profile'!E96)</f>
        <v/>
      </c>
      <c r="D95" s="229" t="str">
        <f>IF(Consolidated!GA97="","",Consolidated!GA97)</f>
        <v/>
      </c>
      <c r="E95" s="230" t="str">
        <f>IF('Student Profile'!M96="","",'Student Profile'!M96)</f>
        <v/>
      </c>
      <c r="F95" s="230" t="str">
        <f t="shared" si="18"/>
        <v xml:space="preserve"> </v>
      </c>
      <c r="G95" s="230" t="str">
        <f t="shared" si="19"/>
        <v xml:space="preserve"> </v>
      </c>
      <c r="H95" s="230" t="str">
        <f t="shared" si="20"/>
        <v xml:space="preserve">  </v>
      </c>
      <c r="I95" s="240" t="str">
        <f t="shared" si="21"/>
        <v xml:space="preserve">  </v>
      </c>
      <c r="J95" s="231" t="str">
        <f>Consolidated!GP97</f>
        <v/>
      </c>
      <c r="K95" s="231" t="str">
        <f t="shared" si="22"/>
        <v/>
      </c>
    </row>
    <row r="96" spans="1:11" x14ac:dyDescent="0.35">
      <c r="A96" s="226">
        <v>95</v>
      </c>
      <c r="B96" s="227" t="str">
        <f>IF('Student Profile'!B97="","",'Student Profile'!B97)</f>
        <v/>
      </c>
      <c r="C96" s="228" t="str">
        <f>IF('Student Profile'!E97="","",'Student Profile'!E97)</f>
        <v/>
      </c>
      <c r="D96" s="229" t="str">
        <f>IF(Consolidated!GA98="","",Consolidated!GA98)</f>
        <v/>
      </c>
      <c r="E96" s="230" t="str">
        <f>IF('Student Profile'!M97="","",'Student Profile'!M97)</f>
        <v/>
      </c>
      <c r="F96" s="230" t="str">
        <f t="shared" si="18"/>
        <v xml:space="preserve"> </v>
      </c>
      <c r="G96" s="230" t="str">
        <f t="shared" si="19"/>
        <v xml:space="preserve"> </v>
      </c>
      <c r="H96" s="230" t="str">
        <f t="shared" si="20"/>
        <v xml:space="preserve">  </v>
      </c>
      <c r="I96" s="240" t="str">
        <f t="shared" si="21"/>
        <v xml:space="preserve">  </v>
      </c>
      <c r="J96" s="231" t="str">
        <f>Consolidated!GP98</f>
        <v/>
      </c>
      <c r="K96" s="231" t="str">
        <f t="shared" si="22"/>
        <v/>
      </c>
    </row>
    <row r="97" spans="1:11" x14ac:dyDescent="0.35">
      <c r="A97" s="226">
        <v>96</v>
      </c>
      <c r="B97" s="227" t="str">
        <f>IF('Student Profile'!B98="","",'Student Profile'!B98)</f>
        <v/>
      </c>
      <c r="C97" s="228" t="str">
        <f>IF('Student Profile'!E98="","",'Student Profile'!E98)</f>
        <v/>
      </c>
      <c r="D97" s="229" t="str">
        <f>IF(Consolidated!GA99="","",Consolidated!GA99)</f>
        <v/>
      </c>
      <c r="E97" s="230" t="str">
        <f>IF('Student Profile'!M98="","",'Student Profile'!M98)</f>
        <v/>
      </c>
      <c r="F97" s="230" t="str">
        <f t="shared" si="18"/>
        <v xml:space="preserve"> </v>
      </c>
      <c r="G97" s="230" t="str">
        <f t="shared" si="19"/>
        <v xml:space="preserve"> </v>
      </c>
      <c r="H97" s="230" t="str">
        <f t="shared" si="20"/>
        <v xml:space="preserve">  </v>
      </c>
      <c r="I97" s="240" t="str">
        <f t="shared" si="21"/>
        <v xml:space="preserve">  </v>
      </c>
      <c r="J97" s="231" t="str">
        <f>Consolidated!GP99</f>
        <v/>
      </c>
      <c r="K97" s="231" t="str">
        <f t="shared" si="22"/>
        <v/>
      </c>
    </row>
    <row r="98" spans="1:11" x14ac:dyDescent="0.35">
      <c r="A98" s="226">
        <v>97</v>
      </c>
      <c r="B98" s="227" t="str">
        <f>IF('Student Profile'!B99="","",'Student Profile'!B99)</f>
        <v/>
      </c>
      <c r="C98" s="228" t="str">
        <f>IF('Student Profile'!E99="","",'Student Profile'!E99)</f>
        <v/>
      </c>
      <c r="D98" s="229" t="str">
        <f>IF(Consolidated!GA100="","",Consolidated!GA100)</f>
        <v/>
      </c>
      <c r="E98" s="230" t="str">
        <f>IF('Student Profile'!M99="","",'Student Profile'!M99)</f>
        <v/>
      </c>
      <c r="F98" s="230" t="str">
        <f t="shared" si="18"/>
        <v xml:space="preserve"> </v>
      </c>
      <c r="G98" s="230" t="str">
        <f t="shared" si="19"/>
        <v xml:space="preserve"> </v>
      </c>
      <c r="H98" s="230" t="str">
        <f t="shared" si="20"/>
        <v xml:space="preserve">  </v>
      </c>
      <c r="I98" s="240" t="str">
        <f t="shared" si="21"/>
        <v xml:space="preserve">  </v>
      </c>
      <c r="J98" s="231" t="str">
        <f>Consolidated!GP100</f>
        <v/>
      </c>
      <c r="K98" s="231" t="str">
        <f t="shared" si="22"/>
        <v/>
      </c>
    </row>
    <row r="99" spans="1:11" x14ac:dyDescent="0.35">
      <c r="A99" s="226">
        <v>98</v>
      </c>
      <c r="B99" s="227" t="str">
        <f>IF('Student Profile'!B100="","",'Student Profile'!B100)</f>
        <v/>
      </c>
      <c r="C99" s="228" t="str">
        <f>IF('Student Profile'!E100="","",'Student Profile'!E100)</f>
        <v/>
      </c>
      <c r="D99" s="229" t="str">
        <f>IF(Consolidated!GA101="","",Consolidated!GA101)</f>
        <v/>
      </c>
      <c r="E99" s="230" t="str">
        <f>IF('Student Profile'!M100="","",'Student Profile'!M100)</f>
        <v/>
      </c>
      <c r="F99" s="230" t="str">
        <f t="shared" si="18"/>
        <v xml:space="preserve"> </v>
      </c>
      <c r="G99" s="230" t="str">
        <f t="shared" si="19"/>
        <v xml:space="preserve"> </v>
      </c>
      <c r="H99" s="230" t="str">
        <f t="shared" si="20"/>
        <v xml:space="preserve">  </v>
      </c>
      <c r="I99" s="240" t="str">
        <f t="shared" si="21"/>
        <v xml:space="preserve">  </v>
      </c>
      <c r="J99" s="231" t="str">
        <f>Consolidated!GP101</f>
        <v/>
      </c>
      <c r="K99" s="231" t="str">
        <f t="shared" si="22"/>
        <v/>
      </c>
    </row>
    <row r="100" spans="1:11" x14ac:dyDescent="0.35">
      <c r="A100" s="226">
        <v>99</v>
      </c>
      <c r="B100" s="227" t="str">
        <f>IF('Student Profile'!B101="","",'Student Profile'!B101)</f>
        <v/>
      </c>
      <c r="C100" s="228" t="str">
        <f>IF('Student Profile'!E101="","",'Student Profile'!E101)</f>
        <v/>
      </c>
      <c r="D100" s="229" t="str">
        <f>IF(Consolidated!GA102="","",Consolidated!GA102)</f>
        <v/>
      </c>
      <c r="E100" s="230" t="str">
        <f>IF('Student Profile'!M101="","",'Student Profile'!M101)</f>
        <v/>
      </c>
      <c r="F100" s="230" t="str">
        <f t="shared" si="18"/>
        <v xml:space="preserve"> </v>
      </c>
      <c r="G100" s="230" t="str">
        <f t="shared" si="19"/>
        <v xml:space="preserve"> </v>
      </c>
      <c r="H100" s="230" t="str">
        <f t="shared" si="20"/>
        <v xml:space="preserve">  </v>
      </c>
      <c r="I100" s="240" t="str">
        <f t="shared" si="21"/>
        <v xml:space="preserve">  </v>
      </c>
      <c r="J100" s="231" t="str">
        <f>Consolidated!GP102</f>
        <v/>
      </c>
      <c r="K100" s="231" t="str">
        <f t="shared" si="22"/>
        <v/>
      </c>
    </row>
    <row r="101" spans="1:11" x14ac:dyDescent="0.35">
      <c r="A101" s="226">
        <v>100</v>
      </c>
      <c r="B101" s="227" t="str">
        <f>IF('Student Profile'!B102="","",'Student Profile'!B102)</f>
        <v/>
      </c>
      <c r="C101" s="228" t="str">
        <f>IF('Student Profile'!E102="","",'Student Profile'!E102)</f>
        <v/>
      </c>
      <c r="D101" s="229" t="str">
        <f>IF(Consolidated!GA103="","",Consolidated!GA103)</f>
        <v/>
      </c>
      <c r="E101" s="230" t="str">
        <f>IF('Student Profile'!M102="","",'Student Profile'!M102)</f>
        <v/>
      </c>
      <c r="F101" s="230" t="str">
        <f t="shared" si="18"/>
        <v xml:space="preserve"> </v>
      </c>
      <c r="G101" s="230" t="str">
        <f t="shared" si="19"/>
        <v xml:space="preserve"> </v>
      </c>
      <c r="H101" s="230" t="str">
        <f t="shared" si="20"/>
        <v xml:space="preserve">  </v>
      </c>
      <c r="I101" s="240" t="str">
        <f t="shared" si="21"/>
        <v xml:space="preserve">  </v>
      </c>
      <c r="J101" s="231" t="str">
        <f>Consolidated!GP103</f>
        <v/>
      </c>
      <c r="K101" s="231" t="str">
        <f t="shared" si="22"/>
        <v/>
      </c>
    </row>
  </sheetData>
  <mergeCells count="21">
    <mergeCell ref="T1:U1"/>
    <mergeCell ref="N14:P14"/>
    <mergeCell ref="Q14:S14"/>
    <mergeCell ref="T14:V14"/>
    <mergeCell ref="W14:Y14"/>
    <mergeCell ref="Z14:AB14"/>
    <mergeCell ref="N4:P4"/>
    <mergeCell ref="Q4:S4"/>
    <mergeCell ref="T4:V4"/>
    <mergeCell ref="W4:Y4"/>
    <mergeCell ref="Z4:AB4"/>
    <mergeCell ref="S27:S28"/>
    <mergeCell ref="T27:T28"/>
    <mergeCell ref="U27:U28"/>
    <mergeCell ref="V27:V28"/>
    <mergeCell ref="M27:M28"/>
    <mergeCell ref="N27:N28"/>
    <mergeCell ref="O27:O28"/>
    <mergeCell ref="P27:P28"/>
    <mergeCell ref="Q27:Q28"/>
    <mergeCell ref="R27:R28"/>
  </mergeCells>
  <conditionalFormatting sqref="N29:V37">
    <cfRule type="cellIs" dxfId="5" priority="1" operator="equal">
      <formula>0</formula>
    </cfRule>
  </conditionalFormatting>
  <conditionalFormatting sqref="N6:AB7 N9:AB10">
    <cfRule type="cellIs" dxfId="4" priority="3" operator="equal">
      <formula>0</formula>
    </cfRule>
  </conditionalFormatting>
  <conditionalFormatting sqref="N16:AB23">
    <cfRule type="cellIs" dxfId="3" priority="2" operator="equal">
      <formula>0</formula>
    </cfRule>
  </conditionalFormatting>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F104"/>
  <sheetViews>
    <sheetView workbookViewId="0">
      <pane xSplit="2" ySplit="4" topLeftCell="C11" activePane="bottomRight" state="frozen"/>
      <selection pane="topRight" activeCell="E1" sqref="E1"/>
      <selection pane="bottomLeft" activeCell="A4" sqref="A4"/>
      <selection pane="bottomRight" activeCell="H28" sqref="H28"/>
    </sheetView>
  </sheetViews>
  <sheetFormatPr defaultRowHeight="14.5" x14ac:dyDescent="0.35"/>
  <cols>
    <col min="1" max="1" width="4.7265625" customWidth="1"/>
    <col min="2" max="2" width="20.7265625" customWidth="1"/>
    <col min="3" max="3" width="17.81640625" style="212" customWidth="1"/>
    <col min="4" max="4" width="12.54296875" customWidth="1"/>
    <col min="5" max="5" width="24" customWidth="1"/>
    <col min="6" max="6" width="23.7265625" customWidth="1"/>
  </cols>
  <sheetData>
    <row r="1" spans="1:6" x14ac:dyDescent="0.35">
      <c r="A1" s="724" t="str">
        <f>Home!B4</f>
        <v>ATAL UTKRISHT G.I.C. DHOKANEY,NAINITAL</v>
      </c>
      <c r="B1" s="724"/>
      <c r="C1" s="724"/>
      <c r="D1" s="724"/>
      <c r="E1" s="724"/>
      <c r="F1" s="724"/>
    </row>
    <row r="2" spans="1:6" ht="15.75" customHeight="1" x14ac:dyDescent="0.45">
      <c r="A2" s="725" t="s">
        <v>67</v>
      </c>
      <c r="B2" s="725"/>
      <c r="C2" s="725"/>
      <c r="D2" s="725"/>
      <c r="E2" s="725"/>
      <c r="F2" s="725"/>
    </row>
    <row r="3" spans="1:6" ht="15.75" customHeight="1" x14ac:dyDescent="0.45">
      <c r="A3" s="725" t="s">
        <v>17</v>
      </c>
      <c r="B3" s="725"/>
      <c r="C3" s="726" t="str">
        <f>Home!F4</f>
        <v>11 B</v>
      </c>
      <c r="D3" s="726"/>
      <c r="E3" s="726"/>
      <c r="F3" s="726"/>
    </row>
    <row r="4" spans="1:6" ht="39" customHeight="1" x14ac:dyDescent="0.35">
      <c r="A4" s="213" t="s">
        <v>0</v>
      </c>
      <c r="B4" s="213" t="s">
        <v>6</v>
      </c>
      <c r="C4" s="213" t="s">
        <v>8</v>
      </c>
      <c r="D4" s="213" t="s">
        <v>59</v>
      </c>
      <c r="E4" s="213" t="s">
        <v>211</v>
      </c>
      <c r="F4" s="213" t="s">
        <v>231</v>
      </c>
    </row>
    <row r="5" spans="1:6" x14ac:dyDescent="0.35">
      <c r="A5" s="214">
        <f>IF('Student Profile'!A3="","",'Student Profile'!A3)</f>
        <v>1</v>
      </c>
      <c r="B5" s="214" t="str">
        <f>IF('Student Profile'!B3="","",'Student Profile'!B3)</f>
        <v>BHARAT SINGH CHHIMWAL</v>
      </c>
      <c r="C5" s="215" t="str">
        <f>IF('Student Profile'!G3="","",'Student Profile'!G3)</f>
        <v>SOHAN SINGH CHHIMWAL</v>
      </c>
      <c r="D5" s="216" t="str">
        <f>Consolidated!GA4</f>
        <v>PASS</v>
      </c>
      <c r="E5" s="217" t="str">
        <f>Consolidated!FY4</f>
        <v/>
      </c>
      <c r="F5" s="214" t="str">
        <f>IF(D5="","",IF(D5="ESSENTIAL REPEAT","Not Promoted",IF(D5="PASS","Promoted to Class XII",IF(D5="COMPARTMENT","After Compartment Exam"))))</f>
        <v>Promoted to Class XII</v>
      </c>
    </row>
    <row r="6" spans="1:6" x14ac:dyDescent="0.35">
      <c r="A6" s="214">
        <f>IF('Student Profile'!A4="","",'Student Profile'!A4)</f>
        <v>2</v>
      </c>
      <c r="B6" s="214" t="str">
        <f>IF('Student Profile'!B4="","",'Student Profile'!B4)</f>
        <v>BHASKAR SINGH NEGI</v>
      </c>
      <c r="C6" s="215" t="str">
        <f>IF('Student Profile'!G4="","",'Student Profile'!G4)</f>
        <v>ISHWAR SINGH NEGI</v>
      </c>
      <c r="D6" s="216" t="str">
        <f>Consolidated!GA5</f>
        <v>PASS</v>
      </c>
      <c r="E6" s="217" t="str">
        <f>Consolidated!FY5</f>
        <v/>
      </c>
      <c r="F6" s="214" t="str">
        <f t="shared" ref="F6:F25" si="0">IF(D6="","",IF(D6="ESSENTIAL REPEAT","Not Promoted",IF(D6="PASS","Promoted to Class XII",IF(D6="COMPARTMENT","After Compartment Exam"))))</f>
        <v>Promoted to Class XII</v>
      </c>
    </row>
    <row r="7" spans="1:6" x14ac:dyDescent="0.35">
      <c r="A7" s="214">
        <f>IF('Student Profile'!A5="","",'Student Profile'!A5)</f>
        <v>3</v>
      </c>
      <c r="B7" s="214" t="str">
        <f>IF('Student Profile'!B5="","",'Student Profile'!B5)</f>
        <v>BHUPENDRA SINGH JEENA</v>
      </c>
      <c r="C7" s="215" t="str">
        <f>IF('Student Profile'!G5="","",'Student Profile'!G5)</f>
        <v>PREETAM SINGH</v>
      </c>
      <c r="D7" s="216" t="str">
        <f>Consolidated!GA6</f>
        <v>PASS</v>
      </c>
      <c r="E7" s="217" t="str">
        <f>Consolidated!FY6</f>
        <v/>
      </c>
      <c r="F7" s="214" t="str">
        <f t="shared" si="0"/>
        <v>Promoted to Class XII</v>
      </c>
    </row>
    <row r="8" spans="1:6" x14ac:dyDescent="0.35">
      <c r="A8" s="214">
        <f>IF('Student Profile'!A6="","",'Student Profile'!A6)</f>
        <v>4</v>
      </c>
      <c r="B8" s="214" t="str">
        <f>IF('Student Profile'!B6="","",'Student Profile'!B6)</f>
        <v>GAURAV SUYAL</v>
      </c>
      <c r="C8" s="215" t="str">
        <f>IF('Student Profile'!G6="","",'Student Profile'!G6)</f>
        <v>LEELADHAR SUYAL</v>
      </c>
      <c r="D8" s="216" t="str">
        <f>Consolidated!GA7</f>
        <v>PASS</v>
      </c>
      <c r="E8" s="217" t="str">
        <f>Consolidated!FY7</f>
        <v/>
      </c>
      <c r="F8" s="214" t="str">
        <f t="shared" si="0"/>
        <v>Promoted to Class XII</v>
      </c>
    </row>
    <row r="9" spans="1:6" x14ac:dyDescent="0.35">
      <c r="A9" s="214">
        <f>IF('Student Profile'!A7="","",'Student Profile'!A7)</f>
        <v>5</v>
      </c>
      <c r="B9" s="214" t="str">
        <f>IF('Student Profile'!B7="","",'Student Profile'!B7)</f>
        <v>KAMAL KISHOR JOSHI</v>
      </c>
      <c r="C9" s="215" t="str">
        <f>IF('Student Profile'!G7="","",'Student Profile'!G7)</f>
        <v>SHEKHAR CHANDRA JOSHI</v>
      </c>
      <c r="D9" s="216" t="str">
        <f>Consolidated!GA8</f>
        <v>PASS</v>
      </c>
      <c r="E9" s="217" t="str">
        <f>Consolidated!FY8</f>
        <v/>
      </c>
      <c r="F9" s="214" t="str">
        <f t="shared" si="0"/>
        <v>Promoted to Class XII</v>
      </c>
    </row>
    <row r="10" spans="1:6" x14ac:dyDescent="0.35">
      <c r="A10" s="214">
        <f>IF('Student Profile'!A8="","",'Student Profile'!A8)</f>
        <v>6</v>
      </c>
      <c r="B10" s="214" t="str">
        <f>IF('Student Profile'!B8="","",'Student Profile'!B8)</f>
        <v>KARAN SINGH RAWAT</v>
      </c>
      <c r="C10" s="215" t="str">
        <f>IF('Student Profile'!G8="","",'Student Profile'!G8)</f>
        <v>BHEEM SINGH</v>
      </c>
      <c r="D10" s="216" t="str">
        <f>Consolidated!GA9</f>
        <v>PASS</v>
      </c>
      <c r="E10" s="217" t="str">
        <f>Consolidated!FY9</f>
        <v/>
      </c>
      <c r="F10" s="214" t="str">
        <f t="shared" si="0"/>
        <v>Promoted to Class XII</v>
      </c>
    </row>
    <row r="11" spans="1:6" x14ac:dyDescent="0.35">
      <c r="A11" s="214">
        <f>IF('Student Profile'!A9="","",'Student Profile'!A9)</f>
        <v>7</v>
      </c>
      <c r="B11" s="214" t="str">
        <f>IF('Student Profile'!B9="","",'Student Profile'!B9)</f>
        <v>KARAN SUYAL</v>
      </c>
      <c r="C11" s="215" t="str">
        <f>IF('Student Profile'!G9="","",'Student Profile'!G9)</f>
        <v>KAILASH CHANDRA SUYAL</v>
      </c>
      <c r="D11" s="216" t="str">
        <f>Consolidated!GA10</f>
        <v>PASS</v>
      </c>
      <c r="E11" s="217" t="str">
        <f>Consolidated!FY10</f>
        <v/>
      </c>
      <c r="F11" s="214" t="str">
        <f t="shared" si="0"/>
        <v>Promoted to Class XII</v>
      </c>
    </row>
    <row r="12" spans="1:6" x14ac:dyDescent="0.35">
      <c r="A12" s="214">
        <f>IF('Student Profile'!A10="","",'Student Profile'!A10)</f>
        <v>8</v>
      </c>
      <c r="B12" s="214" t="str">
        <f>IF('Student Profile'!B10="","",'Student Profile'!B10)</f>
        <v>KHEEM SINGH CHHIMWAL</v>
      </c>
      <c r="C12" s="215" t="str">
        <f>IF('Student Profile'!G10="","",'Student Profile'!G10)</f>
        <v>MOHAN SINGH CHHIMWAL</v>
      </c>
      <c r="D12" s="216" t="str">
        <f>Consolidated!GA11</f>
        <v>PASS</v>
      </c>
      <c r="E12" s="217" t="str">
        <f>Consolidated!FY11</f>
        <v/>
      </c>
      <c r="F12" s="214" t="str">
        <f t="shared" si="0"/>
        <v>Promoted to Class XII</v>
      </c>
    </row>
    <row r="13" spans="1:6" x14ac:dyDescent="0.35">
      <c r="A13" s="214">
        <f>IF('Student Profile'!A11="","",'Student Profile'!A11)</f>
        <v>9</v>
      </c>
      <c r="B13" s="214" t="str">
        <f>IF('Student Profile'!B11="","",'Student Profile'!B11)</f>
        <v>MANISH NEGI</v>
      </c>
      <c r="C13" s="215" t="str">
        <f>IF('Student Profile'!G11="","",'Student Profile'!G11)</f>
        <v>JEEVAN SINGH NEGI</v>
      </c>
      <c r="D13" s="216" t="str">
        <f>Consolidated!GA12</f>
        <v>PASS</v>
      </c>
      <c r="E13" s="217" t="str">
        <f>Consolidated!FY12</f>
        <v/>
      </c>
      <c r="F13" s="214" t="str">
        <f t="shared" si="0"/>
        <v>Promoted to Class XII</v>
      </c>
    </row>
    <row r="14" spans="1:6" x14ac:dyDescent="0.35">
      <c r="A14" s="214">
        <f>IF('Student Profile'!A12="","",'Student Profile'!A12)</f>
        <v>10</v>
      </c>
      <c r="B14" s="214" t="str">
        <f>IF('Student Profile'!B12="","",'Student Profile'!B12)</f>
        <v>MOHIT JOSHI</v>
      </c>
      <c r="C14" s="215" t="str">
        <f>IF('Student Profile'!G12="","",'Student Profile'!G12)</f>
        <v>MOHAN CHANDRA JOSHI</v>
      </c>
      <c r="D14" s="216" t="str">
        <f>Consolidated!GA13</f>
        <v>PASS</v>
      </c>
      <c r="E14" s="217" t="str">
        <f>Consolidated!FY13</f>
        <v/>
      </c>
      <c r="F14" s="214" t="str">
        <f t="shared" si="0"/>
        <v>Promoted to Class XII</v>
      </c>
    </row>
    <row r="15" spans="1:6" x14ac:dyDescent="0.35">
      <c r="A15" s="214">
        <f>IF('Student Profile'!A13="","",'Student Profile'!A13)</f>
        <v>11</v>
      </c>
      <c r="B15" s="214" t="str">
        <f>IF('Student Profile'!B13="","",'Student Profile'!B13)</f>
        <v>RITESH JOSHI</v>
      </c>
      <c r="C15" s="215" t="str">
        <f>IF('Student Profile'!G13="","",'Student Profile'!G13)</f>
        <v xml:space="preserve">GIRISH CHANDRA </v>
      </c>
      <c r="D15" s="216" t="str">
        <f>Consolidated!GA14</f>
        <v>PASS</v>
      </c>
      <c r="E15" s="217" t="str">
        <f>Consolidated!FY14</f>
        <v/>
      </c>
      <c r="F15" s="214" t="str">
        <f t="shared" si="0"/>
        <v>Promoted to Class XII</v>
      </c>
    </row>
    <row r="16" spans="1:6" x14ac:dyDescent="0.35">
      <c r="A16" s="214">
        <f>IF('Student Profile'!A14="","",'Student Profile'!A14)</f>
        <v>12</v>
      </c>
      <c r="B16" s="214" t="str">
        <f>IF('Student Profile'!B14="","",'Student Profile'!B14)</f>
        <v>SAGAR SINGH PARGAI</v>
      </c>
      <c r="C16" s="215" t="str">
        <f>IF('Student Profile'!G14="","",'Student Profile'!G14)</f>
        <v>GOVIND SINGH PARGAI</v>
      </c>
      <c r="D16" s="216" t="str">
        <f>Consolidated!GA15</f>
        <v>PASS</v>
      </c>
      <c r="E16" s="217" t="str">
        <f>Consolidated!FY15</f>
        <v/>
      </c>
      <c r="F16" s="214" t="str">
        <f t="shared" si="0"/>
        <v>Promoted to Class XII</v>
      </c>
    </row>
    <row r="17" spans="1:6" x14ac:dyDescent="0.35">
      <c r="A17" s="214">
        <f>IF('Student Profile'!A15="","",'Student Profile'!A15)</f>
        <v>13</v>
      </c>
      <c r="B17" s="214" t="str">
        <f>IF('Student Profile'!B15="","",'Student Profile'!B15)</f>
        <v>SUMIT DANI</v>
      </c>
      <c r="C17" s="215" t="str">
        <f>IF('Student Profile'!G15="","",'Student Profile'!G15)</f>
        <v>PURAN CHANDRA DANI</v>
      </c>
      <c r="D17" s="216" t="str">
        <f>Consolidated!GA16</f>
        <v>PASS</v>
      </c>
      <c r="E17" s="217" t="str">
        <f>Consolidated!FY16</f>
        <v/>
      </c>
      <c r="F17" s="214" t="str">
        <f t="shared" si="0"/>
        <v>Promoted to Class XII</v>
      </c>
    </row>
    <row r="18" spans="1:6" x14ac:dyDescent="0.35">
      <c r="A18" s="214">
        <f>IF('Student Profile'!A16="","",'Student Profile'!A16)</f>
        <v>14</v>
      </c>
      <c r="B18" s="214" t="str">
        <f>IF('Student Profile'!B16="","",'Student Profile'!B16)</f>
        <v>VIVEK DANI</v>
      </c>
      <c r="C18" s="215" t="str">
        <f>IF('Student Profile'!G16="","",'Student Profile'!G16)</f>
        <v>NARAYAN DATT DANI</v>
      </c>
      <c r="D18" s="216" t="str">
        <f>Consolidated!GA17</f>
        <v>PASS</v>
      </c>
      <c r="E18" s="217" t="str">
        <f>Consolidated!FY17</f>
        <v/>
      </c>
      <c r="F18" s="214" t="str">
        <f t="shared" si="0"/>
        <v>Promoted to Class XII</v>
      </c>
    </row>
    <row r="19" spans="1:6" x14ac:dyDescent="0.35">
      <c r="A19" s="214">
        <f>IF('Student Profile'!A17="","",'Student Profile'!A17)</f>
        <v>15</v>
      </c>
      <c r="B19" s="214" t="str">
        <f>IF('Student Profile'!B17="","",'Student Profile'!B17)</f>
        <v>BABITA JEENA</v>
      </c>
      <c r="C19" s="215" t="str">
        <f>IF('Student Profile'!G17="","",'Student Profile'!G17)</f>
        <v>BHEEM SINGH JEENA</v>
      </c>
      <c r="D19" s="216" t="str">
        <f>Consolidated!GA18</f>
        <v>PASS</v>
      </c>
      <c r="E19" s="217" t="str">
        <f>Consolidated!FY18</f>
        <v/>
      </c>
      <c r="F19" s="214" t="str">
        <f t="shared" si="0"/>
        <v>Promoted to Class XII</v>
      </c>
    </row>
    <row r="20" spans="1:6" x14ac:dyDescent="0.35">
      <c r="A20" s="214">
        <f>IF('Student Profile'!A18="","",'Student Profile'!A18)</f>
        <v>16</v>
      </c>
      <c r="B20" s="214" t="str">
        <f>IF('Student Profile'!B18="","",'Student Profile'!B18)</f>
        <v>BABITA RAUTELA</v>
      </c>
      <c r="C20" s="215" t="str">
        <f>IF('Student Profile'!G18="","",'Student Profile'!G18)</f>
        <v>DALEEP SINGH RAUTELA</v>
      </c>
      <c r="D20" s="216" t="str">
        <f>Consolidated!GA19</f>
        <v>PASS</v>
      </c>
      <c r="E20" s="217" t="str">
        <f>Consolidated!FY19</f>
        <v/>
      </c>
      <c r="F20" s="214" t="str">
        <f t="shared" si="0"/>
        <v>Promoted to Class XII</v>
      </c>
    </row>
    <row r="21" spans="1:6" x14ac:dyDescent="0.35">
      <c r="A21" s="214">
        <f>IF('Student Profile'!A19="","",'Student Profile'!A19)</f>
        <v>17</v>
      </c>
      <c r="B21" s="214" t="str">
        <f>IF('Student Profile'!B19="","",'Student Profile'!B19)</f>
        <v>BEENA SUYAL</v>
      </c>
      <c r="C21" s="215" t="str">
        <f>IF('Student Profile'!G19="","",'Student Profile'!G19)</f>
        <v>HARISH CHANDRA SUYAL</v>
      </c>
      <c r="D21" s="216" t="str">
        <f>Consolidated!GA20</f>
        <v>PASS</v>
      </c>
      <c r="E21" s="217" t="str">
        <f>Consolidated!FY20</f>
        <v/>
      </c>
      <c r="F21" s="214" t="str">
        <f t="shared" si="0"/>
        <v>Promoted to Class XII</v>
      </c>
    </row>
    <row r="22" spans="1:6" x14ac:dyDescent="0.35">
      <c r="A22" s="214">
        <f>IF('Student Profile'!A20="","",'Student Profile'!A20)</f>
        <v>18</v>
      </c>
      <c r="B22" s="214" t="str">
        <f>IF('Student Profile'!B20="","",'Student Profile'!B20)</f>
        <v>HARSHITA NEGI</v>
      </c>
      <c r="C22" s="215" t="str">
        <f>IF('Student Profile'!G20="","",'Student Profile'!G20)</f>
        <v>BALWANT SINGH NEGI</v>
      </c>
      <c r="D22" s="216" t="str">
        <f>Consolidated!GA21</f>
        <v>PASS</v>
      </c>
      <c r="E22" s="217" t="str">
        <f>Consolidated!FY21</f>
        <v/>
      </c>
      <c r="F22" s="214" t="str">
        <f t="shared" si="0"/>
        <v>Promoted to Class XII</v>
      </c>
    </row>
    <row r="23" spans="1:6" x14ac:dyDescent="0.35">
      <c r="A23" s="214">
        <f>IF('Student Profile'!A21="","",'Student Profile'!A21)</f>
        <v>19</v>
      </c>
      <c r="B23" s="214" t="str">
        <f>IF('Student Profile'!B21="","",'Student Profile'!B21)</f>
        <v>MEENA BISHT</v>
      </c>
      <c r="C23" s="215" t="str">
        <f>IF('Student Profile'!G21="","",'Student Profile'!G21)</f>
        <v>BAHADUR SINGH BISHT</v>
      </c>
      <c r="D23" s="216" t="str">
        <f>Consolidated!GA22</f>
        <v>PASS</v>
      </c>
      <c r="E23" s="217" t="str">
        <f>Consolidated!FY22</f>
        <v/>
      </c>
      <c r="F23" s="214" t="str">
        <f t="shared" si="0"/>
        <v>Promoted to Class XII</v>
      </c>
    </row>
    <row r="24" spans="1:6" x14ac:dyDescent="0.35">
      <c r="A24" s="214">
        <f>IF('Student Profile'!A22="","",'Student Profile'!A22)</f>
        <v>20</v>
      </c>
      <c r="B24" s="214" t="str">
        <f>IF('Student Profile'!B22="","",'Student Profile'!B22)</f>
        <v>NIYATI SUYAL</v>
      </c>
      <c r="C24" s="215" t="str">
        <f>IF('Student Profile'!G22="","",'Student Profile'!G22)</f>
        <v>DHARA BALLABH SUYAL</v>
      </c>
      <c r="D24" s="216" t="str">
        <f>Consolidated!GA23</f>
        <v>PASS</v>
      </c>
      <c r="E24" s="217" t="str">
        <f>Consolidated!FY23</f>
        <v/>
      </c>
      <c r="F24" s="214" t="str">
        <f t="shared" si="0"/>
        <v>Promoted to Class XII</v>
      </c>
    </row>
    <row r="25" spans="1:6" x14ac:dyDescent="0.35">
      <c r="A25" s="214">
        <f>IF('Student Profile'!A23="","",'Student Profile'!A23)</f>
        <v>21</v>
      </c>
      <c r="B25" s="214" t="str">
        <f>IF('Student Profile'!B23="","",'Student Profile'!B23)</f>
        <v>TANU PRIYA</v>
      </c>
      <c r="C25" s="215" t="str">
        <f>IF('Student Profile'!G23="","",'Student Profile'!G23)</f>
        <v>ANAND SINGH</v>
      </c>
      <c r="D25" s="216" t="str">
        <f>Consolidated!GA24</f>
        <v>PASS</v>
      </c>
      <c r="E25" s="217" t="str">
        <f>Consolidated!FY24</f>
        <v/>
      </c>
      <c r="F25" s="214" t="str">
        <f t="shared" si="0"/>
        <v>Promoted to Class XII</v>
      </c>
    </row>
    <row r="26" spans="1:6" x14ac:dyDescent="0.35">
      <c r="A26" s="214">
        <f>IF('Student Profile'!A24="","",'Student Profile'!A24)</f>
        <v>22</v>
      </c>
      <c r="B26" s="214" t="str">
        <f>IF('Student Profile'!B24="","",'Student Profile'!B24)</f>
        <v>TANUJA NEGI</v>
      </c>
      <c r="C26" s="215" t="str">
        <f>IF('Student Profile'!G24="","",'Student Profile'!G24)</f>
        <v>NARENDRA SINGH NEGI</v>
      </c>
      <c r="D26" s="216" t="str">
        <f>Consolidated!GA25</f>
        <v>PASS</v>
      </c>
      <c r="E26" s="217" t="str">
        <f>Consolidated!FY25</f>
        <v/>
      </c>
      <c r="F26" s="214" t="str">
        <f t="shared" ref="F26:F89" si="1">IF(D26="","",IF(D26="ESSENTIAL REPEAT","Not Promoted",IF(D26="PASS","Promoted to Class XII",IF(D26="COMPARTMENT","After Compartment Exam"))))</f>
        <v>Promoted to Class XII</v>
      </c>
    </row>
    <row r="27" spans="1:6" x14ac:dyDescent="0.35">
      <c r="A27" s="214">
        <f>IF('Student Profile'!A25="","",'Student Profile'!A25)</f>
        <v>23</v>
      </c>
      <c r="B27" s="214" t="str">
        <f>IF('Student Profile'!B25="","",'Student Profile'!B25)</f>
        <v>TANUJA NEGI</v>
      </c>
      <c r="C27" s="215" t="str">
        <f>IF('Student Profile'!G25="","",'Student Profile'!G25)</f>
        <v>HAYAT SINGH</v>
      </c>
      <c r="D27" s="216" t="str">
        <f>Consolidated!GA26</f>
        <v>PASS</v>
      </c>
      <c r="E27" s="217" t="str">
        <f>Consolidated!FY26</f>
        <v/>
      </c>
      <c r="F27" s="214" t="str">
        <f t="shared" si="1"/>
        <v>Promoted to Class XII</v>
      </c>
    </row>
    <row r="28" spans="1:6" x14ac:dyDescent="0.35">
      <c r="A28" s="214">
        <f>IF('Student Profile'!A26="","",'Student Profile'!A26)</f>
        <v>24</v>
      </c>
      <c r="B28" s="214" t="str">
        <f>IF('Student Profile'!B26="","",'Student Profile'!B26)</f>
        <v/>
      </c>
      <c r="C28" s="215" t="str">
        <f>IF('Student Profile'!G26="","",'Student Profile'!G26)</f>
        <v/>
      </c>
      <c r="D28" s="216" t="str">
        <f>Consolidated!GA27</f>
        <v/>
      </c>
      <c r="E28" s="217" t="str">
        <f>Consolidated!FY27</f>
        <v/>
      </c>
      <c r="F28" s="214" t="str">
        <f t="shared" si="1"/>
        <v/>
      </c>
    </row>
    <row r="29" spans="1:6" x14ac:dyDescent="0.35">
      <c r="A29" s="214">
        <f>IF('Student Profile'!A27="","",'Student Profile'!A27)</f>
        <v>25</v>
      </c>
      <c r="B29" s="214" t="str">
        <f>IF('Student Profile'!B27="","",'Student Profile'!B27)</f>
        <v/>
      </c>
      <c r="C29" s="215" t="str">
        <f>IF('Student Profile'!G27="","",'Student Profile'!G27)</f>
        <v/>
      </c>
      <c r="D29" s="216" t="str">
        <f>Consolidated!GA28</f>
        <v/>
      </c>
      <c r="E29" s="217" t="str">
        <f>Consolidated!FY28</f>
        <v/>
      </c>
      <c r="F29" s="214" t="str">
        <f t="shared" si="1"/>
        <v/>
      </c>
    </row>
    <row r="30" spans="1:6" x14ac:dyDescent="0.35">
      <c r="A30" s="214">
        <f>IF('Student Profile'!A28="","",'Student Profile'!A28)</f>
        <v>26</v>
      </c>
      <c r="B30" s="214" t="str">
        <f>IF('Student Profile'!B28="","",'Student Profile'!B28)</f>
        <v/>
      </c>
      <c r="C30" s="215" t="str">
        <f>IF('Student Profile'!G28="","",'Student Profile'!G28)</f>
        <v/>
      </c>
      <c r="D30" s="216" t="str">
        <f>Consolidated!GA29</f>
        <v/>
      </c>
      <c r="E30" s="217" t="str">
        <f>Consolidated!FY29</f>
        <v/>
      </c>
      <c r="F30" s="214" t="str">
        <f t="shared" si="1"/>
        <v/>
      </c>
    </row>
    <row r="31" spans="1:6" x14ac:dyDescent="0.35">
      <c r="A31" s="214">
        <f>IF('Student Profile'!A29="","",'Student Profile'!A29)</f>
        <v>27</v>
      </c>
      <c r="B31" s="214" t="str">
        <f>IF('Student Profile'!B29="","",'Student Profile'!B29)</f>
        <v/>
      </c>
      <c r="C31" s="215" t="str">
        <f>IF('Student Profile'!G29="","",'Student Profile'!G29)</f>
        <v/>
      </c>
      <c r="D31" s="216" t="str">
        <f>Consolidated!GA30</f>
        <v/>
      </c>
      <c r="E31" s="217" t="str">
        <f>Consolidated!FY30</f>
        <v/>
      </c>
      <c r="F31" s="214" t="str">
        <f t="shared" si="1"/>
        <v/>
      </c>
    </row>
    <row r="32" spans="1:6" x14ac:dyDescent="0.35">
      <c r="A32" s="214">
        <f>IF('Student Profile'!A30="","",'Student Profile'!A30)</f>
        <v>28</v>
      </c>
      <c r="B32" s="214" t="str">
        <f>IF('Student Profile'!B30="","",'Student Profile'!B30)</f>
        <v/>
      </c>
      <c r="C32" s="215" t="str">
        <f>IF('Student Profile'!G30="","",'Student Profile'!G30)</f>
        <v/>
      </c>
      <c r="D32" s="216" t="str">
        <f>Consolidated!GA31</f>
        <v/>
      </c>
      <c r="E32" s="217" t="str">
        <f>Consolidated!FY31</f>
        <v/>
      </c>
      <c r="F32" s="214" t="str">
        <f t="shared" si="1"/>
        <v/>
      </c>
    </row>
    <row r="33" spans="1:6" x14ac:dyDescent="0.35">
      <c r="A33" s="214">
        <f>IF('Student Profile'!A31="","",'Student Profile'!A31)</f>
        <v>29</v>
      </c>
      <c r="B33" s="214" t="str">
        <f>IF('Student Profile'!B31="","",'Student Profile'!B31)</f>
        <v/>
      </c>
      <c r="C33" s="215" t="str">
        <f>IF('Student Profile'!G31="","",'Student Profile'!G31)</f>
        <v/>
      </c>
      <c r="D33" s="216" t="str">
        <f>Consolidated!GA32</f>
        <v/>
      </c>
      <c r="E33" s="217" t="str">
        <f>Consolidated!FY32</f>
        <v/>
      </c>
      <c r="F33" s="214" t="str">
        <f t="shared" si="1"/>
        <v/>
      </c>
    </row>
    <row r="34" spans="1:6" x14ac:dyDescent="0.35">
      <c r="A34" s="214">
        <f>IF('Student Profile'!A32="","",'Student Profile'!A32)</f>
        <v>30</v>
      </c>
      <c r="B34" s="214" t="str">
        <f>IF('Student Profile'!B32="","",'Student Profile'!B32)</f>
        <v/>
      </c>
      <c r="C34" s="215" t="str">
        <f>IF('Student Profile'!G32="","",'Student Profile'!G32)</f>
        <v/>
      </c>
      <c r="D34" s="216" t="str">
        <f>Consolidated!GA33</f>
        <v/>
      </c>
      <c r="E34" s="217" t="str">
        <f>Consolidated!FY33</f>
        <v/>
      </c>
      <c r="F34" s="214" t="str">
        <f t="shared" si="1"/>
        <v/>
      </c>
    </row>
    <row r="35" spans="1:6" x14ac:dyDescent="0.35">
      <c r="A35" s="214">
        <f>IF('Student Profile'!A33="","",'Student Profile'!A33)</f>
        <v>31</v>
      </c>
      <c r="B35" s="214" t="str">
        <f>IF('Student Profile'!B33="","",'Student Profile'!B33)</f>
        <v/>
      </c>
      <c r="C35" s="215" t="str">
        <f>IF('Student Profile'!G33="","",'Student Profile'!G33)</f>
        <v/>
      </c>
      <c r="D35" s="216" t="str">
        <f>Consolidated!GA34</f>
        <v/>
      </c>
      <c r="E35" s="217" t="str">
        <f>Consolidated!FY34</f>
        <v/>
      </c>
      <c r="F35" s="214" t="str">
        <f t="shared" si="1"/>
        <v/>
      </c>
    </row>
    <row r="36" spans="1:6" x14ac:dyDescent="0.35">
      <c r="A36" s="214">
        <f>IF('Student Profile'!A34="","",'Student Profile'!A34)</f>
        <v>32</v>
      </c>
      <c r="B36" s="214" t="str">
        <f>IF('Student Profile'!B34="","",'Student Profile'!B34)</f>
        <v/>
      </c>
      <c r="C36" s="215" t="str">
        <f>IF('Student Profile'!G34="","",'Student Profile'!G34)</f>
        <v/>
      </c>
      <c r="D36" s="216" t="str">
        <f>Consolidated!GA35</f>
        <v/>
      </c>
      <c r="E36" s="217" t="str">
        <f>Consolidated!FY35</f>
        <v/>
      </c>
      <c r="F36" s="214" t="str">
        <f t="shared" si="1"/>
        <v/>
      </c>
    </row>
    <row r="37" spans="1:6" x14ac:dyDescent="0.35">
      <c r="A37" s="214">
        <f>IF('Student Profile'!A35="","",'Student Profile'!A35)</f>
        <v>33</v>
      </c>
      <c r="B37" s="214" t="str">
        <f>IF('Student Profile'!B35="","",'Student Profile'!B35)</f>
        <v/>
      </c>
      <c r="C37" s="215" t="str">
        <f>IF('Student Profile'!G35="","",'Student Profile'!G35)</f>
        <v/>
      </c>
      <c r="D37" s="216" t="str">
        <f>Consolidated!GA36</f>
        <v/>
      </c>
      <c r="E37" s="217" t="str">
        <f>Consolidated!FY36</f>
        <v/>
      </c>
      <c r="F37" s="214" t="str">
        <f t="shared" si="1"/>
        <v/>
      </c>
    </row>
    <row r="38" spans="1:6" x14ac:dyDescent="0.35">
      <c r="A38" s="214">
        <f>IF('Student Profile'!A36="","",'Student Profile'!A36)</f>
        <v>34</v>
      </c>
      <c r="B38" s="214" t="str">
        <f>IF('Student Profile'!B36="","",'Student Profile'!B36)</f>
        <v/>
      </c>
      <c r="C38" s="215" t="str">
        <f>IF('Student Profile'!G36="","",'Student Profile'!G36)</f>
        <v/>
      </c>
      <c r="D38" s="216" t="str">
        <f>Consolidated!GA37</f>
        <v/>
      </c>
      <c r="E38" s="217" t="str">
        <f>Consolidated!FY37</f>
        <v/>
      </c>
      <c r="F38" s="214" t="str">
        <f t="shared" si="1"/>
        <v/>
      </c>
    </row>
    <row r="39" spans="1:6" x14ac:dyDescent="0.35">
      <c r="A39" s="214">
        <f>IF('Student Profile'!A37="","",'Student Profile'!A37)</f>
        <v>35</v>
      </c>
      <c r="B39" s="214" t="str">
        <f>IF('Student Profile'!B37="","",'Student Profile'!B37)</f>
        <v/>
      </c>
      <c r="C39" s="215" t="str">
        <f>IF('Student Profile'!G37="","",'Student Profile'!G37)</f>
        <v/>
      </c>
      <c r="D39" s="216" t="str">
        <f>Consolidated!GA38</f>
        <v/>
      </c>
      <c r="E39" s="217" t="str">
        <f>Consolidated!FY38</f>
        <v/>
      </c>
      <c r="F39" s="214" t="str">
        <f t="shared" si="1"/>
        <v/>
      </c>
    </row>
    <row r="40" spans="1:6" x14ac:dyDescent="0.35">
      <c r="A40" s="214">
        <f>IF('Student Profile'!A38="","",'Student Profile'!A38)</f>
        <v>36</v>
      </c>
      <c r="B40" s="214" t="str">
        <f>IF('Student Profile'!B38="","",'Student Profile'!B38)</f>
        <v/>
      </c>
      <c r="C40" s="215" t="str">
        <f>IF('Student Profile'!G38="","",'Student Profile'!G38)</f>
        <v/>
      </c>
      <c r="D40" s="216" t="str">
        <f>Consolidated!GA39</f>
        <v/>
      </c>
      <c r="E40" s="217" t="str">
        <f>Consolidated!FY39</f>
        <v/>
      </c>
      <c r="F40" s="214" t="str">
        <f t="shared" si="1"/>
        <v/>
      </c>
    </row>
    <row r="41" spans="1:6" x14ac:dyDescent="0.35">
      <c r="A41" s="214">
        <f>IF('Student Profile'!A39="","",'Student Profile'!A39)</f>
        <v>37</v>
      </c>
      <c r="B41" s="214" t="str">
        <f>IF('Student Profile'!B39="","",'Student Profile'!B39)</f>
        <v/>
      </c>
      <c r="C41" s="215" t="str">
        <f>IF('Student Profile'!G39="","",'Student Profile'!G39)</f>
        <v/>
      </c>
      <c r="D41" s="216" t="str">
        <f>Consolidated!GA40</f>
        <v/>
      </c>
      <c r="E41" s="217" t="str">
        <f>Consolidated!FY40</f>
        <v/>
      </c>
      <c r="F41" s="214" t="str">
        <f t="shared" si="1"/>
        <v/>
      </c>
    </row>
    <row r="42" spans="1:6" x14ac:dyDescent="0.35">
      <c r="A42" s="214">
        <f>IF('Student Profile'!A40="","",'Student Profile'!A40)</f>
        <v>38</v>
      </c>
      <c r="B42" s="214" t="str">
        <f>IF('Student Profile'!B40="","",'Student Profile'!B40)</f>
        <v/>
      </c>
      <c r="C42" s="215" t="str">
        <f>IF('Student Profile'!G40="","",'Student Profile'!G40)</f>
        <v/>
      </c>
      <c r="D42" s="216" t="str">
        <f>Consolidated!GA41</f>
        <v/>
      </c>
      <c r="E42" s="217" t="str">
        <f>Consolidated!FY41</f>
        <v/>
      </c>
      <c r="F42" s="214" t="str">
        <f t="shared" si="1"/>
        <v/>
      </c>
    </row>
    <row r="43" spans="1:6" x14ac:dyDescent="0.35">
      <c r="A43" s="214">
        <f>IF('Student Profile'!A41="","",'Student Profile'!A41)</f>
        <v>39</v>
      </c>
      <c r="B43" s="214" t="str">
        <f>IF('Student Profile'!B41="","",'Student Profile'!B41)</f>
        <v/>
      </c>
      <c r="C43" s="215" t="str">
        <f>IF('Student Profile'!G41="","",'Student Profile'!G41)</f>
        <v/>
      </c>
      <c r="D43" s="216" t="str">
        <f>Consolidated!GA42</f>
        <v/>
      </c>
      <c r="E43" s="217" t="str">
        <f>Consolidated!FY42</f>
        <v/>
      </c>
      <c r="F43" s="214" t="str">
        <f t="shared" si="1"/>
        <v/>
      </c>
    </row>
    <row r="44" spans="1:6" x14ac:dyDescent="0.35">
      <c r="A44" s="214">
        <f>IF('Student Profile'!A42="","",'Student Profile'!A42)</f>
        <v>40</v>
      </c>
      <c r="B44" s="214" t="str">
        <f>IF('Student Profile'!B42="","",'Student Profile'!B42)</f>
        <v/>
      </c>
      <c r="C44" s="215" t="str">
        <f>IF('Student Profile'!G42="","",'Student Profile'!G42)</f>
        <v/>
      </c>
      <c r="D44" s="216" t="str">
        <f>Consolidated!GA43</f>
        <v/>
      </c>
      <c r="E44" s="217" t="str">
        <f>Consolidated!FY43</f>
        <v/>
      </c>
      <c r="F44" s="214" t="str">
        <f t="shared" si="1"/>
        <v/>
      </c>
    </row>
    <row r="45" spans="1:6" x14ac:dyDescent="0.35">
      <c r="A45" s="214">
        <f>IF('Student Profile'!A43="","",'Student Profile'!A43)</f>
        <v>41</v>
      </c>
      <c r="B45" s="214" t="str">
        <f>IF('Student Profile'!B43="","",'Student Profile'!B43)</f>
        <v/>
      </c>
      <c r="C45" s="215" t="str">
        <f>IF('Student Profile'!G43="","",'Student Profile'!G43)</f>
        <v/>
      </c>
      <c r="D45" s="216" t="str">
        <f>Consolidated!GA44</f>
        <v/>
      </c>
      <c r="E45" s="217" t="str">
        <f>Consolidated!FY44</f>
        <v/>
      </c>
      <c r="F45" s="214" t="str">
        <f t="shared" si="1"/>
        <v/>
      </c>
    </row>
    <row r="46" spans="1:6" x14ac:dyDescent="0.35">
      <c r="A46" s="214">
        <f>IF('Student Profile'!A44="","",'Student Profile'!A44)</f>
        <v>42</v>
      </c>
      <c r="B46" s="214" t="str">
        <f>IF('Student Profile'!B44="","",'Student Profile'!B44)</f>
        <v/>
      </c>
      <c r="C46" s="215" t="str">
        <f>IF('Student Profile'!G44="","",'Student Profile'!G44)</f>
        <v/>
      </c>
      <c r="D46" s="216" t="str">
        <f>Consolidated!GA45</f>
        <v/>
      </c>
      <c r="E46" s="217" t="str">
        <f>Consolidated!FY45</f>
        <v/>
      </c>
      <c r="F46" s="214" t="str">
        <f t="shared" si="1"/>
        <v/>
      </c>
    </row>
    <row r="47" spans="1:6" x14ac:dyDescent="0.35">
      <c r="A47" s="214">
        <f>IF('Student Profile'!A45="","",'Student Profile'!A45)</f>
        <v>43</v>
      </c>
      <c r="B47" s="214" t="str">
        <f>IF('Student Profile'!B45="","",'Student Profile'!B45)</f>
        <v/>
      </c>
      <c r="C47" s="215" t="str">
        <f>IF('Student Profile'!G45="","",'Student Profile'!G45)</f>
        <v/>
      </c>
      <c r="D47" s="216" t="str">
        <f>Consolidated!GA46</f>
        <v/>
      </c>
      <c r="E47" s="217" t="str">
        <f>Consolidated!FY46</f>
        <v/>
      </c>
      <c r="F47" s="214" t="str">
        <f t="shared" si="1"/>
        <v/>
      </c>
    </row>
    <row r="48" spans="1:6" x14ac:dyDescent="0.35">
      <c r="A48" s="214">
        <f>IF('Student Profile'!A46="","",'Student Profile'!A46)</f>
        <v>44</v>
      </c>
      <c r="B48" s="214" t="str">
        <f>IF('Student Profile'!B46="","",'Student Profile'!B46)</f>
        <v/>
      </c>
      <c r="C48" s="215" t="str">
        <f>IF('Student Profile'!G46="","",'Student Profile'!G46)</f>
        <v/>
      </c>
      <c r="D48" s="216" t="str">
        <f>Consolidated!GA47</f>
        <v/>
      </c>
      <c r="E48" s="217" t="str">
        <f>Consolidated!FY47</f>
        <v/>
      </c>
      <c r="F48" s="214" t="str">
        <f t="shared" si="1"/>
        <v/>
      </c>
    </row>
    <row r="49" spans="1:6" x14ac:dyDescent="0.35">
      <c r="A49" s="214">
        <f>IF('Student Profile'!A47="","",'Student Profile'!A47)</f>
        <v>45</v>
      </c>
      <c r="B49" s="214" t="str">
        <f>IF('Student Profile'!B47="","",'Student Profile'!B47)</f>
        <v/>
      </c>
      <c r="C49" s="215" t="str">
        <f>IF('Student Profile'!G47="","",'Student Profile'!G47)</f>
        <v/>
      </c>
      <c r="D49" s="216" t="str">
        <f>Consolidated!GA48</f>
        <v/>
      </c>
      <c r="E49" s="217" t="str">
        <f>Consolidated!FY48</f>
        <v/>
      </c>
      <c r="F49" s="214" t="str">
        <f t="shared" si="1"/>
        <v/>
      </c>
    </row>
    <row r="50" spans="1:6" x14ac:dyDescent="0.35">
      <c r="A50" s="214">
        <f>IF('Student Profile'!A48="","",'Student Profile'!A48)</f>
        <v>46</v>
      </c>
      <c r="B50" s="214" t="str">
        <f>IF('Student Profile'!B48="","",'Student Profile'!B48)</f>
        <v/>
      </c>
      <c r="C50" s="215" t="str">
        <f>IF('Student Profile'!G48="","",'Student Profile'!G48)</f>
        <v/>
      </c>
      <c r="D50" s="216" t="str">
        <f>Consolidated!GA49</f>
        <v/>
      </c>
      <c r="E50" s="217" t="str">
        <f>Consolidated!FY49</f>
        <v/>
      </c>
      <c r="F50" s="214" t="str">
        <f t="shared" si="1"/>
        <v/>
      </c>
    </row>
    <row r="51" spans="1:6" x14ac:dyDescent="0.35">
      <c r="A51" s="214">
        <f>IF('Student Profile'!A49="","",'Student Profile'!A49)</f>
        <v>47</v>
      </c>
      <c r="B51" s="214" t="str">
        <f>IF('Student Profile'!B49="","",'Student Profile'!B49)</f>
        <v/>
      </c>
      <c r="C51" s="215" t="str">
        <f>IF('Student Profile'!G49="","",'Student Profile'!G49)</f>
        <v/>
      </c>
      <c r="D51" s="216" t="str">
        <f>Consolidated!GA50</f>
        <v/>
      </c>
      <c r="E51" s="217" t="str">
        <f>Consolidated!FY50</f>
        <v/>
      </c>
      <c r="F51" s="214" t="str">
        <f t="shared" si="1"/>
        <v/>
      </c>
    </row>
    <row r="52" spans="1:6" x14ac:dyDescent="0.35">
      <c r="A52" s="214">
        <f>IF('Student Profile'!A50="","",'Student Profile'!A50)</f>
        <v>48</v>
      </c>
      <c r="B52" s="214" t="str">
        <f>IF('Student Profile'!B50="","",'Student Profile'!B50)</f>
        <v/>
      </c>
      <c r="C52" s="215" t="str">
        <f>IF('Student Profile'!G50="","",'Student Profile'!G50)</f>
        <v/>
      </c>
      <c r="D52" s="216" t="str">
        <f>Consolidated!GA51</f>
        <v/>
      </c>
      <c r="E52" s="217" t="str">
        <f>Consolidated!FY51</f>
        <v/>
      </c>
      <c r="F52" s="214" t="str">
        <f t="shared" si="1"/>
        <v/>
      </c>
    </row>
    <row r="53" spans="1:6" x14ac:dyDescent="0.35">
      <c r="A53" s="214">
        <f>IF('Student Profile'!A51="","",'Student Profile'!A51)</f>
        <v>49</v>
      </c>
      <c r="B53" s="214" t="str">
        <f>IF('Student Profile'!B51="","",'Student Profile'!B51)</f>
        <v/>
      </c>
      <c r="C53" s="215" t="str">
        <f>IF('Student Profile'!G51="","",'Student Profile'!G51)</f>
        <v/>
      </c>
      <c r="D53" s="216" t="str">
        <f>Consolidated!GA52</f>
        <v/>
      </c>
      <c r="E53" s="217" t="str">
        <f>Consolidated!FY52</f>
        <v/>
      </c>
      <c r="F53" s="214" t="str">
        <f t="shared" si="1"/>
        <v/>
      </c>
    </row>
    <row r="54" spans="1:6" x14ac:dyDescent="0.35">
      <c r="A54" s="214">
        <f>IF('Student Profile'!A52="","",'Student Profile'!A52)</f>
        <v>50</v>
      </c>
      <c r="B54" s="214" t="str">
        <f>IF('Student Profile'!B52="","",'Student Profile'!B52)</f>
        <v/>
      </c>
      <c r="C54" s="215" t="str">
        <f>IF('Student Profile'!G52="","",'Student Profile'!G52)</f>
        <v/>
      </c>
      <c r="D54" s="216" t="str">
        <f>Consolidated!GA53</f>
        <v/>
      </c>
      <c r="E54" s="217" t="str">
        <f>Consolidated!FY53</f>
        <v/>
      </c>
      <c r="F54" s="214" t="str">
        <f t="shared" si="1"/>
        <v/>
      </c>
    </row>
    <row r="55" spans="1:6" x14ac:dyDescent="0.35">
      <c r="A55" s="214">
        <f>IF('Student Profile'!A53="","",'Student Profile'!A53)</f>
        <v>51</v>
      </c>
      <c r="B55" s="214" t="str">
        <f>IF('Student Profile'!B53="","",'Student Profile'!B53)</f>
        <v/>
      </c>
      <c r="C55" s="215" t="str">
        <f>IF('Student Profile'!G53="","",'Student Profile'!G53)</f>
        <v/>
      </c>
      <c r="D55" s="216" t="str">
        <f>Consolidated!GA54</f>
        <v/>
      </c>
      <c r="E55" s="217" t="str">
        <f>Consolidated!FY54</f>
        <v/>
      </c>
      <c r="F55" s="214" t="str">
        <f t="shared" si="1"/>
        <v/>
      </c>
    </row>
    <row r="56" spans="1:6" x14ac:dyDescent="0.35">
      <c r="A56" s="214">
        <f>IF('Student Profile'!A54="","",'Student Profile'!A54)</f>
        <v>52</v>
      </c>
      <c r="B56" s="214" t="str">
        <f>IF('Student Profile'!B54="","",'Student Profile'!B54)</f>
        <v/>
      </c>
      <c r="C56" s="215" t="str">
        <f>IF('Student Profile'!G54="","",'Student Profile'!G54)</f>
        <v/>
      </c>
      <c r="D56" s="216" t="str">
        <f>Consolidated!GA55</f>
        <v/>
      </c>
      <c r="E56" s="217" t="str">
        <f>Consolidated!FY55</f>
        <v/>
      </c>
      <c r="F56" s="214" t="str">
        <f t="shared" si="1"/>
        <v/>
      </c>
    </row>
    <row r="57" spans="1:6" x14ac:dyDescent="0.35">
      <c r="A57" s="214">
        <f>IF('Student Profile'!A55="","",'Student Profile'!A55)</f>
        <v>53</v>
      </c>
      <c r="B57" s="214" t="str">
        <f>IF('Student Profile'!B55="","",'Student Profile'!B55)</f>
        <v/>
      </c>
      <c r="C57" s="215" t="str">
        <f>IF('Student Profile'!G55="","",'Student Profile'!G55)</f>
        <v/>
      </c>
      <c r="D57" s="216" t="str">
        <f>Consolidated!GA56</f>
        <v/>
      </c>
      <c r="E57" s="217" t="str">
        <f>Consolidated!FY56</f>
        <v/>
      </c>
      <c r="F57" s="214" t="str">
        <f t="shared" si="1"/>
        <v/>
      </c>
    </row>
    <row r="58" spans="1:6" x14ac:dyDescent="0.35">
      <c r="A58" s="214">
        <f>IF('Student Profile'!A56="","",'Student Profile'!A56)</f>
        <v>54</v>
      </c>
      <c r="B58" s="214" t="str">
        <f>IF('Student Profile'!B56="","",'Student Profile'!B56)</f>
        <v/>
      </c>
      <c r="C58" s="215" t="str">
        <f>IF('Student Profile'!G56="","",'Student Profile'!G56)</f>
        <v/>
      </c>
      <c r="D58" s="216" t="str">
        <f>Consolidated!GA57</f>
        <v/>
      </c>
      <c r="E58" s="217" t="str">
        <f>Consolidated!FY57</f>
        <v/>
      </c>
      <c r="F58" s="214" t="str">
        <f t="shared" si="1"/>
        <v/>
      </c>
    </row>
    <row r="59" spans="1:6" x14ac:dyDescent="0.35">
      <c r="A59" s="214">
        <f>IF('Student Profile'!A57="","",'Student Profile'!A57)</f>
        <v>55</v>
      </c>
      <c r="B59" s="214" t="str">
        <f>IF('Student Profile'!B57="","",'Student Profile'!B57)</f>
        <v/>
      </c>
      <c r="C59" s="215" t="str">
        <f>IF('Student Profile'!G57="","",'Student Profile'!G57)</f>
        <v/>
      </c>
      <c r="D59" s="216" t="str">
        <f>Consolidated!GA58</f>
        <v/>
      </c>
      <c r="E59" s="217" t="str">
        <f>Consolidated!FY58</f>
        <v/>
      </c>
      <c r="F59" s="214" t="str">
        <f t="shared" si="1"/>
        <v/>
      </c>
    </row>
    <row r="60" spans="1:6" x14ac:dyDescent="0.35">
      <c r="A60" s="214">
        <f>IF('Student Profile'!A58="","",'Student Profile'!A58)</f>
        <v>56</v>
      </c>
      <c r="B60" s="214" t="str">
        <f>IF('Student Profile'!B58="","",'Student Profile'!B58)</f>
        <v/>
      </c>
      <c r="C60" s="215" t="str">
        <f>IF('Student Profile'!G58="","",'Student Profile'!G58)</f>
        <v/>
      </c>
      <c r="D60" s="216" t="str">
        <f>Consolidated!GA59</f>
        <v/>
      </c>
      <c r="E60" s="217" t="str">
        <f>Consolidated!FY59</f>
        <v/>
      </c>
      <c r="F60" s="214" t="str">
        <f t="shared" si="1"/>
        <v/>
      </c>
    </row>
    <row r="61" spans="1:6" x14ac:dyDescent="0.35">
      <c r="A61" s="214">
        <f>IF('Student Profile'!A59="","",'Student Profile'!A59)</f>
        <v>57</v>
      </c>
      <c r="B61" s="214" t="str">
        <f>IF('Student Profile'!B59="","",'Student Profile'!B59)</f>
        <v/>
      </c>
      <c r="C61" s="215" t="str">
        <f>IF('Student Profile'!G59="","",'Student Profile'!G59)</f>
        <v/>
      </c>
      <c r="D61" s="216" t="str">
        <f>Consolidated!GA60</f>
        <v/>
      </c>
      <c r="E61" s="217" t="str">
        <f>Consolidated!FY60</f>
        <v/>
      </c>
      <c r="F61" s="214" t="str">
        <f t="shared" si="1"/>
        <v/>
      </c>
    </row>
    <row r="62" spans="1:6" x14ac:dyDescent="0.35">
      <c r="A62" s="214">
        <f>IF('Student Profile'!A60="","",'Student Profile'!A60)</f>
        <v>58</v>
      </c>
      <c r="B62" s="214" t="str">
        <f>IF('Student Profile'!B60="","",'Student Profile'!B60)</f>
        <v/>
      </c>
      <c r="C62" s="215" t="str">
        <f>IF('Student Profile'!G60="","",'Student Profile'!G60)</f>
        <v/>
      </c>
      <c r="D62" s="216" t="str">
        <f>Consolidated!GA61</f>
        <v/>
      </c>
      <c r="E62" s="217" t="str">
        <f>Consolidated!FY61</f>
        <v/>
      </c>
      <c r="F62" s="214" t="str">
        <f t="shared" si="1"/>
        <v/>
      </c>
    </row>
    <row r="63" spans="1:6" x14ac:dyDescent="0.35">
      <c r="A63" s="214">
        <f>IF('Student Profile'!A61="","",'Student Profile'!A61)</f>
        <v>59</v>
      </c>
      <c r="B63" s="214" t="str">
        <f>IF('Student Profile'!B61="","",'Student Profile'!B61)</f>
        <v/>
      </c>
      <c r="C63" s="215" t="str">
        <f>IF('Student Profile'!G61="","",'Student Profile'!G61)</f>
        <v/>
      </c>
      <c r="D63" s="216" t="str">
        <f>Consolidated!GA62</f>
        <v/>
      </c>
      <c r="E63" s="217" t="str">
        <f>Consolidated!FY62</f>
        <v/>
      </c>
      <c r="F63" s="214" t="str">
        <f t="shared" si="1"/>
        <v/>
      </c>
    </row>
    <row r="64" spans="1:6" x14ac:dyDescent="0.35">
      <c r="A64" s="214">
        <f>IF('Student Profile'!A62="","",'Student Profile'!A62)</f>
        <v>60</v>
      </c>
      <c r="B64" s="214" t="str">
        <f>IF('Student Profile'!B62="","",'Student Profile'!B62)</f>
        <v/>
      </c>
      <c r="C64" s="215" t="str">
        <f>IF('Student Profile'!G62="","",'Student Profile'!G62)</f>
        <v/>
      </c>
      <c r="D64" s="216" t="str">
        <f>Consolidated!GA63</f>
        <v/>
      </c>
      <c r="E64" s="217" t="str">
        <f>Consolidated!FY63</f>
        <v/>
      </c>
      <c r="F64" s="214" t="str">
        <f t="shared" si="1"/>
        <v/>
      </c>
    </row>
    <row r="65" spans="1:6" x14ac:dyDescent="0.35">
      <c r="A65" s="214">
        <f>IF('Student Profile'!A63="","",'Student Profile'!A63)</f>
        <v>61</v>
      </c>
      <c r="B65" s="214" t="str">
        <f>IF('Student Profile'!B63="","",'Student Profile'!B63)</f>
        <v/>
      </c>
      <c r="C65" s="215" t="str">
        <f>IF('Student Profile'!G63="","",'Student Profile'!G63)</f>
        <v/>
      </c>
      <c r="D65" s="216" t="str">
        <f>Consolidated!GA64</f>
        <v/>
      </c>
      <c r="E65" s="217" t="str">
        <f>Consolidated!FY64</f>
        <v/>
      </c>
      <c r="F65" s="214" t="str">
        <f t="shared" si="1"/>
        <v/>
      </c>
    </row>
    <row r="66" spans="1:6" x14ac:dyDescent="0.35">
      <c r="A66" s="214">
        <f>IF('Student Profile'!A64="","",'Student Profile'!A64)</f>
        <v>62</v>
      </c>
      <c r="B66" s="214" t="str">
        <f>IF('Student Profile'!B64="","",'Student Profile'!B64)</f>
        <v/>
      </c>
      <c r="C66" s="215" t="str">
        <f>IF('Student Profile'!G64="","",'Student Profile'!G64)</f>
        <v/>
      </c>
      <c r="D66" s="216" t="str">
        <f>Consolidated!GA65</f>
        <v/>
      </c>
      <c r="E66" s="217" t="str">
        <f>Consolidated!FY65</f>
        <v/>
      </c>
      <c r="F66" s="214" t="str">
        <f t="shared" si="1"/>
        <v/>
      </c>
    </row>
    <row r="67" spans="1:6" x14ac:dyDescent="0.35">
      <c r="A67" s="214">
        <f>IF('Student Profile'!A65="","",'Student Profile'!A65)</f>
        <v>63</v>
      </c>
      <c r="B67" s="214" t="str">
        <f>IF('Student Profile'!B65="","",'Student Profile'!B65)</f>
        <v/>
      </c>
      <c r="C67" s="215" t="str">
        <f>IF('Student Profile'!G65="","",'Student Profile'!G65)</f>
        <v/>
      </c>
      <c r="D67" s="216" t="str">
        <f>Consolidated!GA66</f>
        <v/>
      </c>
      <c r="E67" s="217" t="str">
        <f>Consolidated!FY66</f>
        <v/>
      </c>
      <c r="F67" s="214" t="str">
        <f t="shared" si="1"/>
        <v/>
      </c>
    </row>
    <row r="68" spans="1:6" x14ac:dyDescent="0.35">
      <c r="A68" s="214">
        <f>IF('Student Profile'!A66="","",'Student Profile'!A66)</f>
        <v>64</v>
      </c>
      <c r="B68" s="214" t="str">
        <f>IF('Student Profile'!B66="","",'Student Profile'!B66)</f>
        <v/>
      </c>
      <c r="C68" s="215" t="str">
        <f>IF('Student Profile'!G66="","",'Student Profile'!G66)</f>
        <v/>
      </c>
      <c r="D68" s="216" t="str">
        <f>Consolidated!GA67</f>
        <v/>
      </c>
      <c r="E68" s="217" t="str">
        <f>Consolidated!FY67</f>
        <v/>
      </c>
      <c r="F68" s="214" t="str">
        <f t="shared" si="1"/>
        <v/>
      </c>
    </row>
    <row r="69" spans="1:6" x14ac:dyDescent="0.35">
      <c r="A69" s="214">
        <f>IF('Student Profile'!A67="","",'Student Profile'!A67)</f>
        <v>65</v>
      </c>
      <c r="B69" s="214" t="str">
        <f>IF('Student Profile'!B67="","",'Student Profile'!B67)</f>
        <v/>
      </c>
      <c r="C69" s="215" t="str">
        <f>IF('Student Profile'!G67="","",'Student Profile'!G67)</f>
        <v/>
      </c>
      <c r="D69" s="216" t="str">
        <f>Consolidated!GA68</f>
        <v/>
      </c>
      <c r="E69" s="217" t="str">
        <f>Consolidated!FY68</f>
        <v/>
      </c>
      <c r="F69" s="214" t="str">
        <f t="shared" si="1"/>
        <v/>
      </c>
    </row>
    <row r="70" spans="1:6" x14ac:dyDescent="0.35">
      <c r="A70" s="214">
        <f>IF('Student Profile'!A68="","",'Student Profile'!A68)</f>
        <v>66</v>
      </c>
      <c r="B70" s="214" t="str">
        <f>IF('Student Profile'!B68="","",'Student Profile'!B68)</f>
        <v/>
      </c>
      <c r="C70" s="215" t="str">
        <f>IF('Student Profile'!G68="","",'Student Profile'!G68)</f>
        <v/>
      </c>
      <c r="D70" s="216" t="str">
        <f>Consolidated!GA69</f>
        <v/>
      </c>
      <c r="E70" s="217" t="str">
        <f>Consolidated!FY69</f>
        <v/>
      </c>
      <c r="F70" s="214" t="str">
        <f t="shared" si="1"/>
        <v/>
      </c>
    </row>
    <row r="71" spans="1:6" x14ac:dyDescent="0.35">
      <c r="A71" s="214">
        <f>IF('Student Profile'!A69="","",'Student Profile'!A69)</f>
        <v>67</v>
      </c>
      <c r="B71" s="214" t="str">
        <f>IF('Student Profile'!B69="","",'Student Profile'!B69)</f>
        <v/>
      </c>
      <c r="C71" s="215" t="str">
        <f>IF('Student Profile'!G69="","",'Student Profile'!G69)</f>
        <v/>
      </c>
      <c r="D71" s="216" t="str">
        <f>Consolidated!GA70</f>
        <v/>
      </c>
      <c r="E71" s="217" t="str">
        <f>Consolidated!FY70</f>
        <v/>
      </c>
      <c r="F71" s="214" t="str">
        <f t="shared" si="1"/>
        <v/>
      </c>
    </row>
    <row r="72" spans="1:6" x14ac:dyDescent="0.35">
      <c r="A72" s="214">
        <f>IF('Student Profile'!A70="","",'Student Profile'!A70)</f>
        <v>68</v>
      </c>
      <c r="B72" s="214" t="str">
        <f>IF('Student Profile'!B70="","",'Student Profile'!B70)</f>
        <v/>
      </c>
      <c r="C72" s="215" t="str">
        <f>IF('Student Profile'!G70="","",'Student Profile'!G70)</f>
        <v/>
      </c>
      <c r="D72" s="216" t="str">
        <f>Consolidated!GA71</f>
        <v/>
      </c>
      <c r="E72" s="217" t="str">
        <f>Consolidated!FY71</f>
        <v/>
      </c>
      <c r="F72" s="214" t="str">
        <f t="shared" si="1"/>
        <v/>
      </c>
    </row>
    <row r="73" spans="1:6" x14ac:dyDescent="0.35">
      <c r="A73" s="214">
        <f>IF('Student Profile'!A71="","",'Student Profile'!A71)</f>
        <v>69</v>
      </c>
      <c r="B73" s="214" t="str">
        <f>IF('Student Profile'!B71="","",'Student Profile'!B71)</f>
        <v/>
      </c>
      <c r="C73" s="215" t="str">
        <f>IF('Student Profile'!G71="","",'Student Profile'!G71)</f>
        <v/>
      </c>
      <c r="D73" s="216" t="str">
        <f>Consolidated!GA72</f>
        <v/>
      </c>
      <c r="E73" s="217" t="str">
        <f>Consolidated!FY72</f>
        <v/>
      </c>
      <c r="F73" s="214" t="str">
        <f t="shared" si="1"/>
        <v/>
      </c>
    </row>
    <row r="74" spans="1:6" x14ac:dyDescent="0.35">
      <c r="A74" s="214">
        <f>IF('Student Profile'!A72="","",'Student Profile'!A72)</f>
        <v>70</v>
      </c>
      <c r="B74" s="214" t="str">
        <f>IF('Student Profile'!B72="","",'Student Profile'!B72)</f>
        <v/>
      </c>
      <c r="C74" s="215" t="str">
        <f>IF('Student Profile'!G72="","",'Student Profile'!G72)</f>
        <v/>
      </c>
      <c r="D74" s="216" t="str">
        <f>Consolidated!GA73</f>
        <v/>
      </c>
      <c r="E74" s="217" t="str">
        <f>Consolidated!FY73</f>
        <v/>
      </c>
      <c r="F74" s="214" t="str">
        <f t="shared" si="1"/>
        <v/>
      </c>
    </row>
    <row r="75" spans="1:6" x14ac:dyDescent="0.35">
      <c r="A75" s="214">
        <f>IF('Student Profile'!A73="","",'Student Profile'!A73)</f>
        <v>71</v>
      </c>
      <c r="B75" s="214" t="str">
        <f>IF('Student Profile'!B73="","",'Student Profile'!B73)</f>
        <v/>
      </c>
      <c r="C75" s="215" t="str">
        <f>IF('Student Profile'!G73="","",'Student Profile'!G73)</f>
        <v/>
      </c>
      <c r="D75" s="216" t="str">
        <f>Consolidated!GA74</f>
        <v/>
      </c>
      <c r="E75" s="217" t="str">
        <f>Consolidated!FY74</f>
        <v/>
      </c>
      <c r="F75" s="214" t="str">
        <f t="shared" si="1"/>
        <v/>
      </c>
    </row>
    <row r="76" spans="1:6" x14ac:dyDescent="0.35">
      <c r="A76" s="214">
        <f>IF('Student Profile'!A74="","",'Student Profile'!A74)</f>
        <v>72</v>
      </c>
      <c r="B76" s="214" t="str">
        <f>IF('Student Profile'!B74="","",'Student Profile'!B74)</f>
        <v/>
      </c>
      <c r="C76" s="215" t="str">
        <f>IF('Student Profile'!G74="","",'Student Profile'!G74)</f>
        <v/>
      </c>
      <c r="D76" s="216" t="str">
        <f>Consolidated!GA75</f>
        <v/>
      </c>
      <c r="E76" s="217" t="str">
        <f>Consolidated!FY75</f>
        <v/>
      </c>
      <c r="F76" s="214" t="str">
        <f t="shared" si="1"/>
        <v/>
      </c>
    </row>
    <row r="77" spans="1:6" x14ac:dyDescent="0.35">
      <c r="A77" s="214">
        <f>IF('Student Profile'!A75="","",'Student Profile'!A75)</f>
        <v>73</v>
      </c>
      <c r="B77" s="214" t="str">
        <f>IF('Student Profile'!B75="","",'Student Profile'!B75)</f>
        <v/>
      </c>
      <c r="C77" s="215" t="str">
        <f>IF('Student Profile'!G75="","",'Student Profile'!G75)</f>
        <v/>
      </c>
      <c r="D77" s="216" t="str">
        <f>Consolidated!GA76</f>
        <v/>
      </c>
      <c r="E77" s="217" t="str">
        <f>Consolidated!FY76</f>
        <v/>
      </c>
      <c r="F77" s="214" t="str">
        <f t="shared" si="1"/>
        <v/>
      </c>
    </row>
    <row r="78" spans="1:6" x14ac:dyDescent="0.35">
      <c r="A78" s="214">
        <f>IF('Student Profile'!A76="","",'Student Profile'!A76)</f>
        <v>74</v>
      </c>
      <c r="B78" s="214" t="str">
        <f>IF('Student Profile'!B76="","",'Student Profile'!B76)</f>
        <v/>
      </c>
      <c r="C78" s="215" t="str">
        <f>IF('Student Profile'!G76="","",'Student Profile'!G76)</f>
        <v/>
      </c>
      <c r="D78" s="216" t="str">
        <f>Consolidated!GA77</f>
        <v/>
      </c>
      <c r="E78" s="217" t="str">
        <f>Consolidated!FY77</f>
        <v/>
      </c>
      <c r="F78" s="214" t="str">
        <f t="shared" si="1"/>
        <v/>
      </c>
    </row>
    <row r="79" spans="1:6" x14ac:dyDescent="0.35">
      <c r="A79" s="214">
        <f>IF('Student Profile'!A77="","",'Student Profile'!A77)</f>
        <v>75</v>
      </c>
      <c r="B79" s="214" t="str">
        <f>IF('Student Profile'!B77="","",'Student Profile'!B77)</f>
        <v/>
      </c>
      <c r="C79" s="215" t="str">
        <f>IF('Student Profile'!G77="","",'Student Profile'!G77)</f>
        <v/>
      </c>
      <c r="D79" s="216" t="str">
        <f>Consolidated!GA78</f>
        <v/>
      </c>
      <c r="E79" s="217" t="str">
        <f>Consolidated!FY78</f>
        <v/>
      </c>
      <c r="F79" s="214" t="str">
        <f t="shared" si="1"/>
        <v/>
      </c>
    </row>
    <row r="80" spans="1:6" x14ac:dyDescent="0.35">
      <c r="A80" s="214">
        <f>IF('Student Profile'!A78="","",'Student Profile'!A78)</f>
        <v>76</v>
      </c>
      <c r="B80" s="214" t="str">
        <f>IF('Student Profile'!B78="","",'Student Profile'!B78)</f>
        <v/>
      </c>
      <c r="C80" s="215" t="str">
        <f>IF('Student Profile'!G78="","",'Student Profile'!G78)</f>
        <v/>
      </c>
      <c r="D80" s="216" t="str">
        <f>Consolidated!GA79</f>
        <v/>
      </c>
      <c r="E80" s="217" t="str">
        <f>Consolidated!FY79</f>
        <v/>
      </c>
      <c r="F80" s="214" t="str">
        <f t="shared" si="1"/>
        <v/>
      </c>
    </row>
    <row r="81" spans="1:6" x14ac:dyDescent="0.35">
      <c r="A81" s="214">
        <f>IF('Student Profile'!A79="","",'Student Profile'!A79)</f>
        <v>77</v>
      </c>
      <c r="B81" s="214" t="str">
        <f>IF('Student Profile'!B79="","",'Student Profile'!B79)</f>
        <v/>
      </c>
      <c r="C81" s="215" t="str">
        <f>IF('Student Profile'!G79="","",'Student Profile'!G79)</f>
        <v/>
      </c>
      <c r="D81" s="216" t="str">
        <f>Consolidated!GA80</f>
        <v/>
      </c>
      <c r="E81" s="217" t="str">
        <f>Consolidated!FY80</f>
        <v/>
      </c>
      <c r="F81" s="214" t="str">
        <f t="shared" si="1"/>
        <v/>
      </c>
    </row>
    <row r="82" spans="1:6" x14ac:dyDescent="0.35">
      <c r="A82" s="214">
        <f>IF('Student Profile'!A80="","",'Student Profile'!A80)</f>
        <v>78</v>
      </c>
      <c r="B82" s="214" t="str">
        <f>IF('Student Profile'!B80="","",'Student Profile'!B80)</f>
        <v/>
      </c>
      <c r="C82" s="215" t="str">
        <f>IF('Student Profile'!G80="","",'Student Profile'!G80)</f>
        <v/>
      </c>
      <c r="D82" s="216" t="str">
        <f>Consolidated!GA81</f>
        <v/>
      </c>
      <c r="E82" s="217" t="str">
        <f>Consolidated!FY81</f>
        <v/>
      </c>
      <c r="F82" s="214" t="str">
        <f t="shared" si="1"/>
        <v/>
      </c>
    </row>
    <row r="83" spans="1:6" x14ac:dyDescent="0.35">
      <c r="A83" s="214">
        <f>IF('Student Profile'!A81="","",'Student Profile'!A81)</f>
        <v>79</v>
      </c>
      <c r="B83" s="214" t="str">
        <f>IF('Student Profile'!B81="","",'Student Profile'!B81)</f>
        <v/>
      </c>
      <c r="C83" s="215" t="str">
        <f>IF('Student Profile'!G81="","",'Student Profile'!G81)</f>
        <v/>
      </c>
      <c r="D83" s="216" t="str">
        <f>Consolidated!GA82</f>
        <v/>
      </c>
      <c r="E83" s="217" t="str">
        <f>Consolidated!FY82</f>
        <v/>
      </c>
      <c r="F83" s="214" t="str">
        <f t="shared" si="1"/>
        <v/>
      </c>
    </row>
    <row r="84" spans="1:6" x14ac:dyDescent="0.35">
      <c r="A84" s="214">
        <f>IF('Student Profile'!A82="","",'Student Profile'!A82)</f>
        <v>80</v>
      </c>
      <c r="B84" s="214" t="str">
        <f>IF('Student Profile'!B82="","",'Student Profile'!B82)</f>
        <v/>
      </c>
      <c r="C84" s="215" t="str">
        <f>IF('Student Profile'!G82="","",'Student Profile'!G82)</f>
        <v/>
      </c>
      <c r="D84" s="216" t="str">
        <f>Consolidated!GA83</f>
        <v/>
      </c>
      <c r="E84" s="217" t="str">
        <f>Consolidated!FY83</f>
        <v/>
      </c>
      <c r="F84" s="214" t="str">
        <f t="shared" si="1"/>
        <v/>
      </c>
    </row>
    <row r="85" spans="1:6" x14ac:dyDescent="0.35">
      <c r="A85" s="214">
        <f>IF('Student Profile'!A83="","",'Student Profile'!A83)</f>
        <v>81</v>
      </c>
      <c r="B85" s="214" t="str">
        <f>IF('Student Profile'!B83="","",'Student Profile'!B83)</f>
        <v/>
      </c>
      <c r="C85" s="215" t="str">
        <f>IF('Student Profile'!G83="","",'Student Profile'!G83)</f>
        <v/>
      </c>
      <c r="D85" s="216" t="str">
        <f>Consolidated!GA84</f>
        <v/>
      </c>
      <c r="E85" s="217" t="str">
        <f>Consolidated!FY84</f>
        <v/>
      </c>
      <c r="F85" s="214" t="str">
        <f t="shared" si="1"/>
        <v/>
      </c>
    </row>
    <row r="86" spans="1:6" x14ac:dyDescent="0.35">
      <c r="A86" s="214">
        <f>IF('Student Profile'!A84="","",'Student Profile'!A84)</f>
        <v>82</v>
      </c>
      <c r="B86" s="214" t="str">
        <f>IF('Student Profile'!B84="","",'Student Profile'!B84)</f>
        <v/>
      </c>
      <c r="C86" s="215" t="str">
        <f>IF('Student Profile'!G84="","",'Student Profile'!G84)</f>
        <v/>
      </c>
      <c r="D86" s="216" t="str">
        <f>Consolidated!GA85</f>
        <v/>
      </c>
      <c r="E86" s="217" t="str">
        <f>Consolidated!FY85</f>
        <v/>
      </c>
      <c r="F86" s="214" t="str">
        <f t="shared" si="1"/>
        <v/>
      </c>
    </row>
    <row r="87" spans="1:6" x14ac:dyDescent="0.35">
      <c r="A87" s="214">
        <f>IF('Student Profile'!A85="","",'Student Profile'!A85)</f>
        <v>83</v>
      </c>
      <c r="B87" s="214" t="str">
        <f>IF('Student Profile'!B85="","",'Student Profile'!B85)</f>
        <v/>
      </c>
      <c r="C87" s="215" t="str">
        <f>IF('Student Profile'!G85="","",'Student Profile'!G85)</f>
        <v/>
      </c>
      <c r="D87" s="216" t="str">
        <f>Consolidated!GA86</f>
        <v/>
      </c>
      <c r="E87" s="217" t="str">
        <f>Consolidated!FY86</f>
        <v/>
      </c>
      <c r="F87" s="214" t="str">
        <f t="shared" si="1"/>
        <v/>
      </c>
    </row>
    <row r="88" spans="1:6" x14ac:dyDescent="0.35">
      <c r="A88" s="214">
        <f>IF('Student Profile'!A86="","",'Student Profile'!A86)</f>
        <v>84</v>
      </c>
      <c r="B88" s="214" t="str">
        <f>IF('Student Profile'!B86="","",'Student Profile'!B86)</f>
        <v/>
      </c>
      <c r="C88" s="215" t="str">
        <f>IF('Student Profile'!G86="","",'Student Profile'!G86)</f>
        <v/>
      </c>
      <c r="D88" s="216" t="str">
        <f>Consolidated!GA87</f>
        <v/>
      </c>
      <c r="E88" s="217" t="str">
        <f>Consolidated!FY87</f>
        <v/>
      </c>
      <c r="F88" s="214" t="str">
        <f t="shared" si="1"/>
        <v/>
      </c>
    </row>
    <row r="89" spans="1:6" x14ac:dyDescent="0.35">
      <c r="A89" s="214">
        <f>IF('Student Profile'!A87="","",'Student Profile'!A87)</f>
        <v>85</v>
      </c>
      <c r="B89" s="214" t="str">
        <f>IF('Student Profile'!B87="","",'Student Profile'!B87)</f>
        <v/>
      </c>
      <c r="C89" s="215" t="str">
        <f>IF('Student Profile'!G87="","",'Student Profile'!G87)</f>
        <v/>
      </c>
      <c r="D89" s="216" t="str">
        <f>Consolidated!GA88</f>
        <v/>
      </c>
      <c r="E89" s="217" t="str">
        <f>Consolidated!FY88</f>
        <v/>
      </c>
      <c r="F89" s="214" t="str">
        <f t="shared" si="1"/>
        <v/>
      </c>
    </row>
    <row r="90" spans="1:6" x14ac:dyDescent="0.35">
      <c r="A90" s="214">
        <f>IF('Student Profile'!A88="","",'Student Profile'!A88)</f>
        <v>86</v>
      </c>
      <c r="B90" s="214" t="str">
        <f>IF('Student Profile'!B88="","",'Student Profile'!B88)</f>
        <v/>
      </c>
      <c r="C90" s="215" t="str">
        <f>IF('Student Profile'!G88="","",'Student Profile'!G88)</f>
        <v/>
      </c>
      <c r="D90" s="216" t="str">
        <f>Consolidated!GA89</f>
        <v/>
      </c>
      <c r="E90" s="217" t="str">
        <f>Consolidated!FY89</f>
        <v/>
      </c>
      <c r="F90" s="214" t="str">
        <f t="shared" ref="F90:F104" si="2">IF(D90="","",IF(D90="ESSENTIAL REPEAT","Not Promoted",IF(D90="PASS","Promoted to Class XII",IF(D90="COMPARTMENT","After Compartment Exam"))))</f>
        <v/>
      </c>
    </row>
    <row r="91" spans="1:6" x14ac:dyDescent="0.35">
      <c r="A91" s="214">
        <f>IF('Student Profile'!A89="","",'Student Profile'!A89)</f>
        <v>87</v>
      </c>
      <c r="B91" s="214" t="str">
        <f>IF('Student Profile'!B89="","",'Student Profile'!B89)</f>
        <v/>
      </c>
      <c r="C91" s="215" t="str">
        <f>IF('Student Profile'!G89="","",'Student Profile'!G89)</f>
        <v/>
      </c>
      <c r="D91" s="216" t="str">
        <f>Consolidated!GA90</f>
        <v/>
      </c>
      <c r="E91" s="217" t="str">
        <f>Consolidated!FY90</f>
        <v/>
      </c>
      <c r="F91" s="214" t="str">
        <f t="shared" si="2"/>
        <v/>
      </c>
    </row>
    <row r="92" spans="1:6" x14ac:dyDescent="0.35">
      <c r="A92" s="214">
        <f>IF('Student Profile'!A90="","",'Student Profile'!A90)</f>
        <v>88</v>
      </c>
      <c r="B92" s="214" t="str">
        <f>IF('Student Profile'!B90="","",'Student Profile'!B90)</f>
        <v/>
      </c>
      <c r="C92" s="215" t="str">
        <f>IF('Student Profile'!G90="","",'Student Profile'!G90)</f>
        <v/>
      </c>
      <c r="D92" s="216" t="str">
        <f>Consolidated!GA91</f>
        <v/>
      </c>
      <c r="E92" s="217" t="str">
        <f>Consolidated!FY91</f>
        <v/>
      </c>
      <c r="F92" s="214" t="str">
        <f t="shared" si="2"/>
        <v/>
      </c>
    </row>
    <row r="93" spans="1:6" x14ac:dyDescent="0.35">
      <c r="A93" s="214">
        <f>IF('Student Profile'!A91="","",'Student Profile'!A91)</f>
        <v>89</v>
      </c>
      <c r="B93" s="214" t="str">
        <f>IF('Student Profile'!B91="","",'Student Profile'!B91)</f>
        <v/>
      </c>
      <c r="C93" s="215" t="str">
        <f>IF('Student Profile'!G91="","",'Student Profile'!G91)</f>
        <v/>
      </c>
      <c r="D93" s="216" t="str">
        <f>Consolidated!GA92</f>
        <v/>
      </c>
      <c r="E93" s="217" t="str">
        <f>Consolidated!FY92</f>
        <v/>
      </c>
      <c r="F93" s="214" t="str">
        <f t="shared" si="2"/>
        <v/>
      </c>
    </row>
    <row r="94" spans="1:6" x14ac:dyDescent="0.35">
      <c r="A94" s="214">
        <f>IF('Student Profile'!A92="","",'Student Profile'!A92)</f>
        <v>90</v>
      </c>
      <c r="B94" s="214" t="str">
        <f>IF('Student Profile'!B92="","",'Student Profile'!B92)</f>
        <v/>
      </c>
      <c r="C94" s="215" t="str">
        <f>IF('Student Profile'!G92="","",'Student Profile'!G92)</f>
        <v/>
      </c>
      <c r="D94" s="216" t="str">
        <f>Consolidated!GA93</f>
        <v/>
      </c>
      <c r="E94" s="217" t="str">
        <f>Consolidated!FY93</f>
        <v/>
      </c>
      <c r="F94" s="214" t="str">
        <f t="shared" si="2"/>
        <v/>
      </c>
    </row>
    <row r="95" spans="1:6" x14ac:dyDescent="0.35">
      <c r="A95" s="214">
        <f>IF('Student Profile'!A93="","",'Student Profile'!A93)</f>
        <v>91</v>
      </c>
      <c r="B95" s="214" t="str">
        <f>IF('Student Profile'!B93="","",'Student Profile'!B93)</f>
        <v/>
      </c>
      <c r="C95" s="215" t="str">
        <f>IF('Student Profile'!G93="","",'Student Profile'!G93)</f>
        <v/>
      </c>
      <c r="D95" s="216" t="str">
        <f>Consolidated!GA94</f>
        <v/>
      </c>
      <c r="E95" s="217" t="str">
        <f>Consolidated!FY94</f>
        <v/>
      </c>
      <c r="F95" s="214" t="str">
        <f t="shared" si="2"/>
        <v/>
      </c>
    </row>
    <row r="96" spans="1:6" x14ac:dyDescent="0.35">
      <c r="A96" s="214">
        <f>IF('Student Profile'!A94="","",'Student Profile'!A94)</f>
        <v>92</v>
      </c>
      <c r="B96" s="214" t="str">
        <f>IF('Student Profile'!B94="","",'Student Profile'!B94)</f>
        <v/>
      </c>
      <c r="C96" s="215" t="str">
        <f>IF('Student Profile'!G94="","",'Student Profile'!G94)</f>
        <v/>
      </c>
      <c r="D96" s="216" t="str">
        <f>Consolidated!GA95</f>
        <v/>
      </c>
      <c r="E96" s="217" t="str">
        <f>Consolidated!FY95</f>
        <v/>
      </c>
      <c r="F96" s="214" t="str">
        <f t="shared" si="2"/>
        <v/>
      </c>
    </row>
    <row r="97" spans="1:6" x14ac:dyDescent="0.35">
      <c r="A97" s="214">
        <f>IF('Student Profile'!A95="","",'Student Profile'!A95)</f>
        <v>93</v>
      </c>
      <c r="B97" s="214" t="str">
        <f>IF('Student Profile'!B95="","",'Student Profile'!B95)</f>
        <v/>
      </c>
      <c r="C97" s="215" t="str">
        <f>IF('Student Profile'!G95="","",'Student Profile'!G95)</f>
        <v/>
      </c>
      <c r="D97" s="216" t="str">
        <f>Consolidated!GA96</f>
        <v/>
      </c>
      <c r="E97" s="217" t="str">
        <f>Consolidated!FY96</f>
        <v/>
      </c>
      <c r="F97" s="214" t="str">
        <f t="shared" si="2"/>
        <v/>
      </c>
    </row>
    <row r="98" spans="1:6" x14ac:dyDescent="0.35">
      <c r="A98" s="214">
        <f>IF('Student Profile'!A96="","",'Student Profile'!A96)</f>
        <v>94</v>
      </c>
      <c r="B98" s="214" t="str">
        <f>IF('Student Profile'!B96="","",'Student Profile'!B96)</f>
        <v/>
      </c>
      <c r="C98" s="215" t="str">
        <f>IF('Student Profile'!G96="","",'Student Profile'!G96)</f>
        <v/>
      </c>
      <c r="D98" s="216" t="str">
        <f>Consolidated!GA97</f>
        <v/>
      </c>
      <c r="E98" s="217" t="str">
        <f>Consolidated!FY97</f>
        <v/>
      </c>
      <c r="F98" s="214" t="str">
        <f t="shared" si="2"/>
        <v/>
      </c>
    </row>
    <row r="99" spans="1:6" x14ac:dyDescent="0.35">
      <c r="A99" s="214">
        <f>IF('Student Profile'!A97="","",'Student Profile'!A97)</f>
        <v>95</v>
      </c>
      <c r="B99" s="214" t="str">
        <f>IF('Student Profile'!B97="","",'Student Profile'!B97)</f>
        <v/>
      </c>
      <c r="C99" s="215" t="str">
        <f>IF('Student Profile'!G97="","",'Student Profile'!G97)</f>
        <v/>
      </c>
      <c r="D99" s="216" t="str">
        <f>Consolidated!GA98</f>
        <v/>
      </c>
      <c r="E99" s="217" t="str">
        <f>Consolidated!FY98</f>
        <v/>
      </c>
      <c r="F99" s="214" t="str">
        <f t="shared" si="2"/>
        <v/>
      </c>
    </row>
    <row r="100" spans="1:6" x14ac:dyDescent="0.35">
      <c r="A100" s="214">
        <f>IF('Student Profile'!A98="","",'Student Profile'!A98)</f>
        <v>96</v>
      </c>
      <c r="B100" s="214" t="str">
        <f>IF('Student Profile'!B98="","",'Student Profile'!B98)</f>
        <v/>
      </c>
      <c r="C100" s="215" t="str">
        <f>IF('Student Profile'!G98="","",'Student Profile'!G98)</f>
        <v/>
      </c>
      <c r="D100" s="216" t="str">
        <f>Consolidated!GA99</f>
        <v/>
      </c>
      <c r="E100" s="217" t="str">
        <f>Consolidated!FY99</f>
        <v/>
      </c>
      <c r="F100" s="214" t="str">
        <f t="shared" si="2"/>
        <v/>
      </c>
    </row>
    <row r="101" spans="1:6" x14ac:dyDescent="0.35">
      <c r="A101" s="214">
        <f>IF('Student Profile'!A99="","",'Student Profile'!A99)</f>
        <v>97</v>
      </c>
      <c r="B101" s="214" t="str">
        <f>IF('Student Profile'!B99="","",'Student Profile'!B99)</f>
        <v/>
      </c>
      <c r="C101" s="215" t="str">
        <f>IF('Student Profile'!G99="","",'Student Profile'!G99)</f>
        <v/>
      </c>
      <c r="D101" s="216" t="str">
        <f>Consolidated!GA100</f>
        <v/>
      </c>
      <c r="E101" s="217" t="str">
        <f>Consolidated!FY100</f>
        <v/>
      </c>
      <c r="F101" s="214" t="str">
        <f t="shared" si="2"/>
        <v/>
      </c>
    </row>
    <row r="102" spans="1:6" x14ac:dyDescent="0.35">
      <c r="A102" s="214">
        <f>IF('Student Profile'!A100="","",'Student Profile'!A100)</f>
        <v>98</v>
      </c>
      <c r="B102" s="214" t="str">
        <f>IF('Student Profile'!B100="","",'Student Profile'!B100)</f>
        <v/>
      </c>
      <c r="C102" s="215" t="str">
        <f>IF('Student Profile'!G100="","",'Student Profile'!G100)</f>
        <v/>
      </c>
      <c r="D102" s="216" t="str">
        <f>Consolidated!GA101</f>
        <v/>
      </c>
      <c r="E102" s="217" t="str">
        <f>Consolidated!FY101</f>
        <v/>
      </c>
      <c r="F102" s="214" t="str">
        <f t="shared" si="2"/>
        <v/>
      </c>
    </row>
    <row r="103" spans="1:6" x14ac:dyDescent="0.35">
      <c r="A103" s="214">
        <f>IF('Student Profile'!A101="","",'Student Profile'!A101)</f>
        <v>99</v>
      </c>
      <c r="B103" s="214" t="str">
        <f>IF('Student Profile'!B101="","",'Student Profile'!B101)</f>
        <v/>
      </c>
      <c r="C103" s="215" t="str">
        <f>IF('Student Profile'!G101="","",'Student Profile'!G101)</f>
        <v/>
      </c>
      <c r="D103" s="216" t="str">
        <f>Consolidated!GA102</f>
        <v/>
      </c>
      <c r="E103" s="217" t="str">
        <f>Consolidated!FY102</f>
        <v/>
      </c>
      <c r="F103" s="214" t="str">
        <f t="shared" si="2"/>
        <v/>
      </c>
    </row>
    <row r="104" spans="1:6" x14ac:dyDescent="0.35">
      <c r="A104" s="214">
        <f>IF('Student Profile'!A102="","",'Student Profile'!A102)</f>
        <v>100</v>
      </c>
      <c r="B104" s="214" t="str">
        <f>IF('Student Profile'!B102="","",'Student Profile'!B102)</f>
        <v/>
      </c>
      <c r="C104" s="215" t="str">
        <f>IF('Student Profile'!G102="","",'Student Profile'!G102)</f>
        <v/>
      </c>
      <c r="D104" s="216" t="str">
        <f>Consolidated!GA103</f>
        <v/>
      </c>
      <c r="E104" s="217" t="str">
        <f>Consolidated!FY103</f>
        <v/>
      </c>
      <c r="F104" s="214" t="str">
        <f t="shared" si="2"/>
        <v/>
      </c>
    </row>
  </sheetData>
  <sheetProtection formatCells="0" formatColumns="0" formatRows="0"/>
  <mergeCells count="4">
    <mergeCell ref="A1:F1"/>
    <mergeCell ref="A2:F2"/>
    <mergeCell ref="A3:B3"/>
    <mergeCell ref="C3:F3"/>
  </mergeCells>
  <conditionalFormatting sqref="F5:F104">
    <cfRule type="containsText" dxfId="2" priority="1" operator="containsText" text="Pass">
      <formula>NOT(ISERROR(SEARCH("Pass",F5)))</formula>
    </cfRule>
    <cfRule type="containsText" dxfId="1" priority="2" operator="containsText" text="Supplementary">
      <formula>NOT(ISERROR(SEARCH("Supplementary",F5)))</formula>
    </cfRule>
    <cfRule type="containsText" dxfId="0" priority="3" operator="containsText" text="Detained">
      <formula>NOT(ISERROR(SEARCH("Detained",F5)))</formula>
    </cfRule>
  </conditionalFormatting>
  <pageMargins left="0.1" right="0.1" top="0.25" bottom="0.25" header="0.3" footer="0.3"/>
  <pageSetup paperSize="9" scale="9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Reportcard</vt:lpstr>
      <vt:lpstr>Home</vt:lpstr>
      <vt:lpstr>Student Profile</vt:lpstr>
      <vt:lpstr>Entry of Marks</vt:lpstr>
      <vt:lpstr>Co-Scholostic</vt:lpstr>
      <vt:lpstr>Consolidated</vt:lpstr>
      <vt:lpstr>Analysis</vt:lpstr>
      <vt:lpstr>Promotion List</vt:lpstr>
      <vt:lpstr>Reportcard!Print_Area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2024-07-07T15:07:04Z</dcterms:modified>
</cp:coreProperties>
</file>