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226"/>
  <workbookPr codeName="ThisWorkbook"/>
  <mc:AlternateContent xmlns:mc="http://schemas.openxmlformats.org/markup-compatibility/2006">
    <mc:Choice Requires="x15">
      <x15ac:absPath xmlns:x15ac="http://schemas.microsoft.com/office/spreadsheetml/2010/11/ac" url="P:\WORK\CvSU\2017-2018 Second Semester\Grading-Sheets-Second-Sem-2017-2018\COSC 60 - IT 2D\"/>
    </mc:Choice>
  </mc:AlternateContent>
  <xr:revisionPtr revIDLastSave="0" documentId="13_ncr:1_{9D024AC3-B14D-4C64-BE67-675F22C13DA7}" xr6:coauthVersionLast="32" xr6:coauthVersionMax="32" xr10:uidLastSave="{00000000-0000-0000-0000-000000000000}"/>
  <bookViews>
    <workbookView xWindow="0" yWindow="0" windowWidth="20490" windowHeight="7755" activeTab="3" xr2:uid="{00000000-000D-0000-FFFF-FFFF00000000}"/>
  </bookViews>
  <sheets>
    <sheet name="REGISTRATION" sheetId="1" r:id="rId1"/>
    <sheet name="RAW GRADES" sheetId="2" r:id="rId2"/>
    <sheet name="DEPT CHAIR" sheetId="3" r:id="rId3"/>
    <sheet name="SEMESTRAL GRADE" sheetId="4" r:id="rId4"/>
    <sheet name="BACKPAGE" sheetId="7" r:id="rId5"/>
    <sheet name="Attendance Sheet - Lecture" sheetId="8" r:id="rId6"/>
    <sheet name="Attendance Sheet - Laboratory" sheetId="9" r:id="rId7"/>
    <sheet name="MISC" sheetId="6" state="hidden" r:id="rId8"/>
  </sheets>
  <externalReferences>
    <externalReference r:id="rId9"/>
  </externalReferences>
  <definedNames>
    <definedName name="courseAcro">'[1]GRADING SETTINGS'!$H$3:$H$10</definedName>
    <definedName name="days">'[1]GRADING SETTINGS'!$I$3:$I$8</definedName>
    <definedName name="finalExamLab">'RAW GRADES'!$BI$10</definedName>
    <definedName name="_xlnm.Print_Area" localSheetId="6">'Attendance Sheet - Laboratory'!$A$1:$J$68</definedName>
    <definedName name="_xlnm.Print_Area" localSheetId="5">'Attendance Sheet - Lecture'!$A$1:$J$68</definedName>
    <definedName name="_xlnm.Print_Area" localSheetId="4">BACKPAGE!$A$1:$I$31</definedName>
    <definedName name="_xlnm.Print_Area" localSheetId="2">'DEPT CHAIR'!$A$2:$P$79</definedName>
    <definedName name="_xlnm.Print_Area" localSheetId="3">'SEMESTRAL GRADE'!$A$1:$F$30</definedName>
  </definedName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23" i="4" l="1"/>
  <c r="C23" i="4"/>
  <c r="D23" i="4"/>
  <c r="E23" i="4"/>
  <c r="F23" i="4"/>
  <c r="B68" i="9" l="1"/>
  <c r="C68" i="9"/>
  <c r="D68" i="9"/>
  <c r="E68" i="9"/>
  <c r="B68" i="8"/>
  <c r="C68" i="8"/>
  <c r="D68" i="8"/>
  <c r="E68" i="8"/>
  <c r="B64" i="9" l="1"/>
  <c r="C64" i="9"/>
  <c r="D64" i="9"/>
  <c r="E64" i="9"/>
  <c r="B65" i="9"/>
  <c r="C65" i="9"/>
  <c r="D65" i="9"/>
  <c r="E65" i="9"/>
  <c r="B66" i="9"/>
  <c r="C66" i="9"/>
  <c r="D66" i="9"/>
  <c r="E66" i="9"/>
  <c r="B67" i="9"/>
  <c r="C67" i="9"/>
  <c r="D67" i="9"/>
  <c r="E67" i="9"/>
  <c r="B59" i="9"/>
  <c r="C59" i="9"/>
  <c r="D59" i="9"/>
  <c r="E59" i="9"/>
  <c r="B60" i="9"/>
  <c r="C60" i="9"/>
  <c r="D60" i="9"/>
  <c r="E60" i="9"/>
  <c r="B61" i="9"/>
  <c r="C61" i="9"/>
  <c r="D61" i="9"/>
  <c r="E61" i="9"/>
  <c r="B62" i="9"/>
  <c r="C62" i="9"/>
  <c r="D62" i="9"/>
  <c r="E62" i="9"/>
  <c r="B63" i="9"/>
  <c r="C63" i="9"/>
  <c r="D63" i="9"/>
  <c r="E63" i="9"/>
  <c r="B65" i="8"/>
  <c r="C65" i="8"/>
  <c r="D65" i="8"/>
  <c r="E65" i="8"/>
  <c r="B66" i="8"/>
  <c r="C66" i="8"/>
  <c r="D66" i="8"/>
  <c r="E66" i="8"/>
  <c r="B67" i="8"/>
  <c r="C67" i="8"/>
  <c r="D67" i="8"/>
  <c r="E67" i="8"/>
  <c r="B59" i="8"/>
  <c r="C59" i="8"/>
  <c r="D59" i="8"/>
  <c r="E59" i="8"/>
  <c r="B60" i="8"/>
  <c r="C60" i="8"/>
  <c r="D60" i="8"/>
  <c r="E60" i="8"/>
  <c r="B61" i="8"/>
  <c r="C61" i="8"/>
  <c r="D61" i="8"/>
  <c r="E61" i="8"/>
  <c r="B62" i="8"/>
  <c r="C62" i="8"/>
  <c r="D62" i="8"/>
  <c r="E62" i="8"/>
  <c r="B63" i="8"/>
  <c r="C63" i="8"/>
  <c r="D63" i="8"/>
  <c r="E63" i="8"/>
  <c r="B64" i="8"/>
  <c r="C64" i="8"/>
  <c r="D64" i="8"/>
  <c r="E64" i="8"/>
  <c r="A14" i="2"/>
  <c r="B14" i="2"/>
  <c r="C14" i="2"/>
  <c r="E14" i="2"/>
  <c r="F14" i="2" s="1"/>
  <c r="H14" i="2"/>
  <c r="I14" i="2" s="1"/>
  <c r="K14" i="2"/>
  <c r="M14" i="2"/>
  <c r="O14" i="2"/>
  <c r="Q14" i="2"/>
  <c r="S14" i="2"/>
  <c r="U14" i="2"/>
  <c r="AP14" i="2"/>
  <c r="AR14" i="2"/>
  <c r="AT14" i="2"/>
  <c r="AW14" i="2"/>
  <c r="AY14" i="2"/>
  <c r="BA14" i="2"/>
  <c r="BF14" i="2"/>
  <c r="BH14" i="2"/>
  <c r="BJ14" i="2"/>
  <c r="BM14" i="2"/>
  <c r="BO14" i="2"/>
  <c r="BQ14" i="2"/>
  <c r="BS14" i="2"/>
  <c r="BU14" i="2"/>
  <c r="BW14" i="2"/>
  <c r="BY14" i="2"/>
  <c r="CA14" i="2"/>
  <c r="CC14" i="2"/>
  <c r="CE14" i="2"/>
  <c r="CG14" i="2"/>
  <c r="CI14" i="2"/>
  <c r="CK14" i="2"/>
  <c r="CM14" i="2"/>
  <c r="CO14" i="2"/>
  <c r="B14" i="8"/>
  <c r="C14" i="8"/>
  <c r="D14" i="8"/>
  <c r="E14" i="8"/>
  <c r="B15" i="8"/>
  <c r="C15" i="8"/>
  <c r="D15" i="8"/>
  <c r="E15" i="8"/>
  <c r="B16" i="8"/>
  <c r="C16" i="8"/>
  <c r="D16" i="8"/>
  <c r="E16" i="8"/>
  <c r="B17" i="8"/>
  <c r="C17" i="8"/>
  <c r="D17" i="8"/>
  <c r="E17" i="8"/>
  <c r="B18" i="8"/>
  <c r="C18" i="8"/>
  <c r="D18" i="8"/>
  <c r="E18" i="8"/>
  <c r="B19" i="8"/>
  <c r="C19" i="8"/>
  <c r="D19" i="8"/>
  <c r="E19" i="8"/>
  <c r="B20" i="8"/>
  <c r="C20" i="8"/>
  <c r="D20" i="8"/>
  <c r="E20" i="8"/>
  <c r="B21" i="8"/>
  <c r="C21" i="8"/>
  <c r="D21" i="8"/>
  <c r="E21" i="8"/>
  <c r="B22" i="8"/>
  <c r="C22" i="8"/>
  <c r="D22" i="8"/>
  <c r="E22" i="8"/>
  <c r="B23" i="8"/>
  <c r="C23" i="8"/>
  <c r="D23" i="8"/>
  <c r="E23" i="8"/>
  <c r="B24" i="8"/>
  <c r="C24" i="8"/>
  <c r="D24" i="8"/>
  <c r="E24" i="8"/>
  <c r="B25" i="8"/>
  <c r="C25" i="8"/>
  <c r="D25" i="8"/>
  <c r="E25" i="8"/>
  <c r="B26" i="8"/>
  <c r="C26" i="8"/>
  <c r="D26" i="8"/>
  <c r="E26" i="8"/>
  <c r="B27" i="8"/>
  <c r="C27" i="8"/>
  <c r="D27" i="8"/>
  <c r="E27" i="8"/>
  <c r="B28" i="8"/>
  <c r="C28" i="8"/>
  <c r="D28" i="8"/>
  <c r="E28" i="8"/>
  <c r="B29" i="8"/>
  <c r="C29" i="8"/>
  <c r="D29" i="8"/>
  <c r="E29" i="8"/>
  <c r="B30" i="8"/>
  <c r="C30" i="8"/>
  <c r="D30" i="8"/>
  <c r="E30" i="8"/>
  <c r="B31" i="8"/>
  <c r="C31" i="8"/>
  <c r="D31" i="8"/>
  <c r="E31" i="8"/>
  <c r="B32" i="8"/>
  <c r="C32" i="8"/>
  <c r="D32" i="8"/>
  <c r="E32" i="8"/>
  <c r="B33" i="8"/>
  <c r="C33" i="8"/>
  <c r="D33" i="8"/>
  <c r="E33" i="8"/>
  <c r="B34" i="8"/>
  <c r="C34" i="8"/>
  <c r="D34" i="8"/>
  <c r="E34" i="8"/>
  <c r="B35" i="8"/>
  <c r="C35" i="8"/>
  <c r="D35" i="8"/>
  <c r="E35" i="8"/>
  <c r="B36" i="8"/>
  <c r="C36" i="8"/>
  <c r="D36" i="8"/>
  <c r="E36" i="8"/>
  <c r="B37" i="8"/>
  <c r="C37" i="8"/>
  <c r="D37" i="8"/>
  <c r="E37" i="8"/>
  <c r="B38" i="8"/>
  <c r="C38" i="8"/>
  <c r="D38" i="8"/>
  <c r="E38" i="8"/>
  <c r="B39" i="8"/>
  <c r="C39" i="8"/>
  <c r="D39" i="8"/>
  <c r="E39" i="8"/>
  <c r="B40" i="8"/>
  <c r="C40" i="8"/>
  <c r="D40" i="8"/>
  <c r="E40" i="8"/>
  <c r="B41" i="8"/>
  <c r="C41" i="8"/>
  <c r="D41" i="8"/>
  <c r="E41" i="8"/>
  <c r="B42" i="8"/>
  <c r="C42" i="8"/>
  <c r="D42" i="8"/>
  <c r="E42" i="8"/>
  <c r="B43" i="8"/>
  <c r="C43" i="8"/>
  <c r="D43" i="8"/>
  <c r="E43" i="8"/>
  <c r="B44" i="8"/>
  <c r="C44" i="8"/>
  <c r="D44" i="8"/>
  <c r="E44" i="8"/>
  <c r="B45" i="8"/>
  <c r="C45" i="8"/>
  <c r="D45" i="8"/>
  <c r="E45" i="8"/>
  <c r="B46" i="8"/>
  <c r="C46" i="8"/>
  <c r="D46" i="8"/>
  <c r="E46" i="8"/>
  <c r="B47" i="8"/>
  <c r="C47" i="8"/>
  <c r="D47" i="8"/>
  <c r="E47" i="8"/>
  <c r="B48" i="8"/>
  <c r="C48" i="8"/>
  <c r="D48" i="8"/>
  <c r="E48" i="8"/>
  <c r="B49" i="8"/>
  <c r="C49" i="8"/>
  <c r="D49" i="8"/>
  <c r="E49" i="8"/>
  <c r="B50" i="8"/>
  <c r="C50" i="8"/>
  <c r="D50" i="8"/>
  <c r="E50" i="8"/>
  <c r="B51" i="8"/>
  <c r="C51" i="8"/>
  <c r="D51" i="8"/>
  <c r="E51" i="8"/>
  <c r="B52" i="8"/>
  <c r="C52" i="8"/>
  <c r="D52" i="8"/>
  <c r="E52" i="8"/>
  <c r="B53" i="8"/>
  <c r="C53" i="8"/>
  <c r="D53" i="8"/>
  <c r="E53" i="8"/>
  <c r="B54" i="8"/>
  <c r="C54" i="8"/>
  <c r="D54" i="8"/>
  <c r="E54" i="8"/>
  <c r="B55" i="8"/>
  <c r="C55" i="8"/>
  <c r="D55" i="8"/>
  <c r="E55" i="8"/>
  <c r="B56" i="8"/>
  <c r="C56" i="8"/>
  <c r="D56" i="8"/>
  <c r="E56" i="8"/>
  <c r="B57" i="8"/>
  <c r="C57" i="8"/>
  <c r="D57" i="8"/>
  <c r="E57" i="8"/>
  <c r="B58" i="8"/>
  <c r="C58" i="8"/>
  <c r="D58" i="8"/>
  <c r="E58" i="8"/>
  <c r="B14" i="9"/>
  <c r="C14" i="9"/>
  <c r="D14" i="9"/>
  <c r="E14" i="9"/>
  <c r="B15" i="9"/>
  <c r="C15" i="9"/>
  <c r="D15" i="9"/>
  <c r="E15" i="9"/>
  <c r="B16" i="9"/>
  <c r="C16" i="9"/>
  <c r="D16" i="9"/>
  <c r="E16" i="9"/>
  <c r="B17" i="9"/>
  <c r="C17" i="9"/>
  <c r="D17" i="9"/>
  <c r="E17" i="9"/>
  <c r="B18" i="9"/>
  <c r="C18" i="9"/>
  <c r="D18" i="9"/>
  <c r="E18" i="9"/>
  <c r="B19" i="9"/>
  <c r="C19" i="9"/>
  <c r="D19" i="9"/>
  <c r="E19" i="9"/>
  <c r="B20" i="9"/>
  <c r="C20" i="9"/>
  <c r="D20" i="9"/>
  <c r="E20" i="9"/>
  <c r="B21" i="9"/>
  <c r="C21" i="9"/>
  <c r="D21" i="9"/>
  <c r="E21" i="9"/>
  <c r="B22" i="9"/>
  <c r="C22" i="9"/>
  <c r="D22" i="9"/>
  <c r="E22" i="9"/>
  <c r="B23" i="9"/>
  <c r="C23" i="9"/>
  <c r="D23" i="9"/>
  <c r="E23" i="9"/>
  <c r="B24" i="9"/>
  <c r="C24" i="9"/>
  <c r="D24" i="9"/>
  <c r="E24" i="9"/>
  <c r="B25" i="9"/>
  <c r="C25" i="9"/>
  <c r="D25" i="9"/>
  <c r="E25" i="9"/>
  <c r="B26" i="9"/>
  <c r="C26" i="9"/>
  <c r="D26" i="9"/>
  <c r="E26" i="9"/>
  <c r="B27" i="9"/>
  <c r="C27" i="9"/>
  <c r="D27" i="9"/>
  <c r="E27" i="9"/>
  <c r="B28" i="9"/>
  <c r="C28" i="9"/>
  <c r="D28" i="9"/>
  <c r="E28" i="9"/>
  <c r="B29" i="9"/>
  <c r="C29" i="9"/>
  <c r="D29" i="9"/>
  <c r="E29" i="9"/>
  <c r="B30" i="9"/>
  <c r="C30" i="9"/>
  <c r="D30" i="9"/>
  <c r="E30" i="9"/>
  <c r="B31" i="9"/>
  <c r="C31" i="9"/>
  <c r="D31" i="9"/>
  <c r="E31" i="9"/>
  <c r="B32" i="9"/>
  <c r="C32" i="9"/>
  <c r="D32" i="9"/>
  <c r="E32" i="9"/>
  <c r="B33" i="9"/>
  <c r="C33" i="9"/>
  <c r="D33" i="9"/>
  <c r="E33" i="9"/>
  <c r="B34" i="9"/>
  <c r="C34" i="9"/>
  <c r="D34" i="9"/>
  <c r="E34" i="9"/>
  <c r="B35" i="9"/>
  <c r="C35" i="9"/>
  <c r="D35" i="9"/>
  <c r="E35" i="9"/>
  <c r="B36" i="9"/>
  <c r="C36" i="9"/>
  <c r="D36" i="9"/>
  <c r="E36" i="9"/>
  <c r="B37" i="9"/>
  <c r="C37" i="9"/>
  <c r="D37" i="9"/>
  <c r="E37" i="9"/>
  <c r="B38" i="9"/>
  <c r="C38" i="9"/>
  <c r="D38" i="9"/>
  <c r="E38" i="9"/>
  <c r="B39" i="9"/>
  <c r="C39" i="9"/>
  <c r="D39" i="9"/>
  <c r="E39" i="9"/>
  <c r="B40" i="9"/>
  <c r="C40" i="9"/>
  <c r="D40" i="9"/>
  <c r="E40" i="9"/>
  <c r="B41" i="9"/>
  <c r="C41" i="9"/>
  <c r="D41" i="9"/>
  <c r="E41" i="9"/>
  <c r="B42" i="9"/>
  <c r="C42" i="9"/>
  <c r="D42" i="9"/>
  <c r="E42" i="9"/>
  <c r="B43" i="9"/>
  <c r="C43" i="9"/>
  <c r="D43" i="9"/>
  <c r="E43" i="9"/>
  <c r="B44" i="9"/>
  <c r="C44" i="9"/>
  <c r="D44" i="9"/>
  <c r="E44" i="9"/>
  <c r="B45" i="9"/>
  <c r="C45" i="9"/>
  <c r="D45" i="9"/>
  <c r="E45" i="9"/>
  <c r="B46" i="9"/>
  <c r="C46" i="9"/>
  <c r="D46" i="9"/>
  <c r="E46" i="9"/>
  <c r="B47" i="9"/>
  <c r="C47" i="9"/>
  <c r="D47" i="9"/>
  <c r="E47" i="9"/>
  <c r="B48" i="9"/>
  <c r="C48" i="9"/>
  <c r="D48" i="9"/>
  <c r="E48" i="9"/>
  <c r="B49" i="9"/>
  <c r="C49" i="9"/>
  <c r="D49" i="9"/>
  <c r="E49" i="9"/>
  <c r="B50" i="9"/>
  <c r="C50" i="9"/>
  <c r="D50" i="9"/>
  <c r="E50" i="9"/>
  <c r="B51" i="9"/>
  <c r="C51" i="9"/>
  <c r="D51" i="9"/>
  <c r="E51" i="9"/>
  <c r="B52" i="9"/>
  <c r="C52" i="9"/>
  <c r="D52" i="9"/>
  <c r="E52" i="9"/>
  <c r="B53" i="9"/>
  <c r="C53" i="9"/>
  <c r="D53" i="9"/>
  <c r="E53" i="9"/>
  <c r="B54" i="9"/>
  <c r="C54" i="9"/>
  <c r="D54" i="9"/>
  <c r="E54" i="9"/>
  <c r="B55" i="9"/>
  <c r="C55" i="9"/>
  <c r="D55" i="9"/>
  <c r="E55" i="9"/>
  <c r="B56" i="9"/>
  <c r="C56" i="9"/>
  <c r="D56" i="9"/>
  <c r="E56" i="9"/>
  <c r="B57" i="9"/>
  <c r="C57" i="9"/>
  <c r="D57" i="9"/>
  <c r="E57" i="9"/>
  <c r="B58" i="9"/>
  <c r="C58" i="9"/>
  <c r="D58" i="9"/>
  <c r="E58" i="9"/>
  <c r="I9" i="9"/>
  <c r="I9" i="8"/>
  <c r="I10" i="9"/>
  <c r="I10" i="8"/>
  <c r="C10" i="9"/>
  <c r="C9" i="9"/>
  <c r="G8" i="9"/>
  <c r="A8" i="9"/>
  <c r="C10" i="8" l="1"/>
  <c r="C9" i="8"/>
  <c r="G8" i="8"/>
  <c r="A8" i="8"/>
  <c r="H8" i="1" l="1"/>
  <c r="C29" i="7"/>
  <c r="F20" i="7"/>
  <c r="C20" i="7"/>
  <c r="F21" i="7"/>
  <c r="B28" i="4"/>
  <c r="C14" i="4"/>
  <c r="C13" i="4"/>
  <c r="C15" i="4"/>
  <c r="C22" i="4"/>
  <c r="C24" i="4"/>
  <c r="K78" i="3"/>
  <c r="B78" i="3"/>
  <c r="C6" i="3"/>
  <c r="C5" i="3"/>
  <c r="B8" i="3"/>
  <c r="B6" i="3"/>
  <c r="B5" i="3"/>
  <c r="AK10" i="2"/>
  <c r="AI10" i="2"/>
  <c r="AG10" i="2"/>
  <c r="AE10" i="2"/>
  <c r="AA10" i="2"/>
  <c r="Y10" i="2"/>
  <c r="W10" i="2"/>
  <c r="AL7" i="2"/>
  <c r="AN14" i="2" s="1"/>
  <c r="C13"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11" i="2"/>
  <c r="C12" i="2"/>
  <c r="C10" i="2"/>
  <c r="CN7" i="2" l="1"/>
  <c r="CP14" i="2" s="1"/>
  <c r="BI7" i="2"/>
  <c r="BK14" i="2" s="1"/>
  <c r="AP20" i="2"/>
  <c r="AR20" i="2"/>
  <c r="AT20" i="2"/>
  <c r="AW20" i="2"/>
  <c r="AY20" i="2"/>
  <c r="BA20" i="2"/>
  <c r="BF20" i="2"/>
  <c r="BH20" i="2"/>
  <c r="AP21" i="2"/>
  <c r="AR21" i="2"/>
  <c r="AT21" i="2"/>
  <c r="AW21" i="2"/>
  <c r="AY21" i="2"/>
  <c r="BA21" i="2"/>
  <c r="BF21" i="2"/>
  <c r="BH21" i="2"/>
  <c r="AP22" i="2"/>
  <c r="AR22" i="2"/>
  <c r="AT22" i="2"/>
  <c r="AW22" i="2"/>
  <c r="AY22" i="2"/>
  <c r="BA22" i="2"/>
  <c r="BF22" i="2"/>
  <c r="BH22" i="2"/>
  <c r="AP23" i="2"/>
  <c r="AR23" i="2"/>
  <c r="AT23" i="2"/>
  <c r="AW23" i="2"/>
  <c r="AY23" i="2"/>
  <c r="BA23" i="2"/>
  <c r="BF23" i="2"/>
  <c r="BH23" i="2"/>
  <c r="AP24" i="2"/>
  <c r="AR24" i="2"/>
  <c r="AT24" i="2"/>
  <c r="AW24" i="2"/>
  <c r="AY24" i="2"/>
  <c r="BA24" i="2"/>
  <c r="BF24" i="2"/>
  <c r="BH24" i="2"/>
  <c r="AP25" i="2"/>
  <c r="AR25" i="2"/>
  <c r="AT25" i="2"/>
  <c r="AW25" i="2"/>
  <c r="AY25" i="2"/>
  <c r="BA25" i="2"/>
  <c r="BF25" i="2"/>
  <c r="BH25" i="2"/>
  <c r="AP26" i="2"/>
  <c r="AR26" i="2"/>
  <c r="AT26" i="2"/>
  <c r="AW26" i="2"/>
  <c r="AY26" i="2"/>
  <c r="BA26" i="2"/>
  <c r="BF26" i="2"/>
  <c r="BH26" i="2"/>
  <c r="AP27" i="2"/>
  <c r="AR27" i="2"/>
  <c r="AT27" i="2"/>
  <c r="AW27" i="2"/>
  <c r="AY27" i="2"/>
  <c r="BA27" i="2"/>
  <c r="BF27" i="2"/>
  <c r="BH27" i="2"/>
  <c r="AP28" i="2"/>
  <c r="AR28" i="2"/>
  <c r="AT28" i="2"/>
  <c r="AW28" i="2"/>
  <c r="AY28" i="2"/>
  <c r="BA28" i="2"/>
  <c r="BF28" i="2"/>
  <c r="BH28" i="2"/>
  <c r="AP29" i="2"/>
  <c r="AR29" i="2"/>
  <c r="AT29" i="2"/>
  <c r="AW29" i="2"/>
  <c r="AY29" i="2"/>
  <c r="BA29" i="2"/>
  <c r="BF29" i="2"/>
  <c r="BH29" i="2"/>
  <c r="AP30" i="2"/>
  <c r="AR30" i="2"/>
  <c r="AT30" i="2"/>
  <c r="AW30" i="2"/>
  <c r="AY30" i="2"/>
  <c r="BA30" i="2"/>
  <c r="BF30" i="2"/>
  <c r="BH30" i="2"/>
  <c r="AP31" i="2"/>
  <c r="AR31" i="2"/>
  <c r="AT31" i="2"/>
  <c r="AW31" i="2"/>
  <c r="AY31" i="2"/>
  <c r="BA31" i="2"/>
  <c r="BF31" i="2"/>
  <c r="BH31" i="2"/>
  <c r="AP32" i="2"/>
  <c r="AR32" i="2"/>
  <c r="AT32" i="2"/>
  <c r="AW32" i="2"/>
  <c r="AY32" i="2"/>
  <c r="BA32" i="2"/>
  <c r="BF32" i="2"/>
  <c r="BH32" i="2"/>
  <c r="CQ14" i="2" l="1"/>
  <c r="CR14" i="2" s="1"/>
  <c r="K12" i="3"/>
  <c r="J12" i="3"/>
  <c r="G12" i="3"/>
  <c r="F12" i="3"/>
  <c r="E12" i="3"/>
  <c r="D12" i="3"/>
  <c r="C12" i="3"/>
  <c r="AZ7" i="2" l="1"/>
  <c r="BB14" i="2" s="1"/>
  <c r="AS7" i="2"/>
  <c r="AU14" i="2" s="1"/>
  <c r="BU11" i="2"/>
  <c r="BW11" i="2"/>
  <c r="BY11" i="2"/>
  <c r="CA11" i="2"/>
  <c r="CC11" i="2"/>
  <c r="CE11" i="2"/>
  <c r="CG11" i="2"/>
  <c r="CI11" i="2"/>
  <c r="CK11" i="2"/>
  <c r="CM11" i="2"/>
  <c r="CO11" i="2"/>
  <c r="BU12" i="2"/>
  <c r="BW12" i="2"/>
  <c r="BY12" i="2"/>
  <c r="CA12" i="2"/>
  <c r="CC12" i="2"/>
  <c r="CE12" i="2"/>
  <c r="CG12" i="2"/>
  <c r="CI12" i="2"/>
  <c r="CK12" i="2"/>
  <c r="CM12" i="2"/>
  <c r="CO12" i="2"/>
  <c r="BU13" i="2"/>
  <c r="BW13" i="2"/>
  <c r="BY13" i="2"/>
  <c r="CA13" i="2"/>
  <c r="CC13" i="2"/>
  <c r="CE13" i="2"/>
  <c r="CG13" i="2"/>
  <c r="CI13" i="2"/>
  <c r="CK13" i="2"/>
  <c r="CM13" i="2"/>
  <c r="CO13" i="2"/>
  <c r="BU15" i="2"/>
  <c r="BW15" i="2"/>
  <c r="BY15" i="2"/>
  <c r="CA15" i="2"/>
  <c r="CC15" i="2"/>
  <c r="CE15" i="2"/>
  <c r="CG15" i="2"/>
  <c r="CI15" i="2"/>
  <c r="CK15" i="2"/>
  <c r="CM15" i="2"/>
  <c r="CO15" i="2"/>
  <c r="BU16" i="2"/>
  <c r="BW16" i="2"/>
  <c r="BY16" i="2"/>
  <c r="CA16" i="2"/>
  <c r="CC16" i="2"/>
  <c r="CE16" i="2"/>
  <c r="CG16" i="2"/>
  <c r="CI16" i="2"/>
  <c r="CK16" i="2"/>
  <c r="CM16" i="2"/>
  <c r="CO16" i="2"/>
  <c r="BU17" i="2"/>
  <c r="BW17" i="2"/>
  <c r="BY17" i="2"/>
  <c r="CA17" i="2"/>
  <c r="CC17" i="2"/>
  <c r="CE17" i="2"/>
  <c r="CG17" i="2"/>
  <c r="CI17" i="2"/>
  <c r="CK17" i="2"/>
  <c r="CM17" i="2"/>
  <c r="CO17" i="2"/>
  <c r="BU18" i="2"/>
  <c r="BW18" i="2"/>
  <c r="BY18" i="2"/>
  <c r="CA18" i="2"/>
  <c r="CC18" i="2"/>
  <c r="CE18" i="2"/>
  <c r="CG18" i="2"/>
  <c r="CI18" i="2"/>
  <c r="CK18" i="2"/>
  <c r="CM18" i="2"/>
  <c r="CO18" i="2"/>
  <c r="BU19" i="2"/>
  <c r="BW19" i="2"/>
  <c r="BY19" i="2"/>
  <c r="CA19" i="2"/>
  <c r="CC19" i="2"/>
  <c r="CE19" i="2"/>
  <c r="CG19" i="2"/>
  <c r="CI19" i="2"/>
  <c r="CK19" i="2"/>
  <c r="CM19" i="2"/>
  <c r="CO19" i="2"/>
  <c r="BU20" i="2"/>
  <c r="BW20" i="2"/>
  <c r="BY20" i="2"/>
  <c r="CA20" i="2"/>
  <c r="CC20" i="2"/>
  <c r="CE20" i="2"/>
  <c r="CG20" i="2"/>
  <c r="CI20" i="2"/>
  <c r="CK20" i="2"/>
  <c r="CM20" i="2"/>
  <c r="CO20" i="2"/>
  <c r="BU21" i="2"/>
  <c r="BW21" i="2"/>
  <c r="BY21" i="2"/>
  <c r="CA21" i="2"/>
  <c r="CC21" i="2"/>
  <c r="CE21" i="2"/>
  <c r="CG21" i="2"/>
  <c r="CI21" i="2"/>
  <c r="CK21" i="2"/>
  <c r="CM21" i="2"/>
  <c r="CO21" i="2"/>
  <c r="BU22" i="2"/>
  <c r="BW22" i="2"/>
  <c r="BY22" i="2"/>
  <c r="CA22" i="2"/>
  <c r="CC22" i="2"/>
  <c r="CE22" i="2"/>
  <c r="CG22" i="2"/>
  <c r="CI22" i="2"/>
  <c r="CK22" i="2"/>
  <c r="CM22" i="2"/>
  <c r="CO22" i="2"/>
  <c r="BU23" i="2"/>
  <c r="BW23" i="2"/>
  <c r="BY23" i="2"/>
  <c r="CA23" i="2"/>
  <c r="CC23" i="2"/>
  <c r="CE23" i="2"/>
  <c r="CG23" i="2"/>
  <c r="CI23" i="2"/>
  <c r="CK23" i="2"/>
  <c r="CM23" i="2"/>
  <c r="CO23" i="2"/>
  <c r="BU24" i="2"/>
  <c r="BW24" i="2"/>
  <c r="BY24" i="2"/>
  <c r="CA24" i="2"/>
  <c r="CC24" i="2"/>
  <c r="CE24" i="2"/>
  <c r="CG24" i="2"/>
  <c r="CI24" i="2"/>
  <c r="CK24" i="2"/>
  <c r="CM24" i="2"/>
  <c r="CO24" i="2"/>
  <c r="BU25" i="2"/>
  <c r="BW25" i="2"/>
  <c r="BY25" i="2"/>
  <c r="CA25" i="2"/>
  <c r="CC25" i="2"/>
  <c r="CE25" i="2"/>
  <c r="CG25" i="2"/>
  <c r="CI25" i="2"/>
  <c r="CK25" i="2"/>
  <c r="CM25" i="2"/>
  <c r="CO25" i="2"/>
  <c r="BU26" i="2"/>
  <c r="BW26" i="2"/>
  <c r="BY26" i="2"/>
  <c r="CA26" i="2"/>
  <c r="CC26" i="2"/>
  <c r="CE26" i="2"/>
  <c r="CG26" i="2"/>
  <c r="CI26" i="2"/>
  <c r="CK26" i="2"/>
  <c r="CM26" i="2"/>
  <c r="CO26" i="2"/>
  <c r="BU27" i="2"/>
  <c r="BW27" i="2"/>
  <c r="BY27" i="2"/>
  <c r="CA27" i="2"/>
  <c r="CC27" i="2"/>
  <c r="CE27" i="2"/>
  <c r="CG27" i="2"/>
  <c r="CI27" i="2"/>
  <c r="CK27" i="2"/>
  <c r="CM27" i="2"/>
  <c r="CO27" i="2"/>
  <c r="BU28" i="2"/>
  <c r="BW28" i="2"/>
  <c r="BY28" i="2"/>
  <c r="CA28" i="2"/>
  <c r="CC28" i="2"/>
  <c r="CE28" i="2"/>
  <c r="CG28" i="2"/>
  <c r="CI28" i="2"/>
  <c r="CK28" i="2"/>
  <c r="CM28" i="2"/>
  <c r="CO28" i="2"/>
  <c r="BU29" i="2"/>
  <c r="BW29" i="2"/>
  <c r="BY29" i="2"/>
  <c r="CA29" i="2"/>
  <c r="CC29" i="2"/>
  <c r="CE29" i="2"/>
  <c r="CG29" i="2"/>
  <c r="CI29" i="2"/>
  <c r="CK29" i="2"/>
  <c r="CM29" i="2"/>
  <c r="CO29" i="2"/>
  <c r="BU30" i="2"/>
  <c r="BW30" i="2"/>
  <c r="BY30" i="2"/>
  <c r="CA30" i="2"/>
  <c r="CC30" i="2"/>
  <c r="CE30" i="2"/>
  <c r="CG30" i="2"/>
  <c r="CI30" i="2"/>
  <c r="CK30" i="2"/>
  <c r="CM30" i="2"/>
  <c r="CO30" i="2"/>
  <c r="BU31" i="2"/>
  <c r="BW31" i="2"/>
  <c r="BY31" i="2"/>
  <c r="CA31" i="2"/>
  <c r="CC31" i="2"/>
  <c r="CE31" i="2"/>
  <c r="CG31" i="2"/>
  <c r="CI31" i="2"/>
  <c r="CK31" i="2"/>
  <c r="CM31" i="2"/>
  <c r="CO31" i="2"/>
  <c r="BU32" i="2"/>
  <c r="BW32" i="2"/>
  <c r="BY32" i="2"/>
  <c r="CA32" i="2"/>
  <c r="CC32" i="2"/>
  <c r="CE32" i="2"/>
  <c r="CG32" i="2"/>
  <c r="CI32" i="2"/>
  <c r="CK32" i="2"/>
  <c r="CM32" i="2"/>
  <c r="CO32" i="2"/>
  <c r="BU33" i="2"/>
  <c r="BW33" i="2"/>
  <c r="BY33" i="2"/>
  <c r="CA33" i="2"/>
  <c r="CC33" i="2"/>
  <c r="CE33" i="2"/>
  <c r="CG33" i="2"/>
  <c r="CI33" i="2"/>
  <c r="CK33" i="2"/>
  <c r="CM33" i="2"/>
  <c r="CO33" i="2"/>
  <c r="BU34" i="2"/>
  <c r="BW34" i="2"/>
  <c r="BY34" i="2"/>
  <c r="CA34" i="2"/>
  <c r="CC34" i="2"/>
  <c r="CE34" i="2"/>
  <c r="CG34" i="2"/>
  <c r="CI34" i="2"/>
  <c r="CK34" i="2"/>
  <c r="CM34" i="2"/>
  <c r="CO34" i="2"/>
  <c r="BU35" i="2"/>
  <c r="BW35" i="2"/>
  <c r="BY35" i="2"/>
  <c r="CA35" i="2"/>
  <c r="CC35" i="2"/>
  <c r="CE35" i="2"/>
  <c r="CG35" i="2"/>
  <c r="CI35" i="2"/>
  <c r="CK35" i="2"/>
  <c r="CM35" i="2"/>
  <c r="CO35" i="2"/>
  <c r="BU36" i="2"/>
  <c r="BW36" i="2"/>
  <c r="BY36" i="2"/>
  <c r="CA36" i="2"/>
  <c r="CC36" i="2"/>
  <c r="CE36" i="2"/>
  <c r="CG36" i="2"/>
  <c r="CI36" i="2"/>
  <c r="CK36" i="2"/>
  <c r="CM36" i="2"/>
  <c r="CO36" i="2"/>
  <c r="BU37" i="2"/>
  <c r="BW37" i="2"/>
  <c r="BY37" i="2"/>
  <c r="CA37" i="2"/>
  <c r="CC37" i="2"/>
  <c r="CE37" i="2"/>
  <c r="CG37" i="2"/>
  <c r="CI37" i="2"/>
  <c r="CK37" i="2"/>
  <c r="CM37" i="2"/>
  <c r="CO37" i="2"/>
  <c r="BU38" i="2"/>
  <c r="BW38" i="2"/>
  <c r="BY38" i="2"/>
  <c r="CA38" i="2"/>
  <c r="CC38" i="2"/>
  <c r="CE38" i="2"/>
  <c r="CG38" i="2"/>
  <c r="CI38" i="2"/>
  <c r="CK38" i="2"/>
  <c r="CM38" i="2"/>
  <c r="CO38" i="2"/>
  <c r="BU39" i="2"/>
  <c r="BW39" i="2"/>
  <c r="BY39" i="2"/>
  <c r="CA39" i="2"/>
  <c r="CC39" i="2"/>
  <c r="CE39" i="2"/>
  <c r="CG39" i="2"/>
  <c r="CI39" i="2"/>
  <c r="CK39" i="2"/>
  <c r="CM39" i="2"/>
  <c r="CO39" i="2"/>
  <c r="BU40" i="2"/>
  <c r="BW40" i="2"/>
  <c r="BY40" i="2"/>
  <c r="CA40" i="2"/>
  <c r="CC40" i="2"/>
  <c r="CE40" i="2"/>
  <c r="CG40" i="2"/>
  <c r="CI40" i="2"/>
  <c r="CK40" i="2"/>
  <c r="CM40" i="2"/>
  <c r="CO40" i="2"/>
  <c r="BU41" i="2"/>
  <c r="BW41" i="2"/>
  <c r="BY41" i="2"/>
  <c r="CA41" i="2"/>
  <c r="CC41" i="2"/>
  <c r="CE41" i="2"/>
  <c r="CG41" i="2"/>
  <c r="CI41" i="2"/>
  <c r="CK41" i="2"/>
  <c r="CM41" i="2"/>
  <c r="CO41" i="2"/>
  <c r="BU42" i="2"/>
  <c r="BW42" i="2"/>
  <c r="BY42" i="2"/>
  <c r="CA42" i="2"/>
  <c r="CC42" i="2"/>
  <c r="CE42" i="2"/>
  <c r="CG42" i="2"/>
  <c r="CI42" i="2"/>
  <c r="CK42" i="2"/>
  <c r="CM42" i="2"/>
  <c r="CO42" i="2"/>
  <c r="BU43" i="2"/>
  <c r="BW43" i="2"/>
  <c r="BY43" i="2"/>
  <c r="CA43" i="2"/>
  <c r="CC43" i="2"/>
  <c r="CE43" i="2"/>
  <c r="CG43" i="2"/>
  <c r="CI43" i="2"/>
  <c r="CK43" i="2"/>
  <c r="CM43" i="2"/>
  <c r="CO43" i="2"/>
  <c r="BU44" i="2"/>
  <c r="BW44" i="2"/>
  <c r="BY44" i="2"/>
  <c r="CA44" i="2"/>
  <c r="CC44" i="2"/>
  <c r="CE44" i="2"/>
  <c r="CG44" i="2"/>
  <c r="CI44" i="2"/>
  <c r="CK44" i="2"/>
  <c r="CM44" i="2"/>
  <c r="CO44" i="2"/>
  <c r="BU45" i="2"/>
  <c r="BW45" i="2"/>
  <c r="BY45" i="2"/>
  <c r="CA45" i="2"/>
  <c r="CC45" i="2"/>
  <c r="CE45" i="2"/>
  <c r="CG45" i="2"/>
  <c r="CI45" i="2"/>
  <c r="CK45" i="2"/>
  <c r="CM45" i="2"/>
  <c r="CO45" i="2"/>
  <c r="BU46" i="2"/>
  <c r="BW46" i="2"/>
  <c r="BY46" i="2"/>
  <c r="CA46" i="2"/>
  <c r="CC46" i="2"/>
  <c r="CE46" i="2"/>
  <c r="CG46" i="2"/>
  <c r="CI46" i="2"/>
  <c r="CK46" i="2"/>
  <c r="CM46" i="2"/>
  <c r="CO46" i="2"/>
  <c r="BU47" i="2"/>
  <c r="BW47" i="2"/>
  <c r="BY47" i="2"/>
  <c r="CA47" i="2"/>
  <c r="CC47" i="2"/>
  <c r="CE47" i="2"/>
  <c r="CG47" i="2"/>
  <c r="CI47" i="2"/>
  <c r="CK47" i="2"/>
  <c r="CM47" i="2"/>
  <c r="CO47" i="2"/>
  <c r="BU48" i="2"/>
  <c r="BW48" i="2"/>
  <c r="BY48" i="2"/>
  <c r="CA48" i="2"/>
  <c r="CC48" i="2"/>
  <c r="CE48" i="2"/>
  <c r="CG48" i="2"/>
  <c r="CI48" i="2"/>
  <c r="CK48" i="2"/>
  <c r="CM48" i="2"/>
  <c r="CO48" i="2"/>
  <c r="BU49" i="2"/>
  <c r="BW49" i="2"/>
  <c r="BY49" i="2"/>
  <c r="CA49" i="2"/>
  <c r="CC49" i="2"/>
  <c r="CE49" i="2"/>
  <c r="CG49" i="2"/>
  <c r="CI49" i="2"/>
  <c r="CK49" i="2"/>
  <c r="CM49" i="2"/>
  <c r="CO49" i="2"/>
  <c r="BU50" i="2"/>
  <c r="BW50" i="2"/>
  <c r="BY50" i="2"/>
  <c r="CA50" i="2"/>
  <c r="CC50" i="2"/>
  <c r="CE50" i="2"/>
  <c r="CG50" i="2"/>
  <c r="CI50" i="2"/>
  <c r="CK50" i="2"/>
  <c r="CM50" i="2"/>
  <c r="CO50" i="2"/>
  <c r="BU51" i="2"/>
  <c r="BW51" i="2"/>
  <c r="BY51" i="2"/>
  <c r="CA51" i="2"/>
  <c r="CC51" i="2"/>
  <c r="CE51" i="2"/>
  <c r="CG51" i="2"/>
  <c r="CI51" i="2"/>
  <c r="CK51" i="2"/>
  <c r="CM51" i="2"/>
  <c r="CO51" i="2"/>
  <c r="BU52" i="2"/>
  <c r="BW52" i="2"/>
  <c r="BY52" i="2"/>
  <c r="CA52" i="2"/>
  <c r="CC52" i="2"/>
  <c r="CE52" i="2"/>
  <c r="CG52" i="2"/>
  <c r="CI52" i="2"/>
  <c r="CK52" i="2"/>
  <c r="CM52" i="2"/>
  <c r="CO52" i="2"/>
  <c r="BU53" i="2"/>
  <c r="BW53" i="2"/>
  <c r="BY53" i="2"/>
  <c r="CA53" i="2"/>
  <c r="CC53" i="2"/>
  <c r="CE53" i="2"/>
  <c r="CG53" i="2"/>
  <c r="CI53" i="2"/>
  <c r="CK53" i="2"/>
  <c r="CM53" i="2"/>
  <c r="CO53" i="2"/>
  <c r="BU54" i="2"/>
  <c r="BW54" i="2"/>
  <c r="BY54" i="2"/>
  <c r="CA54" i="2"/>
  <c r="CC54" i="2"/>
  <c r="CE54" i="2"/>
  <c r="CG54" i="2"/>
  <c r="CI54" i="2"/>
  <c r="CK54" i="2"/>
  <c r="CM54" i="2"/>
  <c r="CO54" i="2"/>
  <c r="BU55" i="2"/>
  <c r="BW55" i="2"/>
  <c r="BY55" i="2"/>
  <c r="CA55" i="2"/>
  <c r="CC55" i="2"/>
  <c r="CE55" i="2"/>
  <c r="CG55" i="2"/>
  <c r="CI55" i="2"/>
  <c r="CK55" i="2"/>
  <c r="CM55" i="2"/>
  <c r="CO55" i="2"/>
  <c r="BU56" i="2"/>
  <c r="BW56" i="2"/>
  <c r="BY56" i="2"/>
  <c r="CA56" i="2"/>
  <c r="CC56" i="2"/>
  <c r="CE56" i="2"/>
  <c r="CG56" i="2"/>
  <c r="CI56" i="2"/>
  <c r="CK56" i="2"/>
  <c r="CM56" i="2"/>
  <c r="CO56" i="2"/>
  <c r="BU57" i="2"/>
  <c r="BW57" i="2"/>
  <c r="BY57" i="2"/>
  <c r="CA57" i="2"/>
  <c r="CC57" i="2"/>
  <c r="CE57" i="2"/>
  <c r="CG57" i="2"/>
  <c r="CI57" i="2"/>
  <c r="CK57" i="2"/>
  <c r="CM57" i="2"/>
  <c r="CO57" i="2"/>
  <c r="BU58" i="2"/>
  <c r="BW58" i="2"/>
  <c r="BY58" i="2"/>
  <c r="CA58" i="2"/>
  <c r="CC58" i="2"/>
  <c r="CE58" i="2"/>
  <c r="CG58" i="2"/>
  <c r="CI58" i="2"/>
  <c r="CK58" i="2"/>
  <c r="CM58" i="2"/>
  <c r="CO58" i="2"/>
  <c r="BU59" i="2"/>
  <c r="BW59" i="2"/>
  <c r="BY59" i="2"/>
  <c r="CA59" i="2"/>
  <c r="CC59" i="2"/>
  <c r="CE59" i="2"/>
  <c r="CG59" i="2"/>
  <c r="CI59" i="2"/>
  <c r="CK59" i="2"/>
  <c r="CM59" i="2"/>
  <c r="CO59" i="2"/>
  <c r="BU60" i="2"/>
  <c r="BW60" i="2"/>
  <c r="BY60" i="2"/>
  <c r="CA60" i="2"/>
  <c r="CC60" i="2"/>
  <c r="CE60" i="2"/>
  <c r="CG60" i="2"/>
  <c r="CI60" i="2"/>
  <c r="CK60" i="2"/>
  <c r="CM60" i="2"/>
  <c r="CO60" i="2"/>
  <c r="BU61" i="2"/>
  <c r="BW61" i="2"/>
  <c r="BY61" i="2"/>
  <c r="CA61" i="2"/>
  <c r="CC61" i="2"/>
  <c r="CE61" i="2"/>
  <c r="CG61" i="2"/>
  <c r="CI61" i="2"/>
  <c r="CK61" i="2"/>
  <c r="CM61" i="2"/>
  <c r="CO61" i="2"/>
  <c r="BU62" i="2"/>
  <c r="BW62" i="2"/>
  <c r="BY62" i="2"/>
  <c r="CA62" i="2"/>
  <c r="CC62" i="2"/>
  <c r="CE62" i="2"/>
  <c r="CG62" i="2"/>
  <c r="CI62" i="2"/>
  <c r="CK62" i="2"/>
  <c r="CM62" i="2"/>
  <c r="CO62" i="2"/>
  <c r="BU63" i="2"/>
  <c r="BW63" i="2"/>
  <c r="BY63" i="2"/>
  <c r="CA63" i="2"/>
  <c r="CC63" i="2"/>
  <c r="CE63" i="2"/>
  <c r="CG63" i="2"/>
  <c r="CI63" i="2"/>
  <c r="CK63" i="2"/>
  <c r="CM63" i="2"/>
  <c r="CO63" i="2"/>
  <c r="BU64" i="2"/>
  <c r="BW64" i="2"/>
  <c r="BY64" i="2"/>
  <c r="CA64" i="2"/>
  <c r="CC64" i="2"/>
  <c r="CE64" i="2"/>
  <c r="CG64" i="2"/>
  <c r="CI64" i="2"/>
  <c r="CK64" i="2"/>
  <c r="CM64" i="2"/>
  <c r="CO64" i="2"/>
  <c r="BU65" i="2"/>
  <c r="BW65" i="2"/>
  <c r="BY65" i="2"/>
  <c r="CA65" i="2"/>
  <c r="CC65" i="2"/>
  <c r="CE65" i="2"/>
  <c r="CG65" i="2"/>
  <c r="CI65" i="2"/>
  <c r="CK65" i="2"/>
  <c r="CM65" i="2"/>
  <c r="CO65" i="2"/>
  <c r="BU66" i="2"/>
  <c r="BW66" i="2"/>
  <c r="BY66" i="2"/>
  <c r="CA66" i="2"/>
  <c r="CC66" i="2"/>
  <c r="CE66" i="2"/>
  <c r="CG66" i="2"/>
  <c r="CI66" i="2"/>
  <c r="CK66" i="2"/>
  <c r="CM66" i="2"/>
  <c r="CO66" i="2"/>
  <c r="BU67" i="2"/>
  <c r="BW67" i="2"/>
  <c r="BY67" i="2"/>
  <c r="CA67" i="2"/>
  <c r="CC67" i="2"/>
  <c r="CE67" i="2"/>
  <c r="CG67" i="2"/>
  <c r="CI67" i="2"/>
  <c r="CK67" i="2"/>
  <c r="CM67" i="2"/>
  <c r="CO67" i="2"/>
  <c r="BU68" i="2"/>
  <c r="BW68" i="2"/>
  <c r="BY68" i="2"/>
  <c r="CA68" i="2"/>
  <c r="CC68" i="2"/>
  <c r="CE68" i="2"/>
  <c r="CG68" i="2"/>
  <c r="CI68" i="2"/>
  <c r="CK68" i="2"/>
  <c r="CM68" i="2"/>
  <c r="CO68" i="2"/>
  <c r="BU69" i="2"/>
  <c r="BW69" i="2"/>
  <c r="BY69" i="2"/>
  <c r="CA69" i="2"/>
  <c r="CC69" i="2"/>
  <c r="CE69" i="2"/>
  <c r="CG69" i="2"/>
  <c r="CI69" i="2"/>
  <c r="CK69" i="2"/>
  <c r="CM69" i="2"/>
  <c r="CO69" i="2"/>
  <c r="BU70" i="2"/>
  <c r="BW70" i="2"/>
  <c r="BY70" i="2"/>
  <c r="CA70" i="2"/>
  <c r="CC70" i="2"/>
  <c r="CE70" i="2"/>
  <c r="CG70" i="2"/>
  <c r="CI70" i="2"/>
  <c r="CK70" i="2"/>
  <c r="CM70" i="2"/>
  <c r="CO70" i="2"/>
  <c r="CO10" i="2"/>
  <c r="CM10" i="2"/>
  <c r="CK10" i="2"/>
  <c r="CI10" i="2"/>
  <c r="CG10" i="2"/>
  <c r="CE10" i="2"/>
  <c r="CC10" i="2"/>
  <c r="CA10" i="2"/>
  <c r="BY10" i="2"/>
  <c r="BW10" i="2"/>
  <c r="BU10" i="2"/>
  <c r="BS11" i="2"/>
  <c r="BS12" i="2"/>
  <c r="BS13" i="2"/>
  <c r="BS15" i="2"/>
  <c r="BS16" i="2"/>
  <c r="BS17" i="2"/>
  <c r="BS18" i="2"/>
  <c r="BS19" i="2"/>
  <c r="BS20" i="2"/>
  <c r="BS21" i="2"/>
  <c r="BS22" i="2"/>
  <c r="BS23" i="2"/>
  <c r="BS24" i="2"/>
  <c r="BS25" i="2"/>
  <c r="BS26" i="2"/>
  <c r="BS27" i="2"/>
  <c r="BS28" i="2"/>
  <c r="BS29" i="2"/>
  <c r="BS30" i="2"/>
  <c r="BS31" i="2"/>
  <c r="BS32" i="2"/>
  <c r="BS33" i="2"/>
  <c r="BS34" i="2"/>
  <c r="BS35" i="2"/>
  <c r="BS36" i="2"/>
  <c r="BS37" i="2"/>
  <c r="BS38" i="2"/>
  <c r="BS39" i="2"/>
  <c r="BS40" i="2"/>
  <c r="BS41" i="2"/>
  <c r="BS42" i="2"/>
  <c r="BS43" i="2"/>
  <c r="BS44" i="2"/>
  <c r="BS45" i="2"/>
  <c r="BS46" i="2"/>
  <c r="BS47" i="2"/>
  <c r="BS48" i="2"/>
  <c r="BS49" i="2"/>
  <c r="BS50" i="2"/>
  <c r="BS51" i="2"/>
  <c r="BS52" i="2"/>
  <c r="BS53" i="2"/>
  <c r="BS54" i="2"/>
  <c r="BS55" i="2"/>
  <c r="BS56" i="2"/>
  <c r="BS57" i="2"/>
  <c r="BS58" i="2"/>
  <c r="BS59" i="2"/>
  <c r="BS60" i="2"/>
  <c r="BS61" i="2"/>
  <c r="BS62" i="2"/>
  <c r="BS63" i="2"/>
  <c r="BS64" i="2"/>
  <c r="BS65" i="2"/>
  <c r="BS66" i="2"/>
  <c r="BS67" i="2"/>
  <c r="BS68" i="2"/>
  <c r="BS69" i="2"/>
  <c r="BS70" i="2"/>
  <c r="BS10" i="2"/>
  <c r="BQ11" i="2"/>
  <c r="BQ12" i="2"/>
  <c r="BQ13" i="2"/>
  <c r="BQ15" i="2"/>
  <c r="BQ16" i="2"/>
  <c r="BQ17" i="2"/>
  <c r="BQ18" i="2"/>
  <c r="BQ19" i="2"/>
  <c r="BQ20" i="2"/>
  <c r="BQ21" i="2"/>
  <c r="BQ22" i="2"/>
  <c r="BQ23" i="2"/>
  <c r="BQ24" i="2"/>
  <c r="BQ25" i="2"/>
  <c r="BQ26" i="2"/>
  <c r="BQ27" i="2"/>
  <c r="BQ28" i="2"/>
  <c r="BQ29" i="2"/>
  <c r="BQ30" i="2"/>
  <c r="BQ31" i="2"/>
  <c r="BQ32" i="2"/>
  <c r="BQ33" i="2"/>
  <c r="BQ34" i="2"/>
  <c r="BQ35" i="2"/>
  <c r="BQ36" i="2"/>
  <c r="BQ37" i="2"/>
  <c r="BQ38" i="2"/>
  <c r="BQ39" i="2"/>
  <c r="BQ40" i="2"/>
  <c r="BQ41" i="2"/>
  <c r="BQ42" i="2"/>
  <c r="BQ43" i="2"/>
  <c r="BQ44" i="2"/>
  <c r="BQ45" i="2"/>
  <c r="BQ46" i="2"/>
  <c r="BQ47" i="2"/>
  <c r="BQ48" i="2"/>
  <c r="BQ49" i="2"/>
  <c r="BQ50" i="2"/>
  <c r="BQ51" i="2"/>
  <c r="BQ52" i="2"/>
  <c r="BQ53" i="2"/>
  <c r="BQ54" i="2"/>
  <c r="BQ55" i="2"/>
  <c r="BQ56" i="2"/>
  <c r="BQ57" i="2"/>
  <c r="BQ58" i="2"/>
  <c r="BQ59" i="2"/>
  <c r="BQ60" i="2"/>
  <c r="BQ61" i="2"/>
  <c r="BQ62" i="2"/>
  <c r="BQ63" i="2"/>
  <c r="BQ64" i="2"/>
  <c r="BQ65" i="2"/>
  <c r="BQ66" i="2"/>
  <c r="BQ67" i="2"/>
  <c r="BQ68" i="2"/>
  <c r="BQ69" i="2"/>
  <c r="BQ70" i="2"/>
  <c r="BQ10" i="2"/>
  <c r="BO11" i="2"/>
  <c r="BO12" i="2"/>
  <c r="BO13" i="2"/>
  <c r="BO15" i="2"/>
  <c r="BO16" i="2"/>
  <c r="BO17" i="2"/>
  <c r="BO18" i="2"/>
  <c r="BO19" i="2"/>
  <c r="BO20" i="2"/>
  <c r="BO21" i="2"/>
  <c r="BO22" i="2"/>
  <c r="BO23" i="2"/>
  <c r="BO24" i="2"/>
  <c r="BO25" i="2"/>
  <c r="BO26" i="2"/>
  <c r="BO27" i="2"/>
  <c r="BO28" i="2"/>
  <c r="BO29" i="2"/>
  <c r="BO30" i="2"/>
  <c r="BO31" i="2"/>
  <c r="BO32" i="2"/>
  <c r="BO33" i="2"/>
  <c r="BO34" i="2"/>
  <c r="BO35" i="2"/>
  <c r="BO36" i="2"/>
  <c r="BO37" i="2"/>
  <c r="BO38" i="2"/>
  <c r="BO39" i="2"/>
  <c r="BO40" i="2"/>
  <c r="BO41" i="2"/>
  <c r="BO42" i="2"/>
  <c r="BO43" i="2"/>
  <c r="BO44" i="2"/>
  <c r="BO45" i="2"/>
  <c r="BO46" i="2"/>
  <c r="BO47" i="2"/>
  <c r="BO48" i="2"/>
  <c r="BO49" i="2"/>
  <c r="BO50" i="2"/>
  <c r="BO51" i="2"/>
  <c r="BO52" i="2"/>
  <c r="BO53" i="2"/>
  <c r="BO54" i="2"/>
  <c r="BO55" i="2"/>
  <c r="BO56" i="2"/>
  <c r="BO57" i="2"/>
  <c r="BO58" i="2"/>
  <c r="BO59" i="2"/>
  <c r="BO60" i="2"/>
  <c r="BO61" i="2"/>
  <c r="BO62" i="2"/>
  <c r="BO63" i="2"/>
  <c r="BO64" i="2"/>
  <c r="BO65" i="2"/>
  <c r="BO66" i="2"/>
  <c r="BO67" i="2"/>
  <c r="BO68" i="2"/>
  <c r="BO69" i="2"/>
  <c r="BO70" i="2"/>
  <c r="BO10" i="2"/>
  <c r="BM11" i="2"/>
  <c r="BM12" i="2"/>
  <c r="BM13" i="2"/>
  <c r="BM15" i="2"/>
  <c r="BM16" i="2"/>
  <c r="BM17" i="2"/>
  <c r="BM18" i="2"/>
  <c r="BM19" i="2"/>
  <c r="BM20" i="2"/>
  <c r="BM21" i="2"/>
  <c r="BM22" i="2"/>
  <c r="BM23" i="2"/>
  <c r="BM24" i="2"/>
  <c r="BM25" i="2"/>
  <c r="BM26" i="2"/>
  <c r="BM27" i="2"/>
  <c r="BM28" i="2"/>
  <c r="BM29" i="2"/>
  <c r="BM30" i="2"/>
  <c r="BM31" i="2"/>
  <c r="BM32" i="2"/>
  <c r="BM33" i="2"/>
  <c r="BM34" i="2"/>
  <c r="BM35" i="2"/>
  <c r="BM36" i="2"/>
  <c r="BM37" i="2"/>
  <c r="BM38" i="2"/>
  <c r="BM39" i="2"/>
  <c r="BM40" i="2"/>
  <c r="BM41" i="2"/>
  <c r="BM42" i="2"/>
  <c r="BM43" i="2"/>
  <c r="BM44" i="2"/>
  <c r="BM45" i="2"/>
  <c r="BM46" i="2"/>
  <c r="BM47" i="2"/>
  <c r="BM48" i="2"/>
  <c r="BM49" i="2"/>
  <c r="BM50" i="2"/>
  <c r="BM51" i="2"/>
  <c r="BM52" i="2"/>
  <c r="BM53" i="2"/>
  <c r="BM54" i="2"/>
  <c r="BM55" i="2"/>
  <c r="BM56" i="2"/>
  <c r="BM57" i="2"/>
  <c r="BM58" i="2"/>
  <c r="BM59" i="2"/>
  <c r="BM60" i="2"/>
  <c r="BM61" i="2"/>
  <c r="BM62" i="2"/>
  <c r="BM63" i="2"/>
  <c r="BM64" i="2"/>
  <c r="BM65" i="2"/>
  <c r="BM66" i="2"/>
  <c r="BM67" i="2"/>
  <c r="BM68" i="2"/>
  <c r="BM69" i="2"/>
  <c r="BM70" i="2"/>
  <c r="BM10" i="2"/>
  <c r="BJ12" i="2"/>
  <c r="BJ13" i="2"/>
  <c r="BJ15" i="2"/>
  <c r="BJ16" i="2"/>
  <c r="BJ17" i="2"/>
  <c r="BJ18" i="2"/>
  <c r="BJ19" i="2"/>
  <c r="BJ20" i="2"/>
  <c r="BJ21" i="2"/>
  <c r="BJ22" i="2"/>
  <c r="BJ23" i="2"/>
  <c r="BJ24" i="2"/>
  <c r="BJ25" i="2"/>
  <c r="BJ26" i="2"/>
  <c r="BJ27" i="2"/>
  <c r="BJ28" i="2"/>
  <c r="BJ29" i="2"/>
  <c r="BJ30" i="2"/>
  <c r="BJ31" i="2"/>
  <c r="BJ32" i="2"/>
  <c r="BJ33" i="2"/>
  <c r="BJ34" i="2"/>
  <c r="BJ35" i="2"/>
  <c r="BJ36" i="2"/>
  <c r="BJ37" i="2"/>
  <c r="BJ38" i="2"/>
  <c r="BJ39" i="2"/>
  <c r="BJ40" i="2"/>
  <c r="BJ41" i="2"/>
  <c r="BJ42" i="2"/>
  <c r="BJ43" i="2"/>
  <c r="BJ44" i="2"/>
  <c r="BJ45" i="2"/>
  <c r="BJ46" i="2"/>
  <c r="BJ47" i="2"/>
  <c r="BJ48" i="2"/>
  <c r="BJ49" i="2"/>
  <c r="BJ50" i="2"/>
  <c r="BJ51" i="2"/>
  <c r="BJ52" i="2"/>
  <c r="BJ53" i="2"/>
  <c r="BJ54" i="2"/>
  <c r="BJ55" i="2"/>
  <c r="BJ56" i="2"/>
  <c r="BJ57" i="2"/>
  <c r="BJ58" i="2"/>
  <c r="BJ59" i="2"/>
  <c r="BJ60" i="2"/>
  <c r="BJ61" i="2"/>
  <c r="BJ62" i="2"/>
  <c r="BJ63" i="2"/>
  <c r="BJ64" i="2"/>
  <c r="BJ65" i="2"/>
  <c r="BJ66" i="2"/>
  <c r="BJ67" i="2"/>
  <c r="BJ68" i="2"/>
  <c r="BJ69" i="2"/>
  <c r="BJ70" i="2"/>
  <c r="BJ11" i="2"/>
  <c r="BJ10" i="2"/>
  <c r="BH11" i="2"/>
  <c r="BH12" i="2"/>
  <c r="BH13" i="2"/>
  <c r="BH15" i="2"/>
  <c r="BH16" i="2"/>
  <c r="BH17" i="2"/>
  <c r="BH18" i="2"/>
  <c r="BH19" i="2"/>
  <c r="BH33" i="2"/>
  <c r="BH34" i="2"/>
  <c r="BH35" i="2"/>
  <c r="BH36" i="2"/>
  <c r="BH37" i="2"/>
  <c r="BH38" i="2"/>
  <c r="BH39" i="2"/>
  <c r="BH40" i="2"/>
  <c r="BH41" i="2"/>
  <c r="BH42" i="2"/>
  <c r="BH43" i="2"/>
  <c r="BH44" i="2"/>
  <c r="BH45" i="2"/>
  <c r="BH46" i="2"/>
  <c r="BH47" i="2"/>
  <c r="BH48" i="2"/>
  <c r="BH49" i="2"/>
  <c r="BH50" i="2"/>
  <c r="BH51" i="2"/>
  <c r="BH52" i="2"/>
  <c r="BH53" i="2"/>
  <c r="BH54" i="2"/>
  <c r="BH55" i="2"/>
  <c r="BH56" i="2"/>
  <c r="BH57" i="2"/>
  <c r="BH58" i="2"/>
  <c r="BH59" i="2"/>
  <c r="BH60" i="2"/>
  <c r="BH61" i="2"/>
  <c r="BH62" i="2"/>
  <c r="BH63" i="2"/>
  <c r="BH64" i="2"/>
  <c r="BH65" i="2"/>
  <c r="BH66" i="2"/>
  <c r="BH67" i="2"/>
  <c r="BH68" i="2"/>
  <c r="BH69" i="2"/>
  <c r="BH70" i="2"/>
  <c r="BH10" i="2"/>
  <c r="BF11" i="2"/>
  <c r="BF12" i="2"/>
  <c r="BF13" i="2"/>
  <c r="BF15" i="2"/>
  <c r="BF16" i="2"/>
  <c r="BF17" i="2"/>
  <c r="BF18" i="2"/>
  <c r="BF19" i="2"/>
  <c r="BF33" i="2"/>
  <c r="BF34" i="2"/>
  <c r="BF35" i="2"/>
  <c r="BF36" i="2"/>
  <c r="BF37" i="2"/>
  <c r="BF38" i="2"/>
  <c r="BF39" i="2"/>
  <c r="BF40" i="2"/>
  <c r="BF41" i="2"/>
  <c r="BF42" i="2"/>
  <c r="BF43" i="2"/>
  <c r="BF44" i="2"/>
  <c r="BF45" i="2"/>
  <c r="BF46" i="2"/>
  <c r="BF47" i="2"/>
  <c r="BF48" i="2"/>
  <c r="BF49" i="2"/>
  <c r="BF50" i="2"/>
  <c r="BF51" i="2"/>
  <c r="BF52" i="2"/>
  <c r="BF53" i="2"/>
  <c r="BF54" i="2"/>
  <c r="BF55" i="2"/>
  <c r="BF56" i="2"/>
  <c r="BF57" i="2"/>
  <c r="BF58" i="2"/>
  <c r="BF59" i="2"/>
  <c r="BF60" i="2"/>
  <c r="BF61" i="2"/>
  <c r="BF62" i="2"/>
  <c r="BF63" i="2"/>
  <c r="BF64" i="2"/>
  <c r="BF65" i="2"/>
  <c r="BF66" i="2"/>
  <c r="BF67" i="2"/>
  <c r="BF68" i="2"/>
  <c r="BF69" i="2"/>
  <c r="BF70" i="2"/>
  <c r="BF10" i="2"/>
  <c r="BC14" i="2" l="1"/>
  <c r="BD14" i="2" s="1"/>
  <c r="CS14" i="2" s="1"/>
  <c r="CT14" i="2" s="1"/>
  <c r="CU14" i="2" s="1"/>
  <c r="BB20" i="2"/>
  <c r="BB22" i="2"/>
  <c r="BB24" i="2"/>
  <c r="BB26" i="2"/>
  <c r="BB28" i="2"/>
  <c r="BB30" i="2"/>
  <c r="BB32" i="2"/>
  <c r="BB31" i="2"/>
  <c r="BB27" i="2"/>
  <c r="BB23" i="2"/>
  <c r="BB29" i="2"/>
  <c r="BB25" i="2"/>
  <c r="BB21" i="2"/>
  <c r="AU20" i="2"/>
  <c r="AU21" i="2"/>
  <c r="AU22" i="2"/>
  <c r="AU23" i="2"/>
  <c r="AU30" i="2"/>
  <c r="AU26" i="2"/>
  <c r="AU32" i="2"/>
  <c r="AU29" i="2"/>
  <c r="AU25" i="2"/>
  <c r="AU28" i="2"/>
  <c r="AU24" i="2"/>
  <c r="AU31" i="2"/>
  <c r="AU27" i="2"/>
  <c r="CP10" i="2"/>
  <c r="CP69" i="2"/>
  <c r="CP67" i="2"/>
  <c r="CP65" i="2"/>
  <c r="CP63" i="2"/>
  <c r="CP61" i="2"/>
  <c r="CP59" i="2"/>
  <c r="CP57" i="2"/>
  <c r="CP55" i="2"/>
  <c r="CP53" i="2"/>
  <c r="CP51" i="2"/>
  <c r="CP49" i="2"/>
  <c r="CP47" i="2"/>
  <c r="CP45" i="2"/>
  <c r="CP43" i="2"/>
  <c r="CP41" i="2"/>
  <c r="CP39" i="2"/>
  <c r="CP37" i="2"/>
  <c r="CP35" i="2"/>
  <c r="CP33" i="2"/>
  <c r="CP31" i="2"/>
  <c r="CP29" i="2"/>
  <c r="CP27" i="2"/>
  <c r="CP25" i="2"/>
  <c r="CP23" i="2"/>
  <c r="CP21" i="2"/>
  <c r="CP19" i="2"/>
  <c r="CP17" i="2"/>
  <c r="CP15" i="2"/>
  <c r="CP13" i="2"/>
  <c r="CP11" i="2"/>
  <c r="CP70" i="2"/>
  <c r="CP68" i="2"/>
  <c r="CP66" i="2"/>
  <c r="CP64" i="2"/>
  <c r="CP62" i="2"/>
  <c r="CP60" i="2"/>
  <c r="CP58" i="2"/>
  <c r="CP56" i="2"/>
  <c r="CP54" i="2"/>
  <c r="CP52" i="2"/>
  <c r="CP50" i="2"/>
  <c r="CP48" i="2"/>
  <c r="CP46" i="2"/>
  <c r="CP44" i="2"/>
  <c r="CP42" i="2"/>
  <c r="CP40" i="2"/>
  <c r="CP38" i="2"/>
  <c r="CP36" i="2"/>
  <c r="CP34" i="2"/>
  <c r="CP32" i="2"/>
  <c r="CP30" i="2"/>
  <c r="CP28" i="2"/>
  <c r="CP26" i="2"/>
  <c r="CP24" i="2"/>
  <c r="CP22" i="2"/>
  <c r="CP20" i="2"/>
  <c r="CP18" i="2"/>
  <c r="CP16" i="2"/>
  <c r="CP12" i="2"/>
  <c r="BK10" i="2"/>
  <c r="BK69" i="2"/>
  <c r="BK67" i="2"/>
  <c r="BK65" i="2"/>
  <c r="BK63" i="2"/>
  <c r="BK61" i="2"/>
  <c r="BK59" i="2"/>
  <c r="BK57" i="2"/>
  <c r="BK55" i="2"/>
  <c r="BK53" i="2"/>
  <c r="BK51" i="2"/>
  <c r="BK49" i="2"/>
  <c r="BK47" i="2"/>
  <c r="BK45" i="2"/>
  <c r="BK43" i="2"/>
  <c r="BK41" i="2"/>
  <c r="BK39" i="2"/>
  <c r="BK37" i="2"/>
  <c r="BK35" i="2"/>
  <c r="BK33" i="2"/>
  <c r="BK31" i="2"/>
  <c r="BK29" i="2"/>
  <c r="BK27" i="2"/>
  <c r="BK25" i="2"/>
  <c r="BK23" i="2"/>
  <c r="BK21" i="2"/>
  <c r="BK19" i="2"/>
  <c r="BK17" i="2"/>
  <c r="BK15" i="2"/>
  <c r="BK13" i="2"/>
  <c r="BK11" i="2"/>
  <c r="BK12" i="2"/>
  <c r="BK70" i="2"/>
  <c r="BK68" i="2"/>
  <c r="BK66" i="2"/>
  <c r="BK64" i="2"/>
  <c r="BK62" i="2"/>
  <c r="BK60" i="2"/>
  <c r="BK58" i="2"/>
  <c r="BK56" i="2"/>
  <c r="BK54" i="2"/>
  <c r="BK52" i="2"/>
  <c r="BK50" i="2"/>
  <c r="BK48" i="2"/>
  <c r="BK46" i="2"/>
  <c r="BK44" i="2"/>
  <c r="BK42" i="2"/>
  <c r="BK40" i="2"/>
  <c r="BK38" i="2"/>
  <c r="BK36" i="2"/>
  <c r="BK34" i="2"/>
  <c r="BK32" i="2"/>
  <c r="BK30" i="2"/>
  <c r="BK28" i="2"/>
  <c r="BK26" i="2"/>
  <c r="BK24" i="2"/>
  <c r="BK22" i="2"/>
  <c r="BK20" i="2"/>
  <c r="BK18" i="2"/>
  <c r="BK16" i="2"/>
  <c r="BA33" i="2"/>
  <c r="BA34" i="2"/>
  <c r="BA35" i="2"/>
  <c r="BA36" i="2"/>
  <c r="BA37" i="2"/>
  <c r="BA38" i="2"/>
  <c r="BA39" i="2"/>
  <c r="BA40" i="2"/>
  <c r="BA41" i="2"/>
  <c r="BA42" i="2"/>
  <c r="BA43" i="2"/>
  <c r="BA44" i="2"/>
  <c r="BA45" i="2"/>
  <c r="BA46" i="2"/>
  <c r="BA47" i="2"/>
  <c r="BA48" i="2"/>
  <c r="BA49" i="2"/>
  <c r="BA50" i="2"/>
  <c r="BA51" i="2"/>
  <c r="BA52" i="2"/>
  <c r="BA53" i="2"/>
  <c r="BA54" i="2"/>
  <c r="BA55" i="2"/>
  <c r="BA56" i="2"/>
  <c r="BA57" i="2"/>
  <c r="BA58" i="2"/>
  <c r="BA59" i="2"/>
  <c r="BA60" i="2"/>
  <c r="BA61" i="2"/>
  <c r="BA62" i="2"/>
  <c r="BA63" i="2"/>
  <c r="BA64" i="2"/>
  <c r="BA65" i="2"/>
  <c r="BA66" i="2"/>
  <c r="BA67" i="2"/>
  <c r="BA68" i="2"/>
  <c r="BA69" i="2"/>
  <c r="BA70" i="2"/>
  <c r="BA11" i="2"/>
  <c r="BA12" i="2"/>
  <c r="BA13" i="2"/>
  <c r="BA15" i="2"/>
  <c r="BA16" i="2"/>
  <c r="BA17" i="2"/>
  <c r="BA18" i="2"/>
  <c r="BA19" i="2"/>
  <c r="AY11" i="2"/>
  <c r="AY12" i="2"/>
  <c r="AY13" i="2"/>
  <c r="AY15" i="2"/>
  <c r="AY16" i="2"/>
  <c r="AY17" i="2"/>
  <c r="AY18" i="2"/>
  <c r="AY19" i="2"/>
  <c r="AY33" i="2"/>
  <c r="AY34" i="2"/>
  <c r="AY35" i="2"/>
  <c r="AY36" i="2"/>
  <c r="AY37" i="2"/>
  <c r="AY38" i="2"/>
  <c r="AY39" i="2"/>
  <c r="AY40" i="2"/>
  <c r="AY41" i="2"/>
  <c r="AY42" i="2"/>
  <c r="AY43" i="2"/>
  <c r="AY44" i="2"/>
  <c r="AY45" i="2"/>
  <c r="AY46" i="2"/>
  <c r="AY47" i="2"/>
  <c r="AY48" i="2"/>
  <c r="AY49" i="2"/>
  <c r="AY50" i="2"/>
  <c r="AY51" i="2"/>
  <c r="AY52" i="2"/>
  <c r="AY53" i="2"/>
  <c r="AY54" i="2"/>
  <c r="AY55" i="2"/>
  <c r="AY56" i="2"/>
  <c r="AY57" i="2"/>
  <c r="AY58" i="2"/>
  <c r="AY59" i="2"/>
  <c r="AY60" i="2"/>
  <c r="AY61" i="2"/>
  <c r="AY62" i="2"/>
  <c r="AY63" i="2"/>
  <c r="AY64" i="2"/>
  <c r="AY65" i="2"/>
  <c r="AY66" i="2"/>
  <c r="AY67" i="2"/>
  <c r="AY68" i="2"/>
  <c r="AY69" i="2"/>
  <c r="AY70" i="2"/>
  <c r="AW11" i="2"/>
  <c r="AW12" i="2"/>
  <c r="BB12" i="2" s="1"/>
  <c r="AW13" i="2"/>
  <c r="AW15" i="2"/>
  <c r="AW16" i="2"/>
  <c r="AW17" i="2"/>
  <c r="AW18" i="2"/>
  <c r="AW19" i="2"/>
  <c r="AW33" i="2"/>
  <c r="AW34" i="2"/>
  <c r="AW35" i="2"/>
  <c r="AW36" i="2"/>
  <c r="AW37" i="2"/>
  <c r="AW38" i="2"/>
  <c r="AW39" i="2"/>
  <c r="AW40" i="2"/>
  <c r="AW41" i="2"/>
  <c r="AW42" i="2"/>
  <c r="AW43" i="2"/>
  <c r="AW44" i="2"/>
  <c r="AW45" i="2"/>
  <c r="AW46" i="2"/>
  <c r="AW47" i="2"/>
  <c r="AW48" i="2"/>
  <c r="AW49" i="2"/>
  <c r="AW50" i="2"/>
  <c r="AW51" i="2"/>
  <c r="AW52" i="2"/>
  <c r="AW53" i="2"/>
  <c r="AW54" i="2"/>
  <c r="AW55" i="2"/>
  <c r="AW56" i="2"/>
  <c r="AW57" i="2"/>
  <c r="AW58" i="2"/>
  <c r="AW59" i="2"/>
  <c r="AW60" i="2"/>
  <c r="AW61" i="2"/>
  <c r="AW62" i="2"/>
  <c r="AW63" i="2"/>
  <c r="AW64" i="2"/>
  <c r="AW65" i="2"/>
  <c r="AW66" i="2"/>
  <c r="AW67" i="2"/>
  <c r="AW68" i="2"/>
  <c r="AW69" i="2"/>
  <c r="AW70" i="2"/>
  <c r="BA10" i="2"/>
  <c r="AY10" i="2"/>
  <c r="AW10" i="2"/>
  <c r="AT11" i="2"/>
  <c r="AT12" i="2"/>
  <c r="AT13" i="2"/>
  <c r="AT15" i="2"/>
  <c r="AT16" i="2"/>
  <c r="AT17" i="2"/>
  <c r="AT18" i="2"/>
  <c r="AT19" i="2"/>
  <c r="AT33" i="2"/>
  <c r="AT34" i="2"/>
  <c r="AT35" i="2"/>
  <c r="AT36" i="2"/>
  <c r="AT37" i="2"/>
  <c r="AT38" i="2"/>
  <c r="AT39" i="2"/>
  <c r="AT40" i="2"/>
  <c r="AT41" i="2"/>
  <c r="AT42" i="2"/>
  <c r="AT43" i="2"/>
  <c r="AT44" i="2"/>
  <c r="AT45" i="2"/>
  <c r="AT46" i="2"/>
  <c r="AT47" i="2"/>
  <c r="AT48" i="2"/>
  <c r="AT49" i="2"/>
  <c r="AT50" i="2"/>
  <c r="AT51" i="2"/>
  <c r="AT52" i="2"/>
  <c r="AT53" i="2"/>
  <c r="AT54" i="2"/>
  <c r="AT55" i="2"/>
  <c r="AT56" i="2"/>
  <c r="AT57" i="2"/>
  <c r="AT58" i="2"/>
  <c r="AT59" i="2"/>
  <c r="AT60" i="2"/>
  <c r="AT61" i="2"/>
  <c r="AT62" i="2"/>
  <c r="AT63" i="2"/>
  <c r="AT64" i="2"/>
  <c r="AT65" i="2"/>
  <c r="AT66" i="2"/>
  <c r="AT67" i="2"/>
  <c r="AT68" i="2"/>
  <c r="AT69" i="2"/>
  <c r="AT70" i="2"/>
  <c r="AT10" i="2"/>
  <c r="AR11" i="2"/>
  <c r="AR12" i="2"/>
  <c r="AR13" i="2"/>
  <c r="AR15" i="2"/>
  <c r="AR16" i="2"/>
  <c r="AR17" i="2"/>
  <c r="AR18" i="2"/>
  <c r="AR19" i="2"/>
  <c r="AR33" i="2"/>
  <c r="AR34" i="2"/>
  <c r="AR35" i="2"/>
  <c r="AR36" i="2"/>
  <c r="AR37" i="2"/>
  <c r="AR38" i="2"/>
  <c r="AR39" i="2"/>
  <c r="AR40" i="2"/>
  <c r="AR41" i="2"/>
  <c r="AR42" i="2"/>
  <c r="AR43" i="2"/>
  <c r="AR44" i="2"/>
  <c r="AR45" i="2"/>
  <c r="AR46" i="2"/>
  <c r="AR47" i="2"/>
  <c r="AR48" i="2"/>
  <c r="AR49" i="2"/>
  <c r="AR50" i="2"/>
  <c r="AR51" i="2"/>
  <c r="AR52" i="2"/>
  <c r="AR53" i="2"/>
  <c r="AR54" i="2"/>
  <c r="AR55" i="2"/>
  <c r="AR56" i="2"/>
  <c r="AR57" i="2"/>
  <c r="AR58" i="2"/>
  <c r="AR59" i="2"/>
  <c r="AR60" i="2"/>
  <c r="AR61" i="2"/>
  <c r="AR62" i="2"/>
  <c r="AR63" i="2"/>
  <c r="AR64" i="2"/>
  <c r="AR65" i="2"/>
  <c r="AR66" i="2"/>
  <c r="AR67" i="2"/>
  <c r="AR68" i="2"/>
  <c r="AR69" i="2"/>
  <c r="AR70" i="2"/>
  <c r="AR10" i="2"/>
  <c r="BB16" i="2" l="1"/>
  <c r="BB18" i="2"/>
  <c r="CQ47" i="2"/>
  <c r="CR47" i="2" s="1"/>
  <c r="CQ51" i="2"/>
  <c r="CR51" i="2" s="1"/>
  <c r="BB10" i="2"/>
  <c r="BB43" i="2"/>
  <c r="BB41" i="2"/>
  <c r="BB39" i="2"/>
  <c r="BB37" i="2"/>
  <c r="BB35" i="2"/>
  <c r="BB33" i="2"/>
  <c r="BB42" i="2"/>
  <c r="BB40" i="2"/>
  <c r="BB38" i="2"/>
  <c r="BB36" i="2"/>
  <c r="BB34" i="2"/>
  <c r="BB19" i="2"/>
  <c r="BB17" i="2"/>
  <c r="BB15" i="2"/>
  <c r="BB13" i="2"/>
  <c r="BB11" i="2"/>
  <c r="BB70" i="2"/>
  <c r="BB68" i="2"/>
  <c r="BB66" i="2"/>
  <c r="BB64" i="2"/>
  <c r="BB62" i="2"/>
  <c r="BB60" i="2"/>
  <c r="BB58" i="2"/>
  <c r="BB56" i="2"/>
  <c r="BB54" i="2"/>
  <c r="BB52" i="2"/>
  <c r="BB50" i="2"/>
  <c r="BB48" i="2"/>
  <c r="BB46" i="2"/>
  <c r="BB44" i="2"/>
  <c r="CQ15" i="2"/>
  <c r="CR15" i="2" s="1"/>
  <c r="BB53" i="2"/>
  <c r="BB51" i="2"/>
  <c r="BB49" i="2"/>
  <c r="BB47" i="2"/>
  <c r="BB45" i="2"/>
  <c r="CQ19" i="2"/>
  <c r="CR19" i="2" s="1"/>
  <c r="CQ23" i="2"/>
  <c r="CR23" i="2" s="1"/>
  <c r="CQ39" i="2"/>
  <c r="CR39" i="2" s="1"/>
  <c r="CQ27" i="2"/>
  <c r="CR27" i="2" s="1"/>
  <c r="CQ35" i="2"/>
  <c r="CR35" i="2" s="1"/>
  <c r="CQ31" i="2"/>
  <c r="CR31" i="2" s="1"/>
  <c r="CQ43" i="2"/>
  <c r="CR43" i="2" s="1"/>
  <c r="BB69" i="2"/>
  <c r="BB67" i="2"/>
  <c r="BB65" i="2"/>
  <c r="BB63" i="2"/>
  <c r="BB61" i="2"/>
  <c r="BB59" i="2"/>
  <c r="BB57" i="2"/>
  <c r="BB55" i="2"/>
  <c r="CQ55" i="2"/>
  <c r="CR55" i="2" s="1"/>
  <c r="CQ59" i="2"/>
  <c r="CR59" i="2" s="1"/>
  <c r="CQ63" i="2"/>
  <c r="CR63" i="2" s="1"/>
  <c r="CQ67" i="2"/>
  <c r="CR67" i="2" s="1"/>
  <c r="CQ11" i="2"/>
  <c r="CR11" i="2" s="1"/>
  <c r="CQ10" i="2"/>
  <c r="CR10" i="2" s="1"/>
  <c r="CQ13" i="2"/>
  <c r="CR13" i="2" s="1"/>
  <c r="CQ17" i="2"/>
  <c r="CR17" i="2" s="1"/>
  <c r="CQ21" i="2"/>
  <c r="CR21" i="2" s="1"/>
  <c r="CQ25" i="2"/>
  <c r="CR25" i="2" s="1"/>
  <c r="CQ29" i="2"/>
  <c r="CR29" i="2" s="1"/>
  <c r="CQ33" i="2"/>
  <c r="CR33" i="2" s="1"/>
  <c r="CQ37" i="2"/>
  <c r="CR37" i="2" s="1"/>
  <c r="CQ41" i="2"/>
  <c r="CR41" i="2" s="1"/>
  <c r="CQ45" i="2"/>
  <c r="CR45" i="2" s="1"/>
  <c r="CQ49" i="2"/>
  <c r="CR49" i="2" s="1"/>
  <c r="CQ53" i="2"/>
  <c r="CR53" i="2" s="1"/>
  <c r="CQ57" i="2"/>
  <c r="CR57" i="2" s="1"/>
  <c r="CQ61" i="2"/>
  <c r="CR61" i="2" s="1"/>
  <c r="CQ65" i="2"/>
  <c r="CR65" i="2" s="1"/>
  <c r="CQ69" i="2"/>
  <c r="CR69" i="2" s="1"/>
  <c r="CQ16" i="2"/>
  <c r="CR16" i="2" s="1"/>
  <c r="CQ20" i="2"/>
  <c r="CR20" i="2" s="1"/>
  <c r="CQ24" i="2"/>
  <c r="CR24" i="2" s="1"/>
  <c r="CQ28" i="2"/>
  <c r="CR28" i="2" s="1"/>
  <c r="CQ32" i="2"/>
  <c r="CR32" i="2" s="1"/>
  <c r="CQ36" i="2"/>
  <c r="CR36" i="2" s="1"/>
  <c r="CQ40" i="2"/>
  <c r="CR40" i="2" s="1"/>
  <c r="CQ44" i="2"/>
  <c r="CR44" i="2" s="1"/>
  <c r="CQ48" i="2"/>
  <c r="CR48" i="2" s="1"/>
  <c r="CQ52" i="2"/>
  <c r="CR52" i="2" s="1"/>
  <c r="CQ56" i="2"/>
  <c r="CR56" i="2" s="1"/>
  <c r="CQ60" i="2"/>
  <c r="CR60" i="2" s="1"/>
  <c r="CQ64" i="2"/>
  <c r="CR64" i="2" s="1"/>
  <c r="CQ68" i="2"/>
  <c r="CR68" i="2" s="1"/>
  <c r="CQ12" i="2"/>
  <c r="CR12" i="2" s="1"/>
  <c r="CQ18" i="2"/>
  <c r="CR18" i="2" s="1"/>
  <c r="CQ22" i="2"/>
  <c r="CR22" i="2" s="1"/>
  <c r="CQ26" i="2"/>
  <c r="CR26" i="2" s="1"/>
  <c r="CQ30" i="2"/>
  <c r="CR30" i="2" s="1"/>
  <c r="CQ34" i="2"/>
  <c r="CR34" i="2" s="1"/>
  <c r="CQ38" i="2"/>
  <c r="CR38" i="2" s="1"/>
  <c r="CQ42" i="2"/>
  <c r="CR42" i="2" s="1"/>
  <c r="CQ46" i="2"/>
  <c r="CR46" i="2" s="1"/>
  <c r="CQ50" i="2"/>
  <c r="CR50" i="2" s="1"/>
  <c r="CQ54" i="2"/>
  <c r="CR54" i="2" s="1"/>
  <c r="CQ58" i="2"/>
  <c r="CR58" i="2" s="1"/>
  <c r="CQ62" i="2"/>
  <c r="CR62" i="2" s="1"/>
  <c r="CQ66" i="2"/>
  <c r="CR66" i="2" s="1"/>
  <c r="CQ70" i="2"/>
  <c r="CR70" i="2" s="1"/>
  <c r="AP11" i="2"/>
  <c r="AU11" i="2" s="1"/>
  <c r="AP12" i="2"/>
  <c r="AU12" i="2" s="1"/>
  <c r="AP13" i="2"/>
  <c r="AU13" i="2" s="1"/>
  <c r="AP15" i="2"/>
  <c r="AU15" i="2" s="1"/>
  <c r="AP16" i="2"/>
  <c r="AU16" i="2" s="1"/>
  <c r="AP17" i="2"/>
  <c r="AU17" i="2" s="1"/>
  <c r="AP18" i="2"/>
  <c r="AU18" i="2" s="1"/>
  <c r="AP19" i="2"/>
  <c r="AU19" i="2" s="1"/>
  <c r="AP33" i="2"/>
  <c r="AU33" i="2" s="1"/>
  <c r="AP34" i="2"/>
  <c r="AU34" i="2" s="1"/>
  <c r="AP35" i="2"/>
  <c r="AU35" i="2" s="1"/>
  <c r="AP36" i="2"/>
  <c r="AU36" i="2" s="1"/>
  <c r="AP37" i="2"/>
  <c r="AU37" i="2" s="1"/>
  <c r="AP38" i="2"/>
  <c r="AU38" i="2" s="1"/>
  <c r="AP39" i="2"/>
  <c r="AU39" i="2" s="1"/>
  <c r="AP40" i="2"/>
  <c r="AU40" i="2" s="1"/>
  <c r="AP41" i="2"/>
  <c r="AU41" i="2" s="1"/>
  <c r="AP42" i="2"/>
  <c r="AU42" i="2" s="1"/>
  <c r="AP43" i="2"/>
  <c r="AU43" i="2" s="1"/>
  <c r="AP44" i="2"/>
  <c r="AU44" i="2" s="1"/>
  <c r="AP45" i="2"/>
  <c r="AU45" i="2" s="1"/>
  <c r="AP46" i="2"/>
  <c r="AU46" i="2" s="1"/>
  <c r="AP47" i="2"/>
  <c r="AU47" i="2" s="1"/>
  <c r="AP48" i="2"/>
  <c r="AU48" i="2" s="1"/>
  <c r="AP49" i="2"/>
  <c r="AU49" i="2" s="1"/>
  <c r="AP50" i="2"/>
  <c r="AU50" i="2" s="1"/>
  <c r="AP51" i="2"/>
  <c r="AU51" i="2" s="1"/>
  <c r="AP52" i="2"/>
  <c r="AU52" i="2" s="1"/>
  <c r="AP53" i="2"/>
  <c r="AU53" i="2" s="1"/>
  <c r="AP54" i="2"/>
  <c r="AU54" i="2" s="1"/>
  <c r="AP55" i="2"/>
  <c r="AU55" i="2" s="1"/>
  <c r="AP56" i="2"/>
  <c r="AU56" i="2" s="1"/>
  <c r="AP57" i="2"/>
  <c r="AU57" i="2" s="1"/>
  <c r="AP58" i="2"/>
  <c r="AU58" i="2" s="1"/>
  <c r="AP59" i="2"/>
  <c r="AU59" i="2" s="1"/>
  <c r="AP60" i="2"/>
  <c r="AU60" i="2" s="1"/>
  <c r="AP61" i="2"/>
  <c r="AU61" i="2" s="1"/>
  <c r="AP62" i="2"/>
  <c r="AU62" i="2" s="1"/>
  <c r="AP63" i="2"/>
  <c r="AU63" i="2" s="1"/>
  <c r="AP64" i="2"/>
  <c r="AU64" i="2" s="1"/>
  <c r="AP65" i="2"/>
  <c r="AU65" i="2" s="1"/>
  <c r="AP66" i="2"/>
  <c r="AU66" i="2" s="1"/>
  <c r="AP67" i="2"/>
  <c r="AU67" i="2" s="1"/>
  <c r="AP68" i="2"/>
  <c r="AU68" i="2" s="1"/>
  <c r="AP69" i="2"/>
  <c r="AU69" i="2" s="1"/>
  <c r="AP70" i="2"/>
  <c r="AU70" i="2" s="1"/>
  <c r="AP10" i="2"/>
  <c r="AU10" i="2" s="1"/>
  <c r="U11" i="2"/>
  <c r="U12" i="2"/>
  <c r="U13" i="2"/>
  <c r="U15" i="2"/>
  <c r="U16" i="2"/>
  <c r="U17" i="2"/>
  <c r="U18" i="2"/>
  <c r="U19" i="2"/>
  <c r="U20" i="2"/>
  <c r="U21" i="2"/>
  <c r="U22" i="2"/>
  <c r="U23" i="2"/>
  <c r="U24" i="2"/>
  <c r="U25" i="2"/>
  <c r="U26" i="2"/>
  <c r="U27" i="2"/>
  <c r="U28" i="2"/>
  <c r="U29" i="2"/>
  <c r="U30" i="2"/>
  <c r="U31" i="2"/>
  <c r="U32" i="2"/>
  <c r="U33" i="2"/>
  <c r="U34" i="2"/>
  <c r="U35" i="2"/>
  <c r="U36" i="2"/>
  <c r="U37" i="2"/>
  <c r="U38" i="2"/>
  <c r="U39" i="2"/>
  <c r="U40" i="2"/>
  <c r="U41" i="2"/>
  <c r="U42" i="2"/>
  <c r="U43" i="2"/>
  <c r="U44" i="2"/>
  <c r="U45" i="2"/>
  <c r="U46" i="2"/>
  <c r="U47" i="2"/>
  <c r="U48" i="2"/>
  <c r="U49" i="2"/>
  <c r="U50" i="2"/>
  <c r="U51" i="2"/>
  <c r="U52" i="2"/>
  <c r="U53" i="2"/>
  <c r="U54" i="2"/>
  <c r="U55" i="2"/>
  <c r="U56" i="2"/>
  <c r="U57" i="2"/>
  <c r="U58" i="2"/>
  <c r="U59" i="2"/>
  <c r="U60" i="2"/>
  <c r="U61" i="2"/>
  <c r="U62" i="2"/>
  <c r="U63" i="2"/>
  <c r="U64" i="2"/>
  <c r="U65" i="2"/>
  <c r="U66" i="2"/>
  <c r="U67" i="2"/>
  <c r="U68" i="2"/>
  <c r="U69" i="2"/>
  <c r="U70" i="2"/>
  <c r="U10" i="2"/>
  <c r="S11" i="2"/>
  <c r="S12" i="2"/>
  <c r="S13" i="2"/>
  <c r="S15" i="2"/>
  <c r="S16" i="2"/>
  <c r="S17" i="2"/>
  <c r="S18" i="2"/>
  <c r="S19" i="2"/>
  <c r="S20" i="2"/>
  <c r="S21" i="2"/>
  <c r="S22" i="2"/>
  <c r="S23" i="2"/>
  <c r="S24" i="2"/>
  <c r="S25" i="2"/>
  <c r="S26" i="2"/>
  <c r="S27" i="2"/>
  <c r="S28" i="2"/>
  <c r="S29" i="2"/>
  <c r="S30" i="2"/>
  <c r="S31" i="2"/>
  <c r="S32" i="2"/>
  <c r="S33" i="2"/>
  <c r="S34" i="2"/>
  <c r="S35" i="2"/>
  <c r="S36" i="2"/>
  <c r="S37" i="2"/>
  <c r="S38" i="2"/>
  <c r="S39" i="2"/>
  <c r="S40" i="2"/>
  <c r="S41" i="2"/>
  <c r="S42" i="2"/>
  <c r="S43" i="2"/>
  <c r="S44" i="2"/>
  <c r="S45" i="2"/>
  <c r="S46" i="2"/>
  <c r="S47" i="2"/>
  <c r="S48" i="2"/>
  <c r="S49" i="2"/>
  <c r="S50" i="2"/>
  <c r="S51" i="2"/>
  <c r="S52" i="2"/>
  <c r="S53" i="2"/>
  <c r="S54" i="2"/>
  <c r="S55" i="2"/>
  <c r="S56" i="2"/>
  <c r="S57" i="2"/>
  <c r="S58" i="2"/>
  <c r="S59" i="2"/>
  <c r="S60" i="2"/>
  <c r="S61" i="2"/>
  <c r="S62" i="2"/>
  <c r="S63" i="2"/>
  <c r="S64" i="2"/>
  <c r="S65" i="2"/>
  <c r="S66" i="2"/>
  <c r="S67" i="2"/>
  <c r="S68" i="2"/>
  <c r="S69" i="2"/>
  <c r="S70" i="2"/>
  <c r="S10" i="2"/>
  <c r="Q11" i="2"/>
  <c r="Q12" i="2"/>
  <c r="Q13" i="2"/>
  <c r="Q15" i="2"/>
  <c r="Q16" i="2"/>
  <c r="Q17" i="2"/>
  <c r="Q18" i="2"/>
  <c r="Q19" i="2"/>
  <c r="Q20" i="2"/>
  <c r="Q21" i="2"/>
  <c r="Q22" i="2"/>
  <c r="Q23" i="2"/>
  <c r="Q24" i="2"/>
  <c r="Q25" i="2"/>
  <c r="Q26" i="2"/>
  <c r="Q27" i="2"/>
  <c r="Q28" i="2"/>
  <c r="Q29" i="2"/>
  <c r="Q30" i="2"/>
  <c r="Q31" i="2"/>
  <c r="Q32" i="2"/>
  <c r="Q33" i="2"/>
  <c r="Q34" i="2"/>
  <c r="Q35" i="2"/>
  <c r="Q36" i="2"/>
  <c r="Q37" i="2"/>
  <c r="Q38" i="2"/>
  <c r="Q39" i="2"/>
  <c r="Q40" i="2"/>
  <c r="Q41" i="2"/>
  <c r="Q42" i="2"/>
  <c r="Q43" i="2"/>
  <c r="Q44" i="2"/>
  <c r="Q45" i="2"/>
  <c r="Q46" i="2"/>
  <c r="Q47" i="2"/>
  <c r="Q48" i="2"/>
  <c r="Q49" i="2"/>
  <c r="Q50" i="2"/>
  <c r="Q51" i="2"/>
  <c r="Q52" i="2"/>
  <c r="Q53" i="2"/>
  <c r="Q54" i="2"/>
  <c r="Q55" i="2"/>
  <c r="Q56" i="2"/>
  <c r="Q57" i="2"/>
  <c r="Q58" i="2"/>
  <c r="Q59" i="2"/>
  <c r="Q60" i="2"/>
  <c r="Q61" i="2"/>
  <c r="Q62" i="2"/>
  <c r="Q63" i="2"/>
  <c r="Q64" i="2"/>
  <c r="Q65" i="2"/>
  <c r="Q66" i="2"/>
  <c r="Q67" i="2"/>
  <c r="Q68" i="2"/>
  <c r="Q69" i="2"/>
  <c r="Q70" i="2"/>
  <c r="Q10" i="2"/>
  <c r="O11" i="2" l="1"/>
  <c r="O12" i="2"/>
  <c r="O13" i="2"/>
  <c r="O15" i="2"/>
  <c r="O16" i="2"/>
  <c r="O17" i="2"/>
  <c r="O18" i="2"/>
  <c r="O19" i="2"/>
  <c r="O20" i="2"/>
  <c r="O21" i="2"/>
  <c r="O22" i="2"/>
  <c r="O23" i="2"/>
  <c r="O24" i="2"/>
  <c r="O25" i="2"/>
  <c r="O26" i="2"/>
  <c r="O27" i="2"/>
  <c r="O28" i="2"/>
  <c r="O29" i="2"/>
  <c r="O30" i="2"/>
  <c r="O31" i="2"/>
  <c r="O32" i="2"/>
  <c r="O33" i="2"/>
  <c r="O34" i="2"/>
  <c r="O35" i="2"/>
  <c r="O36" i="2"/>
  <c r="O37" i="2"/>
  <c r="O38" i="2"/>
  <c r="O39" i="2"/>
  <c r="O40" i="2"/>
  <c r="O41" i="2"/>
  <c r="O42" i="2"/>
  <c r="O43" i="2"/>
  <c r="O44" i="2"/>
  <c r="O45" i="2"/>
  <c r="O46" i="2"/>
  <c r="O47" i="2"/>
  <c r="O48" i="2"/>
  <c r="O49" i="2"/>
  <c r="O50" i="2"/>
  <c r="O51" i="2"/>
  <c r="O52" i="2"/>
  <c r="O53" i="2"/>
  <c r="O54" i="2"/>
  <c r="O55" i="2"/>
  <c r="O56" i="2"/>
  <c r="O57" i="2"/>
  <c r="O58" i="2"/>
  <c r="O59" i="2"/>
  <c r="O60" i="2"/>
  <c r="O61" i="2"/>
  <c r="O62" i="2"/>
  <c r="O63" i="2"/>
  <c r="O64" i="2"/>
  <c r="O65" i="2"/>
  <c r="O66" i="2"/>
  <c r="O67" i="2"/>
  <c r="O68" i="2"/>
  <c r="O69" i="2"/>
  <c r="O70" i="2"/>
  <c r="O10"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11" i="2"/>
  <c r="M12" i="2"/>
  <c r="M13" i="2"/>
  <c r="M15" i="2"/>
  <c r="M16" i="2"/>
  <c r="M17" i="2"/>
  <c r="M10" i="2"/>
  <c r="K11" i="2"/>
  <c r="K12" i="2"/>
  <c r="K13" i="2"/>
  <c r="K15" i="2"/>
  <c r="K16" i="2"/>
  <c r="K17" i="2"/>
  <c r="K18" i="2"/>
  <c r="K19" i="2"/>
  <c r="K20" i="2"/>
  <c r="K21" i="2"/>
  <c r="K22" i="2"/>
  <c r="AN22" i="2" s="1"/>
  <c r="K23" i="2"/>
  <c r="K24" i="2"/>
  <c r="K25" i="2"/>
  <c r="K26" i="2"/>
  <c r="AN26" i="2" s="1"/>
  <c r="K27" i="2"/>
  <c r="K28" i="2"/>
  <c r="K29" i="2"/>
  <c r="K30" i="2"/>
  <c r="AN30" i="2" s="1"/>
  <c r="K31" i="2"/>
  <c r="K32" i="2"/>
  <c r="K33" i="2"/>
  <c r="K34" i="2"/>
  <c r="AN34" i="2" s="1"/>
  <c r="K35" i="2"/>
  <c r="K36" i="2"/>
  <c r="K37" i="2"/>
  <c r="K38" i="2"/>
  <c r="AN38" i="2" s="1"/>
  <c r="K39" i="2"/>
  <c r="K40" i="2"/>
  <c r="K41" i="2"/>
  <c r="K42" i="2"/>
  <c r="K43" i="2"/>
  <c r="K44" i="2"/>
  <c r="K45" i="2"/>
  <c r="K46" i="2"/>
  <c r="K47" i="2"/>
  <c r="K48" i="2"/>
  <c r="K49" i="2"/>
  <c r="K50" i="2"/>
  <c r="AN50" i="2" s="1"/>
  <c r="K51" i="2"/>
  <c r="K52" i="2"/>
  <c r="K53" i="2"/>
  <c r="K54" i="2"/>
  <c r="K55" i="2"/>
  <c r="K56" i="2"/>
  <c r="K57" i="2"/>
  <c r="K58" i="2"/>
  <c r="AN58" i="2" s="1"/>
  <c r="K59" i="2"/>
  <c r="K60" i="2"/>
  <c r="K61" i="2"/>
  <c r="K62" i="2"/>
  <c r="AN62" i="2" s="1"/>
  <c r="K63" i="2"/>
  <c r="K64" i="2"/>
  <c r="K65" i="2"/>
  <c r="K66" i="2"/>
  <c r="AN66" i="2" s="1"/>
  <c r="K67" i="2"/>
  <c r="K68" i="2"/>
  <c r="K69" i="2"/>
  <c r="K70" i="2"/>
  <c r="AN70" i="2" s="1"/>
  <c r="K10" i="2"/>
  <c r="AN18" i="2" l="1"/>
  <c r="AN54" i="2"/>
  <c r="AN42" i="2"/>
  <c r="AN46" i="2"/>
  <c r="AN11" i="2"/>
  <c r="AN67" i="2"/>
  <c r="AN63" i="2"/>
  <c r="AN59" i="2"/>
  <c r="AN55" i="2"/>
  <c r="AN51" i="2"/>
  <c r="AN47" i="2"/>
  <c r="AN43" i="2"/>
  <c r="AN39" i="2"/>
  <c r="AN35" i="2"/>
  <c r="AN31" i="2"/>
  <c r="AN27" i="2"/>
  <c r="AN23" i="2"/>
  <c r="AN19" i="2"/>
  <c r="AN15" i="2"/>
  <c r="AN65" i="2"/>
  <c r="AN57" i="2"/>
  <c r="AN53" i="2"/>
  <c r="AN49" i="2"/>
  <c r="AN45" i="2"/>
  <c r="AN41" i="2"/>
  <c r="AN37" i="2"/>
  <c r="AN33" i="2"/>
  <c r="AN29" i="2"/>
  <c r="AN25" i="2"/>
  <c r="AN69" i="2"/>
  <c r="AN61" i="2"/>
  <c r="AN68" i="2"/>
  <c r="AN64" i="2"/>
  <c r="AN60" i="2"/>
  <c r="AN56" i="2"/>
  <c r="AN52" i="2"/>
  <c r="AN48" i="2"/>
  <c r="AN44" i="2"/>
  <c r="AN40" i="2"/>
  <c r="AN36" i="2"/>
  <c r="AN32" i="2"/>
  <c r="AN28" i="2"/>
  <c r="AN24" i="2"/>
  <c r="AN20" i="2"/>
  <c r="AN16" i="2"/>
  <c r="AN12" i="2"/>
  <c r="AN21" i="2"/>
  <c r="AN17" i="2"/>
  <c r="AN13" i="2"/>
  <c r="AN10" i="2"/>
  <c r="H11" i="2"/>
  <c r="I11" i="2" s="1"/>
  <c r="H12" i="2"/>
  <c r="I12" i="2" s="1"/>
  <c r="H13" i="2"/>
  <c r="I13" i="2" s="1"/>
  <c r="H15" i="2"/>
  <c r="I15" i="2" s="1"/>
  <c r="H16" i="2"/>
  <c r="I16" i="2" s="1"/>
  <c r="H17" i="2"/>
  <c r="I17" i="2" s="1"/>
  <c r="H18" i="2"/>
  <c r="I18" i="2" s="1"/>
  <c r="H19" i="2"/>
  <c r="I19" i="2" s="1"/>
  <c r="H20" i="2"/>
  <c r="I20" i="2" s="1"/>
  <c r="H21" i="2"/>
  <c r="I21" i="2" s="1"/>
  <c r="H22" i="2"/>
  <c r="I22" i="2" s="1"/>
  <c r="H23" i="2"/>
  <c r="I23" i="2" s="1"/>
  <c r="H24" i="2"/>
  <c r="I24" i="2" s="1"/>
  <c r="H25" i="2"/>
  <c r="I25" i="2" s="1"/>
  <c r="H26" i="2"/>
  <c r="I26" i="2" s="1"/>
  <c r="H27" i="2"/>
  <c r="I27" i="2" s="1"/>
  <c r="H28" i="2"/>
  <c r="I28" i="2" s="1"/>
  <c r="H29" i="2"/>
  <c r="I29" i="2" s="1"/>
  <c r="H30" i="2"/>
  <c r="I30" i="2" s="1"/>
  <c r="H31" i="2"/>
  <c r="I31" i="2" s="1"/>
  <c r="H32" i="2"/>
  <c r="I32" i="2" s="1"/>
  <c r="H33" i="2"/>
  <c r="I33" i="2" s="1"/>
  <c r="H34" i="2"/>
  <c r="I34" i="2" s="1"/>
  <c r="H35" i="2"/>
  <c r="I35" i="2" s="1"/>
  <c r="H36" i="2"/>
  <c r="I36" i="2" s="1"/>
  <c r="H37" i="2"/>
  <c r="I37" i="2" s="1"/>
  <c r="H38" i="2"/>
  <c r="I38" i="2" s="1"/>
  <c r="H39" i="2"/>
  <c r="I39" i="2" s="1"/>
  <c r="H40" i="2"/>
  <c r="I40" i="2" s="1"/>
  <c r="H41" i="2"/>
  <c r="I41" i="2" s="1"/>
  <c r="H42" i="2"/>
  <c r="I42" i="2" s="1"/>
  <c r="H43" i="2"/>
  <c r="I43" i="2" s="1"/>
  <c r="H44" i="2"/>
  <c r="I44" i="2" s="1"/>
  <c r="H45" i="2"/>
  <c r="I45" i="2" s="1"/>
  <c r="H46" i="2"/>
  <c r="I46" i="2" s="1"/>
  <c r="H47" i="2"/>
  <c r="I47" i="2" s="1"/>
  <c r="H48" i="2"/>
  <c r="I48" i="2" s="1"/>
  <c r="H49" i="2"/>
  <c r="I49" i="2" s="1"/>
  <c r="H50" i="2"/>
  <c r="I50" i="2" s="1"/>
  <c r="H51" i="2"/>
  <c r="I51" i="2" s="1"/>
  <c r="H52" i="2"/>
  <c r="I52" i="2" s="1"/>
  <c r="H53" i="2"/>
  <c r="I53" i="2" s="1"/>
  <c r="H54" i="2"/>
  <c r="I54" i="2" s="1"/>
  <c r="H55" i="2"/>
  <c r="I55" i="2" s="1"/>
  <c r="H56" i="2"/>
  <c r="I56" i="2" s="1"/>
  <c r="H57" i="2"/>
  <c r="I57" i="2" s="1"/>
  <c r="H58" i="2"/>
  <c r="I58" i="2" s="1"/>
  <c r="H59" i="2"/>
  <c r="I59" i="2" s="1"/>
  <c r="H60" i="2"/>
  <c r="I60" i="2" s="1"/>
  <c r="H61" i="2"/>
  <c r="I61" i="2" s="1"/>
  <c r="H62" i="2"/>
  <c r="I62" i="2" s="1"/>
  <c r="H63" i="2"/>
  <c r="I63" i="2" s="1"/>
  <c r="H64" i="2"/>
  <c r="I64" i="2" s="1"/>
  <c r="H65" i="2"/>
  <c r="I65" i="2" s="1"/>
  <c r="H66" i="2"/>
  <c r="I66" i="2" s="1"/>
  <c r="H67" i="2"/>
  <c r="I67" i="2" s="1"/>
  <c r="H68" i="2"/>
  <c r="I68" i="2" s="1"/>
  <c r="H69" i="2"/>
  <c r="I69" i="2" s="1"/>
  <c r="H70" i="2"/>
  <c r="I70" i="2" s="1"/>
  <c r="H10" i="2"/>
  <c r="I10" i="2" s="1"/>
  <c r="E12" i="2"/>
  <c r="F12" i="2" s="1"/>
  <c r="E13" i="2"/>
  <c r="F13" i="2" s="1"/>
  <c r="E15" i="2"/>
  <c r="F15" i="2" s="1"/>
  <c r="E16" i="2"/>
  <c r="F16" i="2" s="1"/>
  <c r="E17" i="2"/>
  <c r="F17" i="2" s="1"/>
  <c r="E18" i="2"/>
  <c r="F18" i="2" s="1"/>
  <c r="E19" i="2"/>
  <c r="F19" i="2" s="1"/>
  <c r="E20" i="2"/>
  <c r="F20" i="2" s="1"/>
  <c r="E21" i="2"/>
  <c r="F21" i="2" s="1"/>
  <c r="E22" i="2"/>
  <c r="F22" i="2" s="1"/>
  <c r="E23" i="2"/>
  <c r="F23" i="2" s="1"/>
  <c r="E24" i="2"/>
  <c r="F24" i="2" s="1"/>
  <c r="E25" i="2"/>
  <c r="F25" i="2" s="1"/>
  <c r="E26" i="2"/>
  <c r="F26" i="2" s="1"/>
  <c r="E27" i="2"/>
  <c r="F27" i="2" s="1"/>
  <c r="E28" i="2"/>
  <c r="F28" i="2" s="1"/>
  <c r="E29" i="2"/>
  <c r="F29" i="2" s="1"/>
  <c r="E30" i="2"/>
  <c r="F30" i="2" s="1"/>
  <c r="E31" i="2"/>
  <c r="F31" i="2" s="1"/>
  <c r="E32" i="2"/>
  <c r="F32" i="2" s="1"/>
  <c r="E33" i="2"/>
  <c r="F33" i="2" s="1"/>
  <c r="E34" i="2"/>
  <c r="F34" i="2" s="1"/>
  <c r="E35" i="2"/>
  <c r="F35" i="2" s="1"/>
  <c r="E36" i="2"/>
  <c r="F36" i="2" s="1"/>
  <c r="E37" i="2"/>
  <c r="F37" i="2" s="1"/>
  <c r="E38" i="2"/>
  <c r="F38" i="2" s="1"/>
  <c r="E39" i="2"/>
  <c r="F39" i="2" s="1"/>
  <c r="E40" i="2"/>
  <c r="F40" i="2" s="1"/>
  <c r="E41" i="2"/>
  <c r="F41" i="2" s="1"/>
  <c r="E42" i="2"/>
  <c r="F42" i="2" s="1"/>
  <c r="E43" i="2"/>
  <c r="F43" i="2" s="1"/>
  <c r="E44" i="2"/>
  <c r="F44" i="2" s="1"/>
  <c r="E45" i="2"/>
  <c r="F45" i="2" s="1"/>
  <c r="E46" i="2"/>
  <c r="F46" i="2" s="1"/>
  <c r="E47" i="2"/>
  <c r="F47" i="2" s="1"/>
  <c r="E48" i="2"/>
  <c r="F48" i="2" s="1"/>
  <c r="E49" i="2"/>
  <c r="F49" i="2" s="1"/>
  <c r="E50" i="2"/>
  <c r="F50" i="2" s="1"/>
  <c r="E51" i="2"/>
  <c r="F51" i="2" s="1"/>
  <c r="E52" i="2"/>
  <c r="F52" i="2" s="1"/>
  <c r="E53" i="2"/>
  <c r="F53" i="2" s="1"/>
  <c r="E54" i="2"/>
  <c r="F54" i="2" s="1"/>
  <c r="E55" i="2"/>
  <c r="F55" i="2" s="1"/>
  <c r="E56" i="2"/>
  <c r="F56" i="2" s="1"/>
  <c r="E57" i="2"/>
  <c r="F57" i="2" s="1"/>
  <c r="E58" i="2"/>
  <c r="F58" i="2" s="1"/>
  <c r="E59" i="2"/>
  <c r="F59" i="2" s="1"/>
  <c r="E60" i="2"/>
  <c r="F60" i="2" s="1"/>
  <c r="E61" i="2"/>
  <c r="F61" i="2" s="1"/>
  <c r="E62" i="2"/>
  <c r="F62" i="2" s="1"/>
  <c r="E63" i="2"/>
  <c r="F63" i="2" s="1"/>
  <c r="E64" i="2"/>
  <c r="F64" i="2" s="1"/>
  <c r="E65" i="2"/>
  <c r="F65" i="2" s="1"/>
  <c r="E66" i="2"/>
  <c r="F66" i="2" s="1"/>
  <c r="E67" i="2"/>
  <c r="F67" i="2" s="1"/>
  <c r="E68" i="2"/>
  <c r="F68" i="2" s="1"/>
  <c r="E69" i="2"/>
  <c r="F69" i="2" s="1"/>
  <c r="E70" i="2"/>
  <c r="F70" i="2" s="1"/>
  <c r="E11" i="2"/>
  <c r="F11" i="2" s="1"/>
  <c r="E10" i="2"/>
  <c r="F10" i="2" s="1"/>
  <c r="BC31" i="2" l="1"/>
  <c r="BD31" i="2" s="1"/>
  <c r="CS31" i="2" s="1"/>
  <c r="CT31" i="2" s="1"/>
  <c r="O34" i="3" s="1"/>
  <c r="BC27" i="2"/>
  <c r="BD27" i="2" s="1"/>
  <c r="CS27" i="2" s="1"/>
  <c r="CT27" i="2" s="1"/>
  <c r="CU27" i="2" s="1"/>
  <c r="BC23" i="2"/>
  <c r="BD23" i="2" s="1"/>
  <c r="CS23" i="2" s="1"/>
  <c r="CT23" i="2" s="1"/>
  <c r="CU23" i="2" s="1"/>
  <c r="BC30" i="2"/>
  <c r="BD30" i="2" s="1"/>
  <c r="CS30" i="2" s="1"/>
  <c r="CT30" i="2" s="1"/>
  <c r="CU30" i="2" s="1"/>
  <c r="BC26" i="2"/>
  <c r="BD26" i="2" s="1"/>
  <c r="CS26" i="2" s="1"/>
  <c r="CT26" i="2" s="1"/>
  <c r="BC22" i="2"/>
  <c r="BD22" i="2" s="1"/>
  <c r="CS22" i="2" s="1"/>
  <c r="CT22" i="2" s="1"/>
  <c r="CU22" i="2" s="1"/>
  <c r="BC13" i="2"/>
  <c r="BD13" i="2" s="1"/>
  <c r="CS13" i="2" s="1"/>
  <c r="CT13" i="2" s="1"/>
  <c r="O16" i="3" s="1"/>
  <c r="BC69" i="2"/>
  <c r="BD69" i="2" s="1"/>
  <c r="CS69" i="2" s="1"/>
  <c r="CT69" i="2" s="1"/>
  <c r="CU69" i="2" s="1"/>
  <c r="BC65" i="2"/>
  <c r="BD65" i="2" s="1"/>
  <c r="CS65" i="2" s="1"/>
  <c r="CT65" i="2" s="1"/>
  <c r="CU65" i="2" s="1"/>
  <c r="BC61" i="2"/>
  <c r="BD61" i="2" s="1"/>
  <c r="CS61" i="2" s="1"/>
  <c r="CT61" i="2" s="1"/>
  <c r="CU61" i="2" s="1"/>
  <c r="BC57" i="2"/>
  <c r="BD57" i="2" s="1"/>
  <c r="CS57" i="2" s="1"/>
  <c r="CT57" i="2" s="1"/>
  <c r="CU57" i="2" s="1"/>
  <c r="BC53" i="2"/>
  <c r="BD53" i="2" s="1"/>
  <c r="CS53" i="2" s="1"/>
  <c r="CT53" i="2" s="1"/>
  <c r="CU53" i="2" s="1"/>
  <c r="BC49" i="2"/>
  <c r="BD49" i="2" s="1"/>
  <c r="CS49" i="2" s="1"/>
  <c r="CT49" i="2" s="1"/>
  <c r="O52" i="3" s="1"/>
  <c r="BC45" i="2"/>
  <c r="BD45" i="2" s="1"/>
  <c r="CS45" i="2" s="1"/>
  <c r="CT45" i="2" s="1"/>
  <c r="CU45" i="2" s="1"/>
  <c r="BC41" i="2"/>
  <c r="BD41" i="2" s="1"/>
  <c r="CS41" i="2" s="1"/>
  <c r="CT41" i="2" s="1"/>
  <c r="CU41" i="2" s="1"/>
  <c r="BC37" i="2"/>
  <c r="BD37" i="2" s="1"/>
  <c r="CS37" i="2" s="1"/>
  <c r="CT37" i="2" s="1"/>
  <c r="O40" i="3" s="1"/>
  <c r="BC33" i="2"/>
  <c r="BD33" i="2" s="1"/>
  <c r="CS33" i="2" s="1"/>
  <c r="CT33" i="2" s="1"/>
  <c r="O36" i="3" s="1"/>
  <c r="BC29" i="2"/>
  <c r="BD29" i="2" s="1"/>
  <c r="CS29" i="2" s="1"/>
  <c r="CT29" i="2" s="1"/>
  <c r="O32" i="3" s="1"/>
  <c r="BC21" i="2"/>
  <c r="BD21" i="2" s="1"/>
  <c r="CS21" i="2" s="1"/>
  <c r="CT21" i="2" s="1"/>
  <c r="CU21" i="2" s="1"/>
  <c r="BC32" i="2"/>
  <c r="BD32" i="2" s="1"/>
  <c r="CS32" i="2" s="1"/>
  <c r="CT32" i="2" s="1"/>
  <c r="CU32" i="2" s="1"/>
  <c r="BC28" i="2"/>
  <c r="BD28" i="2" s="1"/>
  <c r="CS28" i="2" s="1"/>
  <c r="CT28" i="2" s="1"/>
  <c r="CU28" i="2" s="1"/>
  <c r="BC24" i="2"/>
  <c r="BD24" i="2" s="1"/>
  <c r="CS24" i="2" s="1"/>
  <c r="CT24" i="2" s="1"/>
  <c r="O27" i="3" s="1"/>
  <c r="BC20" i="2"/>
  <c r="BD20" i="2" s="1"/>
  <c r="CS20" i="2" s="1"/>
  <c r="CT20" i="2" s="1"/>
  <c r="O23" i="3" s="1"/>
  <c r="BC17" i="2"/>
  <c r="BD17" i="2" s="1"/>
  <c r="CS17" i="2" s="1"/>
  <c r="CT17" i="2" s="1"/>
  <c r="CU17" i="2" s="1"/>
  <c r="BC25" i="2"/>
  <c r="BD25" i="2" s="1"/>
  <c r="CS25" i="2" s="1"/>
  <c r="BC10" i="2"/>
  <c r="BD10" i="2" s="1"/>
  <c r="CS10" i="2" s="1"/>
  <c r="CT10" i="2" s="1"/>
  <c r="BC70" i="2"/>
  <c r="BD70" i="2" s="1"/>
  <c r="CS70" i="2" s="1"/>
  <c r="CT70" i="2" s="1"/>
  <c r="BC68" i="2"/>
  <c r="BD68" i="2" s="1"/>
  <c r="CS68" i="2" s="1"/>
  <c r="CT68" i="2" s="1"/>
  <c r="O71" i="3" s="1"/>
  <c r="BC66" i="2"/>
  <c r="BD66" i="2" s="1"/>
  <c r="CS66" i="2" s="1"/>
  <c r="CT66" i="2" s="1"/>
  <c r="CU66" i="2" s="1"/>
  <c r="BC64" i="2"/>
  <c r="BD64" i="2" s="1"/>
  <c r="CS64" i="2" s="1"/>
  <c r="CT64" i="2" s="1"/>
  <c r="CU64" i="2" s="1"/>
  <c r="BC62" i="2"/>
  <c r="BD62" i="2" s="1"/>
  <c r="CS62" i="2" s="1"/>
  <c r="CT62" i="2" s="1"/>
  <c r="BC60" i="2"/>
  <c r="BD60" i="2" s="1"/>
  <c r="CS60" i="2" s="1"/>
  <c r="CT60" i="2" s="1"/>
  <c r="O63" i="3" s="1"/>
  <c r="BC58" i="2"/>
  <c r="BD58" i="2" s="1"/>
  <c r="CS58" i="2" s="1"/>
  <c r="CT58" i="2" s="1"/>
  <c r="CU58" i="2" s="1"/>
  <c r="BC56" i="2"/>
  <c r="BD56" i="2" s="1"/>
  <c r="CS56" i="2" s="1"/>
  <c r="CT56" i="2" s="1"/>
  <c r="CU56" i="2" s="1"/>
  <c r="BC54" i="2"/>
  <c r="BD54" i="2" s="1"/>
  <c r="CS54" i="2" s="1"/>
  <c r="CT54" i="2" s="1"/>
  <c r="BC52" i="2"/>
  <c r="BD52" i="2" s="1"/>
  <c r="CS52" i="2" s="1"/>
  <c r="CT52" i="2" s="1"/>
  <c r="O55" i="3" s="1"/>
  <c r="BC50" i="2"/>
  <c r="BD50" i="2" s="1"/>
  <c r="CS50" i="2" s="1"/>
  <c r="CT50" i="2" s="1"/>
  <c r="CU50" i="2" s="1"/>
  <c r="BC48" i="2"/>
  <c r="BD48" i="2" s="1"/>
  <c r="CS48" i="2" s="1"/>
  <c r="CT48" i="2" s="1"/>
  <c r="CU48" i="2" s="1"/>
  <c r="BC46" i="2"/>
  <c r="BD46" i="2" s="1"/>
  <c r="CS46" i="2" s="1"/>
  <c r="CT46" i="2" s="1"/>
  <c r="BC44" i="2"/>
  <c r="BD44" i="2" s="1"/>
  <c r="CS44" i="2" s="1"/>
  <c r="CT44" i="2" s="1"/>
  <c r="O47" i="3" s="1"/>
  <c r="BC42" i="2"/>
  <c r="BD42" i="2" s="1"/>
  <c r="CS42" i="2" s="1"/>
  <c r="CT42" i="2" s="1"/>
  <c r="CU42" i="2" s="1"/>
  <c r="BC40" i="2"/>
  <c r="BD40" i="2" s="1"/>
  <c r="CS40" i="2" s="1"/>
  <c r="CT40" i="2" s="1"/>
  <c r="CU40" i="2" s="1"/>
  <c r="BC38" i="2"/>
  <c r="BD38" i="2" s="1"/>
  <c r="CS38" i="2" s="1"/>
  <c r="CT38" i="2" s="1"/>
  <c r="BC36" i="2"/>
  <c r="BD36" i="2" s="1"/>
  <c r="CS36" i="2" s="1"/>
  <c r="CT36" i="2" s="1"/>
  <c r="O39" i="3" s="1"/>
  <c r="BC34" i="2"/>
  <c r="BD34" i="2" s="1"/>
  <c r="CS34" i="2" s="1"/>
  <c r="CT34" i="2" s="1"/>
  <c r="CU34" i="2" s="1"/>
  <c r="BC18" i="2"/>
  <c r="BD18" i="2" s="1"/>
  <c r="CS18" i="2" s="1"/>
  <c r="CT18" i="2" s="1"/>
  <c r="BC16" i="2"/>
  <c r="BD16" i="2" s="1"/>
  <c r="CS16" i="2" s="1"/>
  <c r="CT16" i="2" s="1"/>
  <c r="O19" i="3" s="1"/>
  <c r="BC12" i="2"/>
  <c r="BD12" i="2" s="1"/>
  <c r="CS12" i="2" s="1"/>
  <c r="CT12" i="2" s="1"/>
  <c r="O15" i="3" s="1"/>
  <c r="BC11" i="2"/>
  <c r="BD11" i="2" s="1"/>
  <c r="BC67" i="2"/>
  <c r="BD67" i="2" s="1"/>
  <c r="CS67" i="2" s="1"/>
  <c r="CT67" i="2" s="1"/>
  <c r="CU67" i="2" s="1"/>
  <c r="BC63" i="2"/>
  <c r="BD63" i="2" s="1"/>
  <c r="CS63" i="2" s="1"/>
  <c r="CT63" i="2" s="1"/>
  <c r="CU63" i="2" s="1"/>
  <c r="BC59" i="2"/>
  <c r="BD59" i="2" s="1"/>
  <c r="CS59" i="2" s="1"/>
  <c r="CT59" i="2" s="1"/>
  <c r="CU59" i="2" s="1"/>
  <c r="BC55" i="2"/>
  <c r="BD55" i="2" s="1"/>
  <c r="CS55" i="2" s="1"/>
  <c r="CT55" i="2" s="1"/>
  <c r="CU55" i="2" s="1"/>
  <c r="BC51" i="2"/>
  <c r="BD51" i="2" s="1"/>
  <c r="CS51" i="2" s="1"/>
  <c r="CT51" i="2" s="1"/>
  <c r="CU51" i="2" s="1"/>
  <c r="BC47" i="2"/>
  <c r="BD47" i="2" s="1"/>
  <c r="CS47" i="2" s="1"/>
  <c r="CT47" i="2" s="1"/>
  <c r="CU47" i="2" s="1"/>
  <c r="BC43" i="2"/>
  <c r="BD43" i="2" s="1"/>
  <c r="CS43" i="2" s="1"/>
  <c r="CT43" i="2" s="1"/>
  <c r="CU43" i="2" s="1"/>
  <c r="BC39" i="2"/>
  <c r="BD39" i="2" s="1"/>
  <c r="CS39" i="2" s="1"/>
  <c r="CT39" i="2" s="1"/>
  <c r="CU39" i="2" s="1"/>
  <c r="BC35" i="2"/>
  <c r="BD35" i="2" s="1"/>
  <c r="CS35" i="2" s="1"/>
  <c r="CT35" i="2" s="1"/>
  <c r="CU35" i="2" s="1"/>
  <c r="BC19" i="2"/>
  <c r="BD19" i="2" s="1"/>
  <c r="CS19" i="2" s="1"/>
  <c r="CT19" i="2" s="1"/>
  <c r="CU19" i="2" s="1"/>
  <c r="BC15" i="2"/>
  <c r="BD15" i="2" s="1"/>
  <c r="CS15" i="2" s="1"/>
  <c r="CT15" i="2" s="1"/>
  <c r="CU15" i="2" s="1"/>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14" i="3"/>
  <c r="M13" i="3"/>
  <c r="L15" i="3"/>
  <c r="L16" i="3"/>
  <c r="L17" i="3"/>
  <c r="L18" i="3"/>
  <c r="L19" i="3"/>
  <c r="L20" i="3"/>
  <c r="L21" i="3"/>
  <c r="L22" i="3"/>
  <c r="L23" i="3"/>
  <c r="L24" i="3"/>
  <c r="L25" i="3"/>
  <c r="L26" i="3"/>
  <c r="L27" i="3"/>
  <c r="L28" i="3"/>
  <c r="L29" i="3"/>
  <c r="L30" i="3"/>
  <c r="L31" i="3"/>
  <c r="L32" i="3"/>
  <c r="L33" i="3"/>
  <c r="L34" i="3"/>
  <c r="L35" i="3"/>
  <c r="L36" i="3"/>
  <c r="L37" i="3"/>
  <c r="L38" i="3"/>
  <c r="L39" i="3"/>
  <c r="L40" i="3"/>
  <c r="L41" i="3"/>
  <c r="L42" i="3"/>
  <c r="L43" i="3"/>
  <c r="L44" i="3"/>
  <c r="L45" i="3"/>
  <c r="L46" i="3"/>
  <c r="L47" i="3"/>
  <c r="L48" i="3"/>
  <c r="L49" i="3"/>
  <c r="L50" i="3"/>
  <c r="L51" i="3"/>
  <c r="L52" i="3"/>
  <c r="L53" i="3"/>
  <c r="L54" i="3"/>
  <c r="L55" i="3"/>
  <c r="L56" i="3"/>
  <c r="L57" i="3"/>
  <c r="L58" i="3"/>
  <c r="L59" i="3"/>
  <c r="L60" i="3"/>
  <c r="L61" i="3"/>
  <c r="L62" i="3"/>
  <c r="L63" i="3"/>
  <c r="L64" i="3"/>
  <c r="L65" i="3"/>
  <c r="L66" i="3"/>
  <c r="L67" i="3"/>
  <c r="L68" i="3"/>
  <c r="L69" i="3"/>
  <c r="L70" i="3"/>
  <c r="L71" i="3"/>
  <c r="L72" i="3"/>
  <c r="L73" i="3"/>
  <c r="L14" i="3"/>
  <c r="L13" i="3"/>
  <c r="K13" i="3"/>
  <c r="J13" i="3"/>
  <c r="G13" i="3"/>
  <c r="F13" i="3"/>
  <c r="E13" i="3"/>
  <c r="D15" i="3"/>
  <c r="D16" i="3"/>
  <c r="D17" i="3"/>
  <c r="D18" i="3"/>
  <c r="D19" i="3"/>
  <c r="D20" i="3"/>
  <c r="D21" i="3"/>
  <c r="D22" i="3"/>
  <c r="D23" i="3"/>
  <c r="D24" i="3"/>
  <c r="D25" i="3"/>
  <c r="D26" i="3"/>
  <c r="D27" i="3"/>
  <c r="D28" i="3"/>
  <c r="D29" i="3"/>
  <c r="D30" i="3"/>
  <c r="D31" i="3"/>
  <c r="D32" i="3"/>
  <c r="D33" i="3"/>
  <c r="D34" i="3"/>
  <c r="D35" i="3"/>
  <c r="D36" i="3"/>
  <c r="D37" i="3"/>
  <c r="D38" i="3"/>
  <c r="D39" i="3"/>
  <c r="D40" i="3"/>
  <c r="D41" i="3"/>
  <c r="D42" i="3"/>
  <c r="D43" i="3"/>
  <c r="D44" i="3"/>
  <c r="D45" i="3"/>
  <c r="D46" i="3"/>
  <c r="D47" i="3"/>
  <c r="D48" i="3"/>
  <c r="D49" i="3"/>
  <c r="D50" i="3"/>
  <c r="D51" i="3"/>
  <c r="D52" i="3"/>
  <c r="D53" i="3"/>
  <c r="D54" i="3"/>
  <c r="D55" i="3"/>
  <c r="D56" i="3"/>
  <c r="D57" i="3"/>
  <c r="D58" i="3"/>
  <c r="D59" i="3"/>
  <c r="D60" i="3"/>
  <c r="D61" i="3"/>
  <c r="D62" i="3"/>
  <c r="D63" i="3"/>
  <c r="D64" i="3"/>
  <c r="D65" i="3"/>
  <c r="D66" i="3"/>
  <c r="D67" i="3"/>
  <c r="D68" i="3"/>
  <c r="D69" i="3"/>
  <c r="D70" i="3"/>
  <c r="D71" i="3"/>
  <c r="D72" i="3"/>
  <c r="D73" i="3"/>
  <c r="D14" i="3"/>
  <c r="D13" i="3"/>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54" i="3"/>
  <c r="C55" i="3"/>
  <c r="C56" i="3"/>
  <c r="C57" i="3"/>
  <c r="C58" i="3"/>
  <c r="C59" i="3"/>
  <c r="C60" i="3"/>
  <c r="C61" i="3"/>
  <c r="C62" i="3"/>
  <c r="C63" i="3"/>
  <c r="C64" i="3"/>
  <c r="C65" i="3"/>
  <c r="C66" i="3"/>
  <c r="C67" i="3"/>
  <c r="C68" i="3"/>
  <c r="C69" i="3"/>
  <c r="C70" i="3"/>
  <c r="C71" i="3"/>
  <c r="C72" i="3"/>
  <c r="C73" i="3"/>
  <c r="C14" i="3"/>
  <c r="O60" i="3" l="1"/>
  <c r="N52" i="3"/>
  <c r="O68" i="3"/>
  <c r="CU49" i="2"/>
  <c r="N68" i="3"/>
  <c r="CU33" i="2"/>
  <c r="N44" i="3"/>
  <c r="N36" i="3"/>
  <c r="O20" i="3"/>
  <c r="N60" i="3"/>
  <c r="N20" i="3"/>
  <c r="O44" i="3"/>
  <c r="D22" i="4" s="1"/>
  <c r="E22" i="4" s="1"/>
  <c r="CU68" i="2"/>
  <c r="CS11" i="2"/>
  <c r="CT11" i="2" s="1"/>
  <c r="CU11" i="2" s="1"/>
  <c r="CT25" i="2"/>
  <c r="N28" i="3"/>
  <c r="CU10" i="2"/>
  <c r="O13" i="3"/>
  <c r="N72" i="3"/>
  <c r="N63" i="3"/>
  <c r="N59" i="3"/>
  <c r="N31" i="3"/>
  <c r="CU36" i="2"/>
  <c r="N27" i="3"/>
  <c r="N39" i="3"/>
  <c r="N35" i="3"/>
  <c r="N24" i="3"/>
  <c r="O72" i="3"/>
  <c r="CU37" i="2"/>
  <c r="CU20" i="2"/>
  <c r="CU52" i="2"/>
  <c r="N69" i="3"/>
  <c r="N49" i="3"/>
  <c r="N41" i="3"/>
  <c r="N33" i="3"/>
  <c r="N25" i="3"/>
  <c r="N67" i="3"/>
  <c r="N56" i="3"/>
  <c r="O59" i="3"/>
  <c r="O51" i="3"/>
  <c r="O31" i="3"/>
  <c r="CU12" i="2"/>
  <c r="CU44" i="2"/>
  <c r="CU60" i="2"/>
  <c r="O37" i="3"/>
  <c r="O25" i="3"/>
  <c r="O53" i="3"/>
  <c r="N65" i="3"/>
  <c r="N57" i="3"/>
  <c r="N17" i="3"/>
  <c r="O69" i="3"/>
  <c r="O61" i="3"/>
  <c r="O45" i="3"/>
  <c r="O17" i="3"/>
  <c r="CU31" i="2"/>
  <c r="N71" i="3"/>
  <c r="N55" i="3"/>
  <c r="N51" i="3"/>
  <c r="N47" i="3"/>
  <c r="N43" i="3"/>
  <c r="N40" i="3"/>
  <c r="N23" i="3"/>
  <c r="N19" i="3"/>
  <c r="N15" i="3"/>
  <c r="O67" i="3"/>
  <c r="O56" i="3"/>
  <c r="O43" i="3"/>
  <c r="O35" i="3"/>
  <c r="O24" i="3"/>
  <c r="CU16" i="2"/>
  <c r="CU24" i="2"/>
  <c r="CU18" i="2"/>
  <c r="O21" i="3"/>
  <c r="CU26" i="2"/>
  <c r="O29" i="3"/>
  <c r="CU38" i="2"/>
  <c r="O41" i="3"/>
  <c r="CU46" i="2"/>
  <c r="O49" i="3"/>
  <c r="CU54" i="2"/>
  <c r="O57" i="3"/>
  <c r="D24" i="4" s="1"/>
  <c r="E24" i="4" s="1"/>
  <c r="CU62" i="2"/>
  <c r="O65" i="3"/>
  <c r="CU70" i="2"/>
  <c r="O73" i="3"/>
  <c r="N73" i="3"/>
  <c r="N66" i="3"/>
  <c r="N64" i="3"/>
  <c r="N61" i="3"/>
  <c r="N53" i="3"/>
  <c r="N48" i="3"/>
  <c r="N45" i="3"/>
  <c r="N37" i="3"/>
  <c r="N32" i="3"/>
  <c r="N29" i="3"/>
  <c r="N21" i="3"/>
  <c r="N16" i="3"/>
  <c r="O64" i="3"/>
  <c r="O48" i="3"/>
  <c r="O33" i="3"/>
  <c r="CU13" i="2"/>
  <c r="CU29" i="2"/>
  <c r="N34" i="3"/>
  <c r="O66" i="3"/>
  <c r="N50" i="3"/>
  <c r="O50" i="3"/>
  <c r="N46" i="3"/>
  <c r="N42" i="3"/>
  <c r="N18" i="3"/>
  <c r="O70" i="3"/>
  <c r="O54" i="3"/>
  <c r="O38" i="3"/>
  <c r="O22" i="3"/>
  <c r="N62" i="3"/>
  <c r="N58" i="3"/>
  <c r="N30" i="3"/>
  <c r="N26" i="3"/>
  <c r="O62" i="3"/>
  <c r="O58" i="3"/>
  <c r="O46" i="3"/>
  <c r="O42" i="3"/>
  <c r="O30" i="3"/>
  <c r="O26" i="3"/>
  <c r="O18" i="3"/>
  <c r="N70" i="3"/>
  <c r="N54" i="3"/>
  <c r="N38" i="3"/>
  <c r="N22" i="3"/>
  <c r="N13" i="3"/>
  <c r="C17" i="4"/>
  <c r="C8" i="3" s="1"/>
  <c r="N14" i="3" l="1"/>
  <c r="O14" i="3"/>
  <c r="CU25" i="2"/>
  <c r="O28" i="3"/>
  <c r="E27" i="4"/>
  <c r="C16" i="4"/>
  <c r="C7" i="3" s="1"/>
  <c r="K15" i="3"/>
  <c r="K16" i="3"/>
  <c r="K17" i="3"/>
  <c r="K18" i="3"/>
  <c r="K19" i="3"/>
  <c r="K20" i="3"/>
  <c r="K21" i="3"/>
  <c r="K22" i="3"/>
  <c r="K23" i="3"/>
  <c r="K24" i="3"/>
  <c r="K25" i="3"/>
  <c r="K26" i="3"/>
  <c r="K27" i="3"/>
  <c r="K28" i="3"/>
  <c r="K29" i="3"/>
  <c r="K30" i="3"/>
  <c r="K31" i="3"/>
  <c r="K32" i="3"/>
  <c r="K33" i="3"/>
  <c r="K34" i="3"/>
  <c r="K35" i="3"/>
  <c r="K36" i="3"/>
  <c r="K37" i="3"/>
  <c r="K38" i="3"/>
  <c r="K39" i="3"/>
  <c r="K40" i="3"/>
  <c r="K41" i="3"/>
  <c r="K42" i="3"/>
  <c r="K43" i="3"/>
  <c r="K44" i="3"/>
  <c r="K45" i="3"/>
  <c r="K46" i="3"/>
  <c r="K47" i="3"/>
  <c r="K48" i="3"/>
  <c r="K49" i="3"/>
  <c r="K50" i="3"/>
  <c r="K51" i="3"/>
  <c r="K52" i="3"/>
  <c r="K53" i="3"/>
  <c r="K54" i="3"/>
  <c r="K55" i="3"/>
  <c r="K56" i="3"/>
  <c r="K57" i="3"/>
  <c r="K58" i="3"/>
  <c r="K59" i="3"/>
  <c r="K60" i="3"/>
  <c r="K61" i="3"/>
  <c r="K62" i="3"/>
  <c r="K63" i="3"/>
  <c r="K64" i="3"/>
  <c r="K65" i="3"/>
  <c r="K66" i="3"/>
  <c r="K67" i="3"/>
  <c r="K68" i="3"/>
  <c r="K69" i="3"/>
  <c r="K70" i="3"/>
  <c r="K71" i="3"/>
  <c r="K72" i="3"/>
  <c r="K73" i="3"/>
  <c r="J15" i="3"/>
  <c r="J16" i="3"/>
  <c r="J17" i="3"/>
  <c r="J18" i="3"/>
  <c r="J19" i="3"/>
  <c r="J20" i="3"/>
  <c r="J21" i="3"/>
  <c r="J22" i="3"/>
  <c r="J23" i="3"/>
  <c r="J24" i="3"/>
  <c r="J25" i="3"/>
  <c r="J26" i="3"/>
  <c r="J27" i="3"/>
  <c r="J28" i="3"/>
  <c r="J29" i="3"/>
  <c r="J30" i="3"/>
  <c r="J31" i="3"/>
  <c r="J32" i="3"/>
  <c r="J33" i="3"/>
  <c r="J34" i="3"/>
  <c r="J35" i="3"/>
  <c r="J36" i="3"/>
  <c r="J37" i="3"/>
  <c r="J38" i="3"/>
  <c r="J39" i="3"/>
  <c r="J40" i="3"/>
  <c r="J41" i="3"/>
  <c r="J42" i="3"/>
  <c r="J43" i="3"/>
  <c r="J44" i="3"/>
  <c r="J45" i="3"/>
  <c r="J46" i="3"/>
  <c r="J47" i="3"/>
  <c r="J48" i="3"/>
  <c r="J49" i="3"/>
  <c r="J50" i="3"/>
  <c r="J51" i="3"/>
  <c r="J52" i="3"/>
  <c r="J53" i="3"/>
  <c r="J54" i="3"/>
  <c r="J55" i="3"/>
  <c r="J56" i="3"/>
  <c r="J57" i="3"/>
  <c r="J58" i="3"/>
  <c r="J59" i="3"/>
  <c r="J60" i="3"/>
  <c r="J61" i="3"/>
  <c r="J62" i="3"/>
  <c r="J63" i="3"/>
  <c r="J64" i="3"/>
  <c r="J65" i="3"/>
  <c r="J66" i="3"/>
  <c r="J67" i="3"/>
  <c r="J68" i="3"/>
  <c r="J69" i="3"/>
  <c r="J70" i="3"/>
  <c r="J71" i="3"/>
  <c r="J72" i="3"/>
  <c r="J73" i="3"/>
  <c r="K14" i="3"/>
  <c r="J14" i="3"/>
  <c r="I15" i="3"/>
  <c r="I16" i="3"/>
  <c r="I17" i="3"/>
  <c r="I18" i="3"/>
  <c r="I19" i="3"/>
  <c r="I20" i="3"/>
  <c r="I21" i="3"/>
  <c r="I22" i="3"/>
  <c r="I23" i="3"/>
  <c r="I24" i="3"/>
  <c r="I25" i="3"/>
  <c r="I26" i="3"/>
  <c r="I27" i="3"/>
  <c r="I28" i="3"/>
  <c r="I29" i="3"/>
  <c r="I30" i="3"/>
  <c r="I31" i="3"/>
  <c r="I32" i="3"/>
  <c r="I33" i="3"/>
  <c r="I34" i="3"/>
  <c r="I35" i="3"/>
  <c r="I36" i="3"/>
  <c r="I37" i="3"/>
  <c r="I38" i="3"/>
  <c r="I39" i="3"/>
  <c r="I40" i="3"/>
  <c r="I41" i="3"/>
  <c r="I42" i="3"/>
  <c r="I43" i="3"/>
  <c r="I44" i="3"/>
  <c r="I45" i="3"/>
  <c r="I46" i="3"/>
  <c r="I47" i="3"/>
  <c r="I48" i="3"/>
  <c r="I49" i="3"/>
  <c r="I50" i="3"/>
  <c r="I51" i="3"/>
  <c r="I52" i="3"/>
  <c r="I53" i="3"/>
  <c r="I54" i="3"/>
  <c r="I55" i="3"/>
  <c r="I56" i="3"/>
  <c r="I57" i="3"/>
  <c r="I58" i="3"/>
  <c r="I59" i="3"/>
  <c r="I60" i="3"/>
  <c r="I61" i="3"/>
  <c r="I62" i="3"/>
  <c r="I63" i="3"/>
  <c r="I64" i="3"/>
  <c r="I65" i="3"/>
  <c r="I66" i="3"/>
  <c r="I67" i="3"/>
  <c r="I68" i="3"/>
  <c r="I69" i="3"/>
  <c r="I70" i="3"/>
  <c r="I71" i="3"/>
  <c r="I72" i="3"/>
  <c r="I73" i="3"/>
  <c r="H15" i="3"/>
  <c r="H16" i="3"/>
  <c r="H17" i="3"/>
  <c r="H18" i="3"/>
  <c r="H19" i="3"/>
  <c r="H20" i="3"/>
  <c r="H21" i="3"/>
  <c r="H22" i="3"/>
  <c r="H23" i="3"/>
  <c r="H24" i="3"/>
  <c r="H25" i="3"/>
  <c r="H26" i="3"/>
  <c r="H27" i="3"/>
  <c r="H28" i="3"/>
  <c r="H29" i="3"/>
  <c r="H30" i="3"/>
  <c r="H31" i="3"/>
  <c r="H32" i="3"/>
  <c r="H33" i="3"/>
  <c r="H34" i="3"/>
  <c r="H35" i="3"/>
  <c r="H36" i="3"/>
  <c r="H37" i="3"/>
  <c r="H38" i="3"/>
  <c r="H39" i="3"/>
  <c r="H40" i="3"/>
  <c r="H41" i="3"/>
  <c r="H42" i="3"/>
  <c r="H43" i="3"/>
  <c r="H44" i="3"/>
  <c r="H45" i="3"/>
  <c r="H46" i="3"/>
  <c r="H47" i="3"/>
  <c r="H48" i="3"/>
  <c r="H49" i="3"/>
  <c r="H50" i="3"/>
  <c r="H51" i="3"/>
  <c r="H52" i="3"/>
  <c r="H53" i="3"/>
  <c r="H54" i="3"/>
  <c r="H55" i="3"/>
  <c r="H56" i="3"/>
  <c r="H57" i="3"/>
  <c r="H58" i="3"/>
  <c r="H59" i="3"/>
  <c r="H60" i="3"/>
  <c r="H61" i="3"/>
  <c r="H62" i="3"/>
  <c r="H63" i="3"/>
  <c r="H64" i="3"/>
  <c r="H65" i="3"/>
  <c r="H66" i="3"/>
  <c r="H67" i="3"/>
  <c r="H68" i="3"/>
  <c r="H69" i="3"/>
  <c r="H70" i="3"/>
  <c r="H71" i="3"/>
  <c r="H72" i="3"/>
  <c r="H73" i="3"/>
  <c r="I14" i="3"/>
  <c r="I13" i="3"/>
  <c r="H14" i="3"/>
  <c r="H13" i="3"/>
  <c r="G15" i="3"/>
  <c r="G16" i="3"/>
  <c r="G17" i="3"/>
  <c r="G18" i="3"/>
  <c r="G19" i="3"/>
  <c r="G20" i="3"/>
  <c r="G21" i="3"/>
  <c r="G22" i="3"/>
  <c r="G23" i="3"/>
  <c r="G24" i="3"/>
  <c r="G25" i="3"/>
  <c r="G26" i="3"/>
  <c r="G27" i="3"/>
  <c r="G28" i="3"/>
  <c r="G29" i="3"/>
  <c r="G30" i="3"/>
  <c r="G31" i="3"/>
  <c r="G32" i="3"/>
  <c r="G33" i="3"/>
  <c r="G34" i="3"/>
  <c r="G35" i="3"/>
  <c r="G36" i="3"/>
  <c r="G37" i="3"/>
  <c r="G38" i="3"/>
  <c r="G39" i="3"/>
  <c r="G40" i="3"/>
  <c r="G41" i="3"/>
  <c r="G42" i="3"/>
  <c r="G43" i="3"/>
  <c r="G44" i="3"/>
  <c r="G45" i="3"/>
  <c r="G46" i="3"/>
  <c r="G47" i="3"/>
  <c r="G48" i="3"/>
  <c r="G49" i="3"/>
  <c r="G50" i="3"/>
  <c r="G51" i="3"/>
  <c r="G52" i="3"/>
  <c r="G53" i="3"/>
  <c r="G54" i="3"/>
  <c r="G55" i="3"/>
  <c r="G56" i="3"/>
  <c r="G57" i="3"/>
  <c r="G58" i="3"/>
  <c r="G59" i="3"/>
  <c r="G60" i="3"/>
  <c r="G61" i="3"/>
  <c r="G62" i="3"/>
  <c r="G63" i="3"/>
  <c r="G64" i="3"/>
  <c r="G65" i="3"/>
  <c r="G66" i="3"/>
  <c r="G67" i="3"/>
  <c r="G68" i="3"/>
  <c r="G69" i="3"/>
  <c r="G70" i="3"/>
  <c r="G71" i="3"/>
  <c r="G72" i="3"/>
  <c r="G73" i="3"/>
  <c r="G14" i="3"/>
  <c r="F15" i="3"/>
  <c r="F16" i="3"/>
  <c r="F17" i="3"/>
  <c r="F18" i="3"/>
  <c r="F19" i="3"/>
  <c r="F20" i="3"/>
  <c r="F21" i="3"/>
  <c r="F22" i="3"/>
  <c r="F23" i="3"/>
  <c r="F24" i="3"/>
  <c r="F25" i="3"/>
  <c r="F26" i="3"/>
  <c r="F27" i="3"/>
  <c r="F28" i="3"/>
  <c r="F29" i="3"/>
  <c r="F30" i="3"/>
  <c r="F31" i="3"/>
  <c r="F32" i="3"/>
  <c r="F33" i="3"/>
  <c r="F34" i="3"/>
  <c r="F35" i="3"/>
  <c r="F36" i="3"/>
  <c r="F37" i="3"/>
  <c r="F38" i="3"/>
  <c r="F39" i="3"/>
  <c r="F40" i="3"/>
  <c r="F41" i="3"/>
  <c r="F42" i="3"/>
  <c r="F43" i="3"/>
  <c r="F44" i="3"/>
  <c r="F45" i="3"/>
  <c r="F46" i="3"/>
  <c r="F47" i="3"/>
  <c r="F48" i="3"/>
  <c r="F49" i="3"/>
  <c r="F50" i="3"/>
  <c r="F51" i="3"/>
  <c r="F52" i="3"/>
  <c r="F53" i="3"/>
  <c r="F54" i="3"/>
  <c r="F55" i="3"/>
  <c r="F56" i="3"/>
  <c r="F57" i="3"/>
  <c r="F58" i="3"/>
  <c r="F59" i="3"/>
  <c r="F60" i="3"/>
  <c r="F61" i="3"/>
  <c r="F62" i="3"/>
  <c r="F63" i="3"/>
  <c r="F64" i="3"/>
  <c r="F65" i="3"/>
  <c r="F66" i="3"/>
  <c r="F67" i="3"/>
  <c r="F68" i="3"/>
  <c r="F69" i="3"/>
  <c r="F70" i="3"/>
  <c r="F71" i="3"/>
  <c r="F72" i="3"/>
  <c r="F73" i="3"/>
  <c r="F14" i="3"/>
  <c r="E25" i="3"/>
  <c r="E26" i="3"/>
  <c r="E27" i="3"/>
  <c r="E28" i="3"/>
  <c r="E29" i="3"/>
  <c r="E30" i="3"/>
  <c r="E31" i="3"/>
  <c r="E32" i="3"/>
  <c r="E33" i="3"/>
  <c r="E34" i="3"/>
  <c r="E35" i="3"/>
  <c r="E36" i="3"/>
  <c r="E37" i="3"/>
  <c r="E38" i="3"/>
  <c r="E39" i="3"/>
  <c r="E40" i="3"/>
  <c r="E41" i="3"/>
  <c r="E42" i="3"/>
  <c r="E43" i="3"/>
  <c r="E44" i="3"/>
  <c r="E45" i="3"/>
  <c r="E46" i="3"/>
  <c r="E47" i="3"/>
  <c r="E48" i="3"/>
  <c r="E49" i="3"/>
  <c r="E50" i="3"/>
  <c r="E51" i="3"/>
  <c r="E52" i="3"/>
  <c r="E53" i="3"/>
  <c r="E54" i="3"/>
  <c r="E55" i="3"/>
  <c r="E56" i="3"/>
  <c r="E57" i="3"/>
  <c r="E58" i="3"/>
  <c r="E59" i="3"/>
  <c r="E60" i="3"/>
  <c r="E61" i="3"/>
  <c r="E62" i="3"/>
  <c r="E63" i="3"/>
  <c r="E64" i="3"/>
  <c r="E65" i="3"/>
  <c r="E66" i="3"/>
  <c r="E67" i="3"/>
  <c r="E68" i="3"/>
  <c r="E69" i="3"/>
  <c r="E70" i="3"/>
  <c r="E71" i="3"/>
  <c r="E72" i="3"/>
  <c r="E73" i="3"/>
  <c r="E15" i="3"/>
  <c r="E16" i="3"/>
  <c r="E17" i="3"/>
  <c r="E18" i="3"/>
  <c r="E19" i="3"/>
  <c r="E20" i="3"/>
  <c r="E21" i="3"/>
  <c r="E22" i="3"/>
  <c r="E23" i="3"/>
  <c r="E24" i="3"/>
  <c r="E14" i="3"/>
  <c r="A2" i="3"/>
  <c r="P15" i="3"/>
  <c r="P16" i="3"/>
  <c r="P17" i="3"/>
  <c r="P18" i="3"/>
  <c r="P19" i="3"/>
  <c r="P20" i="3"/>
  <c r="P21" i="3"/>
  <c r="P22" i="3"/>
  <c r="P23" i="3"/>
  <c r="P24" i="3"/>
  <c r="P25" i="3"/>
  <c r="P26" i="3"/>
  <c r="P27" i="3"/>
  <c r="P29" i="3"/>
  <c r="P30" i="3"/>
  <c r="P31" i="3"/>
  <c r="P32" i="3"/>
  <c r="P33" i="3"/>
  <c r="P34" i="3"/>
  <c r="P35" i="3"/>
  <c r="P36" i="3"/>
  <c r="P37" i="3"/>
  <c r="P38" i="3"/>
  <c r="P39" i="3"/>
  <c r="P40" i="3"/>
  <c r="P41" i="3"/>
  <c r="P42" i="3"/>
  <c r="P43" i="3"/>
  <c r="P44" i="3"/>
  <c r="F22" i="4" s="1"/>
  <c r="P45" i="3"/>
  <c r="P46" i="3"/>
  <c r="P47" i="3"/>
  <c r="P48" i="3"/>
  <c r="P49" i="3"/>
  <c r="P50" i="3"/>
  <c r="P51" i="3"/>
  <c r="P52" i="3"/>
  <c r="P53" i="3"/>
  <c r="P54" i="3"/>
  <c r="P55" i="3"/>
  <c r="P56" i="3"/>
  <c r="P57" i="3"/>
  <c r="F24" i="4" s="1"/>
  <c r="P58" i="3"/>
  <c r="P59" i="3"/>
  <c r="P60" i="3"/>
  <c r="P61" i="3"/>
  <c r="P62" i="3"/>
  <c r="P63" i="3"/>
  <c r="P64" i="3"/>
  <c r="P65" i="3"/>
  <c r="P66" i="3"/>
  <c r="P67" i="3"/>
  <c r="P68" i="3"/>
  <c r="P69" i="3"/>
  <c r="P70" i="3"/>
  <c r="P71" i="3"/>
  <c r="P72" i="3"/>
  <c r="P73" i="3"/>
  <c r="P13" i="3"/>
  <c r="B15" i="3"/>
  <c r="B16" i="3"/>
  <c r="B17" i="3"/>
  <c r="B18" i="3"/>
  <c r="B19" i="3"/>
  <c r="B20" i="3"/>
  <c r="B21" i="3"/>
  <c r="B22" i="3"/>
  <c r="B23" i="3"/>
  <c r="B24" i="3"/>
  <c r="B25" i="3"/>
  <c r="B26" i="3"/>
  <c r="B27" i="3"/>
  <c r="B28" i="3"/>
  <c r="B29" i="3"/>
  <c r="B30" i="3"/>
  <c r="B31" i="3"/>
  <c r="B32" i="3"/>
  <c r="B33" i="3"/>
  <c r="B34" i="3"/>
  <c r="B35" i="3"/>
  <c r="B36" i="3"/>
  <c r="B37" i="3"/>
  <c r="B38" i="3"/>
  <c r="B39" i="3"/>
  <c r="B40" i="3"/>
  <c r="B41" i="3"/>
  <c r="B42" i="3"/>
  <c r="B43" i="3"/>
  <c r="B44" i="3"/>
  <c r="B22" i="4" s="1"/>
  <c r="B45" i="3"/>
  <c r="B46" i="3"/>
  <c r="B47" i="3"/>
  <c r="B48" i="3"/>
  <c r="B49" i="3"/>
  <c r="B50" i="3"/>
  <c r="B51" i="3"/>
  <c r="B52" i="3"/>
  <c r="B53" i="3"/>
  <c r="B54" i="3"/>
  <c r="B55" i="3"/>
  <c r="B56" i="3"/>
  <c r="B57" i="3"/>
  <c r="B24" i="4" s="1"/>
  <c r="B58" i="3"/>
  <c r="B59" i="3"/>
  <c r="B60" i="3"/>
  <c r="B61" i="3"/>
  <c r="B62" i="3"/>
  <c r="B63" i="3"/>
  <c r="B64" i="3"/>
  <c r="B65" i="3"/>
  <c r="B66" i="3"/>
  <c r="B67" i="3"/>
  <c r="B68" i="3"/>
  <c r="B69" i="3"/>
  <c r="B70" i="3"/>
  <c r="B71" i="3"/>
  <c r="B72" i="3"/>
  <c r="B73" i="3"/>
  <c r="B14" i="3"/>
  <c r="B13" i="3"/>
  <c r="B10" i="2"/>
  <c r="B12" i="2"/>
  <c r="B13"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11" i="2"/>
  <c r="A13"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53" i="2"/>
  <c r="A54" i="2"/>
  <c r="A55" i="2"/>
  <c r="A56" i="2"/>
  <c r="A57" i="2"/>
  <c r="A58" i="2"/>
  <c r="A59" i="2"/>
  <c r="A60" i="2"/>
  <c r="A61" i="2"/>
  <c r="A62" i="2"/>
  <c r="A63" i="2"/>
  <c r="A64" i="2"/>
  <c r="A65" i="2"/>
  <c r="A66" i="2"/>
  <c r="A67" i="2"/>
  <c r="A68" i="2"/>
  <c r="A69" i="2"/>
  <c r="A70" i="2"/>
  <c r="A12" i="2"/>
  <c r="A11" i="2"/>
  <c r="A10" i="2"/>
  <c r="D8" i="7" l="1"/>
  <c r="D7" i="7"/>
  <c r="D9" i="7"/>
  <c r="D10" i="7"/>
  <c r="P14" i="3"/>
  <c r="D11" i="7"/>
  <c r="D12" i="7"/>
  <c r="P28" i="3"/>
  <c r="D13" i="7" l="1"/>
  <c r="F7" i="7" s="1"/>
  <c r="C13" i="3"/>
  <c r="F10" i="7" l="1"/>
  <c r="F8" i="7"/>
  <c r="F9" i="7"/>
  <c r="F12" i="7"/>
  <c r="F11" i="7"/>
  <c r="F13" i="7" l="1"/>
</calcChain>
</file>

<file path=xl/sharedStrings.xml><?xml version="1.0" encoding="utf-8"?>
<sst xmlns="http://schemas.openxmlformats.org/spreadsheetml/2006/main" count="602" uniqueCount="386">
  <si>
    <t>Subject:</t>
  </si>
  <si>
    <t>Units(LEC):</t>
  </si>
  <si>
    <t>Day(LEC):</t>
  </si>
  <si>
    <t>Day(LAB):</t>
  </si>
  <si>
    <t>Subject Code:</t>
  </si>
  <si>
    <t>Units(LAB):</t>
  </si>
  <si>
    <t>Time(LEC):</t>
  </si>
  <si>
    <t>Time(LAB):</t>
  </si>
  <si>
    <t>Course:</t>
  </si>
  <si>
    <t>Total Units:</t>
  </si>
  <si>
    <t>Room(LEC):</t>
  </si>
  <si>
    <t>Room(LAB):</t>
  </si>
  <si>
    <t>No.</t>
  </si>
  <si>
    <t>Student Name</t>
  </si>
  <si>
    <r>
      <t xml:space="preserve">Course
</t>
    </r>
    <r>
      <rPr>
        <i/>
        <sz val="8"/>
        <color theme="1"/>
        <rFont val="Arial"/>
        <family val="2"/>
      </rPr>
      <t>(optional)</t>
    </r>
  </si>
  <si>
    <r>
      <t xml:space="preserve">Address
</t>
    </r>
    <r>
      <rPr>
        <i/>
        <sz val="8"/>
        <color theme="1"/>
        <rFont val="Arial"/>
        <family val="2"/>
      </rPr>
      <t>(optional)</t>
    </r>
  </si>
  <si>
    <r>
      <t xml:space="preserve">Contact No.
</t>
    </r>
    <r>
      <rPr>
        <i/>
        <sz val="8"/>
        <color theme="1"/>
        <rFont val="Arial"/>
        <family val="2"/>
      </rPr>
      <t>(optional)</t>
    </r>
  </si>
  <si>
    <r>
      <t xml:space="preserve">Email Address
</t>
    </r>
    <r>
      <rPr>
        <i/>
        <sz val="8"/>
        <color theme="1"/>
        <rFont val="Arial"/>
        <family val="2"/>
      </rPr>
      <t>(optional)</t>
    </r>
  </si>
  <si>
    <t>Last Name</t>
  </si>
  <si>
    <t>First Name</t>
  </si>
  <si>
    <t>Q</t>
  </si>
  <si>
    <t>STUDENT REGISTRATION</t>
  </si>
  <si>
    <t>COMPLETE THE FOLLOWING ENTRIES</t>
  </si>
  <si>
    <t>Academic Year</t>
  </si>
  <si>
    <t>Semester</t>
  </si>
  <si>
    <t>Faculty Name:</t>
  </si>
  <si>
    <t>Campus Registrar</t>
  </si>
  <si>
    <t>NO.</t>
  </si>
  <si>
    <t>STUDENT NUMBER</t>
  </si>
  <si>
    <t>STUDENT NAME</t>
  </si>
  <si>
    <t>L   E  C  T  U  R  E</t>
  </si>
  <si>
    <t>L  A  B  O  R  A  T  O  R  Y</t>
  </si>
  <si>
    <t>FINAL RATING</t>
  </si>
  <si>
    <t>LONG EXAMS (60%)</t>
  </si>
  <si>
    <t>L.A. (20%)</t>
  </si>
  <si>
    <t>OTHER REQUIREMENTS (10%)</t>
  </si>
  <si>
    <t>FINAL RATING
(LECTURE)</t>
  </si>
  <si>
    <t>FINAL RATING
(LAB)</t>
  </si>
  <si>
    <t>AVERAGE</t>
  </si>
  <si>
    <t>R.A.</t>
  </si>
  <si>
    <t>REM</t>
  </si>
  <si>
    <t>PLE</t>
  </si>
  <si>
    <t>L.E.</t>
  </si>
  <si>
    <t>PQ1</t>
  </si>
  <si>
    <t>PQ2</t>
  </si>
  <si>
    <t>PQ3</t>
  </si>
  <si>
    <t>PQ4</t>
  </si>
  <si>
    <t>PQ5</t>
  </si>
  <si>
    <t>MQ1</t>
  </si>
  <si>
    <t>MQ2</t>
  </si>
  <si>
    <t>MQ3</t>
  </si>
  <si>
    <t>MQ4</t>
  </si>
  <si>
    <t>MQ5</t>
  </si>
  <si>
    <t>FQ1</t>
  </si>
  <si>
    <t>FQ2</t>
  </si>
  <si>
    <t>FQ3</t>
  </si>
  <si>
    <t>FQ4</t>
  </si>
  <si>
    <t>FQ5</t>
  </si>
  <si>
    <t>QZS</t>
  </si>
  <si>
    <t>PLA</t>
  </si>
  <si>
    <t>MLA</t>
  </si>
  <si>
    <t>FLA</t>
  </si>
  <si>
    <t>L.A.</t>
  </si>
  <si>
    <t>POR</t>
  </si>
  <si>
    <t>MOR</t>
  </si>
  <si>
    <t>FOR</t>
  </si>
  <si>
    <t>O.R.</t>
  </si>
  <si>
    <t>PEEP1</t>
  </si>
  <si>
    <t>PEEP3</t>
  </si>
  <si>
    <t>PEEP4</t>
  </si>
  <si>
    <t>PEEP5</t>
  </si>
  <si>
    <t>MEEP1</t>
  </si>
  <si>
    <t>MEEP2</t>
  </si>
  <si>
    <t>MEEP3</t>
  </si>
  <si>
    <t>MEEP4</t>
  </si>
  <si>
    <t>MEEP5</t>
  </si>
  <si>
    <t>FEEP1</t>
  </si>
  <si>
    <t>FEEP2</t>
  </si>
  <si>
    <t>FEEP3</t>
  </si>
  <si>
    <t>FEEP4</t>
  </si>
  <si>
    <t>E.G.</t>
  </si>
  <si>
    <t>Average</t>
  </si>
  <si>
    <t>RAW GRADES</t>
  </si>
  <si>
    <t>Student Number</t>
  </si>
  <si>
    <t>M.I.</t>
  </si>
  <si>
    <t>NAME OF STUDENT</t>
  </si>
  <si>
    <t>LECTURE</t>
  </si>
  <si>
    <t>LABORATORY</t>
  </si>
  <si>
    <t>REMARKS</t>
  </si>
  <si>
    <t>Last Name, First Name, M.I.</t>
  </si>
  <si>
    <t>F.R. (lec)</t>
  </si>
  <si>
    <t>F.R. (lab)</t>
  </si>
  <si>
    <t>AVE.</t>
  </si>
  <si>
    <t>M.E</t>
  </si>
  <si>
    <t>E.E.</t>
  </si>
  <si>
    <t>Republic of the Philippines</t>
  </si>
  <si>
    <t>CAVITE STATE UNIVERSITY</t>
  </si>
  <si>
    <t>Silang Campus</t>
  </si>
  <si>
    <t>Biga, Silang, Cavite</t>
  </si>
  <si>
    <t>GRADING SHEET</t>
  </si>
  <si>
    <t>Subject Code :</t>
  </si>
  <si>
    <t>Title :</t>
  </si>
  <si>
    <t>Curriculum Year:</t>
  </si>
  <si>
    <t>Semester/Summer,AY</t>
  </si>
  <si>
    <t>GRADE</t>
  </si>
  <si>
    <t>CREDIT</t>
  </si>
  <si>
    <t xml:space="preserve">Last Name, First Name, M.I. </t>
  </si>
  <si>
    <t xml:space="preserve">nothing follows </t>
  </si>
  <si>
    <t>________________________________</t>
  </si>
  <si>
    <t>Date</t>
  </si>
  <si>
    <t xml:space="preserve">Instructor </t>
  </si>
  <si>
    <t>1.00 - 1.75</t>
  </si>
  <si>
    <t>2.00 - 2.75</t>
  </si>
  <si>
    <t>3.00</t>
  </si>
  <si>
    <t>5.00</t>
  </si>
  <si>
    <t>INCOMPLETE</t>
  </si>
  <si>
    <t>DROPPED</t>
  </si>
  <si>
    <t>TOTAL</t>
  </si>
  <si>
    <t>Noted :</t>
  </si>
  <si>
    <t>Recommending Approval :</t>
  </si>
  <si>
    <t>_____________________________</t>
  </si>
  <si>
    <t>Approved :</t>
  </si>
  <si>
    <t>Campus Dean</t>
  </si>
  <si>
    <t>SUMMARY OF DISTRIBUTION FOR SEMESTRAL GRADES</t>
  </si>
  <si>
    <t>Grade</t>
  </si>
  <si>
    <t>Number of Student</t>
  </si>
  <si>
    <t>Percentage</t>
  </si>
  <si>
    <t>QUIZZES (20%)</t>
  </si>
  <si>
    <t>LEARNING ACTIVITIES (10%)</t>
  </si>
  <si>
    <t>F.E.</t>
  </si>
  <si>
    <t>GRADE SETTING</t>
  </si>
  <si>
    <t>MIDTERM EXAM</t>
  </si>
  <si>
    <t>FINAL EXAM</t>
  </si>
  <si>
    <t>Department:</t>
  </si>
  <si>
    <t>First</t>
  </si>
  <si>
    <t>DIT</t>
  </si>
  <si>
    <t>BSIT</t>
  </si>
  <si>
    <t>LONG EXAMS/PROJECTS (70%)</t>
  </si>
  <si>
    <t>EXERCISES / EXPERIMENTS  (30%)</t>
  </si>
  <si>
    <t>Year Level</t>
  </si>
  <si>
    <t>Section</t>
  </si>
  <si>
    <t>First Year</t>
  </si>
  <si>
    <t>Second Year</t>
  </si>
  <si>
    <t>Third Year</t>
  </si>
  <si>
    <t>Fourth Year</t>
  </si>
  <si>
    <t>Courses</t>
  </si>
  <si>
    <t>BSCS</t>
  </si>
  <si>
    <t>CCT</t>
  </si>
  <si>
    <t>BM-HR</t>
  </si>
  <si>
    <t>BM-FM</t>
  </si>
  <si>
    <t>BM-MM</t>
  </si>
  <si>
    <t>BSTRM</t>
  </si>
  <si>
    <t>BSHRM</t>
  </si>
  <si>
    <t>DHRM</t>
  </si>
  <si>
    <t>BSPysch</t>
  </si>
  <si>
    <t>BSE-Eng</t>
  </si>
  <si>
    <t>BEED</t>
  </si>
  <si>
    <t>BSE-Math</t>
  </si>
  <si>
    <t>BSE-Bio</t>
  </si>
  <si>
    <t>Campus Dean:</t>
  </si>
  <si>
    <t>Department</t>
  </si>
  <si>
    <t>TED</t>
  </si>
  <si>
    <t>DOM</t>
  </si>
  <si>
    <t>DAS</t>
  </si>
  <si>
    <t>Second</t>
  </si>
  <si>
    <t>Summer</t>
  </si>
  <si>
    <t>LEP1</t>
  </si>
  <si>
    <t>LEP2</t>
  </si>
  <si>
    <t>PEEP2</t>
  </si>
  <si>
    <t>L.E.P.</t>
  </si>
  <si>
    <t xml:space="preserve">Year and Section: </t>
  </si>
  <si>
    <t>Instructor</t>
  </si>
  <si>
    <t>Prepared by:</t>
  </si>
  <si>
    <t>Checked and Reviewed by:</t>
  </si>
  <si>
    <t>Department Chairperson</t>
  </si>
  <si>
    <t>Department Chairperson:</t>
  </si>
  <si>
    <t>SUBJECT:</t>
  </si>
  <si>
    <t>SECTION:</t>
  </si>
  <si>
    <t>INSTRUCTOR:</t>
  </si>
  <si>
    <t>SCHEDULE:</t>
  </si>
  <si>
    <t>SURNAME</t>
  </si>
  <si>
    <t>FIRSTNAME</t>
  </si>
  <si>
    <t>DATE</t>
  </si>
  <si>
    <t>ATTENDANCE SHEET</t>
  </si>
  <si>
    <t>2017-2018</t>
  </si>
  <si>
    <t>SECOND</t>
  </si>
  <si>
    <t>GIMEL C. CONTILLO</t>
  </si>
  <si>
    <t>BRYLLE D. SAMSON</t>
  </si>
  <si>
    <t>RENEN PAUL M. VIADO</t>
  </si>
  <si>
    <t>AMMIE P. FERRER, Ph.D.</t>
  </si>
  <si>
    <t>Department of Information Technology</t>
  </si>
  <si>
    <t>D</t>
  </si>
  <si>
    <t>5PM - 7PM</t>
  </si>
  <si>
    <t>1-4PM</t>
  </si>
  <si>
    <t>Thursday</t>
  </si>
  <si>
    <t>CL 1</t>
  </si>
  <si>
    <t>333A</t>
  </si>
  <si>
    <t>Data Structure</t>
  </si>
  <si>
    <t>COSC 60</t>
  </si>
  <si>
    <t>2014-01-383</t>
  </si>
  <si>
    <t>Aca-ac</t>
  </si>
  <si>
    <t>Reina Joy</t>
  </si>
  <si>
    <t>Anenias</t>
  </si>
  <si>
    <t xml:space="preserve">Danilo Daniel </t>
  </si>
  <si>
    <t>2015-01-1786</t>
  </si>
  <si>
    <t>Angcon</t>
  </si>
  <si>
    <t>Niguelito</t>
  </si>
  <si>
    <t>2014-01-398</t>
  </si>
  <si>
    <t>Babadilla</t>
  </si>
  <si>
    <t>Mark Anthony</t>
  </si>
  <si>
    <t>2017-01-223</t>
  </si>
  <si>
    <t>Candido</t>
  </si>
  <si>
    <t>Pelegrin III</t>
  </si>
  <si>
    <t>2016-01-623</t>
  </si>
  <si>
    <t>Carpio</t>
  </si>
  <si>
    <t>Jayson Jay</t>
  </si>
  <si>
    <t>2016-01-526</t>
  </si>
  <si>
    <t>Cervantes</t>
  </si>
  <si>
    <t>Jesus</t>
  </si>
  <si>
    <t>2015-01-2062</t>
  </si>
  <si>
    <t>Cortez</t>
  </si>
  <si>
    <t>Adrian Philip</t>
  </si>
  <si>
    <t>2017-01-808</t>
  </si>
  <si>
    <t>Dela Cruz</t>
  </si>
  <si>
    <t>Charles</t>
  </si>
  <si>
    <t>2017-01-153</t>
  </si>
  <si>
    <t>Eleptico</t>
  </si>
  <si>
    <t>Raygin</t>
  </si>
  <si>
    <t>2016-01-642</t>
  </si>
  <si>
    <t>Franco</t>
  </si>
  <si>
    <t>Juniel</t>
  </si>
  <si>
    <t>2017-01-138</t>
  </si>
  <si>
    <t>Gomez</t>
  </si>
  <si>
    <t>Celeen Mae</t>
  </si>
  <si>
    <t>2016-02-069</t>
  </si>
  <si>
    <t>Jose</t>
  </si>
  <si>
    <t>Ralph Rholwen</t>
  </si>
  <si>
    <t>2016-01-202</t>
  </si>
  <si>
    <t>Juancito</t>
  </si>
  <si>
    <t>Rosalyn Joyce</t>
  </si>
  <si>
    <t>2015-02-013</t>
  </si>
  <si>
    <t>Lozada</t>
  </si>
  <si>
    <t>Angelica</t>
  </si>
  <si>
    <t>2016-01-106</t>
  </si>
  <si>
    <t>Maglian</t>
  </si>
  <si>
    <t>2015-02-094</t>
  </si>
  <si>
    <t>Mercado</t>
  </si>
  <si>
    <t>Allen Paul</t>
  </si>
  <si>
    <t>2014-01-706</t>
  </si>
  <si>
    <t>Navarra</t>
  </si>
  <si>
    <t xml:space="preserve">Jhon Angelo </t>
  </si>
  <si>
    <t>2015-01-742</t>
  </si>
  <si>
    <t>Noveros</t>
  </si>
  <si>
    <t>Kenneth</t>
  </si>
  <si>
    <t>2015-02-080</t>
  </si>
  <si>
    <t>Perea</t>
  </si>
  <si>
    <t>Kim Nathaniel</t>
  </si>
  <si>
    <t>Petinglay</t>
  </si>
  <si>
    <t>Rex Jr.</t>
  </si>
  <si>
    <t>2014-01-669</t>
  </si>
  <si>
    <t>Rapas</t>
  </si>
  <si>
    <t>John Carlo</t>
  </si>
  <si>
    <t>2015-01-553</t>
  </si>
  <si>
    <t xml:space="preserve">Real </t>
  </si>
  <si>
    <t>Jerico</t>
  </si>
  <si>
    <t>2015-02-004</t>
  </si>
  <si>
    <t>Saludo</t>
  </si>
  <si>
    <t>Manuel</t>
  </si>
  <si>
    <t>2015-01-1533</t>
  </si>
  <si>
    <t>Sanarez</t>
  </si>
  <si>
    <t>Carl Geven</t>
  </si>
  <si>
    <t>2015-01-1859</t>
  </si>
  <si>
    <t>Saysay</t>
  </si>
  <si>
    <t>Rowell</t>
  </si>
  <si>
    <t>2015-01-1447</t>
  </si>
  <si>
    <t>Serbise</t>
  </si>
  <si>
    <t>Jayvee</t>
  </si>
  <si>
    <t>2015-01-530</t>
  </si>
  <si>
    <t>Sicapiro</t>
  </si>
  <si>
    <t>Aldwin John</t>
  </si>
  <si>
    <t>2017-01-150</t>
  </si>
  <si>
    <t>Tequel</t>
  </si>
  <si>
    <t>Marvin</t>
  </si>
  <si>
    <t>2016-01-249</t>
  </si>
  <si>
    <t>Urate</t>
  </si>
  <si>
    <t>Jisselle</t>
  </si>
  <si>
    <t>2017-01-686</t>
  </si>
  <si>
    <t>Ventura</t>
  </si>
  <si>
    <t>Christopher Laurence</t>
  </si>
  <si>
    <t>2016-01-201</t>
  </si>
  <si>
    <t>Vergara</t>
  </si>
  <si>
    <t>Joan Veronica</t>
  </si>
  <si>
    <t>2015-02-169</t>
  </si>
  <si>
    <t>Villanueva</t>
  </si>
  <si>
    <t>Jake</t>
  </si>
  <si>
    <t>2016-01-484</t>
  </si>
  <si>
    <t>Villareal</t>
  </si>
  <si>
    <t>Jovelyn</t>
  </si>
  <si>
    <t>2017-01-350</t>
  </si>
  <si>
    <t>Zaragoza</t>
  </si>
  <si>
    <t>Rheynzquel Joyce</t>
  </si>
  <si>
    <t>S</t>
  </si>
  <si>
    <t>M</t>
  </si>
  <si>
    <t>H</t>
  </si>
  <si>
    <t>B</t>
  </si>
  <si>
    <t>C</t>
  </si>
  <si>
    <t>V</t>
  </si>
  <si>
    <t>F</t>
  </si>
  <si>
    <t>R</t>
  </si>
  <si>
    <t>T</t>
  </si>
  <si>
    <t>A</t>
  </si>
  <si>
    <t>O</t>
  </si>
  <si>
    <t>K</t>
  </si>
  <si>
    <t>J</t>
  </si>
  <si>
    <t>2013-01-1006</t>
  </si>
  <si>
    <t>Bonilla</t>
  </si>
  <si>
    <t>Jerryco</t>
  </si>
  <si>
    <t>2015-01-647</t>
  </si>
  <si>
    <t>Abad</t>
  </si>
  <si>
    <t>Cyn Eulesis</t>
  </si>
  <si>
    <t>20115-01-916</t>
  </si>
  <si>
    <t>Adriano</t>
  </si>
  <si>
    <t>Jomari</t>
  </si>
  <si>
    <t>2017-01-157</t>
  </si>
  <si>
    <t>Alvarez</t>
  </si>
  <si>
    <t>Daryl</t>
  </si>
  <si>
    <t>L</t>
  </si>
  <si>
    <t>2015-01-701</t>
  </si>
  <si>
    <t>Atienza</t>
  </si>
  <si>
    <t>Mhel Vince</t>
  </si>
  <si>
    <t>2016-01-596</t>
  </si>
  <si>
    <t>Bayla</t>
  </si>
  <si>
    <t>Adrian Paulo</t>
  </si>
  <si>
    <t>2015-01-965</t>
  </si>
  <si>
    <t>Cabasan</t>
  </si>
  <si>
    <t>Elmar</t>
  </si>
  <si>
    <t>2017-01-841</t>
  </si>
  <si>
    <t>Cantorne</t>
  </si>
  <si>
    <t>Blennox Yaaqov</t>
  </si>
  <si>
    <t>2015-01-1939</t>
  </si>
  <si>
    <t>Cantuba</t>
  </si>
  <si>
    <t>John Vincent</t>
  </si>
  <si>
    <t>2015-01-2016</t>
  </si>
  <si>
    <t>Centeno</t>
  </si>
  <si>
    <t>Matthew</t>
  </si>
  <si>
    <t>N</t>
  </si>
  <si>
    <t>2017-02-064</t>
  </si>
  <si>
    <t>Conde</t>
  </si>
  <si>
    <t>Marc Aldous</t>
  </si>
  <si>
    <t>2017-01-701</t>
  </si>
  <si>
    <t>Imperio</t>
  </si>
  <si>
    <t>Ronald Benedict</t>
  </si>
  <si>
    <t>2015-01-1458</t>
  </si>
  <si>
    <t>Miscreola</t>
  </si>
  <si>
    <t>Angel Joy</t>
  </si>
  <si>
    <t>2012-01-686</t>
  </si>
  <si>
    <t>Onia</t>
  </si>
  <si>
    <t>Jayvee Renz</t>
  </si>
  <si>
    <t>2015-01-2074</t>
  </si>
  <si>
    <t>Razo</t>
  </si>
  <si>
    <t>Linwel John</t>
  </si>
  <si>
    <t>2016-01-554</t>
  </si>
  <si>
    <t>Rodriguez</t>
  </si>
  <si>
    <t>Cylee</t>
  </si>
  <si>
    <t>Y</t>
  </si>
  <si>
    <t>2016-01-453</t>
  </si>
  <si>
    <t>Vallescas</t>
  </si>
  <si>
    <t>Rina Lyn</t>
  </si>
  <si>
    <t>2015-01-749</t>
  </si>
  <si>
    <t>Mark Jason</t>
  </si>
  <si>
    <t>Janine</t>
  </si>
  <si>
    <t>A.</t>
  </si>
  <si>
    <t>2017-01-099</t>
  </si>
  <si>
    <t>Bacungan</t>
  </si>
  <si>
    <t>Kimberly</t>
  </si>
  <si>
    <t>SEATWORK</t>
  </si>
  <si>
    <t>RECITATION</t>
  </si>
  <si>
    <t>Project</t>
  </si>
  <si>
    <t>-</t>
  </si>
  <si>
    <t>02/22/2018</t>
  </si>
  <si>
    <t>02/15/2018</t>
  </si>
  <si>
    <t>2015-0-285</t>
  </si>
  <si>
    <t>04/19/2018</t>
  </si>
  <si>
    <t>04/26/2018</t>
  </si>
  <si>
    <t>Matheojay</t>
  </si>
  <si>
    <t>2017-01-152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</si>
</sst>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9]mmmm\ d\,\ yyyy;@"/>
    <numFmt numFmtId="165" formatCode="0.000"/>
  </numFmts>
  <fonts count="36" x14ac:knownFonts="1">
    <font>
      <sz val="11"/>
      <color theme="1"/>
      <name val="Calibri"/>
      <family val="2"/>
      <scheme val="minor"/>
    </font>
    <font>
      <sz val="11"/>
      <color theme="1"/>
      <name val="Calibri"/>
      <family val="2"/>
      <scheme val="minor"/>
    </font>
    <font>
      <sz val="11"/>
      <color rgb="FF9C6500"/>
      <name val="Calibri"/>
      <family val="2"/>
      <scheme val="minor"/>
    </font>
    <font>
      <b/>
      <sz val="8"/>
      <color theme="1"/>
      <name val="Arial"/>
      <family val="2"/>
    </font>
    <font>
      <sz val="8"/>
      <color theme="1"/>
      <name val="Arial"/>
      <family val="2"/>
    </font>
    <font>
      <i/>
      <sz val="8"/>
      <color theme="1"/>
      <name val="Arial"/>
      <family val="2"/>
    </font>
    <font>
      <sz val="10"/>
      <name val="Arial"/>
      <family val="2"/>
    </font>
    <font>
      <b/>
      <sz val="24"/>
      <color rgb="FFFFFF00"/>
      <name val="Aharoni"/>
    </font>
    <font>
      <b/>
      <sz val="10"/>
      <color theme="1"/>
      <name val="Arial"/>
      <family val="2"/>
    </font>
    <font>
      <b/>
      <sz val="9"/>
      <color theme="1"/>
      <name val="Arial"/>
      <family val="2"/>
    </font>
    <font>
      <sz val="10"/>
      <color theme="1"/>
      <name val="Arial"/>
      <family val="2"/>
    </font>
    <font>
      <b/>
      <sz val="11"/>
      <color theme="1" tint="4.9989318521683403E-2"/>
      <name val="Calibri"/>
      <family val="2"/>
      <scheme val="minor"/>
    </font>
    <font>
      <b/>
      <sz val="11"/>
      <color theme="1"/>
      <name val="Arial"/>
      <family val="2"/>
    </font>
    <font>
      <b/>
      <sz val="11"/>
      <name val="Arial"/>
      <family val="2"/>
    </font>
    <font>
      <b/>
      <sz val="11"/>
      <color theme="1" tint="4.9989318521683403E-2"/>
      <name val="Arial"/>
      <family val="2"/>
    </font>
    <font>
      <b/>
      <sz val="9"/>
      <color theme="1" tint="4.9989318521683403E-2"/>
      <name val="Arial"/>
      <family val="2"/>
    </font>
    <font>
      <sz val="9"/>
      <color theme="1"/>
      <name val="Arial"/>
      <family val="2"/>
    </font>
    <font>
      <b/>
      <i/>
      <sz val="10"/>
      <color theme="1"/>
      <name val="Arial"/>
      <family val="2"/>
    </font>
    <font>
      <sz val="22"/>
      <color rgb="FFFFFF00"/>
      <name val="Aharoni"/>
    </font>
    <font>
      <sz val="12"/>
      <color theme="1"/>
      <name val="Arial"/>
      <family val="2"/>
    </font>
    <font>
      <b/>
      <sz val="11"/>
      <color theme="1"/>
      <name val="Century Gothic"/>
      <family val="2"/>
    </font>
    <font>
      <b/>
      <sz val="14"/>
      <color theme="1"/>
      <name val="Bookman Old Style"/>
      <family val="1"/>
    </font>
    <font>
      <i/>
      <sz val="10"/>
      <color theme="1"/>
      <name val="Century Gothic"/>
      <family val="2"/>
    </font>
    <font>
      <b/>
      <sz val="14"/>
      <color theme="1"/>
      <name val="Arial"/>
      <family val="2"/>
    </font>
    <font>
      <b/>
      <sz val="18"/>
      <color theme="1"/>
      <name val="Cambria"/>
      <family val="1"/>
    </font>
    <font>
      <b/>
      <sz val="12"/>
      <color theme="1"/>
      <name val="Arial"/>
      <family val="2"/>
    </font>
    <font>
      <sz val="14"/>
      <color theme="1"/>
      <name val="Arial"/>
      <family val="2"/>
    </font>
    <font>
      <b/>
      <sz val="11"/>
      <name val="Aharoni"/>
    </font>
    <font>
      <b/>
      <i/>
      <sz val="14"/>
      <color theme="1"/>
      <name val="Arial"/>
      <family val="2"/>
    </font>
    <font>
      <b/>
      <sz val="11"/>
      <color theme="1"/>
      <name val="Calibri"/>
      <family val="2"/>
      <scheme val="minor"/>
    </font>
    <font>
      <b/>
      <i/>
      <sz val="8"/>
      <color theme="1"/>
      <name val="Arial"/>
      <family val="2"/>
    </font>
    <font>
      <sz val="8"/>
      <color theme="4" tint="0.79998168889431442"/>
      <name val="Arial"/>
      <family val="2"/>
    </font>
    <font>
      <sz val="11"/>
      <color theme="1"/>
      <name val="Arial"/>
      <family val="2"/>
    </font>
    <font>
      <b/>
      <sz val="16"/>
      <color theme="1"/>
      <name val="Arial"/>
      <family val="2"/>
    </font>
    <font>
      <sz val="10"/>
      <color rgb="FF000000"/>
      <name val="Arial"/>
      <family val="2"/>
    </font>
    <font>
      <b/>
      <sz val="7"/>
      <color theme="1"/>
      <name val="Arial"/>
      <family val="2"/>
    </font>
  </fonts>
  <fills count="23">
    <fill>
      <patternFill patternType="none"/>
    </fill>
    <fill>
      <patternFill patternType="gray125"/>
    </fill>
    <fill>
      <patternFill patternType="solid">
        <fgColor rgb="FFFFEB9C"/>
      </patternFill>
    </fill>
    <fill>
      <patternFill patternType="solid">
        <fgColor theme="3" tint="0.79998168889431442"/>
        <bgColor indexed="64"/>
      </patternFill>
    </fill>
    <fill>
      <patternFill patternType="solid">
        <fgColor theme="0" tint="-0.14999847407452621"/>
        <bgColor indexed="64"/>
      </patternFill>
    </fill>
    <fill>
      <patternFill patternType="solid">
        <fgColor theme="0"/>
        <bgColor indexed="64"/>
      </patternFill>
    </fill>
    <fill>
      <patternFill patternType="solid">
        <fgColor rgb="FF7030A0"/>
        <bgColor indexed="64"/>
      </patternFill>
    </fill>
    <fill>
      <patternFill patternType="solid">
        <fgColor rgb="FF00B0F0"/>
        <bgColor indexed="64"/>
      </patternFill>
    </fill>
    <fill>
      <patternFill patternType="solid">
        <fgColor rgb="FF00B050"/>
        <bgColor indexed="64"/>
      </patternFill>
    </fill>
    <fill>
      <patternFill patternType="solid">
        <fgColor theme="2" tint="-0.249977111117893"/>
        <bgColor indexed="64"/>
      </patternFill>
    </fill>
    <fill>
      <patternFill patternType="solid">
        <fgColor theme="4" tint="0.39997558519241921"/>
        <bgColor indexed="64"/>
      </patternFill>
    </fill>
    <fill>
      <patternFill patternType="solid">
        <fgColor theme="4" tint="0.59999389629810485"/>
        <bgColor indexed="64"/>
      </patternFill>
    </fill>
    <fill>
      <patternFill patternType="solid">
        <fgColor rgb="FF92D050"/>
        <bgColor indexed="64"/>
      </patternFill>
    </fill>
    <fill>
      <patternFill patternType="solid">
        <fgColor theme="0" tint="-0.249977111117893"/>
        <bgColor indexed="64"/>
      </patternFill>
    </fill>
    <fill>
      <patternFill patternType="solid">
        <fgColor theme="4" tint="0.79998168889431442"/>
        <bgColor indexed="64"/>
      </patternFill>
    </fill>
    <fill>
      <patternFill patternType="solid">
        <fgColor theme="7" tint="0.39997558519241921"/>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7" tint="0.79998168889431442"/>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rgb="FFFFC000"/>
        <bgColor indexed="64"/>
      </patternFill>
    </fill>
    <fill>
      <patternFill patternType="solid">
        <fgColor theme="0" tint="-4.9989318521683403E-2"/>
        <bgColor indexed="64"/>
      </patternFill>
    </fill>
  </fills>
  <borders count="57">
    <border>
      <left/>
      <right/>
      <top/>
      <bottom/>
      <diagonal/>
    </border>
    <border>
      <left style="medium">
        <color auto="1"/>
      </left>
      <right style="thin">
        <color auto="1"/>
      </right>
      <top/>
      <bottom style="thin">
        <color auto="1"/>
      </bottom>
      <diagonal/>
    </border>
    <border>
      <left style="thin">
        <color auto="1"/>
      </left>
      <right/>
      <top/>
      <bottom style="thin">
        <color auto="1"/>
      </bottom>
      <diagonal/>
    </border>
    <border>
      <left style="medium">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top style="thin">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style="medium">
        <color auto="1"/>
      </left>
      <right style="medium">
        <color auto="1"/>
      </right>
      <top style="medium">
        <color auto="1"/>
      </top>
      <bottom style="medium">
        <color auto="1"/>
      </bottom>
      <diagonal/>
    </border>
    <border>
      <left/>
      <right style="medium">
        <color auto="1"/>
      </right>
      <top style="medium">
        <color auto="1"/>
      </top>
      <bottom/>
      <diagonal/>
    </border>
    <border>
      <left/>
      <right style="medium">
        <color auto="1"/>
      </right>
      <top/>
      <bottom style="thin">
        <color auto="1"/>
      </bottom>
      <diagonal/>
    </border>
    <border>
      <left style="medium">
        <color indexed="64"/>
      </left>
      <right style="medium">
        <color indexed="64"/>
      </right>
      <top/>
      <bottom style="thin">
        <color indexed="64"/>
      </bottom>
      <diagonal/>
    </border>
    <border>
      <left style="thin">
        <color auto="1"/>
      </left>
      <right style="thin">
        <color auto="1"/>
      </right>
      <top style="thin">
        <color auto="1"/>
      </top>
      <bottom style="thin">
        <color auto="1"/>
      </bottom>
      <diagonal/>
    </border>
    <border>
      <left style="medium">
        <color auto="1"/>
      </left>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right style="thin">
        <color auto="1"/>
      </right>
      <top style="thin">
        <color auto="1"/>
      </top>
      <bottom style="thin">
        <color auto="1"/>
      </bottom>
      <diagonal/>
    </border>
    <border>
      <left style="medium">
        <color auto="1"/>
      </left>
      <right style="medium">
        <color auto="1"/>
      </right>
      <top style="medium">
        <color auto="1"/>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bottom/>
      <diagonal/>
    </border>
    <border>
      <left style="thick">
        <color auto="1"/>
      </left>
      <right/>
      <top style="medium">
        <color auto="1"/>
      </top>
      <bottom style="medium">
        <color auto="1"/>
      </bottom>
      <diagonal/>
    </border>
    <border>
      <left style="thick">
        <color auto="1"/>
      </left>
      <right style="medium">
        <color auto="1"/>
      </right>
      <top style="medium">
        <color auto="1"/>
      </top>
      <bottom style="medium">
        <color auto="1"/>
      </bottom>
      <diagonal/>
    </border>
    <border>
      <left style="medium">
        <color auto="1"/>
      </left>
      <right style="medium">
        <color auto="1"/>
      </right>
      <top/>
      <bottom style="medium">
        <color auto="1"/>
      </bottom>
      <diagonal/>
    </border>
    <border>
      <left style="medium">
        <color auto="1"/>
      </left>
      <right/>
      <top style="medium">
        <color auto="1"/>
      </top>
      <bottom/>
      <diagonal/>
    </border>
    <border>
      <left style="thin">
        <color auto="1"/>
      </left>
      <right style="thin">
        <color auto="1"/>
      </right>
      <top/>
      <bottom style="thin">
        <color auto="1"/>
      </bottom>
      <diagonal/>
    </border>
    <border>
      <left style="medium">
        <color auto="1"/>
      </left>
      <right/>
      <top style="medium">
        <color auto="1"/>
      </top>
      <bottom style="thin">
        <color auto="1"/>
      </bottom>
      <diagonal/>
    </border>
    <border>
      <left style="medium">
        <color auto="1"/>
      </left>
      <right/>
      <top/>
      <bottom style="thin">
        <color auto="1"/>
      </bottom>
      <diagonal/>
    </border>
    <border>
      <left style="medium">
        <color auto="1"/>
      </left>
      <right/>
      <top style="thin">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medium">
        <color auto="1"/>
      </right>
      <top style="thin">
        <color auto="1"/>
      </top>
      <bottom style="thin">
        <color auto="1"/>
      </bottom>
      <diagonal/>
    </border>
    <border>
      <left/>
      <right/>
      <top/>
      <bottom style="thin">
        <color auto="1"/>
      </bottom>
      <diagonal/>
    </border>
    <border>
      <left style="thin">
        <color indexed="64"/>
      </left>
      <right style="medium">
        <color auto="1"/>
      </right>
      <top style="medium">
        <color auto="1"/>
      </top>
      <bottom style="thin">
        <color auto="1"/>
      </bottom>
      <diagonal/>
    </border>
    <border>
      <left/>
      <right/>
      <top style="medium">
        <color auto="1"/>
      </top>
      <bottom/>
      <diagonal/>
    </border>
    <border>
      <left style="medium">
        <color auto="1"/>
      </left>
      <right/>
      <top/>
      <bottom/>
      <diagonal/>
    </border>
    <border>
      <left style="medium">
        <color auto="1"/>
      </left>
      <right/>
      <top/>
      <bottom style="medium">
        <color auto="1"/>
      </bottom>
      <diagonal/>
    </border>
    <border>
      <left/>
      <right/>
      <top/>
      <bottom style="medium">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style="thin">
        <color auto="1"/>
      </right>
      <top/>
      <bottom style="thin">
        <color auto="1"/>
      </bottom>
      <diagonal/>
    </border>
    <border>
      <left/>
      <right style="thin">
        <color auto="1"/>
      </right>
      <top style="thin">
        <color auto="1"/>
      </top>
      <bottom style="medium">
        <color auto="1"/>
      </bottom>
      <diagonal/>
    </border>
    <border>
      <left style="thin">
        <color auto="1"/>
      </left>
      <right/>
      <top style="thin">
        <color auto="1"/>
      </top>
      <bottom style="medium">
        <color auto="1"/>
      </bottom>
      <diagonal/>
    </border>
    <border>
      <left style="thin">
        <color auto="1"/>
      </left>
      <right style="thin">
        <color auto="1"/>
      </right>
      <top style="thin">
        <color auto="1"/>
      </top>
      <bottom style="medium">
        <color indexed="64"/>
      </bottom>
      <diagonal/>
    </border>
    <border>
      <left/>
      <right style="medium">
        <color indexed="64"/>
      </right>
      <top/>
      <bottom style="medium">
        <color indexed="64"/>
      </bottom>
      <diagonal/>
    </border>
    <border>
      <left/>
      <right style="medium">
        <color auto="1"/>
      </right>
      <top style="medium">
        <color auto="1"/>
      </top>
      <bottom style="thin">
        <color auto="1"/>
      </bottom>
      <diagonal/>
    </border>
    <border>
      <left/>
      <right/>
      <top style="medium">
        <color indexed="64"/>
      </top>
      <bottom style="thin">
        <color auto="1"/>
      </bottom>
      <diagonal/>
    </border>
    <border>
      <left/>
      <right/>
      <top style="thin">
        <color indexed="64"/>
      </top>
      <bottom/>
      <diagonal/>
    </border>
    <border>
      <left style="thin">
        <color auto="1"/>
      </left>
      <right style="medium">
        <color indexed="64"/>
      </right>
      <top/>
      <bottom style="thin">
        <color auto="1"/>
      </bottom>
      <diagonal/>
    </border>
    <border>
      <left style="thin">
        <color indexed="64"/>
      </left>
      <right style="thin">
        <color indexed="64"/>
      </right>
      <top style="medium">
        <color indexed="64"/>
      </top>
      <bottom style="thin">
        <color indexed="64"/>
      </bottom>
      <diagonal/>
    </border>
    <border>
      <left style="thin">
        <color rgb="FF000000"/>
      </left>
      <right style="thin">
        <color rgb="FF000000"/>
      </right>
      <top style="thin">
        <color rgb="FF000000"/>
      </top>
      <bottom style="thin">
        <color rgb="FF000000"/>
      </bottom>
      <diagonal/>
    </border>
    <border>
      <left/>
      <right style="medium">
        <color auto="1"/>
      </right>
      <top style="thin">
        <color auto="1"/>
      </top>
      <bottom style="medium">
        <color auto="1"/>
      </bottom>
      <diagonal/>
    </border>
    <border>
      <left style="thin">
        <color auto="1"/>
      </left>
      <right/>
      <top style="medium">
        <color auto="1"/>
      </top>
      <bottom style="thin">
        <color auto="1"/>
      </bottom>
      <diagonal/>
    </border>
    <border>
      <left/>
      <right style="thin">
        <color auto="1"/>
      </right>
      <top style="medium">
        <color auto="1"/>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style="thin">
        <color auto="1"/>
      </right>
      <top/>
      <bottom/>
      <diagonal/>
    </border>
  </borders>
  <cellStyleXfs count="4">
    <xf numFmtId="0" fontId="0" fillId="0" borderId="0"/>
    <xf numFmtId="9" fontId="1" fillId="0" borderId="0" applyFont="0" applyFill="0" applyBorder="0" applyAlignment="0" applyProtection="0"/>
    <xf numFmtId="0" fontId="2" fillId="2" borderId="0" applyNumberFormat="0" applyBorder="0" applyAlignment="0" applyProtection="0"/>
    <xf numFmtId="0" fontId="34" fillId="0" borderId="0"/>
  </cellStyleXfs>
  <cellXfs count="324">
    <xf numFmtId="0" fontId="0" fillId="0" borderId="0" xfId="0"/>
    <xf numFmtId="0" fontId="4" fillId="4" borderId="3" xfId="0" applyFont="1" applyFill="1" applyBorder="1" applyAlignment="1" applyProtection="1">
      <alignment horizontal="center" vertical="center"/>
      <protection locked="0"/>
    </xf>
    <xf numFmtId="0" fontId="3" fillId="0" borderId="3" xfId="0" applyFont="1" applyFill="1" applyBorder="1" applyAlignment="1">
      <alignment vertical="center"/>
    </xf>
    <xf numFmtId="0" fontId="4" fillId="3" borderId="6" xfId="0" applyFont="1" applyFill="1" applyBorder="1" applyAlignment="1" applyProtection="1">
      <alignment horizontal="left" vertical="center"/>
      <protection locked="0"/>
    </xf>
    <xf numFmtId="0" fontId="3" fillId="0" borderId="6" xfId="0" applyFont="1" applyBorder="1" applyAlignment="1">
      <alignment horizontal="center"/>
    </xf>
    <xf numFmtId="0" fontId="4" fillId="4" borderId="6" xfId="0" applyFont="1" applyFill="1" applyBorder="1" applyAlignment="1" applyProtection="1">
      <alignment horizontal="center" vertical="center"/>
      <protection locked="0"/>
    </xf>
    <xf numFmtId="0" fontId="3" fillId="0" borderId="6" xfId="0" applyFont="1" applyBorder="1" applyAlignment="1">
      <alignment vertical="center"/>
    </xf>
    <xf numFmtId="0" fontId="4" fillId="4" borderId="6" xfId="0" applyNumberFormat="1" applyFont="1" applyFill="1" applyBorder="1" applyAlignment="1" applyProtection="1">
      <alignment horizontal="center" vertical="center"/>
      <protection locked="0"/>
    </xf>
    <xf numFmtId="0" fontId="4" fillId="3" borderId="7" xfId="0" applyFont="1" applyFill="1" applyBorder="1" applyAlignment="1" applyProtection="1">
      <alignment horizontal="left" vertical="center"/>
      <protection locked="0"/>
    </xf>
    <xf numFmtId="0" fontId="4" fillId="3" borderId="7" xfId="0" applyFont="1" applyFill="1" applyBorder="1" applyAlignment="1" applyProtection="1">
      <alignment horizontal="center" vertical="center"/>
      <protection locked="0"/>
    </xf>
    <xf numFmtId="0" fontId="4" fillId="4" borderId="7" xfId="0" applyFont="1" applyFill="1" applyBorder="1" applyAlignment="1" applyProtection="1">
      <alignment horizontal="center" vertical="center"/>
      <protection hidden="1"/>
    </xf>
    <xf numFmtId="0" fontId="3" fillId="0" borderId="7" xfId="0" applyFont="1" applyBorder="1" applyAlignment="1">
      <alignment vertical="center"/>
    </xf>
    <xf numFmtId="0" fontId="4" fillId="0" borderId="11" xfId="0" applyFont="1" applyBorder="1"/>
    <xf numFmtId="0" fontId="6" fillId="5" borderId="12" xfId="0" applyFont="1" applyFill="1" applyBorder="1" applyProtection="1">
      <protection locked="0"/>
    </xf>
    <xf numFmtId="0" fontId="4" fillId="0" borderId="11" xfId="0" applyFont="1" applyBorder="1" applyAlignment="1" applyProtection="1">
      <alignment horizontal="center" vertical="center"/>
      <protection locked="0"/>
    </xf>
    <xf numFmtId="49" fontId="6" fillId="5" borderId="12" xfId="0" applyNumberFormat="1" applyFont="1" applyFill="1" applyBorder="1" applyProtection="1">
      <protection locked="0"/>
    </xf>
    <xf numFmtId="14" fontId="6" fillId="5" borderId="12" xfId="0" applyNumberFormat="1" applyFont="1" applyFill="1" applyBorder="1" applyProtection="1">
      <protection locked="0"/>
    </xf>
    <xf numFmtId="9" fontId="4" fillId="14" borderId="8" xfId="0" applyNumberFormat="1" applyFont="1" applyFill="1" applyBorder="1" applyAlignment="1" applyProtection="1">
      <alignment horizontal="center" vertical="center"/>
      <protection locked="0"/>
    </xf>
    <xf numFmtId="0" fontId="5" fillId="0" borderId="17" xfId="0" applyFont="1" applyBorder="1" applyAlignment="1" applyProtection="1">
      <alignment horizontal="center" vertical="center" shrinkToFit="1"/>
      <protection hidden="1"/>
    </xf>
    <xf numFmtId="0" fontId="5" fillId="0" borderId="17" xfId="0" applyFont="1" applyBorder="1" applyAlignment="1" applyProtection="1">
      <alignment horizontal="center" vertical="center"/>
      <protection hidden="1"/>
    </xf>
    <xf numFmtId="0" fontId="5" fillId="0" borderId="17" xfId="0" applyFont="1" applyBorder="1" applyAlignment="1" applyProtection="1">
      <alignment horizontal="center" vertical="center" wrapText="1"/>
      <protection hidden="1"/>
    </xf>
    <xf numFmtId="0" fontId="5" fillId="0" borderId="17" xfId="0" applyFont="1" applyBorder="1" applyAlignment="1">
      <alignment horizontal="center" vertical="center"/>
    </xf>
    <xf numFmtId="1" fontId="4" fillId="15" borderId="8" xfId="0" applyNumberFormat="1" applyFont="1" applyFill="1" applyBorder="1" applyAlignment="1" applyProtection="1">
      <alignment horizontal="center" vertical="center"/>
      <protection locked="0"/>
    </xf>
    <xf numFmtId="1" fontId="4" fillId="5" borderId="8" xfId="0" applyNumberFormat="1" applyFont="1" applyFill="1" applyBorder="1" applyAlignment="1" applyProtection="1">
      <alignment horizontal="center" vertical="center"/>
      <protection hidden="1"/>
    </xf>
    <xf numFmtId="1" fontId="4" fillId="0" borderId="8" xfId="0" applyNumberFormat="1" applyFont="1" applyBorder="1" applyAlignment="1" applyProtection="1">
      <alignment horizontal="center" vertical="center"/>
      <protection hidden="1"/>
    </xf>
    <xf numFmtId="0" fontId="4" fillId="0" borderId="8" xfId="0" applyFont="1" applyBorder="1" applyAlignment="1" applyProtection="1">
      <alignment horizontal="center" vertical="center"/>
      <protection hidden="1"/>
    </xf>
    <xf numFmtId="0" fontId="4" fillId="0" borderId="24" xfId="0" applyFont="1" applyBorder="1" applyAlignment="1" applyProtection="1">
      <alignment horizontal="center" vertical="center" shrinkToFit="1"/>
      <protection hidden="1"/>
    </xf>
    <xf numFmtId="1" fontId="4" fillId="0" borderId="8" xfId="0" applyNumberFormat="1" applyFont="1" applyBorder="1" applyAlignment="1" applyProtection="1">
      <alignment horizontal="center" vertical="center"/>
      <protection locked="0"/>
    </xf>
    <xf numFmtId="0" fontId="4" fillId="0" borderId="24" xfId="0" applyFont="1" applyFill="1" applyBorder="1" applyAlignment="1" applyProtection="1">
      <alignment horizontal="center" vertical="center"/>
      <protection hidden="1"/>
    </xf>
    <xf numFmtId="0" fontId="4" fillId="15" borderId="8" xfId="0" applyFont="1" applyFill="1" applyBorder="1" applyAlignment="1" applyProtection="1">
      <alignment horizontal="center" vertical="center"/>
      <protection locked="0"/>
    </xf>
    <xf numFmtId="0" fontId="4" fillId="0" borderId="8" xfId="0" applyFont="1" applyFill="1" applyBorder="1" applyAlignment="1" applyProtection="1">
      <alignment horizontal="center" vertical="center"/>
      <protection locked="0"/>
    </xf>
    <xf numFmtId="0" fontId="4" fillId="0" borderId="8" xfId="0" applyFont="1" applyBorder="1" applyAlignment="1" applyProtection="1">
      <alignment horizontal="center" vertical="center"/>
      <protection locked="0"/>
    </xf>
    <xf numFmtId="0" fontId="4" fillId="0" borderId="24" xfId="0" applyFont="1" applyBorder="1" applyAlignment="1" applyProtection="1">
      <alignment horizontal="center" vertical="center"/>
      <protection hidden="1"/>
    </xf>
    <xf numFmtId="0" fontId="3" fillId="0" borderId="8" xfId="0" applyFont="1" applyBorder="1" applyAlignment="1" applyProtection="1">
      <alignment horizontal="center" vertical="center" wrapText="1"/>
      <protection hidden="1"/>
    </xf>
    <xf numFmtId="0" fontId="3" fillId="0" borderId="18" xfId="0" applyFont="1" applyBorder="1" applyAlignment="1" applyProtection="1">
      <alignment horizontal="center" vertical="center" wrapText="1"/>
      <protection hidden="1"/>
    </xf>
    <xf numFmtId="0" fontId="3" fillId="0" borderId="8" xfId="0" applyFont="1" applyBorder="1" applyAlignment="1" applyProtection="1">
      <alignment horizontal="center" vertical="center"/>
      <protection hidden="1"/>
    </xf>
    <xf numFmtId="0" fontId="0" fillId="0" borderId="12" xfId="0" applyBorder="1"/>
    <xf numFmtId="0" fontId="0" fillId="0" borderId="26" xfId="0" applyBorder="1"/>
    <xf numFmtId="0" fontId="8" fillId="0" borderId="27" xfId="0" applyFont="1" applyFill="1" applyBorder="1" applyAlignment="1" applyProtection="1">
      <alignment horizontal="center" vertical="center" wrapText="1"/>
      <protection hidden="1"/>
    </xf>
    <xf numFmtId="0" fontId="8" fillId="0" borderId="6" xfId="0" applyFont="1" applyFill="1" applyBorder="1" applyAlignment="1" applyProtection="1">
      <alignment horizontal="center" vertical="center" wrapText="1"/>
      <protection hidden="1"/>
    </xf>
    <xf numFmtId="0" fontId="8" fillId="0" borderId="6" xfId="0" applyFont="1" applyFill="1" applyBorder="1" applyAlignment="1" applyProtection="1">
      <alignment horizontal="center" vertical="center" wrapText="1"/>
      <protection hidden="1"/>
    </xf>
    <xf numFmtId="9" fontId="17" fillId="0" borderId="7" xfId="0" applyNumberFormat="1" applyFont="1" applyFill="1" applyBorder="1" applyAlignment="1" applyProtection="1">
      <alignment horizontal="center" vertical="center" wrapText="1"/>
      <protection hidden="1"/>
    </xf>
    <xf numFmtId="0" fontId="17" fillId="0" borderId="7" xfId="0" applyFont="1" applyFill="1" applyBorder="1" applyAlignment="1" applyProtection="1">
      <alignment horizontal="center" vertical="center" wrapText="1"/>
      <protection hidden="1"/>
    </xf>
    <xf numFmtId="0" fontId="17" fillId="0" borderId="7" xfId="0" applyFont="1" applyFill="1" applyBorder="1" applyAlignment="1" applyProtection="1">
      <alignment horizontal="center" vertical="center"/>
      <protection hidden="1"/>
    </xf>
    <xf numFmtId="0" fontId="10" fillId="0" borderId="1" xfId="0" applyFont="1" applyBorder="1" applyAlignment="1" applyProtection="1">
      <alignment vertical="center"/>
      <protection hidden="1"/>
    </xf>
    <xf numFmtId="0" fontId="16" fillId="0" borderId="2" xfId="0" applyFont="1" applyBorder="1" applyAlignment="1" applyProtection="1">
      <alignment vertical="center"/>
      <protection hidden="1"/>
    </xf>
    <xf numFmtId="2" fontId="10" fillId="0" borderId="30" xfId="0" applyNumberFormat="1" applyFont="1" applyBorder="1" applyAlignment="1" applyProtection="1">
      <alignment horizontal="center" vertical="center"/>
      <protection hidden="1"/>
    </xf>
    <xf numFmtId="2" fontId="10" fillId="0" borderId="26" xfId="0" applyNumberFormat="1" applyFont="1" applyBorder="1" applyAlignment="1" applyProtection="1">
      <alignment horizontal="center" vertical="center"/>
      <protection hidden="1"/>
    </xf>
    <xf numFmtId="2" fontId="10" fillId="0" borderId="26" xfId="0" applyNumberFormat="1" applyFont="1" applyFill="1" applyBorder="1" applyAlignment="1" applyProtection="1">
      <alignment horizontal="center" vertical="center"/>
      <protection hidden="1"/>
    </xf>
    <xf numFmtId="2" fontId="10" fillId="0" borderId="2" xfId="0" applyNumberFormat="1" applyFont="1" applyBorder="1" applyAlignment="1" applyProtection="1">
      <alignment horizontal="center" vertical="center"/>
      <protection hidden="1"/>
    </xf>
    <xf numFmtId="2" fontId="10" fillId="16" borderId="30" xfId="0" applyNumberFormat="1" applyFont="1" applyFill="1" applyBorder="1" applyAlignment="1" applyProtection="1">
      <alignment horizontal="center" vertical="center"/>
      <protection hidden="1"/>
    </xf>
    <xf numFmtId="2" fontId="10" fillId="17" borderId="12" xfId="0" applyNumberFormat="1" applyFont="1" applyFill="1" applyBorder="1" applyAlignment="1" applyProtection="1">
      <alignment horizontal="center" vertical="center"/>
      <protection hidden="1"/>
    </xf>
    <xf numFmtId="2" fontId="10" fillId="0" borderId="4" xfId="0" applyNumberFormat="1" applyFont="1" applyBorder="1" applyAlignment="1" applyProtection="1">
      <alignment horizontal="center" vertical="center"/>
      <protection hidden="1"/>
    </xf>
    <xf numFmtId="2" fontId="10" fillId="16" borderId="4" xfId="0" applyNumberFormat="1" applyFont="1" applyFill="1" applyBorder="1" applyAlignment="1" applyProtection="1">
      <alignment horizontal="center" vertical="center"/>
      <protection hidden="1"/>
    </xf>
    <xf numFmtId="0" fontId="10" fillId="0" borderId="31" xfId="0" applyNumberFormat="1" applyFont="1" applyFill="1" applyBorder="1" applyAlignment="1" applyProtection="1">
      <alignment horizontal="center" vertical="center"/>
      <protection hidden="1"/>
    </xf>
    <xf numFmtId="0" fontId="19" fillId="0" borderId="0" xfId="0" applyFont="1" applyAlignment="1" applyProtection="1">
      <alignment vertical="center"/>
      <protection hidden="1"/>
    </xf>
    <xf numFmtId="0" fontId="19" fillId="0" borderId="0" xfId="0" applyFont="1" applyBorder="1" applyAlignment="1" applyProtection="1">
      <alignment vertical="top"/>
      <protection hidden="1"/>
    </xf>
    <xf numFmtId="0" fontId="19" fillId="0" borderId="0" xfId="0" applyFont="1" applyBorder="1" applyAlignment="1" applyProtection="1">
      <alignment vertical="center"/>
      <protection hidden="1"/>
    </xf>
    <xf numFmtId="0" fontId="19" fillId="0" borderId="0" xfId="0" applyFont="1" applyBorder="1" applyAlignment="1" applyProtection="1">
      <alignment vertical="center" shrinkToFit="1"/>
      <protection hidden="1"/>
    </xf>
    <xf numFmtId="0" fontId="25" fillId="0" borderId="37" xfId="0" applyFont="1" applyBorder="1" applyAlignment="1" applyProtection="1">
      <alignment horizontal="center" vertical="center"/>
      <protection hidden="1"/>
    </xf>
    <xf numFmtId="0" fontId="19" fillId="0" borderId="11" xfId="0" applyFont="1" applyBorder="1" applyAlignment="1" applyProtection="1">
      <alignment horizontal="center" vertical="center"/>
      <protection hidden="1"/>
    </xf>
    <xf numFmtId="3" fontId="19" fillId="0" borderId="11" xfId="0" applyNumberFormat="1" applyFont="1" applyBorder="1" applyAlignment="1" applyProtection="1">
      <alignment horizontal="center" vertical="center"/>
      <protection hidden="1"/>
    </xf>
    <xf numFmtId="2" fontId="26" fillId="0" borderId="1" xfId="0" applyNumberFormat="1" applyFont="1" applyBorder="1" applyAlignment="1" applyProtection="1">
      <alignment horizontal="center" vertical="center"/>
      <protection hidden="1"/>
    </xf>
    <xf numFmtId="0" fontId="26" fillId="0" borderId="28" xfId="0" applyFont="1" applyBorder="1" applyAlignment="1" applyProtection="1">
      <alignment horizontal="center" vertical="center"/>
      <protection hidden="1"/>
    </xf>
    <xf numFmtId="0" fontId="26" fillId="0" borderId="11" xfId="0" applyFont="1" applyBorder="1" applyAlignment="1" applyProtection="1">
      <alignment horizontal="center" vertical="center"/>
      <protection hidden="1"/>
    </xf>
    <xf numFmtId="0" fontId="19" fillId="0" borderId="6" xfId="0" applyFont="1" applyBorder="1" applyAlignment="1" applyProtection="1">
      <alignment horizontal="center" vertical="center"/>
      <protection hidden="1"/>
    </xf>
    <xf numFmtId="0" fontId="25" fillId="0" borderId="0" xfId="0" applyFont="1" applyBorder="1" applyAlignment="1" applyProtection="1">
      <alignment horizontal="center" vertical="center"/>
      <protection hidden="1"/>
    </xf>
    <xf numFmtId="0" fontId="25" fillId="0" borderId="0" xfId="0" applyFont="1" applyAlignment="1" applyProtection="1">
      <alignment horizontal="center" vertical="center"/>
      <protection hidden="1"/>
    </xf>
    <xf numFmtId="0" fontId="19" fillId="0" borderId="0" xfId="0" applyFont="1" applyAlignment="1" applyProtection="1">
      <alignment horizontal="center" vertical="center"/>
      <protection hidden="1"/>
    </xf>
    <xf numFmtId="0" fontId="19" fillId="0" borderId="0" xfId="0" applyFont="1" applyAlignment="1" applyProtection="1">
      <alignment horizontal="right" vertical="center"/>
      <protection hidden="1"/>
    </xf>
    <xf numFmtId="0" fontId="25" fillId="0" borderId="0" xfId="0" applyFont="1" applyAlignment="1" applyProtection="1">
      <alignment vertical="center"/>
      <protection hidden="1"/>
    </xf>
    <xf numFmtId="49" fontId="25" fillId="0" borderId="0" xfId="0" applyNumberFormat="1" applyFont="1" applyFill="1" applyBorder="1" applyAlignment="1" applyProtection="1">
      <alignment horizontal="center" vertical="center"/>
      <protection hidden="1"/>
    </xf>
    <xf numFmtId="0" fontId="0" fillId="0" borderId="0" xfId="0" applyAlignment="1"/>
    <xf numFmtId="2" fontId="10" fillId="0" borderId="40" xfId="0" applyNumberFormat="1" applyFont="1" applyBorder="1" applyAlignment="1" applyProtection="1">
      <alignment horizontal="center" vertical="center"/>
      <protection hidden="1"/>
    </xf>
    <xf numFmtId="0" fontId="10" fillId="5" borderId="12" xfId="0" applyFont="1" applyFill="1" applyBorder="1" applyProtection="1">
      <protection locked="0"/>
    </xf>
    <xf numFmtId="1" fontId="4" fillId="8" borderId="8" xfId="0" applyNumberFormat="1" applyFont="1" applyFill="1" applyBorder="1" applyAlignment="1" applyProtection="1">
      <alignment horizontal="center" vertical="center"/>
      <protection locked="0"/>
    </xf>
    <xf numFmtId="2" fontId="0" fillId="0" borderId="26" xfId="0" applyNumberFormat="1" applyBorder="1" applyAlignment="1">
      <alignment horizontal="center" vertical="center"/>
    </xf>
    <xf numFmtId="0" fontId="0" fillId="0" borderId="26" xfId="0" applyBorder="1" applyAlignment="1">
      <alignment horizontal="center" vertical="center"/>
    </xf>
    <xf numFmtId="0" fontId="0" fillId="0" borderId="12" xfId="0" applyBorder="1" applyAlignment="1">
      <alignment horizontal="center" vertical="center"/>
    </xf>
    <xf numFmtId="2" fontId="0" fillId="18" borderId="26" xfId="0" applyNumberFormat="1" applyFill="1" applyBorder="1" applyAlignment="1">
      <alignment horizontal="center" vertical="center"/>
    </xf>
    <xf numFmtId="1" fontId="4" fillId="0" borderId="8" xfId="0" applyNumberFormat="1" applyFont="1" applyFill="1" applyBorder="1" applyAlignment="1" applyProtection="1">
      <alignment horizontal="center" vertical="center"/>
      <protection hidden="1"/>
    </xf>
    <xf numFmtId="2" fontId="0" fillId="19" borderId="26" xfId="0" applyNumberFormat="1" applyFill="1" applyBorder="1" applyAlignment="1">
      <alignment horizontal="center" vertical="center"/>
    </xf>
    <xf numFmtId="2" fontId="0" fillId="20" borderId="26" xfId="0" applyNumberFormat="1" applyFill="1" applyBorder="1" applyAlignment="1">
      <alignment horizontal="center" vertical="center"/>
    </xf>
    <xf numFmtId="0" fontId="29" fillId="0" borderId="0" xfId="0" applyFont="1"/>
    <xf numFmtId="2" fontId="0" fillId="0" borderId="0" xfId="0" applyNumberFormat="1" applyAlignment="1" applyProtection="1">
      <alignment horizontal="center" vertical="center"/>
      <protection hidden="1"/>
    </xf>
    <xf numFmtId="165" fontId="0" fillId="0" borderId="0" xfId="0" applyNumberFormat="1" applyAlignment="1" applyProtection="1">
      <alignment horizontal="center" vertical="center"/>
      <protection hidden="1"/>
    </xf>
    <xf numFmtId="2" fontId="0" fillId="17" borderId="26" xfId="0" applyNumberFormat="1" applyFill="1" applyBorder="1" applyAlignment="1">
      <alignment horizontal="center" vertical="center"/>
    </xf>
    <xf numFmtId="2" fontId="0" fillId="21" borderId="26" xfId="0" applyNumberFormat="1" applyFill="1" applyBorder="1" applyAlignment="1">
      <alignment horizontal="center" vertical="center"/>
    </xf>
    <xf numFmtId="0" fontId="0" fillId="0" borderId="26" xfId="0" applyBorder="1" applyAlignment="1" applyProtection="1">
      <alignment horizontal="center" vertical="center"/>
      <protection locked="0"/>
    </xf>
    <xf numFmtId="0" fontId="0" fillId="0" borderId="12" xfId="0" applyBorder="1" applyAlignment="1" applyProtection="1">
      <alignment horizontal="center" vertical="center"/>
      <protection locked="0"/>
    </xf>
    <xf numFmtId="2" fontId="0" fillId="0" borderId="26" xfId="0" applyNumberFormat="1" applyBorder="1" applyAlignment="1" applyProtection="1">
      <alignment horizontal="center" vertical="center"/>
      <protection locked="0"/>
    </xf>
    <xf numFmtId="2" fontId="0" fillId="17" borderId="26" xfId="0" applyNumberFormat="1" applyFill="1" applyBorder="1" applyAlignment="1" applyProtection="1">
      <alignment horizontal="center" vertical="center"/>
      <protection locked="0"/>
    </xf>
    <xf numFmtId="9" fontId="4" fillId="14" borderId="8" xfId="0" applyNumberFormat="1" applyFont="1" applyFill="1" applyBorder="1" applyAlignment="1" applyProtection="1">
      <alignment horizontal="center" vertical="center"/>
      <protection locked="0"/>
    </xf>
    <xf numFmtId="9" fontId="4" fillId="14" borderId="8" xfId="0" applyNumberFormat="1" applyFont="1" applyFill="1" applyBorder="1" applyAlignment="1" applyProtection="1">
      <alignment vertical="center"/>
      <protection locked="0"/>
    </xf>
    <xf numFmtId="0" fontId="9" fillId="0" borderId="4" xfId="0" applyFont="1" applyBorder="1"/>
    <xf numFmtId="0" fontId="9" fillId="0" borderId="4" xfId="0" applyFont="1" applyBorder="1" applyAlignment="1">
      <alignment horizontal="left" vertical="center"/>
    </xf>
    <xf numFmtId="0" fontId="9" fillId="0" borderId="38" xfId="0" applyFont="1" applyFill="1" applyBorder="1" applyAlignment="1">
      <alignment horizontal="left" vertical="center"/>
    </xf>
    <xf numFmtId="0" fontId="6" fillId="5" borderId="26" xfId="0" applyFont="1" applyFill="1" applyBorder="1" applyProtection="1">
      <protection locked="0"/>
    </xf>
    <xf numFmtId="0" fontId="5" fillId="5" borderId="8" xfId="0" applyFont="1" applyFill="1" applyBorder="1" applyAlignment="1">
      <alignment horizontal="center" vertical="center" wrapText="1"/>
    </xf>
    <xf numFmtId="9" fontId="4" fillId="14" borderId="8" xfId="0" applyNumberFormat="1" applyFont="1" applyFill="1" applyBorder="1" applyAlignment="1" applyProtection="1">
      <alignment horizontal="center" vertical="center"/>
      <protection hidden="1"/>
    </xf>
    <xf numFmtId="9" fontId="4" fillId="14" borderId="8" xfId="1" applyFont="1" applyFill="1" applyBorder="1" applyAlignment="1" applyProtection="1">
      <alignment horizontal="center" vertical="center"/>
      <protection locked="0"/>
    </xf>
    <xf numFmtId="9" fontId="3" fillId="14" borderId="18" xfId="1" applyFont="1" applyFill="1" applyBorder="1" applyAlignment="1" applyProtection="1">
      <alignment horizontal="center" vertical="center"/>
      <protection locked="0"/>
    </xf>
    <xf numFmtId="9" fontId="3" fillId="14" borderId="8" xfId="0" applyNumberFormat="1" applyFont="1" applyFill="1" applyBorder="1" applyAlignment="1" applyProtection="1">
      <alignment horizontal="center" vertical="center"/>
      <protection locked="0"/>
    </xf>
    <xf numFmtId="0" fontId="0" fillId="0" borderId="0" xfId="0" applyBorder="1"/>
    <xf numFmtId="0" fontId="0" fillId="0" borderId="32" xfId="0" applyBorder="1"/>
    <xf numFmtId="0" fontId="0" fillId="0" borderId="14" xfId="0" applyBorder="1"/>
    <xf numFmtId="0" fontId="0" fillId="0" borderId="32" xfId="0" applyBorder="1" applyAlignment="1">
      <alignment horizontal="left"/>
    </xf>
    <xf numFmtId="0" fontId="0" fillId="0" borderId="14" xfId="0" applyBorder="1" applyAlignment="1">
      <alignment horizontal="left"/>
    </xf>
    <xf numFmtId="0" fontId="0" fillId="0" borderId="47" xfId="0" applyBorder="1" applyAlignment="1">
      <alignment horizontal="left"/>
    </xf>
    <xf numFmtId="0" fontId="0" fillId="0" borderId="47" xfId="0" applyBorder="1"/>
    <xf numFmtId="0" fontId="16" fillId="0" borderId="0" xfId="0" applyFont="1" applyAlignment="1">
      <alignment horizontal="center" vertical="center"/>
    </xf>
    <xf numFmtId="0" fontId="32" fillId="0" borderId="0" xfId="0" applyFont="1"/>
    <xf numFmtId="0" fontId="32" fillId="0" borderId="0" xfId="0" applyFont="1" applyAlignment="1">
      <alignment vertical="center"/>
    </xf>
    <xf numFmtId="0" fontId="4" fillId="0" borderId="0" xfId="0" applyFont="1" applyAlignment="1">
      <alignment horizontal="center" vertical="center"/>
    </xf>
    <xf numFmtId="0" fontId="9" fillId="22" borderId="8" xfId="0" applyFont="1" applyFill="1" applyBorder="1" applyAlignment="1">
      <alignment horizontal="center" vertical="center"/>
    </xf>
    <xf numFmtId="0" fontId="16" fillId="0" borderId="26" xfId="0" applyFont="1" applyBorder="1" applyAlignment="1">
      <alignment horizontal="center" vertical="center"/>
    </xf>
    <xf numFmtId="0" fontId="16" fillId="0" borderId="26" xfId="0" applyFont="1" applyBorder="1"/>
    <xf numFmtId="0" fontId="16" fillId="0" borderId="12" xfId="0" applyFont="1" applyBorder="1" applyAlignment="1">
      <alignment horizontal="center" vertical="center"/>
    </xf>
    <xf numFmtId="0" fontId="16" fillId="0" borderId="12" xfId="0" applyFont="1" applyBorder="1"/>
    <xf numFmtId="0" fontId="6" fillId="5" borderId="12" xfId="0" applyFont="1" applyFill="1" applyBorder="1" applyAlignment="1" applyProtection="1">
      <alignment horizontal="left"/>
      <protection locked="0"/>
    </xf>
    <xf numFmtId="0" fontId="6" fillId="5" borderId="50" xfId="0" applyFont="1" applyFill="1" applyBorder="1" applyAlignment="1" applyProtection="1">
      <alignment horizontal="left"/>
      <protection locked="0"/>
    </xf>
    <xf numFmtId="0" fontId="4" fillId="4" borderId="3" xfId="0" applyFont="1" applyFill="1" applyBorder="1" applyAlignment="1" applyProtection="1">
      <alignment horizontal="center" vertical="center"/>
      <protection locked="0"/>
    </xf>
    <xf numFmtId="0" fontId="4" fillId="4" borderId="7" xfId="0" applyFont="1" applyFill="1" applyBorder="1" applyAlignment="1" applyProtection="1">
      <alignment horizontal="center" vertical="center"/>
      <protection locked="0"/>
    </xf>
    <xf numFmtId="0" fontId="6" fillId="5" borderId="52" xfId="0" applyFont="1" applyFill="1" applyBorder="1" applyAlignment="1" applyProtection="1">
      <protection locked="0"/>
    </xf>
    <xf numFmtId="0" fontId="6" fillId="5" borderId="53" xfId="0" applyFont="1" applyFill="1" applyBorder="1" applyAlignment="1" applyProtection="1">
      <protection locked="0"/>
    </xf>
    <xf numFmtId="0" fontId="6" fillId="5" borderId="5" xfId="0" applyFont="1" applyFill="1" applyBorder="1" applyAlignment="1" applyProtection="1">
      <protection locked="0"/>
    </xf>
    <xf numFmtId="0" fontId="6" fillId="5" borderId="16" xfId="0" applyFont="1" applyFill="1" applyBorder="1" applyAlignment="1" applyProtection="1">
      <protection locked="0"/>
    </xf>
    <xf numFmtId="0" fontId="6" fillId="5" borderId="5" xfId="0" applyFont="1" applyFill="1" applyBorder="1" applyProtection="1">
      <protection locked="0"/>
    </xf>
    <xf numFmtId="0" fontId="6" fillId="5" borderId="16" xfId="0" applyFont="1" applyFill="1" applyBorder="1" applyProtection="1">
      <protection locked="0"/>
    </xf>
    <xf numFmtId="0" fontId="6" fillId="5" borderId="54" xfId="0" applyFont="1" applyFill="1" applyBorder="1" applyAlignment="1" applyProtection="1">
      <protection locked="0"/>
    </xf>
    <xf numFmtId="0" fontId="10" fillId="5" borderId="16" xfId="0" applyFont="1" applyFill="1" applyBorder="1" applyProtection="1">
      <protection locked="0"/>
    </xf>
    <xf numFmtId="0" fontId="6" fillId="5" borderId="55" xfId="0" applyFont="1" applyFill="1" applyBorder="1" applyProtection="1">
      <protection locked="0"/>
    </xf>
    <xf numFmtId="0" fontId="6" fillId="5" borderId="54" xfId="0" applyFont="1" applyFill="1" applyBorder="1" applyProtection="1">
      <protection locked="0"/>
    </xf>
    <xf numFmtId="0" fontId="10" fillId="5" borderId="5" xfId="0" applyFont="1" applyFill="1" applyBorder="1" applyProtection="1">
      <protection locked="0"/>
    </xf>
    <xf numFmtId="0" fontId="6" fillId="5" borderId="56" xfId="0" applyFont="1" applyFill="1" applyBorder="1" applyProtection="1">
      <protection locked="0"/>
    </xf>
    <xf numFmtId="0" fontId="10" fillId="5" borderId="54" xfId="0" applyFont="1" applyFill="1" applyBorder="1" applyProtection="1">
      <protection locked="0"/>
    </xf>
    <xf numFmtId="0" fontId="10" fillId="5" borderId="55" xfId="0" applyFont="1" applyFill="1" applyBorder="1" applyProtection="1">
      <protection locked="0"/>
    </xf>
    <xf numFmtId="49" fontId="6" fillId="5" borderId="26" xfId="0" applyNumberFormat="1" applyFont="1" applyFill="1" applyBorder="1" applyProtection="1">
      <protection locked="0"/>
    </xf>
    <xf numFmtId="0" fontId="10" fillId="0" borderId="2" xfId="0" applyFont="1" applyBorder="1" applyAlignment="1" applyProtection="1">
      <alignment horizontal="left" vertical="center"/>
      <protection hidden="1"/>
    </xf>
    <xf numFmtId="14" fontId="9" fillId="22" borderId="8" xfId="0" applyNumberFormat="1" applyFont="1" applyFill="1" applyBorder="1" applyAlignment="1">
      <alignment horizontal="center" vertical="center"/>
    </xf>
    <xf numFmtId="0" fontId="12" fillId="0" borderId="26" xfId="0" applyFont="1" applyBorder="1" applyAlignment="1">
      <alignment horizontal="center"/>
    </xf>
    <xf numFmtId="0" fontId="0" fillId="5" borderId="12" xfId="0" applyFont="1" applyFill="1" applyBorder="1" applyAlignment="1">
      <alignment horizontal="center"/>
    </xf>
    <xf numFmtId="0" fontId="5" fillId="5" borderId="18" xfId="0" applyFont="1" applyFill="1" applyBorder="1" applyAlignment="1">
      <alignment horizontal="center" vertical="center" wrapText="1"/>
    </xf>
    <xf numFmtId="0" fontId="5" fillId="5" borderId="20" xfId="0" applyFont="1" applyFill="1" applyBorder="1" applyAlignment="1">
      <alignment horizontal="center" vertical="center" wrapText="1"/>
    </xf>
    <xf numFmtId="0" fontId="0" fillId="0" borderId="0" xfId="0" applyAlignment="1">
      <alignment horizontal="center"/>
    </xf>
    <xf numFmtId="0" fontId="27" fillId="0" borderId="0" xfId="0" applyFont="1" applyFill="1" applyAlignment="1">
      <alignment horizontal="center" vertical="center" wrapText="1"/>
    </xf>
    <xf numFmtId="0" fontId="10" fillId="0" borderId="12" xfId="0" applyFont="1" applyFill="1" applyBorder="1" applyAlignment="1" applyProtection="1">
      <alignment vertical="center"/>
      <protection locked="0"/>
    </xf>
    <xf numFmtId="0" fontId="10" fillId="0" borderId="31" xfId="0" applyFont="1" applyFill="1" applyBorder="1" applyAlignment="1" applyProtection="1">
      <alignment vertical="center"/>
      <protection locked="0"/>
    </xf>
    <xf numFmtId="0" fontId="4" fillId="0" borderId="11" xfId="0" applyFont="1" applyBorder="1" applyAlignment="1" applyProtection="1">
      <alignment horizontal="left" vertical="center"/>
      <protection locked="0"/>
    </xf>
    <xf numFmtId="49" fontId="4" fillId="0" borderId="11" xfId="0" applyNumberFormat="1" applyFont="1" applyBorder="1" applyAlignment="1" applyProtection="1">
      <alignment horizontal="left" vertical="center"/>
      <protection locked="0"/>
    </xf>
    <xf numFmtId="0" fontId="4" fillId="0" borderId="6" xfId="0" applyFont="1" applyBorder="1" applyAlignment="1" applyProtection="1">
      <alignment horizontal="left" vertical="center"/>
      <protection locked="0"/>
    </xf>
    <xf numFmtId="0" fontId="7" fillId="6" borderId="25" xfId="0" applyFont="1" applyFill="1" applyBorder="1" applyAlignment="1">
      <alignment horizontal="center" vertical="center" wrapText="1"/>
    </xf>
    <xf numFmtId="0" fontId="7" fillId="6" borderId="34" xfId="0" applyFont="1" applyFill="1" applyBorder="1" applyAlignment="1">
      <alignment horizontal="center" vertical="center" wrapText="1"/>
    </xf>
    <xf numFmtId="0" fontId="7" fillId="6" borderId="9" xfId="0" applyFont="1" applyFill="1" applyBorder="1" applyAlignment="1">
      <alignment horizontal="center" vertical="center" wrapText="1"/>
    </xf>
    <xf numFmtId="0" fontId="7" fillId="6" borderId="36" xfId="0" applyFont="1" applyFill="1" applyBorder="1" applyAlignment="1">
      <alignment horizontal="center" vertical="center" wrapText="1"/>
    </xf>
    <xf numFmtId="0" fontId="7" fillId="6" borderId="37" xfId="0" applyFont="1" applyFill="1" applyBorder="1" applyAlignment="1">
      <alignment horizontal="center" vertical="center" wrapText="1"/>
    </xf>
    <xf numFmtId="0" fontId="7" fillId="6" borderId="44" xfId="0" applyFont="1" applyFill="1" applyBorder="1" applyAlignment="1">
      <alignment horizontal="center" vertical="center" wrapText="1"/>
    </xf>
    <xf numFmtId="0" fontId="8" fillId="12" borderId="27" xfId="0" applyFont="1" applyFill="1" applyBorder="1" applyAlignment="1">
      <alignment horizontal="center" vertical="center"/>
    </xf>
    <xf numFmtId="0" fontId="8" fillId="12" borderId="46" xfId="0" applyFont="1" applyFill="1" applyBorder="1" applyAlignment="1">
      <alignment horizontal="center" vertical="center"/>
    </xf>
    <xf numFmtId="0" fontId="8" fillId="12" borderId="45" xfId="0" applyFont="1" applyFill="1" applyBorder="1" applyAlignment="1">
      <alignment horizontal="center" vertical="center"/>
    </xf>
    <xf numFmtId="0" fontId="10" fillId="0" borderId="12" xfId="0" applyFont="1" applyFill="1" applyBorder="1" applyAlignment="1" applyProtection="1">
      <alignment vertical="top"/>
      <protection locked="0"/>
    </xf>
    <xf numFmtId="0" fontId="10" fillId="0" borderId="31" xfId="0" applyFont="1" applyFill="1" applyBorder="1" applyAlignment="1" applyProtection="1">
      <alignment vertical="top"/>
      <protection locked="0"/>
    </xf>
    <xf numFmtId="0" fontId="3" fillId="0" borderId="8" xfId="0" applyFont="1" applyBorder="1" applyAlignment="1">
      <alignment horizontal="center" vertical="center" wrapText="1"/>
    </xf>
    <xf numFmtId="0" fontId="3" fillId="0" borderId="8" xfId="0" applyFont="1" applyBorder="1" applyAlignment="1">
      <alignment horizontal="center" vertical="center"/>
    </xf>
    <xf numFmtId="0" fontId="4" fillId="0" borderId="28" xfId="0" applyFont="1" applyBorder="1" applyAlignment="1" applyProtection="1">
      <alignment horizontal="left" vertical="center"/>
      <protection locked="0"/>
    </xf>
    <xf numFmtId="0" fontId="4" fillId="0" borderId="32" xfId="0" applyFont="1" applyBorder="1" applyAlignment="1" applyProtection="1">
      <alignment horizontal="left" vertical="center"/>
      <protection locked="0"/>
    </xf>
    <xf numFmtId="0" fontId="4" fillId="0" borderId="10" xfId="0" applyFont="1" applyBorder="1" applyAlignment="1" applyProtection="1">
      <alignment horizontal="left" vertical="center"/>
      <protection locked="0"/>
    </xf>
    <xf numFmtId="0" fontId="4" fillId="0" borderId="28" xfId="0" applyNumberFormat="1" applyFont="1" applyBorder="1" applyAlignment="1" applyProtection="1">
      <alignment horizontal="left" vertical="center"/>
      <protection locked="0"/>
    </xf>
    <xf numFmtId="0" fontId="4" fillId="0" borderId="10" xfId="0" applyNumberFormat="1" applyFont="1" applyBorder="1" applyAlignment="1" applyProtection="1">
      <alignment horizontal="left" vertical="center"/>
      <protection locked="0"/>
    </xf>
    <xf numFmtId="0" fontId="10" fillId="0" borderId="43" xfId="0" applyFont="1" applyFill="1" applyBorder="1" applyAlignment="1" applyProtection="1">
      <alignment vertical="center"/>
      <protection locked="0"/>
    </xf>
    <xf numFmtId="0" fontId="10" fillId="0" borderId="39" xfId="0" applyFont="1" applyFill="1" applyBorder="1" applyAlignment="1" applyProtection="1">
      <alignment vertical="center"/>
      <protection locked="0"/>
    </xf>
    <xf numFmtId="0" fontId="3" fillId="0" borderId="30" xfId="0" applyFont="1" applyBorder="1" applyAlignment="1">
      <alignment horizontal="left" vertical="center"/>
    </xf>
    <xf numFmtId="0" fontId="3" fillId="0" borderId="33" xfId="0" applyFont="1" applyBorder="1" applyAlignment="1">
      <alignment horizontal="left" vertical="center"/>
    </xf>
    <xf numFmtId="0" fontId="4" fillId="3" borderId="3" xfId="0" applyFont="1" applyFill="1" applyBorder="1" applyAlignment="1" applyProtection="1">
      <alignment horizontal="left"/>
      <protection locked="0"/>
    </xf>
    <xf numFmtId="0" fontId="3" fillId="0" borderId="3" xfId="0" applyFont="1" applyFill="1" applyBorder="1" applyAlignment="1">
      <alignment horizontal="left" vertical="center"/>
    </xf>
    <xf numFmtId="0" fontId="3" fillId="0" borderId="3" xfId="0" applyFont="1" applyBorder="1" applyAlignment="1">
      <alignment horizontal="left" vertical="center"/>
    </xf>
    <xf numFmtId="0" fontId="4" fillId="4" borderId="3" xfId="0" applyFont="1" applyFill="1" applyBorder="1" applyAlignment="1" applyProtection="1">
      <alignment horizontal="center" vertical="center"/>
      <protection locked="0"/>
    </xf>
    <xf numFmtId="0" fontId="3" fillId="0" borderId="4" xfId="0" applyFont="1" applyBorder="1" applyAlignment="1">
      <alignment horizontal="left" vertical="center"/>
    </xf>
    <xf numFmtId="0" fontId="3" fillId="0" borderId="31" xfId="0" applyFont="1" applyBorder="1" applyAlignment="1">
      <alignment horizontal="left" vertical="center"/>
    </xf>
    <xf numFmtId="0" fontId="3" fillId="0" borderId="6" xfId="0" applyFont="1" applyBorder="1" applyAlignment="1">
      <alignment horizontal="left" vertical="center"/>
    </xf>
    <xf numFmtId="0" fontId="4" fillId="4" borderId="6" xfId="0" applyFont="1" applyFill="1" applyBorder="1" applyAlignment="1" applyProtection="1">
      <alignment horizontal="center" vertical="center"/>
      <protection locked="0"/>
    </xf>
    <xf numFmtId="0" fontId="3" fillId="0" borderId="38" xfId="0" applyFont="1" applyBorder="1" applyAlignment="1">
      <alignment horizontal="left" vertical="center"/>
    </xf>
    <xf numFmtId="0" fontId="3" fillId="0" borderId="39" xfId="0" applyFont="1" applyBorder="1" applyAlignment="1">
      <alignment horizontal="left" vertical="center"/>
    </xf>
    <xf numFmtId="0" fontId="3" fillId="0" borderId="7" xfId="0" applyFont="1" applyBorder="1" applyAlignment="1">
      <alignment horizontal="left" vertical="center"/>
    </xf>
    <xf numFmtId="0" fontId="4" fillId="4" borderId="7" xfId="0" applyFont="1" applyFill="1" applyBorder="1" applyAlignment="1" applyProtection="1">
      <alignment horizontal="center" vertical="center"/>
      <protection locked="0"/>
    </xf>
    <xf numFmtId="0" fontId="4" fillId="5" borderId="8" xfId="0" applyFont="1" applyFill="1" applyBorder="1" applyAlignment="1">
      <alignment horizontal="center" vertical="center"/>
    </xf>
    <xf numFmtId="0" fontId="5" fillId="5" borderId="9" xfId="0" applyFont="1" applyFill="1" applyBorder="1" applyAlignment="1">
      <alignment horizontal="center" vertical="center" wrapText="1"/>
    </xf>
    <xf numFmtId="0" fontId="5" fillId="5" borderId="44" xfId="0" applyFont="1" applyFill="1" applyBorder="1" applyAlignment="1">
      <alignment horizontal="center" vertical="center" wrapText="1"/>
    </xf>
    <xf numFmtId="0" fontId="4" fillId="5" borderId="8" xfId="0" applyFont="1" applyFill="1" applyBorder="1" applyAlignment="1">
      <alignment horizontal="center" vertical="center" wrapText="1"/>
    </xf>
    <xf numFmtId="0" fontId="3" fillId="5" borderId="8" xfId="0" applyFont="1" applyFill="1" applyBorder="1" applyAlignment="1">
      <alignment horizontal="center" vertical="center" wrapText="1"/>
    </xf>
    <xf numFmtId="0" fontId="3" fillId="5" borderId="8" xfId="0" applyFont="1" applyFill="1" applyBorder="1" applyAlignment="1">
      <alignment horizontal="center" vertical="center"/>
    </xf>
    <xf numFmtId="0" fontId="5" fillId="0" borderId="8" xfId="0" applyFont="1" applyBorder="1" applyAlignment="1" applyProtection="1">
      <alignment horizontal="center" vertical="center"/>
      <protection hidden="1"/>
    </xf>
    <xf numFmtId="0" fontId="7" fillId="6" borderId="0" xfId="0" applyFont="1" applyFill="1" applyAlignment="1">
      <alignment horizontal="center" vertical="center" wrapText="1"/>
    </xf>
    <xf numFmtId="0" fontId="5" fillId="0" borderId="18" xfId="0" applyFont="1" applyBorder="1" applyAlignment="1" applyProtection="1">
      <alignment horizontal="center" vertical="center"/>
      <protection locked="0"/>
    </xf>
    <xf numFmtId="0" fontId="5" fillId="0" borderId="20" xfId="0" applyFont="1" applyBorder="1" applyAlignment="1" applyProtection="1">
      <alignment horizontal="center" vertical="center"/>
      <protection locked="0"/>
    </xf>
    <xf numFmtId="0" fontId="5" fillId="0" borderId="18" xfId="0" applyFont="1" applyBorder="1" applyAlignment="1" applyProtection="1">
      <alignment horizontal="center" vertical="center" wrapText="1"/>
      <protection locked="0"/>
    </xf>
    <xf numFmtId="0" fontId="5" fillId="0" borderId="20" xfId="0" applyFont="1" applyBorder="1" applyAlignment="1" applyProtection="1">
      <alignment horizontal="center" vertical="center" wrapText="1"/>
      <protection locked="0"/>
    </xf>
    <xf numFmtId="0" fontId="3" fillId="10" borderId="18" xfId="0" applyFont="1" applyFill="1" applyBorder="1" applyAlignment="1" applyProtection="1">
      <alignment horizontal="center" vertical="center" wrapText="1"/>
      <protection hidden="1"/>
    </xf>
    <xf numFmtId="0" fontId="3" fillId="10" borderId="19" xfId="0" applyFont="1" applyFill="1" applyBorder="1" applyAlignment="1" applyProtection="1">
      <alignment horizontal="center" vertical="center" wrapText="1"/>
      <protection hidden="1"/>
    </xf>
    <xf numFmtId="14" fontId="4" fillId="14" borderId="8" xfId="0" applyNumberFormat="1" applyFont="1" applyFill="1" applyBorder="1" applyAlignment="1" applyProtection="1">
      <alignment horizontal="center" vertical="center"/>
      <protection locked="0"/>
    </xf>
    <xf numFmtId="0" fontId="3" fillId="10" borderId="8" xfId="0" applyFont="1" applyFill="1" applyBorder="1" applyAlignment="1" applyProtection="1">
      <alignment horizontal="center" vertical="center" wrapText="1"/>
      <protection hidden="1"/>
    </xf>
    <xf numFmtId="0" fontId="5" fillId="0" borderId="23" xfId="0" applyFont="1" applyBorder="1" applyAlignment="1">
      <alignment horizontal="center" vertical="center"/>
    </xf>
    <xf numFmtId="0" fontId="5" fillId="0" borderId="8" xfId="0" applyFont="1" applyBorder="1" applyAlignment="1">
      <alignment horizontal="center" vertical="center"/>
    </xf>
    <xf numFmtId="0" fontId="31" fillId="14" borderId="8" xfId="0" applyNumberFormat="1" applyFont="1" applyFill="1" applyBorder="1" applyAlignment="1" applyProtection="1">
      <alignment horizontal="center" vertical="center"/>
      <protection hidden="1"/>
    </xf>
    <xf numFmtId="0" fontId="3" fillId="13" borderId="17" xfId="0" applyFont="1" applyFill="1" applyBorder="1" applyAlignment="1">
      <alignment horizontal="center" vertical="center"/>
    </xf>
    <xf numFmtId="0" fontId="3" fillId="13" borderId="21" xfId="0" applyFont="1" applyFill="1" applyBorder="1" applyAlignment="1">
      <alignment horizontal="center" vertical="center"/>
    </xf>
    <xf numFmtId="0" fontId="3" fillId="13" borderId="24" xfId="0" applyFont="1" applyFill="1" applyBorder="1" applyAlignment="1">
      <alignment horizontal="center" vertical="center"/>
    </xf>
    <xf numFmtId="0" fontId="4" fillId="14" borderId="8" xfId="0" applyNumberFormat="1" applyFont="1" applyFill="1" applyBorder="1" applyAlignment="1" applyProtection="1">
      <alignment horizontal="center" vertical="center"/>
      <protection hidden="1"/>
    </xf>
    <xf numFmtId="0" fontId="8" fillId="11" borderId="8" xfId="0" applyFont="1" applyFill="1" applyBorder="1" applyAlignment="1" applyProtection="1">
      <alignment horizontal="center" vertical="center" wrapText="1"/>
      <protection hidden="1"/>
    </xf>
    <xf numFmtId="0" fontId="8" fillId="11" borderId="18" xfId="0" applyFont="1" applyFill="1" applyBorder="1" applyAlignment="1" applyProtection="1">
      <alignment horizontal="center" vertical="center" wrapText="1"/>
      <protection hidden="1"/>
    </xf>
    <xf numFmtId="0" fontId="3" fillId="12" borderId="22" xfId="0" applyFont="1" applyFill="1" applyBorder="1" applyAlignment="1">
      <alignment horizontal="center" vertical="center"/>
    </xf>
    <xf numFmtId="0" fontId="3" fillId="12" borderId="19" xfId="0" applyFont="1" applyFill="1" applyBorder="1" applyAlignment="1">
      <alignment horizontal="center" vertical="center"/>
    </xf>
    <xf numFmtId="0" fontId="3" fillId="12" borderId="20" xfId="0" applyFont="1" applyFill="1" applyBorder="1" applyAlignment="1">
      <alignment horizontal="center" vertical="center"/>
    </xf>
    <xf numFmtId="0" fontId="3" fillId="12" borderId="18" xfId="0" applyFont="1" applyFill="1" applyBorder="1" applyAlignment="1">
      <alignment horizontal="center" vertical="center"/>
    </xf>
    <xf numFmtId="0" fontId="15" fillId="13" borderId="8" xfId="0" applyFont="1" applyFill="1" applyBorder="1" applyAlignment="1" applyProtection="1">
      <alignment horizontal="center" vertical="center"/>
      <protection hidden="1"/>
    </xf>
    <xf numFmtId="0" fontId="14" fillId="9" borderId="18" xfId="0" applyFont="1" applyFill="1" applyBorder="1" applyAlignment="1">
      <alignment horizontal="center" vertical="center"/>
    </xf>
    <xf numFmtId="0" fontId="14" fillId="9" borderId="19" xfId="0" applyFont="1" applyFill="1" applyBorder="1" applyAlignment="1">
      <alignment horizontal="center" vertical="center"/>
    </xf>
    <xf numFmtId="0" fontId="14" fillId="9" borderId="20" xfId="0" applyFont="1" applyFill="1" applyBorder="1" applyAlignment="1">
      <alignment horizontal="center" vertical="center"/>
    </xf>
    <xf numFmtId="0" fontId="8" fillId="12" borderId="8" xfId="0" applyFont="1" applyFill="1" applyBorder="1" applyAlignment="1">
      <alignment horizontal="center" vertical="center" wrapText="1"/>
    </xf>
    <xf numFmtId="0" fontId="11" fillId="2" borderId="17" xfId="2" applyFont="1" applyBorder="1" applyAlignment="1" applyProtection="1">
      <alignment horizontal="center" vertical="center"/>
      <protection hidden="1"/>
    </xf>
    <xf numFmtId="0" fontId="11" fillId="2" borderId="21" xfId="2" applyFont="1" applyBorder="1" applyAlignment="1" applyProtection="1">
      <alignment horizontal="center" vertical="center"/>
      <protection hidden="1"/>
    </xf>
    <xf numFmtId="0" fontId="11" fillId="2" borderId="24" xfId="2" applyFont="1" applyBorder="1" applyAlignment="1" applyProtection="1">
      <alignment horizontal="center" vertical="center"/>
      <protection hidden="1"/>
    </xf>
    <xf numFmtId="0" fontId="11" fillId="2" borderId="8" xfId="2" applyFont="1" applyBorder="1" applyAlignment="1" applyProtection="1">
      <alignment horizontal="center" vertical="center" wrapText="1"/>
      <protection hidden="1"/>
    </xf>
    <xf numFmtId="0" fontId="12" fillId="7" borderId="18" xfId="0" applyFont="1" applyFill="1" applyBorder="1" applyAlignment="1" applyProtection="1">
      <alignment horizontal="center" vertical="center"/>
      <protection hidden="1"/>
    </xf>
    <xf numFmtId="0" fontId="12" fillId="7" borderId="19" xfId="0" applyFont="1" applyFill="1" applyBorder="1" applyAlignment="1" applyProtection="1">
      <alignment horizontal="center" vertical="center"/>
      <protection hidden="1"/>
    </xf>
    <xf numFmtId="0" fontId="12" fillId="7" borderId="20" xfId="0" applyFont="1" applyFill="1" applyBorder="1" applyAlignment="1" applyProtection="1">
      <alignment horizontal="center" vertical="center"/>
      <protection hidden="1"/>
    </xf>
    <xf numFmtId="0" fontId="13" fillId="8" borderId="18" xfId="0" applyFont="1" applyFill="1" applyBorder="1" applyAlignment="1">
      <alignment horizontal="center" vertical="center"/>
    </xf>
    <xf numFmtId="0" fontId="13" fillId="8" borderId="19" xfId="0" applyFont="1" applyFill="1" applyBorder="1" applyAlignment="1">
      <alignment horizontal="center" vertical="center"/>
    </xf>
    <xf numFmtId="0" fontId="13" fillId="8" borderId="20" xfId="0" applyFont="1" applyFill="1" applyBorder="1" applyAlignment="1">
      <alignment horizontal="center" vertical="center"/>
    </xf>
    <xf numFmtId="9" fontId="30" fillId="0" borderId="8" xfId="0" applyNumberFormat="1" applyFont="1" applyBorder="1" applyAlignment="1" applyProtection="1">
      <alignment horizontal="center" vertical="center"/>
      <protection hidden="1"/>
    </xf>
    <xf numFmtId="14" fontId="4" fillId="14" borderId="18" xfId="0" applyNumberFormat="1" applyFont="1" applyFill="1" applyBorder="1" applyAlignment="1" applyProtection="1">
      <alignment horizontal="center" vertical="center"/>
      <protection locked="0"/>
    </xf>
    <xf numFmtId="14" fontId="4" fillId="14" borderId="20" xfId="0" applyNumberFormat="1" applyFont="1" applyFill="1" applyBorder="1" applyAlignment="1" applyProtection="1">
      <alignment horizontal="center" vertical="center"/>
      <protection locked="0"/>
    </xf>
    <xf numFmtId="0" fontId="18" fillId="6" borderId="0" xfId="0" applyFont="1" applyFill="1" applyAlignment="1">
      <alignment horizontal="center"/>
    </xf>
    <xf numFmtId="0" fontId="12" fillId="0" borderId="3" xfId="0" applyFont="1" applyFill="1" applyBorder="1" applyAlignment="1" applyProtection="1">
      <alignment horizontal="center" vertical="center"/>
      <protection hidden="1"/>
    </xf>
    <xf numFmtId="0" fontId="8" fillId="0" borderId="25" xfId="0" applyFont="1" applyFill="1" applyBorder="1" applyAlignment="1" applyProtection="1">
      <alignment horizontal="center" vertical="center" wrapText="1"/>
      <protection hidden="1"/>
    </xf>
    <xf numFmtId="0" fontId="8" fillId="0" borderId="9" xfId="0" applyFont="1" applyFill="1" applyBorder="1" applyAlignment="1" applyProtection="1">
      <alignment horizontal="center" vertical="center" wrapText="1"/>
      <protection hidden="1"/>
    </xf>
    <xf numFmtId="0" fontId="8" fillId="0" borderId="28" xfId="0" applyFont="1" applyFill="1" applyBorder="1" applyAlignment="1" applyProtection="1">
      <alignment horizontal="center" vertical="center" wrapText="1"/>
      <protection hidden="1"/>
    </xf>
    <xf numFmtId="0" fontId="8" fillId="0" borderId="10" xfId="0" applyFont="1" applyFill="1" applyBorder="1" applyAlignment="1" applyProtection="1">
      <alignment horizontal="center" vertical="center" wrapText="1"/>
      <protection hidden="1"/>
    </xf>
    <xf numFmtId="0" fontId="9" fillId="0" borderId="17" xfId="0" applyFont="1" applyFill="1" applyBorder="1" applyAlignment="1" applyProtection="1">
      <alignment horizontal="center" vertical="center" wrapText="1"/>
      <protection hidden="1"/>
    </xf>
    <xf numFmtId="0" fontId="9" fillId="0" borderId="21" xfId="0" applyFont="1" applyFill="1" applyBorder="1" applyAlignment="1" applyProtection="1">
      <alignment horizontal="center" vertical="center" wrapText="1"/>
      <protection hidden="1"/>
    </xf>
    <xf numFmtId="0" fontId="9" fillId="0" borderId="24" xfId="0" applyFont="1" applyFill="1" applyBorder="1" applyAlignment="1" applyProtection="1">
      <alignment horizontal="center" vertical="center" wrapText="1"/>
      <protection hidden="1"/>
    </xf>
    <xf numFmtId="0" fontId="16" fillId="0" borderId="13" xfId="0" applyFont="1" applyFill="1" applyBorder="1" applyAlignment="1" applyProtection="1">
      <alignment horizontal="center" vertical="center" wrapText="1"/>
      <protection hidden="1"/>
    </xf>
    <xf numFmtId="0" fontId="16" fillId="0" borderId="29" xfId="0" applyFont="1" applyFill="1" applyBorder="1" applyAlignment="1" applyProtection="1">
      <alignment horizontal="center" vertical="center" wrapText="1"/>
      <protection hidden="1"/>
    </xf>
    <xf numFmtId="0" fontId="8" fillId="0" borderId="6" xfId="0" applyFont="1" applyFill="1" applyBorder="1" applyAlignment="1" applyProtection="1">
      <alignment horizontal="center" vertical="center" wrapText="1"/>
      <protection hidden="1"/>
    </xf>
    <xf numFmtId="0" fontId="8" fillId="0" borderId="3" xfId="0" applyFont="1" applyFill="1" applyBorder="1" applyAlignment="1" applyProtection="1">
      <alignment horizontal="center" vertical="center"/>
      <protection hidden="1"/>
    </xf>
    <xf numFmtId="0" fontId="8" fillId="0" borderId="6" xfId="0" applyFont="1" applyFill="1" applyBorder="1" applyAlignment="1" applyProtection="1">
      <alignment horizontal="center" vertical="center"/>
      <protection hidden="1"/>
    </xf>
    <xf numFmtId="0" fontId="8" fillId="0" borderId="7" xfId="0" applyFont="1" applyFill="1" applyBorder="1" applyAlignment="1" applyProtection="1">
      <alignment horizontal="center" vertical="center"/>
      <protection hidden="1"/>
    </xf>
    <xf numFmtId="0" fontId="25" fillId="0" borderId="17" xfId="0" applyFont="1" applyBorder="1" applyAlignment="1" applyProtection="1">
      <alignment horizontal="center" vertical="center" wrapText="1"/>
      <protection hidden="1"/>
    </xf>
    <xf numFmtId="0" fontId="25" fillId="0" borderId="21" xfId="0" applyFont="1" applyBorder="1" applyAlignment="1" applyProtection="1">
      <alignment horizontal="center" vertical="center" wrapText="1"/>
      <protection hidden="1"/>
    </xf>
    <xf numFmtId="0" fontId="25" fillId="0" borderId="24" xfId="0" applyFont="1" applyBorder="1" applyAlignment="1" applyProtection="1">
      <alignment horizontal="center" vertical="center" wrapText="1"/>
      <protection hidden="1"/>
    </xf>
    <xf numFmtId="164" fontId="25" fillId="0" borderId="37" xfId="0" applyNumberFormat="1" applyFont="1" applyBorder="1" applyAlignment="1" applyProtection="1">
      <alignment horizontal="center" vertical="center"/>
      <protection hidden="1"/>
    </xf>
    <xf numFmtId="0" fontId="19" fillId="0" borderId="0" xfId="0" applyFont="1" applyAlignment="1" applyProtection="1">
      <alignment horizontal="center" vertical="center"/>
      <protection hidden="1"/>
    </xf>
    <xf numFmtId="0" fontId="19" fillId="0" borderId="14" xfId="0" applyFont="1" applyBorder="1" applyAlignment="1" applyProtection="1">
      <alignment horizontal="left"/>
      <protection hidden="1"/>
    </xf>
    <xf numFmtId="0" fontId="19" fillId="0" borderId="14" xfId="0" applyFont="1" applyBorder="1" applyAlignment="1" applyProtection="1">
      <alignment horizontal="left" vertical="center"/>
      <protection hidden="1"/>
    </xf>
    <xf numFmtId="0" fontId="28" fillId="0" borderId="18" xfId="0" applyFont="1" applyBorder="1" applyAlignment="1" applyProtection="1">
      <alignment horizontal="center" vertical="center" wrapText="1"/>
      <protection hidden="1"/>
    </xf>
    <xf numFmtId="0" fontId="28" fillId="0" borderId="19" xfId="0" applyFont="1" applyBorder="1" applyAlignment="1" applyProtection="1">
      <alignment horizontal="center" vertical="center" wrapText="1"/>
      <protection hidden="1"/>
    </xf>
    <xf numFmtId="0" fontId="28" fillId="0" borderId="20" xfId="0" applyFont="1" applyBorder="1" applyAlignment="1" applyProtection="1">
      <alignment horizontal="center" vertical="center" wrapText="1"/>
      <protection hidden="1"/>
    </xf>
    <xf numFmtId="0" fontId="19" fillId="0" borderId="21" xfId="0" applyFont="1" applyBorder="1" applyAlignment="1" applyProtection="1">
      <alignment horizontal="center" vertical="center" wrapText="1"/>
      <protection hidden="1"/>
    </xf>
    <xf numFmtId="0" fontId="19" fillId="0" borderId="24" xfId="0" applyFont="1" applyBorder="1" applyAlignment="1" applyProtection="1">
      <alignment horizontal="center" vertical="center" wrapText="1"/>
      <protection hidden="1"/>
    </xf>
    <xf numFmtId="0" fontId="25" fillId="0" borderId="34" xfId="0" applyFont="1" applyBorder="1" applyAlignment="1" applyProtection="1">
      <alignment horizontal="center" vertical="center" wrapText="1"/>
      <protection hidden="1"/>
    </xf>
    <xf numFmtId="0" fontId="25" fillId="0" borderId="0" xfId="0" applyFont="1" applyBorder="1" applyAlignment="1" applyProtection="1">
      <alignment horizontal="center" vertical="center" wrapText="1"/>
      <protection hidden="1"/>
    </xf>
    <xf numFmtId="0" fontId="25" fillId="0" borderId="25" xfId="0" applyFont="1" applyBorder="1" applyAlignment="1" applyProtection="1">
      <alignment horizontal="center" vertical="center" wrapText="1"/>
      <protection hidden="1"/>
    </xf>
    <xf numFmtId="0" fontId="19" fillId="0" borderId="35" xfId="0" applyFont="1" applyBorder="1" applyAlignment="1" applyProtection="1">
      <alignment horizontal="center" vertical="center" wrapText="1"/>
      <protection hidden="1"/>
    </xf>
    <xf numFmtId="0" fontId="19" fillId="0" borderId="36" xfId="0" applyFont="1" applyBorder="1" applyAlignment="1" applyProtection="1">
      <alignment horizontal="center" vertical="center" wrapText="1"/>
      <protection hidden="1"/>
    </xf>
    <xf numFmtId="0" fontId="19" fillId="0" borderId="14" xfId="0" applyFont="1" applyBorder="1" applyAlignment="1" applyProtection="1">
      <alignment horizontal="left" vertical="top"/>
      <protection hidden="1"/>
    </xf>
    <xf numFmtId="0" fontId="20" fillId="0" borderId="0" xfId="0" applyFont="1" applyAlignment="1" applyProtection="1">
      <alignment horizontal="center" vertical="center"/>
      <protection hidden="1"/>
    </xf>
    <xf numFmtId="0" fontId="21" fillId="0" borderId="0" xfId="0" applyFont="1" applyAlignment="1" applyProtection="1">
      <alignment horizontal="center" vertical="center"/>
      <protection hidden="1"/>
    </xf>
    <xf numFmtId="0" fontId="22" fillId="0" borderId="0" xfId="0" applyFont="1" applyAlignment="1" applyProtection="1">
      <alignment horizontal="center" vertical="center"/>
      <protection hidden="1"/>
    </xf>
    <xf numFmtId="0" fontId="19" fillId="0" borderId="0" xfId="0" applyFont="1" applyBorder="1" applyAlignment="1" applyProtection="1">
      <alignment horizontal="center" vertical="center"/>
      <protection hidden="1"/>
    </xf>
    <xf numFmtId="0" fontId="23" fillId="0" borderId="0" xfId="0" applyFont="1" applyAlignment="1" applyProtection="1">
      <alignment horizontal="center" vertical="center"/>
      <protection hidden="1"/>
    </xf>
    <xf numFmtId="0" fontId="24" fillId="0" borderId="0" xfId="0" applyFont="1" applyAlignment="1" applyProtection="1">
      <alignment horizontal="center" vertical="center"/>
      <protection hidden="1"/>
    </xf>
    <xf numFmtId="0" fontId="19" fillId="0" borderId="32" xfId="0" applyFont="1" applyBorder="1" applyAlignment="1" applyProtection="1">
      <alignment horizontal="left" vertical="center"/>
      <protection hidden="1"/>
    </xf>
    <xf numFmtId="0" fontId="25" fillId="0" borderId="19" xfId="0" applyFont="1" applyBorder="1" applyAlignment="1" applyProtection="1">
      <alignment horizontal="center" vertical="center"/>
      <protection hidden="1"/>
    </xf>
    <xf numFmtId="0" fontId="25" fillId="0" borderId="20" xfId="0" applyFont="1" applyBorder="1" applyAlignment="1" applyProtection="1">
      <alignment horizontal="center" vertical="center"/>
      <protection hidden="1"/>
    </xf>
    <xf numFmtId="0" fontId="19" fillId="0" borderId="41" xfId="0" applyFont="1" applyBorder="1" applyAlignment="1" applyProtection="1">
      <alignment horizontal="center" vertical="center"/>
      <protection hidden="1"/>
    </xf>
    <xf numFmtId="0" fontId="19" fillId="0" borderId="42" xfId="0" applyFont="1" applyBorder="1" applyAlignment="1" applyProtection="1">
      <alignment horizontal="center" vertical="center"/>
      <protection hidden="1"/>
    </xf>
    <xf numFmtId="0" fontId="19" fillId="0" borderId="38" xfId="1" applyNumberFormat="1" applyFont="1" applyBorder="1" applyAlignment="1" applyProtection="1">
      <alignment horizontal="center" vertical="center"/>
      <protection hidden="1"/>
    </xf>
    <xf numFmtId="0" fontId="19" fillId="0" borderId="39" xfId="1" applyNumberFormat="1" applyFont="1" applyBorder="1" applyAlignment="1" applyProtection="1">
      <alignment horizontal="center" vertical="center"/>
      <protection hidden="1"/>
    </xf>
    <xf numFmtId="1" fontId="19" fillId="0" borderId="16" xfId="0" applyNumberFormat="1" applyFont="1" applyBorder="1" applyAlignment="1" applyProtection="1">
      <alignment horizontal="center" vertical="center"/>
      <protection hidden="1"/>
    </xf>
    <xf numFmtId="1" fontId="19" fillId="0" borderId="5" xfId="0" applyNumberFormat="1" applyFont="1" applyBorder="1" applyAlignment="1" applyProtection="1">
      <alignment horizontal="center" vertical="center"/>
      <protection hidden="1"/>
    </xf>
    <xf numFmtId="2" fontId="19" fillId="0" borderId="13" xfId="1" applyNumberFormat="1" applyFont="1" applyBorder="1" applyAlignment="1" applyProtection="1">
      <alignment horizontal="center" vertical="center"/>
      <protection hidden="1"/>
    </xf>
    <xf numFmtId="2" fontId="19" fillId="0" borderId="15" xfId="1" applyNumberFormat="1" applyFont="1" applyBorder="1" applyAlignment="1" applyProtection="1">
      <alignment horizontal="center" vertical="center"/>
      <protection hidden="1"/>
    </xf>
    <xf numFmtId="0" fontId="19" fillId="0" borderId="16" xfId="0" applyFont="1" applyBorder="1" applyAlignment="1" applyProtection="1">
      <alignment horizontal="center" vertical="center"/>
      <protection hidden="1"/>
    </xf>
    <xf numFmtId="0" fontId="19" fillId="0" borderId="5" xfId="0" applyFont="1" applyBorder="1" applyAlignment="1" applyProtection="1">
      <alignment horizontal="center" vertical="center"/>
      <protection hidden="1"/>
    </xf>
    <xf numFmtId="49" fontId="19" fillId="0" borderId="4" xfId="0" applyNumberFormat="1" applyFont="1" applyBorder="1" applyAlignment="1" applyProtection="1">
      <alignment horizontal="center" vertical="center"/>
      <protection hidden="1"/>
    </xf>
    <xf numFmtId="49" fontId="19" fillId="0" borderId="31" xfId="0" applyNumberFormat="1" applyFont="1" applyBorder="1" applyAlignment="1" applyProtection="1">
      <alignment horizontal="center" vertical="center"/>
      <protection hidden="1"/>
    </xf>
    <xf numFmtId="49" fontId="25" fillId="0" borderId="38" xfId="0" applyNumberFormat="1" applyFont="1" applyBorder="1" applyAlignment="1" applyProtection="1">
      <alignment horizontal="center" vertical="center"/>
      <protection hidden="1"/>
    </xf>
    <xf numFmtId="49" fontId="25" fillId="0" borderId="39" xfId="0" applyNumberFormat="1" applyFont="1" applyBorder="1" applyAlignment="1" applyProtection="1">
      <alignment horizontal="center" vertical="center"/>
      <protection hidden="1"/>
    </xf>
    <xf numFmtId="0" fontId="25" fillId="0" borderId="0" xfId="0" applyFont="1" applyAlignment="1" applyProtection="1">
      <alignment horizontal="center" vertical="center"/>
      <protection hidden="1"/>
    </xf>
    <xf numFmtId="0" fontId="25" fillId="0" borderId="18" xfId="0" applyFont="1" applyBorder="1" applyAlignment="1" applyProtection="1">
      <alignment horizontal="center" vertical="center"/>
      <protection hidden="1"/>
    </xf>
    <xf numFmtId="49" fontId="19" fillId="0" borderId="1" xfId="0" applyNumberFormat="1" applyFont="1" applyBorder="1" applyAlignment="1" applyProtection="1">
      <alignment horizontal="center" vertical="center"/>
      <protection hidden="1"/>
    </xf>
    <xf numFmtId="49" fontId="19" fillId="0" borderId="48" xfId="0" applyNumberFormat="1" applyFont="1" applyBorder="1" applyAlignment="1" applyProtection="1">
      <alignment horizontal="center" vertical="center"/>
      <protection hidden="1"/>
    </xf>
    <xf numFmtId="1" fontId="19" fillId="0" borderId="40" xfId="0" applyNumberFormat="1" applyFont="1" applyBorder="1" applyAlignment="1" applyProtection="1">
      <alignment horizontal="center" vertical="center"/>
      <protection hidden="1"/>
    </xf>
    <xf numFmtId="1" fontId="19" fillId="0" borderId="2" xfId="0" applyNumberFormat="1" applyFont="1" applyBorder="1" applyAlignment="1" applyProtection="1">
      <alignment horizontal="center" vertical="center"/>
      <protection hidden="1"/>
    </xf>
    <xf numFmtId="2" fontId="19" fillId="0" borderId="30" xfId="1" applyNumberFormat="1" applyFont="1" applyBorder="1" applyAlignment="1" applyProtection="1">
      <alignment horizontal="center" vertical="center"/>
      <protection hidden="1"/>
    </xf>
    <xf numFmtId="2" fontId="19" fillId="0" borderId="33" xfId="1" applyNumberFormat="1" applyFont="1" applyBorder="1" applyAlignment="1" applyProtection="1">
      <alignment horizontal="center" vertical="center"/>
      <protection hidden="1"/>
    </xf>
    <xf numFmtId="0" fontId="23" fillId="4" borderId="18" xfId="0" applyFont="1" applyFill="1" applyBorder="1" applyAlignment="1">
      <alignment horizontal="center" vertical="center"/>
    </xf>
    <xf numFmtId="0" fontId="23" fillId="4" borderId="19" xfId="0" applyFont="1" applyFill="1" applyBorder="1" applyAlignment="1">
      <alignment horizontal="center" vertical="center"/>
    </xf>
    <xf numFmtId="0" fontId="23" fillId="4" borderId="20" xfId="0" applyFont="1" applyFill="1" applyBorder="1" applyAlignment="1">
      <alignment horizontal="center" vertical="center"/>
    </xf>
    <xf numFmtId="0" fontId="8" fillId="22" borderId="18" xfId="0" applyFont="1" applyFill="1" applyBorder="1" applyAlignment="1">
      <alignment horizontal="center" vertical="center"/>
    </xf>
    <xf numFmtId="0" fontId="8" fillId="22" borderId="19" xfId="0" applyFont="1" applyFill="1" applyBorder="1" applyAlignment="1">
      <alignment horizontal="center" vertical="center"/>
    </xf>
    <xf numFmtId="0" fontId="8" fillId="22" borderId="20" xfId="0" applyFont="1" applyFill="1" applyBorder="1" applyAlignment="1">
      <alignment horizontal="center" vertical="center"/>
    </xf>
    <xf numFmtId="0" fontId="8" fillId="0" borderId="30" xfId="0" applyFont="1" applyBorder="1" applyAlignment="1">
      <alignment horizontal="left" vertical="center"/>
    </xf>
    <xf numFmtId="0" fontId="8" fillId="0" borderId="49" xfId="0" applyFont="1" applyBorder="1" applyAlignment="1">
      <alignment horizontal="left" vertical="center"/>
    </xf>
    <xf numFmtId="0" fontId="33" fillId="0" borderId="49" xfId="0" applyFont="1" applyBorder="1" applyAlignment="1">
      <alignment horizontal="left" vertical="top"/>
    </xf>
    <xf numFmtId="0" fontId="33" fillId="0" borderId="49" xfId="0" applyFont="1" applyBorder="1" applyAlignment="1">
      <alignment horizontal="center" vertical="center"/>
    </xf>
    <xf numFmtId="0" fontId="33" fillId="0" borderId="33" xfId="0" applyFont="1" applyBorder="1" applyAlignment="1">
      <alignment horizontal="center" vertical="center"/>
    </xf>
    <xf numFmtId="0" fontId="8" fillId="0" borderId="38" xfId="0" applyFont="1" applyBorder="1" applyAlignment="1">
      <alignment horizontal="left" vertical="center"/>
    </xf>
    <xf numFmtId="0" fontId="8" fillId="0" borderId="43" xfId="0" applyFont="1" applyBorder="1" applyAlignment="1">
      <alignment horizontal="left" vertical="center"/>
    </xf>
    <xf numFmtId="0" fontId="33" fillId="0" borderId="43" xfId="0" applyFont="1" applyBorder="1" applyAlignment="1">
      <alignment horizontal="left" vertical="top"/>
    </xf>
    <xf numFmtId="0" fontId="3" fillId="0" borderId="43" xfId="0" applyFont="1" applyBorder="1" applyAlignment="1">
      <alignment horizontal="center" vertical="center"/>
    </xf>
    <xf numFmtId="0" fontId="3" fillId="0" borderId="39" xfId="0" applyFont="1" applyBorder="1" applyAlignment="1">
      <alignment horizontal="center" vertical="center"/>
    </xf>
    <xf numFmtId="0" fontId="16" fillId="4" borderId="17" xfId="0" applyFont="1" applyFill="1" applyBorder="1" applyAlignment="1">
      <alignment horizontal="center" vertical="center"/>
    </xf>
    <xf numFmtId="0" fontId="16" fillId="4" borderId="24" xfId="0" applyFont="1" applyFill="1" applyBorder="1" applyAlignment="1">
      <alignment horizontal="center" vertical="center"/>
    </xf>
    <xf numFmtId="0" fontId="9" fillId="4" borderId="17" xfId="0" applyFont="1" applyFill="1" applyBorder="1" applyAlignment="1">
      <alignment horizontal="center" vertical="center"/>
    </xf>
    <xf numFmtId="0" fontId="9" fillId="4" borderId="24" xfId="0" applyFont="1" applyFill="1" applyBorder="1" applyAlignment="1">
      <alignment horizontal="center" vertical="center"/>
    </xf>
    <xf numFmtId="0" fontId="9" fillId="4" borderId="17" xfId="0" applyFont="1" applyFill="1" applyBorder="1" applyAlignment="1">
      <alignment horizontal="center" vertical="center" wrapText="1"/>
    </xf>
    <xf numFmtId="0" fontId="9" fillId="4" borderId="24" xfId="0" applyFont="1" applyFill="1" applyBorder="1" applyAlignment="1">
      <alignment horizontal="center" vertical="center" wrapText="1"/>
    </xf>
    <xf numFmtId="0" fontId="9" fillId="4" borderId="18" xfId="0" applyFont="1" applyFill="1" applyBorder="1" applyAlignment="1">
      <alignment horizontal="center" vertical="center"/>
    </xf>
    <xf numFmtId="0" fontId="9" fillId="4" borderId="19" xfId="0" applyFont="1" applyFill="1" applyBorder="1" applyAlignment="1">
      <alignment horizontal="center" vertical="center"/>
    </xf>
    <xf numFmtId="0" fontId="9" fillId="4" borderId="20" xfId="0" applyFont="1" applyFill="1" applyBorder="1" applyAlignment="1">
      <alignment horizontal="center" vertical="center"/>
    </xf>
    <xf numFmtId="0" fontId="23" fillId="0" borderId="19" xfId="0" applyFont="1" applyBorder="1" applyAlignment="1">
      <alignment horizontal="center" vertical="center" wrapText="1"/>
    </xf>
    <xf numFmtId="0" fontId="35" fillId="0" borderId="42" xfId="0" applyFont="1" applyBorder="1" applyAlignment="1">
      <alignment horizontal="center" vertical="center"/>
    </xf>
    <xf numFmtId="0" fontId="35" fillId="0" borderId="51" xfId="0" applyFont="1" applyBorder="1" applyAlignment="1">
      <alignment horizontal="center" vertical="center"/>
    </xf>
  </cellXfs>
  <cellStyles count="4">
    <cellStyle name="Neutral" xfId="2" builtinId="28"/>
    <cellStyle name="Normal" xfId="0" builtinId="0"/>
    <cellStyle name="Normal 2" xfId="3" xr:uid="{00000000-0005-0000-0000-000002000000}"/>
    <cellStyle name="Percent" xfId="1" builtinId="5"/>
  </cellStyles>
  <dxfs count="17">
    <dxf>
      <font>
        <color rgb="FF9C0006"/>
      </font>
    </dxf>
    <dxf>
      <font>
        <color rgb="FF9C0006"/>
      </font>
    </dxf>
    <dxf>
      <font>
        <b/>
        <i val="0"/>
        <color rgb="FFFF0000"/>
      </font>
    </dxf>
    <dxf>
      <font>
        <color rgb="FF9C0006"/>
      </font>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1</xdr:col>
      <xdr:colOff>895350</xdr:colOff>
      <xdr:row>3</xdr:row>
      <xdr:rowOff>104774</xdr:rowOff>
    </xdr:from>
    <xdr:to>
      <xdr:col>1</xdr:col>
      <xdr:colOff>1619250</xdr:colOff>
      <xdr:row>6</xdr:row>
      <xdr:rowOff>133349</xdr:rowOff>
    </xdr:to>
    <xdr:pic>
      <xdr:nvPicPr>
        <xdr:cNvPr id="3" name="Picture 2" descr="CvSU Logo">
          <a:extLst>
            <a:ext uri="{FF2B5EF4-FFF2-40B4-BE49-F238E27FC236}">
              <a16:creationId xmlns:a16="http://schemas.microsoft.com/office/drawing/2014/main" id="{00000000-0008-0000-0300-000003000000}"/>
            </a:ext>
          </a:extLst>
        </xdr:cNvPr>
        <xdr:cNvPicPr/>
      </xdr:nvPicPr>
      <xdr:blipFill>
        <a:blip xmlns:r="http://schemas.openxmlformats.org/officeDocument/2006/relationships" r:embed="rId1" cstate="print">
          <a:lum bright="12000" contrast="18000"/>
        </a:blip>
        <a:srcRect/>
        <a:stretch>
          <a:fillRect/>
        </a:stretch>
      </xdr:blipFill>
      <xdr:spPr bwMode="auto">
        <a:xfrm>
          <a:off x="1304925" y="676274"/>
          <a:ext cx="723900" cy="638175"/>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209550</xdr:colOff>
      <xdr:row>0</xdr:row>
      <xdr:rowOff>161925</xdr:rowOff>
    </xdr:from>
    <xdr:to>
      <xdr:col>2</xdr:col>
      <xdr:colOff>800100</xdr:colOff>
      <xdr:row>3</xdr:row>
      <xdr:rowOff>114300</xdr:rowOff>
    </xdr:to>
    <xdr:pic>
      <xdr:nvPicPr>
        <xdr:cNvPr id="6" name="Picture 9" descr="CvSU logo">
          <a:extLst>
            <a:ext uri="{FF2B5EF4-FFF2-40B4-BE49-F238E27FC236}">
              <a16:creationId xmlns:a16="http://schemas.microsoft.com/office/drawing/2014/main" id="{00000000-0008-0000-0500-000006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09675" y="161925"/>
          <a:ext cx="590550" cy="495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247650</xdr:colOff>
      <xdr:row>0</xdr:row>
      <xdr:rowOff>66675</xdr:rowOff>
    </xdr:from>
    <xdr:to>
      <xdr:col>8</xdr:col>
      <xdr:colOff>180975</xdr:colOff>
      <xdr:row>5</xdr:row>
      <xdr:rowOff>9525</xdr:rowOff>
    </xdr:to>
    <xdr:sp macro="" textlink="">
      <xdr:nvSpPr>
        <xdr:cNvPr id="7" name="Text Box 1">
          <a:extLst>
            <a:ext uri="{FF2B5EF4-FFF2-40B4-BE49-F238E27FC236}">
              <a16:creationId xmlns:a16="http://schemas.microsoft.com/office/drawing/2014/main" id="{00000000-0008-0000-0500-000007000000}"/>
            </a:ext>
          </a:extLst>
        </xdr:cNvPr>
        <xdr:cNvSpPr txBox="1">
          <a:spLocks noChangeArrowheads="1"/>
        </xdr:cNvSpPr>
      </xdr:nvSpPr>
      <xdr:spPr bwMode="auto">
        <a:xfrm>
          <a:off x="1247775" y="66675"/>
          <a:ext cx="4391025" cy="847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ctr" rtl="0">
            <a:defRPr sz="1000"/>
          </a:pPr>
          <a:r>
            <a:rPr lang="en-PH" sz="1100" b="1" i="0" u="none" strike="noStrike" baseline="0">
              <a:solidFill>
                <a:srgbClr val="000000"/>
              </a:solidFill>
              <a:latin typeface="Century Gothic"/>
            </a:rPr>
            <a:t>Republic of the Philippines</a:t>
          </a:r>
          <a:endParaRPr lang="en-PH" sz="1100" b="0" i="0" u="none" strike="noStrike" baseline="0">
            <a:solidFill>
              <a:srgbClr val="000000"/>
            </a:solidFill>
            <a:latin typeface="Calibri"/>
          </a:endParaRPr>
        </a:p>
        <a:p>
          <a:pPr algn="ctr" rtl="0">
            <a:defRPr sz="1000"/>
          </a:pPr>
          <a:r>
            <a:rPr lang="en-PH" sz="1400" b="1" i="0" u="none" strike="noStrike" baseline="0">
              <a:solidFill>
                <a:srgbClr val="000000"/>
              </a:solidFill>
              <a:latin typeface="Bookman Old Style"/>
            </a:rPr>
            <a:t>CAVITE STATE UNIVERSITY</a:t>
          </a:r>
          <a:endParaRPr lang="en-PH" sz="1100" b="0" i="0" u="none" strike="noStrike" baseline="0">
            <a:solidFill>
              <a:srgbClr val="000000"/>
            </a:solidFill>
            <a:latin typeface="Calibri"/>
          </a:endParaRPr>
        </a:p>
        <a:p>
          <a:pPr algn="ctr" rtl="0">
            <a:defRPr sz="1000"/>
          </a:pPr>
          <a:r>
            <a:rPr lang="en-PH" sz="1100" b="1" i="0" u="none" strike="noStrike" baseline="0">
              <a:solidFill>
                <a:srgbClr val="000000"/>
              </a:solidFill>
              <a:latin typeface="Century Gothic"/>
            </a:rPr>
            <a:t>Silang Campus</a:t>
          </a:r>
          <a:endParaRPr lang="en-PH" sz="1100" b="0" i="0" u="none" strike="noStrike" baseline="0">
            <a:solidFill>
              <a:srgbClr val="000000"/>
            </a:solidFill>
            <a:latin typeface="Calibri"/>
          </a:endParaRPr>
        </a:p>
        <a:p>
          <a:pPr algn="ctr" rtl="0">
            <a:defRPr sz="1000"/>
          </a:pPr>
          <a:r>
            <a:rPr lang="en-PH" sz="1000" b="0" i="1" u="none" strike="noStrike" baseline="0">
              <a:solidFill>
                <a:srgbClr val="000000"/>
              </a:solidFill>
              <a:latin typeface="Century Gothic"/>
            </a:rPr>
            <a:t>Biga I, Silang, Cavite</a:t>
          </a:r>
          <a:endParaRPr lang="en-PH" sz="1100" b="0" i="0" u="none" strike="noStrike" baseline="0">
            <a:solidFill>
              <a:srgbClr val="000000"/>
            </a:solidFill>
            <a:latin typeface="Calibri"/>
          </a:endParaRPr>
        </a:p>
        <a:p>
          <a:pPr algn="ctr" rtl="0">
            <a:defRPr sz="1000"/>
          </a:pPr>
          <a:r>
            <a:rPr lang="en-PH" sz="1200" b="0" i="0" u="none" strike="noStrike" baseline="0">
              <a:solidFill>
                <a:srgbClr val="000000"/>
              </a:solidFill>
              <a:latin typeface="Times New Roman"/>
              <a:cs typeface="Times New Roman"/>
            </a:rPr>
            <a:t> </a:t>
          </a:r>
          <a:endParaRPr lang="en-PH" sz="1100" b="0" i="0" u="none" strike="noStrike" baseline="0">
            <a:solidFill>
              <a:srgbClr val="000000"/>
            </a:solidFill>
            <a:latin typeface="Calibri"/>
            <a:cs typeface="Times New Roman"/>
          </a:endParaRPr>
        </a:p>
        <a:p>
          <a:pPr algn="ctr" rtl="0">
            <a:defRPr sz="1000"/>
          </a:pPr>
          <a:r>
            <a:rPr lang="en-PH" sz="1100" b="0" i="0" u="none" strike="noStrike" baseline="0">
              <a:solidFill>
                <a:srgbClr val="000000"/>
              </a:solidFill>
              <a:latin typeface="Calibri"/>
              <a:cs typeface="Times New Roman"/>
            </a:rPr>
            <a:t> </a:t>
          </a:r>
        </a:p>
        <a:p>
          <a:pPr algn="ctr" rtl="0">
            <a:defRPr sz="1000"/>
          </a:pPr>
          <a:r>
            <a:rPr lang="en-PH" sz="1100" b="0" i="0" u="none" strike="noStrike" baseline="0">
              <a:solidFill>
                <a:srgbClr val="000000"/>
              </a:solidFill>
              <a:latin typeface="Calibri"/>
              <a:cs typeface="Times New Roman"/>
            </a:rPr>
            <a:t> </a:t>
          </a:r>
        </a:p>
        <a:p>
          <a:pPr algn="ctr" rtl="0">
            <a:defRPr sz="1000"/>
          </a:pPr>
          <a:r>
            <a:rPr lang="en-PH" sz="1100" b="0" i="0" u="none" strike="noStrike" baseline="0">
              <a:solidFill>
                <a:srgbClr val="000000"/>
              </a:solidFill>
              <a:latin typeface="Calibri"/>
              <a:cs typeface="Times New Roman"/>
            </a:rPr>
            <a:t> </a:t>
          </a:r>
        </a:p>
        <a:p>
          <a:pPr algn="ctr" rtl="0">
            <a:defRPr sz="1000"/>
          </a:pPr>
          <a:r>
            <a:rPr lang="en-PH" sz="1100" b="0" i="0" u="none" strike="noStrike" baseline="0">
              <a:solidFill>
                <a:srgbClr val="000000"/>
              </a:solidFill>
              <a:latin typeface="Calibri"/>
              <a:cs typeface="Times New Roman"/>
            </a:rPr>
            <a:t> </a:t>
          </a:r>
        </a:p>
        <a:p>
          <a:pPr algn="ctr" rtl="0">
            <a:defRPr sz="1000"/>
          </a:pPr>
          <a:r>
            <a:rPr lang="en-PH" sz="2100" b="1" i="0" u="none" strike="noStrike" baseline="0">
              <a:solidFill>
                <a:srgbClr val="000000"/>
              </a:solidFill>
              <a:latin typeface="Lucida Sans"/>
            </a:rPr>
            <a:t> </a:t>
          </a:r>
          <a:endParaRPr lang="en-PH" sz="1100" b="0" i="0" u="none" strike="noStrike" baseline="0">
            <a:solidFill>
              <a:srgbClr val="000000"/>
            </a:solidFill>
            <a:latin typeface="Calibri"/>
          </a:endParaRPr>
        </a:p>
        <a:p>
          <a:pPr algn="ctr" rtl="0">
            <a:defRPr sz="1000"/>
          </a:pPr>
          <a:r>
            <a:rPr lang="en-PH" sz="1100" b="0" i="0" u="none" strike="noStrike" baseline="0">
              <a:solidFill>
                <a:srgbClr val="000000"/>
              </a:solidFill>
              <a:latin typeface="Times New Roman"/>
              <a:cs typeface="Times New Roman"/>
            </a:rPr>
            <a:t> </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209550</xdr:colOff>
      <xdr:row>0</xdr:row>
      <xdr:rowOff>161925</xdr:rowOff>
    </xdr:from>
    <xdr:to>
      <xdr:col>2</xdr:col>
      <xdr:colOff>800100</xdr:colOff>
      <xdr:row>3</xdr:row>
      <xdr:rowOff>114300</xdr:rowOff>
    </xdr:to>
    <xdr:pic>
      <xdr:nvPicPr>
        <xdr:cNvPr id="2" name="Picture 9" descr="CvSU logo">
          <a:extLst>
            <a:ext uri="{FF2B5EF4-FFF2-40B4-BE49-F238E27FC236}">
              <a16:creationId xmlns:a16="http://schemas.microsoft.com/office/drawing/2014/main" id="{00000000-0008-0000-06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24025" y="161925"/>
          <a:ext cx="590550" cy="523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247650</xdr:colOff>
      <xdr:row>0</xdr:row>
      <xdr:rowOff>66675</xdr:rowOff>
    </xdr:from>
    <xdr:to>
      <xdr:col>8</xdr:col>
      <xdr:colOff>180975</xdr:colOff>
      <xdr:row>5</xdr:row>
      <xdr:rowOff>9525</xdr:rowOff>
    </xdr:to>
    <xdr:sp macro="" textlink="">
      <xdr:nvSpPr>
        <xdr:cNvPr id="3" name="Text Box 1">
          <a:extLst>
            <a:ext uri="{FF2B5EF4-FFF2-40B4-BE49-F238E27FC236}">
              <a16:creationId xmlns:a16="http://schemas.microsoft.com/office/drawing/2014/main" id="{00000000-0008-0000-0600-000003000000}"/>
            </a:ext>
          </a:extLst>
        </xdr:cNvPr>
        <xdr:cNvSpPr txBox="1">
          <a:spLocks noChangeArrowheads="1"/>
        </xdr:cNvSpPr>
      </xdr:nvSpPr>
      <xdr:spPr bwMode="auto">
        <a:xfrm>
          <a:off x="1762125" y="66675"/>
          <a:ext cx="4238625" cy="895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ctr" rtl="0">
            <a:defRPr sz="1000"/>
          </a:pPr>
          <a:r>
            <a:rPr lang="en-PH" sz="1100" b="1" i="0" u="none" strike="noStrike" baseline="0">
              <a:solidFill>
                <a:srgbClr val="000000"/>
              </a:solidFill>
              <a:latin typeface="Century Gothic"/>
            </a:rPr>
            <a:t>Republic of the Philippines</a:t>
          </a:r>
          <a:endParaRPr lang="en-PH" sz="1100" b="0" i="0" u="none" strike="noStrike" baseline="0">
            <a:solidFill>
              <a:srgbClr val="000000"/>
            </a:solidFill>
            <a:latin typeface="Calibri"/>
          </a:endParaRPr>
        </a:p>
        <a:p>
          <a:pPr algn="ctr" rtl="0">
            <a:defRPr sz="1000"/>
          </a:pPr>
          <a:r>
            <a:rPr lang="en-PH" sz="1400" b="1" i="0" u="none" strike="noStrike" baseline="0">
              <a:solidFill>
                <a:srgbClr val="000000"/>
              </a:solidFill>
              <a:latin typeface="Bookman Old Style"/>
            </a:rPr>
            <a:t>CAVITE STATE UNIVERSITY</a:t>
          </a:r>
          <a:endParaRPr lang="en-PH" sz="1100" b="0" i="0" u="none" strike="noStrike" baseline="0">
            <a:solidFill>
              <a:srgbClr val="000000"/>
            </a:solidFill>
            <a:latin typeface="Calibri"/>
          </a:endParaRPr>
        </a:p>
        <a:p>
          <a:pPr algn="ctr" rtl="0">
            <a:defRPr sz="1000"/>
          </a:pPr>
          <a:r>
            <a:rPr lang="en-PH" sz="1100" b="1" i="0" u="none" strike="noStrike" baseline="0">
              <a:solidFill>
                <a:srgbClr val="000000"/>
              </a:solidFill>
              <a:latin typeface="Century Gothic"/>
            </a:rPr>
            <a:t>Silang Campus</a:t>
          </a:r>
          <a:endParaRPr lang="en-PH" sz="1100" b="0" i="0" u="none" strike="noStrike" baseline="0">
            <a:solidFill>
              <a:srgbClr val="000000"/>
            </a:solidFill>
            <a:latin typeface="Calibri"/>
          </a:endParaRPr>
        </a:p>
        <a:p>
          <a:pPr algn="ctr" rtl="0">
            <a:defRPr sz="1000"/>
          </a:pPr>
          <a:r>
            <a:rPr lang="en-PH" sz="1000" b="0" i="1" u="none" strike="noStrike" baseline="0">
              <a:solidFill>
                <a:srgbClr val="000000"/>
              </a:solidFill>
              <a:latin typeface="Century Gothic"/>
            </a:rPr>
            <a:t>Biga I, Silang, Cavite</a:t>
          </a:r>
          <a:endParaRPr lang="en-PH" sz="1100" b="0" i="0" u="none" strike="noStrike" baseline="0">
            <a:solidFill>
              <a:srgbClr val="000000"/>
            </a:solidFill>
            <a:latin typeface="Calibri"/>
          </a:endParaRPr>
        </a:p>
        <a:p>
          <a:pPr algn="ctr" rtl="0">
            <a:defRPr sz="1000"/>
          </a:pPr>
          <a:r>
            <a:rPr lang="en-PH" sz="1200" b="0" i="0" u="none" strike="noStrike" baseline="0">
              <a:solidFill>
                <a:srgbClr val="000000"/>
              </a:solidFill>
              <a:latin typeface="Times New Roman"/>
              <a:cs typeface="Times New Roman"/>
            </a:rPr>
            <a:t> </a:t>
          </a:r>
          <a:endParaRPr lang="en-PH" sz="1100" b="0" i="0" u="none" strike="noStrike" baseline="0">
            <a:solidFill>
              <a:srgbClr val="000000"/>
            </a:solidFill>
            <a:latin typeface="Calibri"/>
            <a:cs typeface="Times New Roman"/>
          </a:endParaRPr>
        </a:p>
        <a:p>
          <a:pPr algn="ctr" rtl="0">
            <a:defRPr sz="1000"/>
          </a:pPr>
          <a:r>
            <a:rPr lang="en-PH" sz="1100" b="0" i="0" u="none" strike="noStrike" baseline="0">
              <a:solidFill>
                <a:srgbClr val="000000"/>
              </a:solidFill>
              <a:latin typeface="Calibri"/>
              <a:cs typeface="Times New Roman"/>
            </a:rPr>
            <a:t> </a:t>
          </a:r>
        </a:p>
        <a:p>
          <a:pPr algn="ctr" rtl="0">
            <a:defRPr sz="1000"/>
          </a:pPr>
          <a:r>
            <a:rPr lang="en-PH" sz="1100" b="0" i="0" u="none" strike="noStrike" baseline="0">
              <a:solidFill>
                <a:srgbClr val="000000"/>
              </a:solidFill>
              <a:latin typeface="Calibri"/>
              <a:cs typeface="Times New Roman"/>
            </a:rPr>
            <a:t> </a:t>
          </a:r>
        </a:p>
        <a:p>
          <a:pPr algn="ctr" rtl="0">
            <a:defRPr sz="1000"/>
          </a:pPr>
          <a:r>
            <a:rPr lang="en-PH" sz="1100" b="0" i="0" u="none" strike="noStrike" baseline="0">
              <a:solidFill>
                <a:srgbClr val="000000"/>
              </a:solidFill>
              <a:latin typeface="Calibri"/>
              <a:cs typeface="Times New Roman"/>
            </a:rPr>
            <a:t> </a:t>
          </a:r>
        </a:p>
        <a:p>
          <a:pPr algn="ctr" rtl="0">
            <a:defRPr sz="1000"/>
          </a:pPr>
          <a:r>
            <a:rPr lang="en-PH" sz="1100" b="0" i="0" u="none" strike="noStrike" baseline="0">
              <a:solidFill>
                <a:srgbClr val="000000"/>
              </a:solidFill>
              <a:latin typeface="Calibri"/>
              <a:cs typeface="Times New Roman"/>
            </a:rPr>
            <a:t> </a:t>
          </a:r>
        </a:p>
        <a:p>
          <a:pPr algn="ctr" rtl="0">
            <a:defRPr sz="1000"/>
          </a:pPr>
          <a:r>
            <a:rPr lang="en-PH" sz="2100" b="1" i="0" u="none" strike="noStrike" baseline="0">
              <a:solidFill>
                <a:srgbClr val="000000"/>
              </a:solidFill>
              <a:latin typeface="Lucida Sans"/>
            </a:rPr>
            <a:t> </a:t>
          </a:r>
          <a:endParaRPr lang="en-PH" sz="1100" b="0" i="0" u="none" strike="noStrike" baseline="0">
            <a:solidFill>
              <a:srgbClr val="000000"/>
            </a:solidFill>
            <a:latin typeface="Calibri"/>
          </a:endParaRPr>
        </a:p>
        <a:p>
          <a:pPr algn="ctr" rtl="0">
            <a:defRPr sz="1000"/>
          </a:pPr>
          <a:r>
            <a:rPr lang="en-PH" sz="1100" b="0" i="0" u="none" strike="noStrike" baseline="0">
              <a:solidFill>
                <a:srgbClr val="000000"/>
              </a:solidFill>
              <a:latin typeface="Times New Roman"/>
              <a:cs typeface="Times New Roman"/>
            </a:rPr>
            <a:t> </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Class%20List%202016-2017%201st%20Sem\Grade-Initial\LEC&amp;LAB.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RADING SETTINGS"/>
      <sheetName val="TRANSMUTATION"/>
      <sheetName val="FR_SCALE"/>
      <sheetName val="HOME"/>
      <sheetName val="REGISTRATION"/>
      <sheetName val="RAW GRADES"/>
      <sheetName val="DEPARTMENT CHAIR'S COPY"/>
      <sheetName val="DEPT. CHAIR'S COPY (LEC)"/>
      <sheetName val="SEMESTRAL GRADE"/>
      <sheetName val="SEMESTRAL GRADE (LEC)"/>
    </sheetNames>
    <sheetDataSet>
      <sheetData sheetId="0">
        <row r="3">
          <cell r="H3" t="str">
            <v>BSIT</v>
          </cell>
          <cell r="I3" t="str">
            <v>Mon</v>
          </cell>
        </row>
        <row r="4">
          <cell r="H4" t="str">
            <v>BSCS</v>
          </cell>
          <cell r="I4" t="str">
            <v>Tue</v>
          </cell>
        </row>
        <row r="5">
          <cell r="H5" t="str">
            <v>BSTM</v>
          </cell>
          <cell r="I5" t="str">
            <v>Wed</v>
          </cell>
        </row>
        <row r="6">
          <cell r="H6" t="str">
            <v>CCT</v>
          </cell>
          <cell r="I6" t="str">
            <v>Thu</v>
          </cell>
        </row>
        <row r="7">
          <cell r="H7" t="str">
            <v>BSBM</v>
          </cell>
          <cell r="I7" t="str">
            <v>Fri</v>
          </cell>
        </row>
        <row r="8">
          <cell r="H8" t="str">
            <v>BSED</v>
          </cell>
          <cell r="I8" t="str">
            <v>Sat</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S71"/>
  <sheetViews>
    <sheetView topLeftCell="D1" workbookViewId="0">
      <selection activeCell="Q12" sqref="Q12:S12"/>
    </sheetView>
  </sheetViews>
  <sheetFormatPr defaultRowHeight="15" x14ac:dyDescent="0.25"/>
  <cols>
    <col min="1" max="1" width="3.7109375" customWidth="1"/>
    <col min="2" max="2" width="13.28515625" customWidth="1"/>
    <col min="3" max="3" width="15.5703125" customWidth="1"/>
    <col min="4" max="4" width="13.140625" customWidth="1"/>
    <col min="5" max="5" width="11.85546875" customWidth="1"/>
    <col min="6" max="6" width="5" customWidth="1"/>
    <col min="7" max="7" width="14.28515625" customWidth="1"/>
    <col min="8" max="8" width="6.5703125" customWidth="1"/>
    <col min="9" max="9" width="11" customWidth="1"/>
    <col min="10" max="10" width="14.85546875" customWidth="1"/>
    <col min="16" max="16" width="21.7109375" customWidth="1"/>
    <col min="17" max="17" width="17.28515625" customWidth="1"/>
    <col min="18" max="18" width="18.5703125" customWidth="1"/>
    <col min="19" max="19" width="3.28515625" customWidth="1"/>
  </cols>
  <sheetData>
    <row r="1" spans="1:19" ht="15.75" thickBot="1" x14ac:dyDescent="0.3"/>
    <row r="2" spans="1:19" x14ac:dyDescent="0.25">
      <c r="A2" s="151" t="s">
        <v>21</v>
      </c>
      <c r="B2" s="152"/>
      <c r="C2" s="152"/>
      <c r="D2" s="152"/>
      <c r="E2" s="152"/>
      <c r="F2" s="152"/>
      <c r="G2" s="152"/>
      <c r="H2" s="152"/>
      <c r="I2" s="152"/>
      <c r="J2" s="152"/>
      <c r="K2" s="152"/>
      <c r="L2" s="152"/>
      <c r="M2" s="152"/>
      <c r="N2" s="153"/>
    </row>
    <row r="3" spans="1:19" ht="15.75" thickBot="1" x14ac:dyDescent="0.3">
      <c r="A3" s="154"/>
      <c r="B3" s="155"/>
      <c r="C3" s="155"/>
      <c r="D3" s="155"/>
      <c r="E3" s="155"/>
      <c r="F3" s="155"/>
      <c r="G3" s="155"/>
      <c r="H3" s="155"/>
      <c r="I3" s="155"/>
      <c r="J3" s="155"/>
      <c r="K3" s="155"/>
      <c r="L3" s="155"/>
      <c r="M3" s="155"/>
      <c r="N3" s="156"/>
    </row>
    <row r="4" spans="1:19" ht="16.5" customHeight="1" x14ac:dyDescent="0.25">
      <c r="A4" s="145"/>
      <c r="B4" s="145"/>
      <c r="C4" s="145"/>
      <c r="D4" s="145"/>
      <c r="E4" s="145"/>
      <c r="F4" s="145"/>
      <c r="G4" s="145"/>
      <c r="H4" s="145"/>
      <c r="I4" s="145"/>
      <c r="J4" s="145"/>
      <c r="K4" s="145"/>
      <c r="L4" s="145"/>
      <c r="M4" s="145"/>
      <c r="N4" s="145"/>
    </row>
    <row r="5" spans="1:19" ht="15.75" thickBot="1" x14ac:dyDescent="0.3">
      <c r="A5" s="144"/>
      <c r="B5" s="144"/>
      <c r="C5" s="144"/>
      <c r="D5" s="144"/>
      <c r="E5" s="144"/>
      <c r="F5" s="144"/>
      <c r="G5" s="144"/>
      <c r="H5" s="144"/>
      <c r="I5" s="144"/>
      <c r="J5" s="144"/>
      <c r="K5" s="144"/>
      <c r="L5" s="144"/>
      <c r="M5" s="144"/>
      <c r="N5" s="144"/>
    </row>
    <row r="6" spans="1:19" x14ac:dyDescent="0.25">
      <c r="A6" s="171" t="s">
        <v>0</v>
      </c>
      <c r="B6" s="172"/>
      <c r="C6" s="173" t="s">
        <v>197</v>
      </c>
      <c r="D6" s="173"/>
      <c r="E6" s="173"/>
      <c r="F6" s="174" t="s">
        <v>1</v>
      </c>
      <c r="G6" s="174"/>
      <c r="H6" s="1">
        <v>1</v>
      </c>
      <c r="I6" s="2" t="s">
        <v>2</v>
      </c>
      <c r="J6" s="121" t="s">
        <v>194</v>
      </c>
      <c r="K6" s="175" t="s">
        <v>3</v>
      </c>
      <c r="L6" s="175"/>
      <c r="M6" s="176" t="s">
        <v>194</v>
      </c>
      <c r="N6" s="176"/>
    </row>
    <row r="7" spans="1:19" x14ac:dyDescent="0.25">
      <c r="A7" s="177" t="s">
        <v>4</v>
      </c>
      <c r="B7" s="178"/>
      <c r="C7" s="3" t="s">
        <v>198</v>
      </c>
      <c r="D7" s="4" t="s">
        <v>139</v>
      </c>
      <c r="E7" s="4" t="s">
        <v>140</v>
      </c>
      <c r="F7" s="179" t="s">
        <v>5</v>
      </c>
      <c r="G7" s="179"/>
      <c r="H7" s="5">
        <v>2</v>
      </c>
      <c r="I7" s="6" t="s">
        <v>6</v>
      </c>
      <c r="J7" s="7" t="s">
        <v>192</v>
      </c>
      <c r="K7" s="179" t="s">
        <v>7</v>
      </c>
      <c r="L7" s="179"/>
      <c r="M7" s="180" t="s">
        <v>193</v>
      </c>
      <c r="N7" s="180"/>
    </row>
    <row r="8" spans="1:19" ht="15.75" thickBot="1" x14ac:dyDescent="0.3">
      <c r="A8" s="181" t="s">
        <v>8</v>
      </c>
      <c r="B8" s="182"/>
      <c r="C8" s="8" t="s">
        <v>136</v>
      </c>
      <c r="D8" s="9">
        <v>2</v>
      </c>
      <c r="E8" s="9" t="s">
        <v>191</v>
      </c>
      <c r="F8" s="183" t="s">
        <v>9</v>
      </c>
      <c r="G8" s="183"/>
      <c r="H8" s="10">
        <f>SUM(H6:H7)</f>
        <v>3</v>
      </c>
      <c r="I8" s="11" t="s">
        <v>10</v>
      </c>
      <c r="J8" s="122" t="s">
        <v>196</v>
      </c>
      <c r="K8" s="183" t="s">
        <v>11</v>
      </c>
      <c r="L8" s="183"/>
      <c r="M8" s="184" t="s">
        <v>195</v>
      </c>
      <c r="N8" s="184"/>
    </row>
    <row r="9" spans="1:19" ht="15.75" thickBot="1" x14ac:dyDescent="0.3">
      <c r="A9" s="185" t="s">
        <v>12</v>
      </c>
      <c r="B9" s="186" t="s">
        <v>83</v>
      </c>
      <c r="C9" s="188" t="s">
        <v>13</v>
      </c>
      <c r="D9" s="188"/>
      <c r="E9" s="188"/>
      <c r="F9" s="188"/>
      <c r="G9" s="189" t="s">
        <v>14</v>
      </c>
      <c r="H9" s="189" t="s">
        <v>15</v>
      </c>
      <c r="I9" s="190"/>
      <c r="J9" s="190"/>
      <c r="K9" s="162" t="s">
        <v>16</v>
      </c>
      <c r="L9" s="163"/>
      <c r="M9" s="162" t="s">
        <v>17</v>
      </c>
      <c r="N9" s="163"/>
    </row>
    <row r="10" spans="1:19" ht="15.75" thickBot="1" x14ac:dyDescent="0.3">
      <c r="A10" s="185"/>
      <c r="B10" s="187"/>
      <c r="C10" s="98" t="s">
        <v>18</v>
      </c>
      <c r="D10" s="142" t="s">
        <v>19</v>
      </c>
      <c r="E10" s="143"/>
      <c r="F10" s="98" t="s">
        <v>84</v>
      </c>
      <c r="G10" s="190"/>
      <c r="H10" s="190"/>
      <c r="I10" s="190"/>
      <c r="J10" s="190"/>
      <c r="K10" s="163"/>
      <c r="L10" s="163"/>
      <c r="M10" s="163"/>
      <c r="N10" s="163"/>
    </row>
    <row r="11" spans="1:19" x14ac:dyDescent="0.25">
      <c r="A11" s="12">
        <v>1</v>
      </c>
      <c r="B11" s="97" t="s">
        <v>317</v>
      </c>
      <c r="C11" s="97" t="s">
        <v>318</v>
      </c>
      <c r="D11" s="123" t="s">
        <v>319</v>
      </c>
      <c r="E11" s="124"/>
      <c r="F11" s="97" t="s">
        <v>309</v>
      </c>
      <c r="G11" s="14"/>
      <c r="H11" s="164"/>
      <c r="I11" s="165"/>
      <c r="J11" s="166"/>
      <c r="K11" s="167"/>
      <c r="L11" s="168"/>
      <c r="M11" s="164"/>
      <c r="N11" s="166"/>
      <c r="P11" s="157" t="s">
        <v>22</v>
      </c>
      <c r="Q11" s="158"/>
      <c r="R11" s="158"/>
      <c r="S11" s="159"/>
    </row>
    <row r="12" spans="1:19" x14ac:dyDescent="0.25">
      <c r="A12" s="12">
        <v>2</v>
      </c>
      <c r="B12" s="13" t="s">
        <v>199</v>
      </c>
      <c r="C12" s="13" t="s">
        <v>200</v>
      </c>
      <c r="D12" s="125" t="s">
        <v>201</v>
      </c>
      <c r="E12" s="126"/>
      <c r="F12" s="13" t="s">
        <v>301</v>
      </c>
      <c r="G12" s="14"/>
      <c r="H12" s="148"/>
      <c r="I12" s="148"/>
      <c r="J12" s="148"/>
      <c r="K12" s="149"/>
      <c r="L12" s="149"/>
      <c r="M12" s="150"/>
      <c r="N12" s="150"/>
      <c r="P12" s="94" t="s">
        <v>23</v>
      </c>
      <c r="Q12" s="146" t="s">
        <v>184</v>
      </c>
      <c r="R12" s="146"/>
      <c r="S12" s="147"/>
    </row>
    <row r="13" spans="1:19" x14ac:dyDescent="0.25">
      <c r="A13" s="12">
        <v>3</v>
      </c>
      <c r="B13" s="13" t="s">
        <v>320</v>
      </c>
      <c r="C13" s="13" t="s">
        <v>321</v>
      </c>
      <c r="D13" s="125" t="s">
        <v>322</v>
      </c>
      <c r="E13" s="126"/>
      <c r="F13" s="13" t="s">
        <v>310</v>
      </c>
      <c r="G13" s="14"/>
      <c r="H13" s="148"/>
      <c r="I13" s="148"/>
      <c r="J13" s="148"/>
      <c r="K13" s="149"/>
      <c r="L13" s="149"/>
      <c r="M13" s="150"/>
      <c r="N13" s="150"/>
      <c r="P13" s="94" t="s">
        <v>24</v>
      </c>
      <c r="Q13" s="146" t="s">
        <v>185</v>
      </c>
      <c r="R13" s="146"/>
      <c r="S13" s="147"/>
    </row>
    <row r="14" spans="1:19" x14ac:dyDescent="0.25">
      <c r="A14" s="12">
        <v>4</v>
      </c>
      <c r="B14" s="13" t="s">
        <v>323</v>
      </c>
      <c r="C14" s="13" t="s">
        <v>324</v>
      </c>
      <c r="D14" s="125" t="s">
        <v>325</v>
      </c>
      <c r="E14" s="126"/>
      <c r="F14" s="13" t="s">
        <v>326</v>
      </c>
      <c r="G14" s="14"/>
      <c r="H14" s="148"/>
      <c r="I14" s="148"/>
      <c r="J14" s="148"/>
      <c r="K14" s="149"/>
      <c r="L14" s="149"/>
      <c r="M14" s="150"/>
      <c r="N14" s="150"/>
      <c r="P14" s="94" t="s">
        <v>25</v>
      </c>
      <c r="Q14" s="146" t="s">
        <v>186</v>
      </c>
      <c r="R14" s="146"/>
      <c r="S14" s="147"/>
    </row>
    <row r="15" spans="1:19" x14ac:dyDescent="0.25">
      <c r="A15" s="12">
        <v>5</v>
      </c>
      <c r="B15" s="13" t="s">
        <v>381</v>
      </c>
      <c r="C15" s="13" t="s">
        <v>202</v>
      </c>
      <c r="D15" s="125" t="s">
        <v>203</v>
      </c>
      <c r="E15" s="126"/>
      <c r="F15" s="13" t="s">
        <v>302</v>
      </c>
      <c r="G15" s="14"/>
      <c r="H15" s="148"/>
      <c r="I15" s="148"/>
      <c r="J15" s="148"/>
      <c r="K15" s="149"/>
      <c r="L15" s="149"/>
      <c r="M15" s="150"/>
      <c r="N15" s="150"/>
      <c r="P15" s="95" t="s">
        <v>175</v>
      </c>
      <c r="Q15" s="146" t="s">
        <v>187</v>
      </c>
      <c r="R15" s="146"/>
      <c r="S15" s="147"/>
    </row>
    <row r="16" spans="1:19" x14ac:dyDescent="0.25">
      <c r="A16" s="12">
        <v>6</v>
      </c>
      <c r="B16" s="13" t="s">
        <v>204</v>
      </c>
      <c r="C16" s="13" t="s">
        <v>205</v>
      </c>
      <c r="D16" s="125" t="s">
        <v>206</v>
      </c>
      <c r="E16" s="126"/>
      <c r="F16" s="13" t="s">
        <v>303</v>
      </c>
      <c r="G16" s="14"/>
      <c r="H16" s="148"/>
      <c r="I16" s="148"/>
      <c r="J16" s="148"/>
      <c r="K16" s="149"/>
      <c r="L16" s="149"/>
      <c r="M16" s="150"/>
      <c r="N16" s="150"/>
      <c r="P16" s="95" t="s">
        <v>26</v>
      </c>
      <c r="Q16" s="160" t="s">
        <v>188</v>
      </c>
      <c r="R16" s="160"/>
      <c r="S16" s="161"/>
    </row>
    <row r="17" spans="1:19" x14ac:dyDescent="0.25">
      <c r="A17" s="12">
        <v>7</v>
      </c>
      <c r="B17" s="13" t="s">
        <v>327</v>
      </c>
      <c r="C17" s="13" t="s">
        <v>328</v>
      </c>
      <c r="D17" s="125" t="s">
        <v>329</v>
      </c>
      <c r="E17" s="126"/>
      <c r="F17" s="13" t="s">
        <v>306</v>
      </c>
      <c r="G17" s="14"/>
      <c r="H17" s="148"/>
      <c r="I17" s="148"/>
      <c r="J17" s="148"/>
      <c r="K17" s="149"/>
      <c r="L17" s="149"/>
      <c r="M17" s="150"/>
      <c r="N17" s="150"/>
      <c r="P17" s="95" t="s">
        <v>159</v>
      </c>
      <c r="Q17" s="146" t="s">
        <v>189</v>
      </c>
      <c r="R17" s="146"/>
      <c r="S17" s="147"/>
    </row>
    <row r="18" spans="1:19" ht="15.75" thickBot="1" x14ac:dyDescent="0.3">
      <c r="A18" s="12">
        <v>8</v>
      </c>
      <c r="B18" s="13" t="s">
        <v>207</v>
      </c>
      <c r="C18" s="13" t="s">
        <v>208</v>
      </c>
      <c r="D18" s="125" t="s">
        <v>209</v>
      </c>
      <c r="E18" s="126"/>
      <c r="F18" s="13" t="s">
        <v>304</v>
      </c>
      <c r="G18" s="14"/>
      <c r="H18" s="148"/>
      <c r="I18" s="148"/>
      <c r="J18" s="148"/>
      <c r="K18" s="149"/>
      <c r="L18" s="149"/>
      <c r="M18" s="150"/>
      <c r="N18" s="150"/>
      <c r="P18" s="96" t="s">
        <v>133</v>
      </c>
      <c r="Q18" s="169" t="s">
        <v>190</v>
      </c>
      <c r="R18" s="169"/>
      <c r="S18" s="170"/>
    </row>
    <row r="19" spans="1:19" x14ac:dyDescent="0.25">
      <c r="A19" s="12">
        <v>9</v>
      </c>
      <c r="B19" s="13" t="s">
        <v>385</v>
      </c>
      <c r="C19" s="13" t="s">
        <v>373</v>
      </c>
      <c r="D19" s="125" t="s">
        <v>374</v>
      </c>
      <c r="E19" s="126"/>
      <c r="F19" s="13" t="s">
        <v>305</v>
      </c>
      <c r="G19" s="14"/>
      <c r="H19" s="148"/>
      <c r="I19" s="148"/>
      <c r="J19" s="148"/>
      <c r="K19" s="149"/>
      <c r="L19" s="149"/>
      <c r="M19" s="150"/>
      <c r="N19" s="150"/>
    </row>
    <row r="20" spans="1:19" x14ac:dyDescent="0.25">
      <c r="A20" s="12">
        <v>10</v>
      </c>
      <c r="B20" s="13" t="s">
        <v>330</v>
      </c>
      <c r="C20" s="13" t="s">
        <v>331</v>
      </c>
      <c r="D20" s="125" t="s">
        <v>332</v>
      </c>
      <c r="E20" s="126"/>
      <c r="F20" s="13" t="s">
        <v>305</v>
      </c>
      <c r="G20" s="14"/>
      <c r="H20" s="148"/>
      <c r="I20" s="148"/>
      <c r="J20" s="148"/>
      <c r="K20" s="149"/>
      <c r="L20" s="149"/>
      <c r="M20" s="150"/>
      <c r="N20" s="150"/>
    </row>
    <row r="21" spans="1:19" x14ac:dyDescent="0.25">
      <c r="A21" s="12">
        <v>11</v>
      </c>
      <c r="B21" s="13" t="s">
        <v>314</v>
      </c>
      <c r="C21" s="13" t="s">
        <v>315</v>
      </c>
      <c r="D21" s="125" t="s">
        <v>316</v>
      </c>
      <c r="E21" s="126"/>
      <c r="F21" s="13" t="s">
        <v>191</v>
      </c>
      <c r="G21" s="14"/>
      <c r="H21" s="148"/>
      <c r="I21" s="148"/>
      <c r="J21" s="148"/>
      <c r="K21" s="149"/>
      <c r="L21" s="149"/>
      <c r="M21" s="150"/>
      <c r="N21" s="150"/>
      <c r="Q21" s="83" t="s">
        <v>130</v>
      </c>
    </row>
    <row r="22" spans="1:19" x14ac:dyDescent="0.25">
      <c r="A22" s="12">
        <v>12</v>
      </c>
      <c r="B22" s="13" t="s">
        <v>333</v>
      </c>
      <c r="C22" s="13" t="s">
        <v>334</v>
      </c>
      <c r="D22" s="125" t="s">
        <v>335</v>
      </c>
      <c r="E22" s="126"/>
      <c r="F22" s="13" t="s">
        <v>306</v>
      </c>
      <c r="G22" s="14"/>
      <c r="H22" s="148"/>
      <c r="I22" s="148"/>
      <c r="J22" s="148"/>
      <c r="K22" s="149"/>
      <c r="L22" s="149"/>
      <c r="M22" s="150"/>
      <c r="N22" s="150"/>
      <c r="Q22" s="84">
        <v>0</v>
      </c>
      <c r="R22" s="84">
        <v>5</v>
      </c>
    </row>
    <row r="23" spans="1:19" x14ac:dyDescent="0.25">
      <c r="A23" s="12">
        <v>13</v>
      </c>
      <c r="B23" s="13" t="s">
        <v>210</v>
      </c>
      <c r="C23" s="13" t="s">
        <v>211</v>
      </c>
      <c r="D23" s="125" t="s">
        <v>212</v>
      </c>
      <c r="E23" s="126"/>
      <c r="F23" s="13" t="s">
        <v>191</v>
      </c>
      <c r="G23" s="14"/>
      <c r="H23" s="148"/>
      <c r="I23" s="148"/>
      <c r="J23" s="148"/>
      <c r="K23" s="149"/>
      <c r="L23" s="149"/>
      <c r="M23" s="150"/>
      <c r="N23" s="150"/>
      <c r="Q23" s="85">
        <v>70</v>
      </c>
      <c r="R23" s="84">
        <v>3</v>
      </c>
    </row>
    <row r="24" spans="1:19" x14ac:dyDescent="0.25">
      <c r="A24" s="12">
        <v>14</v>
      </c>
      <c r="B24" s="13" t="s">
        <v>336</v>
      </c>
      <c r="C24" s="15" t="s">
        <v>337</v>
      </c>
      <c r="D24" s="125" t="s">
        <v>338</v>
      </c>
      <c r="E24" s="126"/>
      <c r="F24" s="13" t="s">
        <v>326</v>
      </c>
      <c r="G24" s="14"/>
      <c r="H24" s="148"/>
      <c r="I24" s="148"/>
      <c r="J24" s="148"/>
      <c r="K24" s="149"/>
      <c r="L24" s="149"/>
      <c r="M24" s="150"/>
      <c r="N24" s="150"/>
      <c r="Q24" s="85">
        <v>73.34</v>
      </c>
      <c r="R24" s="84">
        <v>2.75</v>
      </c>
    </row>
    <row r="25" spans="1:19" x14ac:dyDescent="0.25">
      <c r="A25" s="12">
        <v>15</v>
      </c>
      <c r="B25" s="13" t="s">
        <v>339</v>
      </c>
      <c r="C25" s="13" t="s">
        <v>340</v>
      </c>
      <c r="D25" s="125" t="s">
        <v>341</v>
      </c>
      <c r="E25" s="126"/>
      <c r="F25" s="13" t="s">
        <v>304</v>
      </c>
      <c r="G25" s="14"/>
      <c r="H25" s="148"/>
      <c r="I25" s="148"/>
      <c r="J25" s="148"/>
      <c r="K25" s="149"/>
      <c r="L25" s="149"/>
      <c r="M25" s="150"/>
      <c r="N25" s="150"/>
      <c r="Q25" s="85">
        <v>76.680000000000007</v>
      </c>
      <c r="R25" s="84">
        <v>2.5</v>
      </c>
    </row>
    <row r="26" spans="1:19" x14ac:dyDescent="0.25">
      <c r="A26" s="12">
        <v>16</v>
      </c>
      <c r="B26" s="13" t="s">
        <v>213</v>
      </c>
      <c r="C26" s="13" t="s">
        <v>214</v>
      </c>
      <c r="D26" s="125" t="s">
        <v>215</v>
      </c>
      <c r="E26" s="126"/>
      <c r="F26" s="13" t="s">
        <v>305</v>
      </c>
      <c r="G26" s="14"/>
      <c r="H26" s="148"/>
      <c r="I26" s="148"/>
      <c r="J26" s="148"/>
      <c r="K26" s="149"/>
      <c r="L26" s="149"/>
      <c r="M26" s="150"/>
      <c r="N26" s="150"/>
      <c r="Q26" s="85">
        <v>80.02</v>
      </c>
      <c r="R26" s="84">
        <v>2.25</v>
      </c>
    </row>
    <row r="27" spans="1:19" x14ac:dyDescent="0.25">
      <c r="A27" s="12">
        <v>17</v>
      </c>
      <c r="B27" s="13" t="s">
        <v>342</v>
      </c>
      <c r="C27" s="13" t="s">
        <v>343</v>
      </c>
      <c r="D27" s="125" t="s">
        <v>344</v>
      </c>
      <c r="E27" s="126"/>
      <c r="F27" s="13" t="s">
        <v>345</v>
      </c>
      <c r="G27" s="14"/>
      <c r="H27" s="148"/>
      <c r="I27" s="148"/>
      <c r="J27" s="148"/>
      <c r="K27" s="149"/>
      <c r="L27" s="149"/>
      <c r="M27" s="150"/>
      <c r="N27" s="150"/>
      <c r="Q27" s="85">
        <v>83.36</v>
      </c>
      <c r="R27" s="84">
        <v>2</v>
      </c>
    </row>
    <row r="28" spans="1:19" x14ac:dyDescent="0.25">
      <c r="A28" s="12">
        <v>18</v>
      </c>
      <c r="B28" s="13" t="s">
        <v>216</v>
      </c>
      <c r="C28" s="13" t="s">
        <v>217</v>
      </c>
      <c r="D28" s="125" t="s">
        <v>218</v>
      </c>
      <c r="E28" s="126"/>
      <c r="F28" s="13" t="s">
        <v>303</v>
      </c>
      <c r="G28" s="14"/>
      <c r="H28" s="148"/>
      <c r="I28" s="148"/>
      <c r="J28" s="148"/>
      <c r="K28" s="149"/>
      <c r="L28" s="149"/>
      <c r="M28" s="150"/>
      <c r="N28" s="150"/>
      <c r="Q28" s="85">
        <v>86.7</v>
      </c>
      <c r="R28" s="84">
        <v>1.75</v>
      </c>
    </row>
    <row r="29" spans="1:19" x14ac:dyDescent="0.25">
      <c r="A29" s="12">
        <v>19</v>
      </c>
      <c r="B29" s="13" t="s">
        <v>346</v>
      </c>
      <c r="C29" s="13" t="s">
        <v>347</v>
      </c>
      <c r="D29" s="125" t="s">
        <v>348</v>
      </c>
      <c r="E29" s="126"/>
      <c r="F29" s="13" t="s">
        <v>301</v>
      </c>
      <c r="G29" s="14"/>
      <c r="H29" s="148"/>
      <c r="I29" s="148"/>
      <c r="J29" s="148"/>
      <c r="K29" s="149"/>
      <c r="L29" s="149"/>
      <c r="M29" s="150"/>
      <c r="N29" s="150"/>
      <c r="Q29" s="85">
        <v>90.04</v>
      </c>
      <c r="R29" s="84">
        <v>1.5</v>
      </c>
    </row>
    <row r="30" spans="1:19" x14ac:dyDescent="0.25">
      <c r="A30" s="12">
        <v>20</v>
      </c>
      <c r="B30" s="13" t="s">
        <v>219</v>
      </c>
      <c r="C30" s="13" t="s">
        <v>220</v>
      </c>
      <c r="D30" s="125" t="s">
        <v>221</v>
      </c>
      <c r="E30" s="126"/>
      <c r="F30" s="13" t="s">
        <v>306</v>
      </c>
      <c r="G30" s="14"/>
      <c r="H30" s="148"/>
      <c r="I30" s="148"/>
      <c r="J30" s="148"/>
      <c r="K30" s="149"/>
      <c r="L30" s="149"/>
      <c r="M30" s="150"/>
      <c r="N30" s="150"/>
      <c r="Q30" s="85">
        <v>93.38</v>
      </c>
      <c r="R30" s="84">
        <v>1.25</v>
      </c>
    </row>
    <row r="31" spans="1:19" x14ac:dyDescent="0.25">
      <c r="A31" s="12">
        <v>21</v>
      </c>
      <c r="B31" s="13" t="s">
        <v>222</v>
      </c>
      <c r="C31" s="13" t="s">
        <v>223</v>
      </c>
      <c r="D31" s="125" t="s">
        <v>224</v>
      </c>
      <c r="E31" s="126"/>
      <c r="F31" s="13" t="s">
        <v>304</v>
      </c>
      <c r="G31" s="14"/>
      <c r="H31" s="148"/>
      <c r="I31" s="148"/>
      <c r="J31" s="148"/>
      <c r="K31" s="149"/>
      <c r="L31" s="149"/>
      <c r="M31" s="150"/>
      <c r="N31" s="150"/>
      <c r="Q31" s="84"/>
      <c r="R31" s="84"/>
    </row>
    <row r="32" spans="1:19" x14ac:dyDescent="0.25">
      <c r="A32" s="12">
        <v>22</v>
      </c>
      <c r="B32" s="13" t="s">
        <v>225</v>
      </c>
      <c r="C32" s="13" t="s">
        <v>226</v>
      </c>
      <c r="D32" s="125" t="s">
        <v>227</v>
      </c>
      <c r="E32" s="126"/>
      <c r="F32" s="13" t="s">
        <v>307</v>
      </c>
      <c r="G32" s="14"/>
      <c r="H32" s="148"/>
      <c r="I32" s="148"/>
      <c r="J32" s="148"/>
      <c r="K32" s="149"/>
      <c r="L32" s="149"/>
      <c r="M32" s="150"/>
      <c r="N32" s="150"/>
      <c r="Q32" s="84">
        <v>96.72</v>
      </c>
      <c r="R32" s="84">
        <v>1</v>
      </c>
    </row>
    <row r="33" spans="1:14" x14ac:dyDescent="0.25">
      <c r="A33" s="12">
        <v>23</v>
      </c>
      <c r="B33" s="13" t="s">
        <v>228</v>
      </c>
      <c r="C33" s="13" t="s">
        <v>229</v>
      </c>
      <c r="D33" s="125" t="s">
        <v>230</v>
      </c>
      <c r="E33" s="126"/>
      <c r="F33" s="13" t="s">
        <v>305</v>
      </c>
      <c r="G33" s="14"/>
      <c r="H33" s="148"/>
      <c r="I33" s="148"/>
      <c r="J33" s="148"/>
      <c r="K33" s="149"/>
      <c r="L33" s="149"/>
      <c r="M33" s="150"/>
      <c r="N33" s="150"/>
    </row>
    <row r="34" spans="1:14" x14ac:dyDescent="0.25">
      <c r="A34" s="12">
        <v>24</v>
      </c>
      <c r="B34" s="13" t="s">
        <v>231</v>
      </c>
      <c r="C34" s="13" t="s">
        <v>232</v>
      </c>
      <c r="D34" s="125" t="s">
        <v>233</v>
      </c>
      <c r="E34" s="126"/>
      <c r="F34" s="13" t="s">
        <v>302</v>
      </c>
      <c r="G34" s="14"/>
      <c r="H34" s="148"/>
      <c r="I34" s="148"/>
      <c r="J34" s="148"/>
      <c r="K34" s="149"/>
      <c r="L34" s="149"/>
      <c r="M34" s="150"/>
      <c r="N34" s="150"/>
    </row>
    <row r="35" spans="1:14" x14ac:dyDescent="0.25">
      <c r="A35" s="12">
        <v>25</v>
      </c>
      <c r="B35" s="74" t="s">
        <v>349</v>
      </c>
      <c r="C35" s="74" t="s">
        <v>350</v>
      </c>
      <c r="D35" s="125" t="s">
        <v>351</v>
      </c>
      <c r="E35" s="126"/>
      <c r="F35" s="74" t="s">
        <v>302</v>
      </c>
      <c r="G35" s="14"/>
      <c r="H35" s="148"/>
      <c r="I35" s="148"/>
      <c r="J35" s="148"/>
      <c r="K35" s="149"/>
      <c r="L35" s="149"/>
      <c r="M35" s="150"/>
      <c r="N35" s="150"/>
    </row>
    <row r="36" spans="1:14" x14ac:dyDescent="0.25">
      <c r="A36" s="12">
        <v>26</v>
      </c>
      <c r="B36" s="13" t="s">
        <v>234</v>
      </c>
      <c r="C36" s="13" t="s">
        <v>235</v>
      </c>
      <c r="D36" s="125" t="s">
        <v>236</v>
      </c>
      <c r="E36" s="126"/>
      <c r="F36" s="13" t="s">
        <v>302</v>
      </c>
      <c r="G36" s="14"/>
      <c r="H36" s="148"/>
      <c r="I36" s="148"/>
      <c r="J36" s="148"/>
      <c r="K36" s="149"/>
      <c r="L36" s="149"/>
      <c r="M36" s="150"/>
      <c r="N36" s="150"/>
    </row>
    <row r="37" spans="1:14" x14ac:dyDescent="0.25">
      <c r="A37" s="12">
        <v>27</v>
      </c>
      <c r="B37" s="13" t="s">
        <v>237</v>
      </c>
      <c r="C37" s="13" t="s">
        <v>238</v>
      </c>
      <c r="D37" s="125" t="s">
        <v>239</v>
      </c>
      <c r="E37" s="126"/>
      <c r="F37" s="13" t="s">
        <v>308</v>
      </c>
      <c r="G37" s="14"/>
      <c r="H37" s="148"/>
      <c r="I37" s="148"/>
      <c r="J37" s="148"/>
      <c r="K37" s="149"/>
      <c r="L37" s="149"/>
      <c r="M37" s="150"/>
      <c r="N37" s="150"/>
    </row>
    <row r="38" spans="1:14" x14ac:dyDescent="0.25">
      <c r="A38" s="12">
        <v>28</v>
      </c>
      <c r="B38" s="74" t="s">
        <v>240</v>
      </c>
      <c r="C38" s="74" t="s">
        <v>241</v>
      </c>
      <c r="D38" s="125" t="s">
        <v>242</v>
      </c>
      <c r="E38" s="126"/>
      <c r="F38" s="13" t="s">
        <v>309</v>
      </c>
      <c r="G38" s="14"/>
      <c r="H38" s="148"/>
      <c r="I38" s="148"/>
      <c r="J38" s="148"/>
      <c r="K38" s="149"/>
      <c r="L38" s="149"/>
      <c r="M38" s="150"/>
      <c r="N38" s="150"/>
    </row>
    <row r="39" spans="1:14" x14ac:dyDescent="0.25">
      <c r="A39" s="12">
        <v>29</v>
      </c>
      <c r="B39" s="13" t="s">
        <v>243</v>
      </c>
      <c r="C39" s="13" t="s">
        <v>244</v>
      </c>
      <c r="D39" s="125" t="s">
        <v>384</v>
      </c>
      <c r="E39" s="126"/>
      <c r="F39" s="13" t="s">
        <v>308</v>
      </c>
      <c r="G39" s="14"/>
      <c r="H39" s="148"/>
      <c r="I39" s="148"/>
      <c r="J39" s="148"/>
      <c r="K39" s="149"/>
      <c r="L39" s="149"/>
      <c r="M39" s="150"/>
      <c r="N39" s="150"/>
    </row>
    <row r="40" spans="1:14" x14ac:dyDescent="0.25">
      <c r="A40" s="12">
        <v>30</v>
      </c>
      <c r="B40" s="13" t="s">
        <v>245</v>
      </c>
      <c r="C40" s="13" t="s">
        <v>246</v>
      </c>
      <c r="D40" s="125" t="s">
        <v>247</v>
      </c>
      <c r="E40" s="126"/>
      <c r="F40" s="13" t="s">
        <v>301</v>
      </c>
      <c r="G40" s="14"/>
      <c r="H40" s="148"/>
      <c r="I40" s="148"/>
      <c r="J40" s="148"/>
      <c r="K40" s="149"/>
      <c r="L40" s="149"/>
      <c r="M40" s="150"/>
      <c r="N40" s="150"/>
    </row>
    <row r="41" spans="1:14" x14ac:dyDescent="0.25">
      <c r="A41" s="12">
        <v>31</v>
      </c>
      <c r="B41" s="13" t="s">
        <v>352</v>
      </c>
      <c r="C41" s="13" t="s">
        <v>353</v>
      </c>
      <c r="D41" s="125" t="s">
        <v>354</v>
      </c>
      <c r="E41" s="126"/>
      <c r="F41" s="13" t="s">
        <v>308</v>
      </c>
      <c r="G41" s="14"/>
      <c r="H41" s="148"/>
      <c r="I41" s="148"/>
      <c r="J41" s="148"/>
      <c r="K41" s="149"/>
      <c r="L41" s="149"/>
      <c r="M41" s="150"/>
      <c r="N41" s="150"/>
    </row>
    <row r="42" spans="1:14" x14ac:dyDescent="0.25">
      <c r="A42" s="12">
        <v>32</v>
      </c>
      <c r="B42" s="13" t="s">
        <v>248</v>
      </c>
      <c r="C42" s="13" t="s">
        <v>249</v>
      </c>
      <c r="D42" s="125" t="s">
        <v>250</v>
      </c>
      <c r="E42" s="126"/>
      <c r="F42" s="13" t="s">
        <v>191</v>
      </c>
      <c r="G42" s="14"/>
      <c r="H42" s="148"/>
      <c r="I42" s="148"/>
      <c r="J42" s="148"/>
      <c r="K42" s="149"/>
      <c r="L42" s="149"/>
      <c r="M42" s="150"/>
      <c r="N42" s="150"/>
    </row>
    <row r="43" spans="1:14" x14ac:dyDescent="0.25">
      <c r="A43" s="12">
        <v>33</v>
      </c>
      <c r="B43" s="13" t="s">
        <v>251</v>
      </c>
      <c r="C43" s="15" t="s">
        <v>252</v>
      </c>
      <c r="D43" s="125" t="s">
        <v>253</v>
      </c>
      <c r="E43" s="126"/>
      <c r="F43" s="13" t="s">
        <v>311</v>
      </c>
      <c r="G43" s="14"/>
      <c r="H43" s="148"/>
      <c r="I43" s="148"/>
      <c r="J43" s="148"/>
      <c r="K43" s="149"/>
      <c r="L43" s="149"/>
      <c r="M43" s="150"/>
      <c r="N43" s="150"/>
    </row>
    <row r="44" spans="1:14" x14ac:dyDescent="0.25">
      <c r="A44" s="12">
        <v>34</v>
      </c>
      <c r="B44" s="13" t="s">
        <v>355</v>
      </c>
      <c r="C44" s="13" t="s">
        <v>356</v>
      </c>
      <c r="D44" s="125" t="s">
        <v>357</v>
      </c>
      <c r="E44" s="126"/>
      <c r="F44" s="13" t="s">
        <v>313</v>
      </c>
      <c r="G44" s="14"/>
      <c r="H44" s="148"/>
      <c r="I44" s="148"/>
      <c r="J44" s="148"/>
      <c r="K44" s="149"/>
      <c r="L44" s="149"/>
      <c r="M44" s="150"/>
      <c r="N44" s="150"/>
    </row>
    <row r="45" spans="1:14" x14ac:dyDescent="0.25">
      <c r="A45" s="12">
        <v>35</v>
      </c>
      <c r="B45" s="13" t="s">
        <v>254</v>
      </c>
      <c r="C45" s="13" t="s">
        <v>255</v>
      </c>
      <c r="D45" s="125" t="s">
        <v>256</v>
      </c>
      <c r="E45" s="126"/>
      <c r="F45" s="13" t="s">
        <v>305</v>
      </c>
      <c r="G45" s="14"/>
      <c r="H45" s="148"/>
      <c r="I45" s="148"/>
      <c r="J45" s="148"/>
      <c r="K45" s="149"/>
      <c r="L45" s="149"/>
      <c r="M45" s="150"/>
      <c r="N45" s="150"/>
    </row>
    <row r="46" spans="1:14" x14ac:dyDescent="0.25">
      <c r="A46" s="12">
        <v>36</v>
      </c>
      <c r="B46" s="16" t="s">
        <v>372</v>
      </c>
      <c r="C46" s="13" t="s">
        <v>257</v>
      </c>
      <c r="D46" s="125" t="s">
        <v>258</v>
      </c>
      <c r="E46" s="126"/>
      <c r="F46" s="13" t="s">
        <v>310</v>
      </c>
      <c r="G46" s="14"/>
      <c r="H46" s="148"/>
      <c r="I46" s="148"/>
      <c r="J46" s="148"/>
      <c r="K46" s="149"/>
      <c r="L46" s="149"/>
      <c r="M46" s="150"/>
      <c r="N46" s="150"/>
    </row>
    <row r="47" spans="1:14" x14ac:dyDescent="0.25">
      <c r="A47" s="12">
        <v>37</v>
      </c>
      <c r="B47" s="16" t="s">
        <v>259</v>
      </c>
      <c r="C47" s="13" t="s">
        <v>260</v>
      </c>
      <c r="D47" s="125" t="s">
        <v>261</v>
      </c>
      <c r="E47" s="126"/>
      <c r="F47" s="13" t="s">
        <v>305</v>
      </c>
      <c r="G47" s="14"/>
      <c r="H47" s="148"/>
      <c r="I47" s="148"/>
      <c r="J47" s="148"/>
      <c r="K47" s="149"/>
      <c r="L47" s="149"/>
      <c r="M47" s="150"/>
      <c r="N47" s="150"/>
    </row>
    <row r="48" spans="1:14" x14ac:dyDescent="0.25">
      <c r="A48" s="12">
        <v>38</v>
      </c>
      <c r="B48" s="13" t="s">
        <v>358</v>
      </c>
      <c r="C48" s="13" t="s">
        <v>359</v>
      </c>
      <c r="D48" s="125" t="s">
        <v>360</v>
      </c>
      <c r="E48" s="126"/>
      <c r="F48" s="13"/>
      <c r="G48" s="14"/>
      <c r="H48" s="148"/>
      <c r="I48" s="148"/>
      <c r="J48" s="148"/>
      <c r="K48" s="149"/>
      <c r="L48" s="149"/>
      <c r="M48" s="150"/>
      <c r="N48" s="150"/>
    </row>
    <row r="49" spans="1:14" x14ac:dyDescent="0.25">
      <c r="A49" s="12">
        <v>39</v>
      </c>
      <c r="B49" s="13" t="s">
        <v>262</v>
      </c>
      <c r="C49" s="13" t="s">
        <v>263</v>
      </c>
      <c r="D49" s="125" t="s">
        <v>264</v>
      </c>
      <c r="E49" s="126"/>
      <c r="F49" s="13" t="s">
        <v>304</v>
      </c>
      <c r="G49" s="14"/>
      <c r="H49" s="148"/>
      <c r="I49" s="148"/>
      <c r="J49" s="148"/>
      <c r="K49" s="149"/>
      <c r="L49" s="149"/>
      <c r="M49" s="150"/>
      <c r="N49" s="150"/>
    </row>
    <row r="50" spans="1:14" x14ac:dyDescent="0.25">
      <c r="A50" s="12">
        <v>40</v>
      </c>
      <c r="B50" s="13" t="s">
        <v>361</v>
      </c>
      <c r="C50" s="13" t="s">
        <v>362</v>
      </c>
      <c r="D50" s="125" t="s">
        <v>363</v>
      </c>
      <c r="E50" s="126"/>
      <c r="F50" s="13" t="s">
        <v>364</v>
      </c>
      <c r="G50" s="14"/>
      <c r="H50" s="148"/>
      <c r="I50" s="148"/>
      <c r="J50" s="148"/>
      <c r="K50" s="149"/>
      <c r="L50" s="149"/>
      <c r="M50" s="150"/>
      <c r="N50" s="150"/>
    </row>
    <row r="51" spans="1:14" x14ac:dyDescent="0.25">
      <c r="A51" s="12">
        <v>41</v>
      </c>
      <c r="B51" s="13" t="s">
        <v>265</v>
      </c>
      <c r="C51" s="13" t="s">
        <v>266</v>
      </c>
      <c r="D51" s="125" t="s">
        <v>267</v>
      </c>
      <c r="E51" s="126"/>
      <c r="F51" s="13" t="s">
        <v>304</v>
      </c>
      <c r="G51" s="14"/>
      <c r="H51" s="148"/>
      <c r="I51" s="148"/>
      <c r="J51" s="148"/>
      <c r="K51" s="149"/>
      <c r="L51" s="149"/>
      <c r="M51" s="150"/>
      <c r="N51" s="150"/>
    </row>
    <row r="52" spans="1:14" x14ac:dyDescent="0.25">
      <c r="A52" s="12">
        <v>42</v>
      </c>
      <c r="B52" s="13" t="s">
        <v>268</v>
      </c>
      <c r="C52" s="13" t="s">
        <v>269</v>
      </c>
      <c r="D52" s="125" t="s">
        <v>270</v>
      </c>
      <c r="E52" s="126"/>
      <c r="F52" s="13" t="s">
        <v>308</v>
      </c>
      <c r="G52" s="14"/>
      <c r="H52" s="148"/>
      <c r="I52" s="148"/>
      <c r="J52" s="148"/>
      <c r="K52" s="149"/>
      <c r="L52" s="149"/>
      <c r="M52" s="150"/>
      <c r="N52" s="150"/>
    </row>
    <row r="53" spans="1:14" x14ac:dyDescent="0.25">
      <c r="A53" s="12">
        <v>43</v>
      </c>
      <c r="B53" s="13" t="s">
        <v>271</v>
      </c>
      <c r="C53" s="13" t="s">
        <v>272</v>
      </c>
      <c r="D53" s="125" t="s">
        <v>273</v>
      </c>
      <c r="E53" s="126"/>
      <c r="F53" s="13" t="s">
        <v>304</v>
      </c>
      <c r="G53" s="14"/>
      <c r="H53" s="148"/>
      <c r="I53" s="148"/>
      <c r="J53" s="148"/>
      <c r="K53" s="149"/>
      <c r="L53" s="149"/>
      <c r="M53" s="150"/>
      <c r="N53" s="150"/>
    </row>
    <row r="54" spans="1:14" x14ac:dyDescent="0.25">
      <c r="A54" s="12">
        <v>44</v>
      </c>
      <c r="B54" s="13" t="s">
        <v>274</v>
      </c>
      <c r="C54" s="13" t="s">
        <v>275</v>
      </c>
      <c r="D54" s="125" t="s">
        <v>276</v>
      </c>
      <c r="E54" s="126"/>
      <c r="F54" s="13" t="s">
        <v>303</v>
      </c>
      <c r="G54" s="14"/>
      <c r="H54" s="148"/>
      <c r="I54" s="148"/>
      <c r="J54" s="148"/>
      <c r="K54" s="149"/>
      <c r="L54" s="149"/>
      <c r="M54" s="150"/>
      <c r="N54" s="150"/>
    </row>
    <row r="55" spans="1:14" x14ac:dyDescent="0.25">
      <c r="A55" s="12">
        <v>45</v>
      </c>
      <c r="B55" s="13" t="s">
        <v>277</v>
      </c>
      <c r="C55" s="15" t="s">
        <v>278</v>
      </c>
      <c r="D55" s="129" t="s">
        <v>279</v>
      </c>
      <c r="E55" s="126"/>
      <c r="F55" s="13" t="s">
        <v>311</v>
      </c>
      <c r="G55" s="14"/>
      <c r="H55" s="148"/>
      <c r="I55" s="148"/>
      <c r="J55" s="148"/>
      <c r="K55" s="149"/>
      <c r="L55" s="149"/>
      <c r="M55" s="150"/>
      <c r="N55" s="150"/>
    </row>
    <row r="56" spans="1:14" x14ac:dyDescent="0.25">
      <c r="A56" s="12">
        <v>46</v>
      </c>
      <c r="B56" s="13" t="s">
        <v>280</v>
      </c>
      <c r="C56" s="127" t="s">
        <v>281</v>
      </c>
      <c r="D56" s="132" t="s">
        <v>282</v>
      </c>
      <c r="E56" s="131"/>
      <c r="F56" s="13" t="s">
        <v>304</v>
      </c>
      <c r="G56" s="14"/>
      <c r="H56" s="148"/>
      <c r="I56" s="148"/>
      <c r="J56" s="148"/>
      <c r="K56" s="149"/>
      <c r="L56" s="149"/>
      <c r="M56" s="150"/>
      <c r="N56" s="150"/>
    </row>
    <row r="57" spans="1:14" x14ac:dyDescent="0.25">
      <c r="A57" s="12">
        <v>47</v>
      </c>
      <c r="B57" s="74" t="s">
        <v>283</v>
      </c>
      <c r="C57" s="74" t="s">
        <v>284</v>
      </c>
      <c r="D57" s="133" t="s">
        <v>285</v>
      </c>
      <c r="E57" s="130"/>
      <c r="F57" s="130" t="s">
        <v>304</v>
      </c>
      <c r="G57" s="14"/>
      <c r="H57" s="148"/>
      <c r="I57" s="148"/>
      <c r="J57" s="148"/>
      <c r="K57" s="149"/>
      <c r="L57" s="149"/>
      <c r="M57" s="150"/>
      <c r="N57" s="150"/>
    </row>
    <row r="58" spans="1:14" x14ac:dyDescent="0.25">
      <c r="A58" s="12">
        <v>48</v>
      </c>
      <c r="B58" s="13" t="s">
        <v>365</v>
      </c>
      <c r="C58" s="13" t="s">
        <v>366</v>
      </c>
      <c r="D58" s="134" t="s">
        <v>367</v>
      </c>
      <c r="E58" s="134"/>
      <c r="F58" s="13" t="s">
        <v>302</v>
      </c>
      <c r="G58" s="14"/>
      <c r="H58" s="148"/>
      <c r="I58" s="148"/>
      <c r="J58" s="148"/>
      <c r="K58" s="149"/>
      <c r="L58" s="149"/>
      <c r="M58" s="150"/>
      <c r="N58" s="150"/>
    </row>
    <row r="59" spans="1:14" x14ac:dyDescent="0.25">
      <c r="A59" s="12">
        <v>49</v>
      </c>
      <c r="B59" s="74" t="s">
        <v>286</v>
      </c>
      <c r="C59" s="133" t="s">
        <v>287</v>
      </c>
      <c r="D59" s="135" t="s">
        <v>288</v>
      </c>
      <c r="E59" s="136"/>
      <c r="F59" s="130" t="s">
        <v>312</v>
      </c>
      <c r="G59" s="14"/>
      <c r="H59" s="148"/>
      <c r="I59" s="148"/>
      <c r="J59" s="148"/>
      <c r="K59" s="149"/>
      <c r="L59" s="149"/>
      <c r="M59" s="150"/>
      <c r="N59" s="150"/>
    </row>
    <row r="60" spans="1:14" x14ac:dyDescent="0.25">
      <c r="A60" s="12">
        <v>50</v>
      </c>
      <c r="B60" s="74" t="s">
        <v>289</v>
      </c>
      <c r="C60" s="133" t="s">
        <v>290</v>
      </c>
      <c r="D60" s="135" t="s">
        <v>291</v>
      </c>
      <c r="E60" s="136"/>
      <c r="F60" s="130" t="s">
        <v>313</v>
      </c>
      <c r="G60" s="14"/>
      <c r="H60" s="148"/>
      <c r="I60" s="148"/>
      <c r="J60" s="148"/>
      <c r="K60" s="149"/>
      <c r="L60" s="149"/>
      <c r="M60" s="150"/>
      <c r="N60" s="150"/>
    </row>
    <row r="61" spans="1:14" x14ac:dyDescent="0.25">
      <c r="A61" s="12">
        <v>51</v>
      </c>
      <c r="B61" s="13" t="s">
        <v>368</v>
      </c>
      <c r="C61" s="127" t="s">
        <v>290</v>
      </c>
      <c r="D61" s="132" t="s">
        <v>369</v>
      </c>
      <c r="E61" s="131"/>
      <c r="F61" s="128" t="s">
        <v>326</v>
      </c>
      <c r="G61" s="14"/>
      <c r="H61" s="148"/>
      <c r="I61" s="148"/>
      <c r="J61" s="148"/>
      <c r="K61" s="149"/>
      <c r="L61" s="149"/>
      <c r="M61" s="150"/>
      <c r="N61" s="150"/>
    </row>
    <row r="62" spans="1:14" x14ac:dyDescent="0.25">
      <c r="A62" s="12">
        <v>52</v>
      </c>
      <c r="B62" s="13" t="s">
        <v>292</v>
      </c>
      <c r="C62" s="127" t="s">
        <v>293</v>
      </c>
      <c r="D62" s="132" t="s">
        <v>294</v>
      </c>
      <c r="E62" s="131"/>
      <c r="F62" s="128" t="s">
        <v>301</v>
      </c>
      <c r="G62" s="14"/>
      <c r="H62" s="148"/>
      <c r="I62" s="148"/>
      <c r="J62" s="148"/>
      <c r="K62" s="149"/>
      <c r="L62" s="149"/>
      <c r="M62" s="150"/>
      <c r="N62" s="150"/>
    </row>
    <row r="63" spans="1:14" x14ac:dyDescent="0.25">
      <c r="A63" s="12">
        <v>53</v>
      </c>
      <c r="B63" s="13" t="s">
        <v>295</v>
      </c>
      <c r="C63" s="127" t="s">
        <v>296</v>
      </c>
      <c r="D63" s="127" t="s">
        <v>297</v>
      </c>
      <c r="E63" s="128"/>
      <c r="F63" s="128" t="s">
        <v>310</v>
      </c>
      <c r="G63" s="14"/>
      <c r="H63" s="148"/>
      <c r="I63" s="148"/>
      <c r="J63" s="148"/>
      <c r="K63" s="149"/>
      <c r="L63" s="149"/>
      <c r="M63" s="150"/>
      <c r="N63" s="150"/>
    </row>
    <row r="64" spans="1:14" x14ac:dyDescent="0.25">
      <c r="A64" s="12">
        <v>54</v>
      </c>
      <c r="B64" s="13" t="s">
        <v>295</v>
      </c>
      <c r="C64" s="15" t="s">
        <v>296</v>
      </c>
      <c r="D64" s="137" t="s">
        <v>370</v>
      </c>
      <c r="E64" s="97"/>
      <c r="F64" s="13" t="s">
        <v>371</v>
      </c>
      <c r="G64" s="14"/>
      <c r="H64" s="148"/>
      <c r="I64" s="148"/>
      <c r="J64" s="148"/>
      <c r="K64" s="149"/>
      <c r="L64" s="149"/>
      <c r="M64" s="150"/>
      <c r="N64" s="150"/>
    </row>
    <row r="65" spans="1:14" x14ac:dyDescent="0.25">
      <c r="A65" s="12">
        <v>55</v>
      </c>
      <c r="B65" s="13" t="s">
        <v>298</v>
      </c>
      <c r="C65" s="13" t="s">
        <v>299</v>
      </c>
      <c r="D65" s="13" t="s">
        <v>300</v>
      </c>
      <c r="E65" s="13"/>
      <c r="F65" s="13" t="s">
        <v>308</v>
      </c>
      <c r="G65" s="14"/>
      <c r="H65" s="148"/>
      <c r="I65" s="148"/>
      <c r="J65" s="148"/>
      <c r="K65" s="149"/>
      <c r="L65" s="149"/>
      <c r="M65" s="150"/>
      <c r="N65" s="150"/>
    </row>
    <row r="66" spans="1:14" x14ac:dyDescent="0.25">
      <c r="A66" s="12">
        <v>56</v>
      </c>
      <c r="B66" s="13"/>
      <c r="C66" s="13"/>
      <c r="D66" s="13"/>
      <c r="E66" s="13"/>
      <c r="F66" s="13"/>
      <c r="G66" s="14"/>
      <c r="H66" s="148"/>
      <c r="I66" s="148"/>
      <c r="J66" s="148"/>
      <c r="K66" s="149"/>
      <c r="L66" s="149"/>
      <c r="M66" s="150"/>
      <c r="N66" s="150"/>
    </row>
    <row r="67" spans="1:14" x14ac:dyDescent="0.25">
      <c r="A67" s="12">
        <v>57</v>
      </c>
      <c r="B67" s="13"/>
      <c r="C67" s="13"/>
      <c r="D67" s="13"/>
      <c r="E67" s="13"/>
      <c r="F67" s="74"/>
      <c r="G67" s="14"/>
      <c r="H67" s="148"/>
      <c r="I67" s="148"/>
      <c r="J67" s="148"/>
      <c r="K67" s="149"/>
      <c r="L67" s="149"/>
      <c r="M67" s="150"/>
      <c r="N67" s="150"/>
    </row>
    <row r="68" spans="1:14" x14ac:dyDescent="0.25">
      <c r="A68" s="12">
        <v>58</v>
      </c>
      <c r="B68" s="13"/>
      <c r="C68" s="13"/>
      <c r="D68" s="13"/>
      <c r="E68" s="13"/>
      <c r="F68" s="13"/>
      <c r="G68" s="14"/>
      <c r="H68" s="148"/>
      <c r="I68" s="148"/>
      <c r="J68" s="148"/>
      <c r="K68" s="149"/>
      <c r="L68" s="149"/>
      <c r="M68" s="150"/>
      <c r="N68" s="150"/>
    </row>
    <row r="69" spans="1:14" x14ac:dyDescent="0.25">
      <c r="A69" s="12">
        <v>59</v>
      </c>
      <c r="B69" s="13"/>
      <c r="C69" s="13"/>
      <c r="D69" s="13"/>
      <c r="E69" s="13"/>
      <c r="F69" s="13"/>
      <c r="G69" s="14"/>
      <c r="H69" s="148"/>
      <c r="I69" s="148"/>
      <c r="J69" s="148"/>
      <c r="K69" s="149"/>
      <c r="L69" s="149"/>
      <c r="M69" s="150"/>
      <c r="N69" s="150"/>
    </row>
    <row r="70" spans="1:14" x14ac:dyDescent="0.25">
      <c r="A70" s="12">
        <v>60</v>
      </c>
      <c r="B70" s="13"/>
      <c r="C70" s="13"/>
      <c r="D70" s="13"/>
      <c r="E70" s="13"/>
      <c r="F70" s="13"/>
      <c r="G70" s="14"/>
      <c r="H70" s="148"/>
      <c r="I70" s="148"/>
      <c r="J70" s="148"/>
      <c r="K70" s="149"/>
      <c r="L70" s="149"/>
      <c r="M70" s="150"/>
      <c r="N70" s="150"/>
    </row>
    <row r="71" spans="1:14" x14ac:dyDescent="0.25">
      <c r="A71" s="12">
        <v>61</v>
      </c>
      <c r="B71" s="74"/>
      <c r="C71" s="74"/>
      <c r="D71" s="74"/>
      <c r="E71" s="74"/>
      <c r="F71" s="74"/>
      <c r="G71" s="14"/>
      <c r="H71" s="148"/>
      <c r="I71" s="148"/>
      <c r="J71" s="148"/>
      <c r="K71" s="149"/>
      <c r="L71" s="149"/>
      <c r="M71" s="150"/>
      <c r="N71" s="150"/>
    </row>
  </sheetData>
  <sortState ref="B11:E45">
    <sortCondition ref="C11:C45"/>
  </sortState>
  <mergeCells count="215">
    <mergeCell ref="Q18:S18"/>
    <mergeCell ref="A6:B6"/>
    <mergeCell ref="C6:E6"/>
    <mergeCell ref="F6:G6"/>
    <mergeCell ref="K6:L6"/>
    <mergeCell ref="M6:N6"/>
    <mergeCell ref="A7:B7"/>
    <mergeCell ref="F7:G7"/>
    <mergeCell ref="K7:L7"/>
    <mergeCell ref="M7:N7"/>
    <mergeCell ref="A8:B8"/>
    <mergeCell ref="F8:G8"/>
    <mergeCell ref="K8:L8"/>
    <mergeCell ref="M8:N8"/>
    <mergeCell ref="A9:A10"/>
    <mergeCell ref="B9:B10"/>
    <mergeCell ref="C9:F9"/>
    <mergeCell ref="G9:G10"/>
    <mergeCell ref="H9:J10"/>
    <mergeCell ref="K9:L10"/>
    <mergeCell ref="H13:J13"/>
    <mergeCell ref="K13:L13"/>
    <mergeCell ref="M13:N13"/>
    <mergeCell ref="H14:J14"/>
    <mergeCell ref="K14:L14"/>
    <mergeCell ref="M14:N14"/>
    <mergeCell ref="M9:N10"/>
    <mergeCell ref="H11:J11"/>
    <mergeCell ref="K11:L11"/>
    <mergeCell ref="M11:N11"/>
    <mergeCell ref="H12:J12"/>
    <mergeCell ref="K12:L12"/>
    <mergeCell ref="M12:N12"/>
    <mergeCell ref="H17:J17"/>
    <mergeCell ref="K17:L17"/>
    <mergeCell ref="M17:N17"/>
    <mergeCell ref="H18:J18"/>
    <mergeCell ref="K18:L18"/>
    <mergeCell ref="M18:N18"/>
    <mergeCell ref="H15:J15"/>
    <mergeCell ref="K15:L15"/>
    <mergeCell ref="M15:N15"/>
    <mergeCell ref="H16:J16"/>
    <mergeCell ref="K16:L16"/>
    <mergeCell ref="M16:N16"/>
    <mergeCell ref="H21:J21"/>
    <mergeCell ref="K21:L21"/>
    <mergeCell ref="M21:N21"/>
    <mergeCell ref="H22:J22"/>
    <mergeCell ref="K22:L22"/>
    <mergeCell ref="M22:N22"/>
    <mergeCell ref="H19:J19"/>
    <mergeCell ref="K19:L19"/>
    <mergeCell ref="M19:N19"/>
    <mergeCell ref="H20:J20"/>
    <mergeCell ref="K20:L20"/>
    <mergeCell ref="M20:N20"/>
    <mergeCell ref="H25:J25"/>
    <mergeCell ref="K25:L25"/>
    <mergeCell ref="M25:N25"/>
    <mergeCell ref="H26:J26"/>
    <mergeCell ref="K26:L26"/>
    <mergeCell ref="M26:N26"/>
    <mergeCell ref="H23:J23"/>
    <mergeCell ref="K23:L23"/>
    <mergeCell ref="M23:N23"/>
    <mergeCell ref="H24:J24"/>
    <mergeCell ref="K24:L24"/>
    <mergeCell ref="M24:N24"/>
    <mergeCell ref="H29:J29"/>
    <mergeCell ref="K29:L29"/>
    <mergeCell ref="M29:N29"/>
    <mergeCell ref="H30:J30"/>
    <mergeCell ref="K30:L30"/>
    <mergeCell ref="M30:N30"/>
    <mergeCell ref="H27:J27"/>
    <mergeCell ref="K27:L27"/>
    <mergeCell ref="M27:N27"/>
    <mergeCell ref="H28:J28"/>
    <mergeCell ref="K28:L28"/>
    <mergeCell ref="M28:N28"/>
    <mergeCell ref="H33:J33"/>
    <mergeCell ref="K33:L33"/>
    <mergeCell ref="M33:N33"/>
    <mergeCell ref="H34:J34"/>
    <mergeCell ref="K34:L34"/>
    <mergeCell ref="M34:N34"/>
    <mergeCell ref="H31:J31"/>
    <mergeCell ref="K31:L31"/>
    <mergeCell ref="M31:N31"/>
    <mergeCell ref="H32:J32"/>
    <mergeCell ref="K32:L32"/>
    <mergeCell ref="M32:N32"/>
    <mergeCell ref="H37:J37"/>
    <mergeCell ref="K37:L37"/>
    <mergeCell ref="M37:N37"/>
    <mergeCell ref="H38:J38"/>
    <mergeCell ref="K38:L38"/>
    <mergeCell ref="M38:N38"/>
    <mergeCell ref="H35:J35"/>
    <mergeCell ref="K35:L35"/>
    <mergeCell ref="M35:N35"/>
    <mergeCell ref="H36:J36"/>
    <mergeCell ref="K36:L36"/>
    <mergeCell ref="M36:N36"/>
    <mergeCell ref="H41:J41"/>
    <mergeCell ref="K41:L41"/>
    <mergeCell ref="M41:N41"/>
    <mergeCell ref="H42:J42"/>
    <mergeCell ref="K42:L42"/>
    <mergeCell ref="M42:N42"/>
    <mergeCell ref="H39:J39"/>
    <mergeCell ref="K39:L39"/>
    <mergeCell ref="M39:N39"/>
    <mergeCell ref="H40:J40"/>
    <mergeCell ref="K40:L40"/>
    <mergeCell ref="M40:N40"/>
    <mergeCell ref="H45:J45"/>
    <mergeCell ref="K45:L45"/>
    <mergeCell ref="M45:N45"/>
    <mergeCell ref="H46:J46"/>
    <mergeCell ref="K46:L46"/>
    <mergeCell ref="M46:N46"/>
    <mergeCell ref="H43:J43"/>
    <mergeCell ref="K43:L43"/>
    <mergeCell ref="M43:N43"/>
    <mergeCell ref="H44:J44"/>
    <mergeCell ref="K44:L44"/>
    <mergeCell ref="M44:N44"/>
    <mergeCell ref="H49:J49"/>
    <mergeCell ref="K49:L49"/>
    <mergeCell ref="M49:N49"/>
    <mergeCell ref="H50:J50"/>
    <mergeCell ref="K50:L50"/>
    <mergeCell ref="M50:N50"/>
    <mergeCell ref="H47:J47"/>
    <mergeCell ref="K47:L47"/>
    <mergeCell ref="M47:N47"/>
    <mergeCell ref="H48:J48"/>
    <mergeCell ref="K48:L48"/>
    <mergeCell ref="M48:N48"/>
    <mergeCell ref="H53:J53"/>
    <mergeCell ref="K53:L53"/>
    <mergeCell ref="M53:N53"/>
    <mergeCell ref="H54:J54"/>
    <mergeCell ref="K54:L54"/>
    <mergeCell ref="M54:N54"/>
    <mergeCell ref="H51:J51"/>
    <mergeCell ref="K51:L51"/>
    <mergeCell ref="M51:N51"/>
    <mergeCell ref="H52:J52"/>
    <mergeCell ref="K52:L52"/>
    <mergeCell ref="M52:N52"/>
    <mergeCell ref="H57:J57"/>
    <mergeCell ref="K57:L57"/>
    <mergeCell ref="M57:N57"/>
    <mergeCell ref="H58:J58"/>
    <mergeCell ref="K58:L58"/>
    <mergeCell ref="M58:N58"/>
    <mergeCell ref="H55:J55"/>
    <mergeCell ref="K55:L55"/>
    <mergeCell ref="M55:N55"/>
    <mergeCell ref="H56:J56"/>
    <mergeCell ref="K56:L56"/>
    <mergeCell ref="M56:N56"/>
    <mergeCell ref="H61:J61"/>
    <mergeCell ref="K61:L61"/>
    <mergeCell ref="M61:N61"/>
    <mergeCell ref="H62:J62"/>
    <mergeCell ref="K62:L62"/>
    <mergeCell ref="M62:N62"/>
    <mergeCell ref="H59:J59"/>
    <mergeCell ref="K59:L59"/>
    <mergeCell ref="M59:N59"/>
    <mergeCell ref="H60:J60"/>
    <mergeCell ref="K60:L60"/>
    <mergeCell ref="M60:N60"/>
    <mergeCell ref="K68:L68"/>
    <mergeCell ref="M68:N68"/>
    <mergeCell ref="H65:J65"/>
    <mergeCell ref="K65:L65"/>
    <mergeCell ref="M65:N65"/>
    <mergeCell ref="H66:J66"/>
    <mergeCell ref="K66:L66"/>
    <mergeCell ref="M66:N66"/>
    <mergeCell ref="H63:J63"/>
    <mergeCell ref="K63:L63"/>
    <mergeCell ref="M63:N63"/>
    <mergeCell ref="H64:J64"/>
    <mergeCell ref="K64:L64"/>
    <mergeCell ref="M64:N64"/>
    <mergeCell ref="D10:E10"/>
    <mergeCell ref="A5:N5"/>
    <mergeCell ref="A4:N4"/>
    <mergeCell ref="Q15:S15"/>
    <mergeCell ref="Q13:S13"/>
    <mergeCell ref="H71:J71"/>
    <mergeCell ref="K71:L71"/>
    <mergeCell ref="M71:N71"/>
    <mergeCell ref="A2:N3"/>
    <mergeCell ref="P11:S11"/>
    <mergeCell ref="Q12:S12"/>
    <mergeCell ref="Q14:S14"/>
    <mergeCell ref="Q16:S16"/>
    <mergeCell ref="Q17:S17"/>
    <mergeCell ref="H69:J69"/>
    <mergeCell ref="K69:L69"/>
    <mergeCell ref="M69:N69"/>
    <mergeCell ref="H70:J70"/>
    <mergeCell ref="K70:L70"/>
    <mergeCell ref="M70:N70"/>
    <mergeCell ref="H67:J67"/>
    <mergeCell ref="K67:L67"/>
    <mergeCell ref="M67:N67"/>
    <mergeCell ref="H68:J68"/>
  </mergeCells>
  <conditionalFormatting sqref="B11:B71">
    <cfRule type="cellIs" dxfId="16" priority="12" stopIfTrue="1" operator="equal">
      <formula>0</formula>
    </cfRule>
  </conditionalFormatting>
  <conditionalFormatting sqref="B11:B71">
    <cfRule type="cellIs" dxfId="15" priority="13" operator="equal">
      <formula>0</formula>
    </cfRule>
  </conditionalFormatting>
  <conditionalFormatting sqref="C11:D71">
    <cfRule type="cellIs" dxfId="14" priority="11" operator="equal">
      <formula>0</formula>
    </cfRule>
  </conditionalFormatting>
  <conditionalFormatting sqref="C11:D71">
    <cfRule type="cellIs" dxfId="13" priority="10" stopIfTrue="1" operator="equal">
      <formula>0</formula>
    </cfRule>
  </conditionalFormatting>
  <conditionalFormatting sqref="E56:E71">
    <cfRule type="cellIs" dxfId="12" priority="9" operator="equal">
      <formula>0</formula>
    </cfRule>
  </conditionalFormatting>
  <conditionalFormatting sqref="E56:E71">
    <cfRule type="cellIs" dxfId="11" priority="8" stopIfTrue="1" operator="equal">
      <formula>0</formula>
    </cfRule>
  </conditionalFormatting>
  <conditionalFormatting sqref="F11:F71">
    <cfRule type="cellIs" dxfId="10" priority="7" operator="equal">
      <formula>0</formula>
    </cfRule>
  </conditionalFormatting>
  <conditionalFormatting sqref="F11:F71">
    <cfRule type="cellIs" dxfId="9" priority="6" stopIfTrue="1" operator="equal">
      <formula>0</formula>
    </cfRule>
  </conditionalFormatting>
  <conditionalFormatting sqref="C7 C6:E6 C8:E8 H6:H8">
    <cfRule type="cellIs" dxfId="8" priority="5" operator="equal">
      <formula>""" """</formula>
    </cfRule>
  </conditionalFormatting>
  <conditionalFormatting sqref="C6:E6">
    <cfRule type="containsBlanks" dxfId="7" priority="3">
      <formula>LEN(TRIM(C6))=0</formula>
    </cfRule>
    <cfRule type="cellIs" dxfId="6" priority="4" operator="equal">
      <formula>""""""</formula>
    </cfRule>
  </conditionalFormatting>
  <conditionalFormatting sqref="C7 C8:E8 H6:H8">
    <cfRule type="containsBlanks" dxfId="5" priority="2">
      <formula>LEN(TRIM(C6))=0</formula>
    </cfRule>
  </conditionalFormatting>
  <conditionalFormatting sqref="Q12:S18">
    <cfRule type="containsBlanks" dxfId="4" priority="1">
      <formula>LEN(TRIM(Q12))=0</formula>
    </cfRule>
  </conditionalFormatting>
  <dataValidations count="2">
    <dataValidation type="list" allowBlank="1" showInputMessage="1" showErrorMessage="1" sqref="J6 M6:N6" xr:uid="{00000000-0002-0000-0000-000000000000}">
      <formula1>days</formula1>
    </dataValidation>
    <dataValidation allowBlank="1" showInputMessage="1" showErrorMessage="1" promptTitle="Input" prompt="Academic Year_x000a_(YYYY-YYYY)" sqref="Q12:S12" xr:uid="{00000000-0002-0000-0000-000001000000}"/>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4">
        <x14:dataValidation type="list" allowBlank="1" showInputMessage="1" showErrorMessage="1" xr:uid="{00000000-0002-0000-0000-000002000000}">
          <x14:formula1>
            <xm:f>MISC!$A$3:$A$6</xm:f>
          </x14:formula1>
          <xm:sqref>D8</xm:sqref>
        </x14:dataValidation>
        <x14:dataValidation type="list" allowBlank="1" showInputMessage="1" xr:uid="{00000000-0002-0000-0000-000003000000}">
          <x14:formula1>
            <xm:f>MISC!$A$10:$A$24</xm:f>
          </x14:formula1>
          <xm:sqref>C8</xm:sqref>
        </x14:dataValidation>
        <x14:dataValidation type="list" allowBlank="1" showInputMessage="1" showErrorMessage="1" xr:uid="{00000000-0002-0000-0000-000004000000}">
          <x14:formula1>
            <xm:f>MISC!$G$3:$G$6</xm:f>
          </x14:formula1>
          <xm:sqref>Q18:S18</xm:sqref>
        </x14:dataValidation>
        <x14:dataValidation type="list" allowBlank="1" showInputMessage="1" showErrorMessage="1" xr:uid="{00000000-0002-0000-0000-000005000000}">
          <x14:formula1>
            <xm:f>MISC!$G$11:$G$13</xm:f>
          </x14:formula1>
          <xm:sqref>Q13:S13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2:CU70"/>
  <sheetViews>
    <sheetView topLeftCell="A2" workbookViewId="0">
      <pane xSplit="3" topLeftCell="D1" activePane="topRight" state="frozen"/>
      <selection pane="topRight" activeCell="A2" sqref="A2:CU3"/>
    </sheetView>
  </sheetViews>
  <sheetFormatPr defaultRowHeight="15" x14ac:dyDescent="0.25"/>
  <cols>
    <col min="1" max="1" width="6.7109375" customWidth="1"/>
    <col min="2" max="2" width="18.140625" customWidth="1"/>
    <col min="3" max="3" width="27.28515625" customWidth="1"/>
    <col min="5" max="5" width="9.140625" hidden="1" customWidth="1"/>
    <col min="8" max="8" width="0" hidden="1" customWidth="1"/>
    <col min="14" max="17" width="9.140625" customWidth="1"/>
    <col min="18" max="19" width="9.140625" hidden="1" customWidth="1"/>
    <col min="20" max="27" width="9.140625" customWidth="1"/>
    <col min="28" max="29" width="9.140625" hidden="1" customWidth="1"/>
    <col min="30" max="37" width="9.140625" customWidth="1"/>
    <col min="38" max="39" width="9.140625" hidden="1" customWidth="1"/>
    <col min="43" max="46" width="9.140625" customWidth="1"/>
    <col min="50" max="53" width="9.140625" customWidth="1"/>
    <col min="57" max="58" width="0" hidden="1" customWidth="1"/>
    <col min="68" max="91" width="9.140625" customWidth="1"/>
    <col min="92" max="93" width="0" hidden="1" customWidth="1"/>
  </cols>
  <sheetData>
    <row r="2" spans="1:99" ht="15" customHeight="1" x14ac:dyDescent="0.25">
      <c r="A2" s="192" t="s">
        <v>82</v>
      </c>
      <c r="B2" s="192"/>
      <c r="C2" s="192"/>
      <c r="D2" s="192"/>
      <c r="E2" s="192"/>
      <c r="F2" s="192"/>
      <c r="G2" s="192"/>
      <c r="H2" s="192"/>
      <c r="I2" s="192"/>
      <c r="J2" s="192"/>
      <c r="K2" s="192"/>
      <c r="L2" s="192"/>
      <c r="M2" s="192"/>
      <c r="N2" s="192"/>
      <c r="O2" s="192"/>
      <c r="P2" s="192"/>
      <c r="Q2" s="192"/>
      <c r="R2" s="192"/>
      <c r="S2" s="192"/>
      <c r="T2" s="192"/>
      <c r="U2" s="192"/>
      <c r="V2" s="192"/>
      <c r="W2" s="192"/>
      <c r="X2" s="192"/>
      <c r="Y2" s="192"/>
      <c r="Z2" s="192"/>
      <c r="AA2" s="192"/>
      <c r="AB2" s="192"/>
      <c r="AC2" s="192"/>
      <c r="AD2" s="192"/>
      <c r="AE2" s="192"/>
      <c r="AF2" s="192"/>
      <c r="AG2" s="192"/>
      <c r="AH2" s="192"/>
      <c r="AI2" s="192"/>
      <c r="AJ2" s="192"/>
      <c r="AK2" s="192"/>
      <c r="AL2" s="192"/>
      <c r="AM2" s="192"/>
      <c r="AN2" s="192"/>
      <c r="AO2" s="192"/>
      <c r="AP2" s="192"/>
      <c r="AQ2" s="192"/>
      <c r="AR2" s="192"/>
      <c r="AS2" s="192"/>
      <c r="AT2" s="192"/>
      <c r="AU2" s="192"/>
      <c r="AV2" s="192"/>
      <c r="AW2" s="192"/>
      <c r="AX2" s="192"/>
      <c r="AY2" s="192"/>
      <c r="AZ2" s="192"/>
      <c r="BA2" s="192"/>
      <c r="BB2" s="192"/>
      <c r="BC2" s="192"/>
      <c r="BD2" s="192"/>
      <c r="BE2" s="192"/>
      <c r="BF2" s="192"/>
      <c r="BG2" s="192"/>
      <c r="BH2" s="192"/>
      <c r="BI2" s="192"/>
      <c r="BJ2" s="192"/>
      <c r="BK2" s="192"/>
      <c r="BL2" s="192"/>
      <c r="BM2" s="192"/>
      <c r="BN2" s="192"/>
      <c r="BO2" s="192"/>
      <c r="BP2" s="192"/>
      <c r="BQ2" s="192"/>
      <c r="BR2" s="192"/>
      <c r="BS2" s="192"/>
      <c r="BT2" s="192"/>
      <c r="BU2" s="192"/>
      <c r="BV2" s="192"/>
      <c r="BW2" s="192"/>
      <c r="BX2" s="192"/>
      <c r="BY2" s="192"/>
      <c r="BZ2" s="192"/>
      <c r="CA2" s="192"/>
      <c r="CB2" s="192"/>
      <c r="CC2" s="192"/>
      <c r="CD2" s="192"/>
      <c r="CE2" s="192"/>
      <c r="CF2" s="192"/>
      <c r="CG2" s="192"/>
      <c r="CH2" s="192"/>
      <c r="CI2" s="192"/>
      <c r="CJ2" s="192"/>
      <c r="CK2" s="192"/>
      <c r="CL2" s="192"/>
      <c r="CM2" s="192"/>
      <c r="CN2" s="192"/>
      <c r="CO2" s="192"/>
      <c r="CP2" s="192"/>
      <c r="CQ2" s="192"/>
      <c r="CR2" s="192"/>
      <c r="CS2" s="192"/>
      <c r="CT2" s="192"/>
      <c r="CU2" s="192"/>
    </row>
    <row r="3" spans="1:99" ht="15" customHeight="1" x14ac:dyDescent="0.25">
      <c r="A3" s="192"/>
      <c r="B3" s="192"/>
      <c r="C3" s="192"/>
      <c r="D3" s="192"/>
      <c r="E3" s="192"/>
      <c r="F3" s="192"/>
      <c r="G3" s="192"/>
      <c r="H3" s="192"/>
      <c r="I3" s="192"/>
      <c r="J3" s="192"/>
      <c r="K3" s="192"/>
      <c r="L3" s="192"/>
      <c r="M3" s="192"/>
      <c r="N3" s="192"/>
      <c r="O3" s="192"/>
      <c r="P3" s="192"/>
      <c r="Q3" s="192"/>
      <c r="R3" s="192"/>
      <c r="S3" s="192"/>
      <c r="T3" s="192"/>
      <c r="U3" s="192"/>
      <c r="V3" s="192"/>
      <c r="W3" s="192"/>
      <c r="X3" s="192"/>
      <c r="Y3" s="192"/>
      <c r="Z3" s="192"/>
      <c r="AA3" s="192"/>
      <c r="AB3" s="192"/>
      <c r="AC3" s="192"/>
      <c r="AD3" s="192"/>
      <c r="AE3" s="192"/>
      <c r="AF3" s="192"/>
      <c r="AG3" s="192"/>
      <c r="AH3" s="192"/>
      <c r="AI3" s="192"/>
      <c r="AJ3" s="192"/>
      <c r="AK3" s="192"/>
      <c r="AL3" s="192"/>
      <c r="AM3" s="192"/>
      <c r="AN3" s="192"/>
      <c r="AO3" s="192"/>
      <c r="AP3" s="192"/>
      <c r="AQ3" s="192"/>
      <c r="AR3" s="192"/>
      <c r="AS3" s="192"/>
      <c r="AT3" s="192"/>
      <c r="AU3" s="192"/>
      <c r="AV3" s="192"/>
      <c r="AW3" s="192"/>
      <c r="AX3" s="192"/>
      <c r="AY3" s="192"/>
      <c r="AZ3" s="192"/>
      <c r="BA3" s="192"/>
      <c r="BB3" s="192"/>
      <c r="BC3" s="192"/>
      <c r="BD3" s="192"/>
      <c r="BE3" s="192"/>
      <c r="BF3" s="192"/>
      <c r="BG3" s="192"/>
      <c r="BH3" s="192"/>
      <c r="BI3" s="192"/>
      <c r="BJ3" s="192"/>
      <c r="BK3" s="192"/>
      <c r="BL3" s="192"/>
      <c r="BM3" s="192"/>
      <c r="BN3" s="192"/>
      <c r="BO3" s="192"/>
      <c r="BP3" s="192"/>
      <c r="BQ3" s="192"/>
      <c r="BR3" s="192"/>
      <c r="BS3" s="192"/>
      <c r="BT3" s="192"/>
      <c r="BU3" s="192"/>
      <c r="BV3" s="192"/>
      <c r="BW3" s="192"/>
      <c r="BX3" s="192"/>
      <c r="BY3" s="192"/>
      <c r="BZ3" s="192"/>
      <c r="CA3" s="192"/>
      <c r="CB3" s="192"/>
      <c r="CC3" s="192"/>
      <c r="CD3" s="192"/>
      <c r="CE3" s="192"/>
      <c r="CF3" s="192"/>
      <c r="CG3" s="192"/>
      <c r="CH3" s="192"/>
      <c r="CI3" s="192"/>
      <c r="CJ3" s="192"/>
      <c r="CK3" s="192"/>
      <c r="CL3" s="192"/>
      <c r="CM3" s="192"/>
      <c r="CN3" s="192"/>
      <c r="CO3" s="192"/>
      <c r="CP3" s="192"/>
      <c r="CQ3" s="192"/>
      <c r="CR3" s="192"/>
      <c r="CS3" s="192"/>
      <c r="CT3" s="192"/>
      <c r="CU3" s="192"/>
    </row>
    <row r="4" spans="1:99" ht="15.75" thickBot="1" x14ac:dyDescent="0.3"/>
    <row r="5" spans="1:99" ht="15.75" customHeight="1" thickBot="1" x14ac:dyDescent="0.3">
      <c r="A5" s="219" t="s">
        <v>27</v>
      </c>
      <c r="B5" s="222" t="s">
        <v>28</v>
      </c>
      <c r="C5" s="222" t="s">
        <v>29</v>
      </c>
      <c r="D5" s="223" t="s">
        <v>30</v>
      </c>
      <c r="E5" s="224"/>
      <c r="F5" s="224"/>
      <c r="G5" s="224"/>
      <c r="H5" s="224"/>
      <c r="I5" s="224"/>
      <c r="J5" s="224"/>
      <c r="K5" s="224"/>
      <c r="L5" s="224"/>
      <c r="M5" s="224"/>
      <c r="N5" s="224"/>
      <c r="O5" s="224"/>
      <c r="P5" s="224"/>
      <c r="Q5" s="224"/>
      <c r="R5" s="224"/>
      <c r="S5" s="224"/>
      <c r="T5" s="224"/>
      <c r="U5" s="224"/>
      <c r="V5" s="224"/>
      <c r="W5" s="224"/>
      <c r="X5" s="224"/>
      <c r="Y5" s="224"/>
      <c r="Z5" s="224"/>
      <c r="AA5" s="224"/>
      <c r="AB5" s="224"/>
      <c r="AC5" s="224"/>
      <c r="AD5" s="224"/>
      <c r="AE5" s="224"/>
      <c r="AF5" s="224"/>
      <c r="AG5" s="224"/>
      <c r="AH5" s="224"/>
      <c r="AI5" s="224"/>
      <c r="AJ5" s="224"/>
      <c r="AK5" s="224"/>
      <c r="AL5" s="224"/>
      <c r="AM5" s="224"/>
      <c r="AN5" s="224"/>
      <c r="AO5" s="224"/>
      <c r="AP5" s="224"/>
      <c r="AQ5" s="224"/>
      <c r="AR5" s="224"/>
      <c r="AS5" s="224"/>
      <c r="AT5" s="224"/>
      <c r="AU5" s="224"/>
      <c r="AV5" s="224"/>
      <c r="AW5" s="224"/>
      <c r="AX5" s="224"/>
      <c r="AY5" s="224"/>
      <c r="AZ5" s="224"/>
      <c r="BA5" s="224"/>
      <c r="BB5" s="224"/>
      <c r="BC5" s="224"/>
      <c r="BD5" s="225"/>
      <c r="BE5" s="226" t="s">
        <v>31</v>
      </c>
      <c r="BF5" s="227"/>
      <c r="BG5" s="227"/>
      <c r="BH5" s="227"/>
      <c r="BI5" s="227"/>
      <c r="BJ5" s="227"/>
      <c r="BK5" s="227"/>
      <c r="BL5" s="227"/>
      <c r="BM5" s="227"/>
      <c r="BN5" s="227"/>
      <c r="BO5" s="227"/>
      <c r="BP5" s="227"/>
      <c r="BQ5" s="227"/>
      <c r="BR5" s="227"/>
      <c r="BS5" s="227"/>
      <c r="BT5" s="227"/>
      <c r="BU5" s="227"/>
      <c r="BV5" s="227"/>
      <c r="BW5" s="227"/>
      <c r="BX5" s="227"/>
      <c r="BY5" s="227"/>
      <c r="BZ5" s="227"/>
      <c r="CA5" s="227"/>
      <c r="CB5" s="227"/>
      <c r="CC5" s="227"/>
      <c r="CD5" s="227"/>
      <c r="CE5" s="227"/>
      <c r="CF5" s="227"/>
      <c r="CG5" s="227"/>
      <c r="CH5" s="227"/>
      <c r="CI5" s="227"/>
      <c r="CJ5" s="227"/>
      <c r="CK5" s="227"/>
      <c r="CL5" s="227"/>
      <c r="CM5" s="227"/>
      <c r="CN5" s="227"/>
      <c r="CO5" s="227"/>
      <c r="CP5" s="227"/>
      <c r="CQ5" s="227"/>
      <c r="CR5" s="228"/>
      <c r="CS5" s="215" t="s">
        <v>32</v>
      </c>
      <c r="CT5" s="216"/>
      <c r="CU5" s="217"/>
    </row>
    <row r="6" spans="1:99" ht="15.75" customHeight="1" thickBot="1" x14ac:dyDescent="0.3">
      <c r="A6" s="220"/>
      <c r="B6" s="222"/>
      <c r="C6" s="222"/>
      <c r="D6" s="197" t="s">
        <v>33</v>
      </c>
      <c r="E6" s="198"/>
      <c r="F6" s="198"/>
      <c r="G6" s="198"/>
      <c r="H6" s="198"/>
      <c r="I6" s="198"/>
      <c r="J6" s="200" t="s">
        <v>127</v>
      </c>
      <c r="K6" s="200"/>
      <c r="L6" s="200"/>
      <c r="M6" s="200"/>
      <c r="N6" s="200"/>
      <c r="O6" s="200"/>
      <c r="P6" s="200"/>
      <c r="Q6" s="200"/>
      <c r="R6" s="200"/>
      <c r="S6" s="200"/>
      <c r="T6" s="200"/>
      <c r="U6" s="200"/>
      <c r="V6" s="200"/>
      <c r="W6" s="200"/>
      <c r="X6" s="200"/>
      <c r="Y6" s="200"/>
      <c r="Z6" s="200"/>
      <c r="AA6" s="200"/>
      <c r="AB6" s="200"/>
      <c r="AC6" s="200"/>
      <c r="AD6" s="200"/>
      <c r="AE6" s="200"/>
      <c r="AF6" s="200"/>
      <c r="AG6" s="200"/>
      <c r="AH6" s="200"/>
      <c r="AI6" s="200"/>
      <c r="AJ6" s="200"/>
      <c r="AK6" s="200"/>
      <c r="AL6" s="200"/>
      <c r="AM6" s="200"/>
      <c r="AN6" s="200"/>
      <c r="AO6" s="200" t="s">
        <v>128</v>
      </c>
      <c r="AP6" s="200"/>
      <c r="AQ6" s="200"/>
      <c r="AR6" s="200"/>
      <c r="AS6" s="200" t="s">
        <v>34</v>
      </c>
      <c r="AT6" s="200"/>
      <c r="AU6" s="200"/>
      <c r="AV6" s="200" t="s">
        <v>35</v>
      </c>
      <c r="AW6" s="200"/>
      <c r="AX6" s="200"/>
      <c r="AY6" s="200"/>
      <c r="AZ6" s="200"/>
      <c r="BA6" s="200"/>
      <c r="BB6" s="200"/>
      <c r="BC6" s="208" t="s">
        <v>36</v>
      </c>
      <c r="BD6" s="209"/>
      <c r="BE6" s="210" t="s">
        <v>137</v>
      </c>
      <c r="BF6" s="211"/>
      <c r="BG6" s="211"/>
      <c r="BH6" s="211"/>
      <c r="BI6" s="211"/>
      <c r="BJ6" s="211"/>
      <c r="BK6" s="212"/>
      <c r="BL6" s="213" t="s">
        <v>138</v>
      </c>
      <c r="BM6" s="211"/>
      <c r="BN6" s="211"/>
      <c r="BO6" s="211"/>
      <c r="BP6" s="211"/>
      <c r="BQ6" s="211"/>
      <c r="BR6" s="211"/>
      <c r="BS6" s="211"/>
      <c r="BT6" s="211"/>
      <c r="BU6" s="211"/>
      <c r="BV6" s="211"/>
      <c r="BW6" s="211"/>
      <c r="BX6" s="211"/>
      <c r="BY6" s="211"/>
      <c r="BZ6" s="211"/>
      <c r="CA6" s="211"/>
      <c r="CB6" s="211"/>
      <c r="CC6" s="211"/>
      <c r="CD6" s="211"/>
      <c r="CE6" s="211"/>
      <c r="CF6" s="211"/>
      <c r="CG6" s="211"/>
      <c r="CH6" s="211"/>
      <c r="CI6" s="211"/>
      <c r="CJ6" s="211"/>
      <c r="CK6" s="211"/>
      <c r="CL6" s="211"/>
      <c r="CM6" s="211"/>
      <c r="CN6" s="211"/>
      <c r="CO6" s="211"/>
      <c r="CP6" s="211"/>
      <c r="CQ6" s="218" t="s">
        <v>37</v>
      </c>
      <c r="CR6" s="218"/>
      <c r="CS6" s="214" t="s">
        <v>38</v>
      </c>
      <c r="CT6" s="214" t="s">
        <v>39</v>
      </c>
      <c r="CU6" s="204" t="s">
        <v>40</v>
      </c>
    </row>
    <row r="7" spans="1:99" ht="15.75" thickBot="1" x14ac:dyDescent="0.3">
      <c r="A7" s="220"/>
      <c r="B7" s="222"/>
      <c r="C7" s="222"/>
      <c r="E7" s="93"/>
      <c r="F7" s="99">
        <v>0.3</v>
      </c>
      <c r="H7" s="93"/>
      <c r="I7" s="99">
        <v>0.3</v>
      </c>
      <c r="J7" s="199"/>
      <c r="K7" s="199"/>
      <c r="L7" s="199"/>
      <c r="M7" s="199"/>
      <c r="N7" s="199"/>
      <c r="O7" s="199"/>
      <c r="P7" s="199"/>
      <c r="Q7" s="199"/>
      <c r="R7" s="199"/>
      <c r="S7" s="199"/>
      <c r="T7" s="207"/>
      <c r="U7" s="207"/>
      <c r="V7" s="199"/>
      <c r="W7" s="199"/>
      <c r="X7" s="199"/>
      <c r="Y7" s="199"/>
      <c r="Z7" s="199"/>
      <c r="AA7" s="199"/>
      <c r="AB7" s="199"/>
      <c r="AC7" s="199"/>
      <c r="AD7" s="199"/>
      <c r="AE7" s="199"/>
      <c r="AF7" s="199"/>
      <c r="AG7" s="199"/>
      <c r="AH7" s="199"/>
      <c r="AI7" s="199"/>
      <c r="AJ7" s="199"/>
      <c r="AK7" s="199"/>
      <c r="AL7" s="203">
        <f>COUNT(AJ9,AH9,AF9,AD9,Z9,V9,T9,P9,N9,L9,J9,X9)</f>
        <v>4</v>
      </c>
      <c r="AM7" s="203"/>
      <c r="AN7" s="100">
        <v>0.2</v>
      </c>
      <c r="AO7" s="199" t="s">
        <v>375</v>
      </c>
      <c r="AP7" s="199"/>
      <c r="AQ7" s="199"/>
      <c r="AR7" s="199"/>
      <c r="AS7" s="203">
        <f>COUNT(AO9,AQ9,AS9)</f>
        <v>1</v>
      </c>
      <c r="AT7" s="203"/>
      <c r="AU7" s="92">
        <v>0.1</v>
      </c>
      <c r="AV7" s="199" t="s">
        <v>376</v>
      </c>
      <c r="AW7" s="199"/>
      <c r="AX7" s="199"/>
      <c r="AY7" s="199"/>
      <c r="AZ7" s="203">
        <f>COUNT(AV9,AX9,AZ9)</f>
        <v>1</v>
      </c>
      <c r="BA7" s="203"/>
      <c r="BB7" s="17">
        <v>0.1</v>
      </c>
      <c r="BC7" s="208"/>
      <c r="BD7" s="209"/>
      <c r="BE7" s="199"/>
      <c r="BF7" s="199"/>
      <c r="BG7" s="230" t="s">
        <v>377</v>
      </c>
      <c r="BH7" s="231"/>
      <c r="BI7" s="203">
        <f>COUNT(BE9,BG9,BI9)</f>
        <v>1</v>
      </c>
      <c r="BJ7" s="203"/>
      <c r="BK7" s="101">
        <v>0.5</v>
      </c>
      <c r="BL7" s="199"/>
      <c r="BM7" s="199"/>
      <c r="BN7" s="199"/>
      <c r="BO7" s="199"/>
      <c r="BP7" s="199"/>
      <c r="BQ7" s="199"/>
      <c r="BR7" s="199"/>
      <c r="BS7" s="199"/>
      <c r="BT7" s="199"/>
      <c r="BU7" s="199"/>
      <c r="BV7" s="199"/>
      <c r="BW7" s="199"/>
      <c r="BX7" s="199"/>
      <c r="BY7" s="199"/>
      <c r="BZ7" s="199"/>
      <c r="CA7" s="199"/>
      <c r="CB7" s="199"/>
      <c r="CC7" s="199"/>
      <c r="CD7" s="199"/>
      <c r="CE7" s="199"/>
      <c r="CF7" s="199"/>
      <c r="CG7" s="199"/>
      <c r="CH7" s="199"/>
      <c r="CI7" s="199"/>
      <c r="CJ7" s="199"/>
      <c r="CK7" s="199"/>
      <c r="CL7" s="199"/>
      <c r="CM7" s="199"/>
      <c r="CN7" s="203">
        <f>COUNT(CL9,CJ9,CH9,CF9,CD9,CB9,BZ9,BX9,BV9,BT9,BR9,BP9,BN9,BL9)</f>
        <v>8</v>
      </c>
      <c r="CO7" s="203"/>
      <c r="CP7" s="102">
        <v>0.5</v>
      </c>
      <c r="CQ7" s="218"/>
      <c r="CR7" s="218"/>
      <c r="CS7" s="214"/>
      <c r="CT7" s="214"/>
      <c r="CU7" s="205"/>
    </row>
    <row r="8" spans="1:99" ht="15.75" thickBot="1" x14ac:dyDescent="0.3">
      <c r="A8" s="220"/>
      <c r="B8" s="222"/>
      <c r="C8" s="222"/>
      <c r="D8" s="229" t="s">
        <v>131</v>
      </c>
      <c r="E8" s="229"/>
      <c r="F8" s="229"/>
      <c r="G8" s="229" t="s">
        <v>132</v>
      </c>
      <c r="H8" s="229"/>
      <c r="I8" s="229"/>
      <c r="J8" s="191" t="s">
        <v>43</v>
      </c>
      <c r="K8" s="191"/>
      <c r="L8" s="191" t="s">
        <v>44</v>
      </c>
      <c r="M8" s="191"/>
      <c r="N8" s="191" t="s">
        <v>45</v>
      </c>
      <c r="O8" s="191"/>
      <c r="P8" s="191" t="s">
        <v>46</v>
      </c>
      <c r="Q8" s="191"/>
      <c r="R8" s="191" t="s">
        <v>47</v>
      </c>
      <c r="S8" s="191"/>
      <c r="T8" s="191" t="s">
        <v>48</v>
      </c>
      <c r="U8" s="191"/>
      <c r="V8" s="191" t="s">
        <v>49</v>
      </c>
      <c r="W8" s="191"/>
      <c r="X8" s="191" t="s">
        <v>50</v>
      </c>
      <c r="Y8" s="191"/>
      <c r="Z8" s="191" t="s">
        <v>51</v>
      </c>
      <c r="AA8" s="191"/>
      <c r="AB8" s="191" t="s">
        <v>52</v>
      </c>
      <c r="AC8" s="191"/>
      <c r="AD8" s="191" t="s">
        <v>53</v>
      </c>
      <c r="AE8" s="191"/>
      <c r="AF8" s="191" t="s">
        <v>54</v>
      </c>
      <c r="AG8" s="191"/>
      <c r="AH8" s="191" t="s">
        <v>55</v>
      </c>
      <c r="AI8" s="191"/>
      <c r="AJ8" s="191" t="s">
        <v>56</v>
      </c>
      <c r="AK8" s="191"/>
      <c r="AL8" s="191" t="s">
        <v>57</v>
      </c>
      <c r="AM8" s="191"/>
      <c r="AN8" s="18" t="s">
        <v>58</v>
      </c>
      <c r="AO8" s="191" t="s">
        <v>59</v>
      </c>
      <c r="AP8" s="191"/>
      <c r="AQ8" s="191" t="s">
        <v>60</v>
      </c>
      <c r="AR8" s="191"/>
      <c r="AS8" s="191" t="s">
        <v>61</v>
      </c>
      <c r="AT8" s="191"/>
      <c r="AU8" s="19" t="s">
        <v>62</v>
      </c>
      <c r="AV8" s="191" t="s">
        <v>63</v>
      </c>
      <c r="AW8" s="191"/>
      <c r="AX8" s="191" t="s">
        <v>64</v>
      </c>
      <c r="AY8" s="191"/>
      <c r="AZ8" s="191" t="s">
        <v>65</v>
      </c>
      <c r="BA8" s="191"/>
      <c r="BB8" s="20" t="s">
        <v>66</v>
      </c>
      <c r="BC8" s="208"/>
      <c r="BD8" s="209"/>
      <c r="BE8" s="201" t="s">
        <v>41</v>
      </c>
      <c r="BF8" s="202"/>
      <c r="BG8" s="195" t="s">
        <v>166</v>
      </c>
      <c r="BH8" s="196"/>
      <c r="BI8" s="195" t="s">
        <v>167</v>
      </c>
      <c r="BJ8" s="196"/>
      <c r="BK8" s="21" t="s">
        <v>42</v>
      </c>
      <c r="BL8" s="195" t="s">
        <v>67</v>
      </c>
      <c r="BM8" s="196"/>
      <c r="BN8" s="195" t="s">
        <v>168</v>
      </c>
      <c r="BO8" s="196"/>
      <c r="BP8" s="195" t="s">
        <v>68</v>
      </c>
      <c r="BQ8" s="196"/>
      <c r="BR8" s="195" t="s">
        <v>69</v>
      </c>
      <c r="BS8" s="196"/>
      <c r="BT8" s="195" t="s">
        <v>70</v>
      </c>
      <c r="BU8" s="196"/>
      <c r="BV8" s="193" t="s">
        <v>71</v>
      </c>
      <c r="BW8" s="194"/>
      <c r="BX8" s="193" t="s">
        <v>72</v>
      </c>
      <c r="BY8" s="194"/>
      <c r="BZ8" s="193" t="s">
        <v>73</v>
      </c>
      <c r="CA8" s="194"/>
      <c r="CB8" s="193" t="s">
        <v>74</v>
      </c>
      <c r="CC8" s="194"/>
      <c r="CD8" s="193" t="s">
        <v>75</v>
      </c>
      <c r="CE8" s="194"/>
      <c r="CF8" s="193" t="s">
        <v>76</v>
      </c>
      <c r="CG8" s="194"/>
      <c r="CH8" s="193" t="s">
        <v>77</v>
      </c>
      <c r="CI8" s="194"/>
      <c r="CJ8" s="193" t="s">
        <v>78</v>
      </c>
      <c r="CK8" s="194"/>
      <c r="CL8" s="193" t="s">
        <v>79</v>
      </c>
      <c r="CM8" s="194"/>
      <c r="CN8" s="193"/>
      <c r="CO8" s="194"/>
      <c r="CP8" s="21" t="s">
        <v>94</v>
      </c>
      <c r="CQ8" s="218"/>
      <c r="CR8" s="218"/>
      <c r="CS8" s="214"/>
      <c r="CT8" s="214"/>
      <c r="CU8" s="205"/>
    </row>
    <row r="9" spans="1:99" ht="15.75" thickBot="1" x14ac:dyDescent="0.3">
      <c r="A9" s="221"/>
      <c r="B9" s="222"/>
      <c r="C9" s="222"/>
      <c r="D9" s="22">
        <v>50</v>
      </c>
      <c r="E9" s="75"/>
      <c r="F9" s="23" t="s">
        <v>80</v>
      </c>
      <c r="G9" s="22">
        <v>75</v>
      </c>
      <c r="H9" s="75"/>
      <c r="I9" s="80" t="s">
        <v>80</v>
      </c>
      <c r="J9" s="22">
        <v>10</v>
      </c>
      <c r="K9" s="24"/>
      <c r="L9" s="22">
        <v>20</v>
      </c>
      <c r="M9" s="24"/>
      <c r="N9" s="22">
        <v>10</v>
      </c>
      <c r="O9" s="24"/>
      <c r="P9" s="22">
        <v>30</v>
      </c>
      <c r="Q9" s="25"/>
      <c r="R9" s="22"/>
      <c r="S9" s="25"/>
      <c r="T9" s="22"/>
      <c r="U9" s="25"/>
      <c r="V9" s="22"/>
      <c r="W9" s="25"/>
      <c r="X9" s="22"/>
      <c r="Y9" s="25"/>
      <c r="Z9" s="22"/>
      <c r="AA9" s="25"/>
      <c r="AB9" s="22"/>
      <c r="AC9" s="25"/>
      <c r="AD9" s="22"/>
      <c r="AE9" s="25"/>
      <c r="AF9" s="22"/>
      <c r="AG9" s="25"/>
      <c r="AH9" s="22"/>
      <c r="AI9" s="25"/>
      <c r="AJ9" s="22"/>
      <c r="AK9" s="25"/>
      <c r="AL9" s="22"/>
      <c r="AM9" s="25"/>
      <c r="AN9" s="26" t="s">
        <v>81</v>
      </c>
      <c r="AO9" s="22">
        <v>100</v>
      </c>
      <c r="AP9" s="27"/>
      <c r="AQ9" s="22"/>
      <c r="AR9" s="27"/>
      <c r="AS9" s="22"/>
      <c r="AT9" s="27"/>
      <c r="AU9" s="28" t="s">
        <v>81</v>
      </c>
      <c r="AV9" s="29">
        <v>100</v>
      </c>
      <c r="AW9" s="30"/>
      <c r="AX9" s="29"/>
      <c r="AY9" s="30"/>
      <c r="AZ9" s="29"/>
      <c r="BA9" s="31"/>
      <c r="BB9" s="32" t="s">
        <v>81</v>
      </c>
      <c r="BC9" s="33" t="s">
        <v>38</v>
      </c>
      <c r="BD9" s="34" t="s">
        <v>39</v>
      </c>
      <c r="BE9" s="22"/>
      <c r="BF9" s="25" t="s">
        <v>80</v>
      </c>
      <c r="BG9" s="22">
        <v>100</v>
      </c>
      <c r="BH9" s="25" t="s">
        <v>80</v>
      </c>
      <c r="BI9" s="22"/>
      <c r="BJ9" s="25" t="s">
        <v>80</v>
      </c>
      <c r="BK9" s="32" t="s">
        <v>81</v>
      </c>
      <c r="BL9" s="22">
        <v>100</v>
      </c>
      <c r="BM9" s="25" t="s">
        <v>80</v>
      </c>
      <c r="BN9" s="22">
        <v>100</v>
      </c>
      <c r="BO9" s="25" t="s">
        <v>80</v>
      </c>
      <c r="BP9" s="22">
        <v>100</v>
      </c>
      <c r="BQ9" s="25" t="s">
        <v>80</v>
      </c>
      <c r="BR9" s="22">
        <v>100</v>
      </c>
      <c r="BS9" s="25" t="s">
        <v>80</v>
      </c>
      <c r="BT9" s="22">
        <v>100</v>
      </c>
      <c r="BU9" s="25" t="s">
        <v>80</v>
      </c>
      <c r="BV9" s="22">
        <v>100</v>
      </c>
      <c r="BW9" s="25" t="s">
        <v>80</v>
      </c>
      <c r="BX9" s="22">
        <v>100</v>
      </c>
      <c r="BY9" s="25" t="s">
        <v>80</v>
      </c>
      <c r="BZ9" s="22">
        <v>100</v>
      </c>
      <c r="CA9" s="25" t="s">
        <v>80</v>
      </c>
      <c r="CB9" s="22"/>
      <c r="CC9" s="25" t="s">
        <v>80</v>
      </c>
      <c r="CD9" s="22"/>
      <c r="CE9" s="25" t="s">
        <v>80</v>
      </c>
      <c r="CF9" s="22"/>
      <c r="CG9" s="25" t="s">
        <v>80</v>
      </c>
      <c r="CH9" s="22"/>
      <c r="CI9" s="25" t="s">
        <v>80</v>
      </c>
      <c r="CJ9" s="22"/>
      <c r="CK9" s="25" t="s">
        <v>80</v>
      </c>
      <c r="CL9" s="22"/>
      <c r="CM9" s="25" t="s">
        <v>80</v>
      </c>
      <c r="CN9" s="22"/>
      <c r="CO9" s="25" t="s">
        <v>80</v>
      </c>
      <c r="CP9" s="28" t="s">
        <v>81</v>
      </c>
      <c r="CQ9" s="35" t="s">
        <v>38</v>
      </c>
      <c r="CR9" s="35" t="s">
        <v>39</v>
      </c>
      <c r="CS9" s="214"/>
      <c r="CT9" s="214"/>
      <c r="CU9" s="206"/>
    </row>
    <row r="10" spans="1:99" x14ac:dyDescent="0.25">
      <c r="A10" s="37">
        <f>REGISTRATION!A11</f>
        <v>1</v>
      </c>
      <c r="B10" s="37" t="str">
        <f>REGISTRATION!B11</f>
        <v>2015-01-647</v>
      </c>
      <c r="C10" s="37" t="str">
        <f>UPPER(CONCATENATE(REGISTRATION!C11," ",REGISTRATION!D11," ",REGISTRATION!F11))</f>
        <v>ABAD CYN EULESIS T</v>
      </c>
      <c r="D10" s="88">
        <v>44</v>
      </c>
      <c r="E10" s="76">
        <f>(D10/$D$9)*100</f>
        <v>88</v>
      </c>
      <c r="F10" s="79">
        <f t="shared" ref="F10:F41" si="0">IFERROR((E10*$F$7), " ")</f>
        <v>26.4</v>
      </c>
      <c r="G10" s="88"/>
      <c r="H10" s="76">
        <f>(G10/$G$9)*100</f>
        <v>0</v>
      </c>
      <c r="I10" s="79">
        <f t="shared" ref="I10:I41" si="1">IFERROR((H10*$I$7), "")</f>
        <v>0</v>
      </c>
      <c r="J10" s="88">
        <v>9</v>
      </c>
      <c r="K10" s="76">
        <f>IFERROR(((J10/$J$9)*100), "")</f>
        <v>90</v>
      </c>
      <c r="L10" s="88">
        <v>20</v>
      </c>
      <c r="M10" s="76">
        <f>IFERROR(((L10/$L$9)*100),"")</f>
        <v>100</v>
      </c>
      <c r="N10" s="141">
        <v>10</v>
      </c>
      <c r="O10" s="76">
        <f>IFERROR(((N10/$N$9)*100),"")</f>
        <v>100</v>
      </c>
      <c r="P10" s="88">
        <v>30</v>
      </c>
      <c r="Q10" s="76">
        <f>IFERROR(((P10/$P$9)*100),"")</f>
        <v>100</v>
      </c>
      <c r="R10" s="88"/>
      <c r="S10" s="76" t="str">
        <f>IFERROR(((R10/$R$9)*100),"")</f>
        <v/>
      </c>
      <c r="T10" s="88"/>
      <c r="U10" s="76" t="str">
        <f>IFERROR(((T10/$T$9)*100),"")</f>
        <v/>
      </c>
      <c r="V10" s="88"/>
      <c r="W10" s="76" t="str">
        <f>IFERROR(((V10/$T$9)*100),"")</f>
        <v/>
      </c>
      <c r="X10" s="88"/>
      <c r="Y10" s="76" t="str">
        <f>IFERROR(((X10/$T$9)*100),"")</f>
        <v/>
      </c>
      <c r="Z10" s="88"/>
      <c r="AA10" s="76" t="str">
        <f>IFERROR(((Z10/$T$9)*100),"")</f>
        <v/>
      </c>
      <c r="AB10" s="77"/>
      <c r="AC10" s="77"/>
      <c r="AD10" s="88"/>
      <c r="AE10" s="76" t="str">
        <f>IFERROR(((AD10/$T$9)*100),"")</f>
        <v/>
      </c>
      <c r="AF10" s="88"/>
      <c r="AG10" s="76" t="str">
        <f>IFERROR(((AF10/$T$9)*100),"")</f>
        <v/>
      </c>
      <c r="AH10" s="88"/>
      <c r="AI10" s="76" t="str">
        <f>IFERROR(((AH10/$T$9)*100),"")</f>
        <v/>
      </c>
      <c r="AJ10" s="88"/>
      <c r="AK10" s="76" t="str">
        <f>IFERROR(((AJ10/$T$9)*100),"")</f>
        <v/>
      </c>
      <c r="AL10" s="77"/>
      <c r="AM10" s="77"/>
      <c r="AN10" s="79">
        <f>IFERROR((((SUM(K10,M10,O10,Q10,U10,W10,Y10,AA10,AE10,AG10,AI10,AK10)/$AL$7))*$AN$7),"")</f>
        <v>19.5</v>
      </c>
      <c r="AO10" s="88">
        <v>95</v>
      </c>
      <c r="AP10" s="76">
        <f>IFERROR(((AO10/$AO$9)*100),"")</f>
        <v>95</v>
      </c>
      <c r="AQ10" s="88"/>
      <c r="AR10" s="76" t="str">
        <f>IFERROR(((AQ10/$AQ$9)*100),"")</f>
        <v/>
      </c>
      <c r="AS10" s="88"/>
      <c r="AT10" s="76" t="str">
        <f>IFERROR(((AS10/$AS$9)*100),"")</f>
        <v/>
      </c>
      <c r="AU10" s="79">
        <f>IFERROR(((SUM(AP10,AR10,AT10)/$AS$7)*$AU$7),"")</f>
        <v>9.5</v>
      </c>
      <c r="AV10" s="88">
        <v>90</v>
      </c>
      <c r="AW10" s="76">
        <f>IFERROR(((AV10/$AV$9)*100),"")</f>
        <v>90</v>
      </c>
      <c r="AX10" s="88"/>
      <c r="AY10" s="76" t="str">
        <f>IFERROR(((AX10/$AX$9)*100),"")</f>
        <v/>
      </c>
      <c r="AZ10" s="88"/>
      <c r="BA10" s="76" t="str">
        <f>IFERROR(((AZ10/$AZ$9)*100),"")</f>
        <v/>
      </c>
      <c r="BB10" s="79">
        <f>IFERROR(((SUM(AW10,AY10,BA10)/$AZ$7)*$BB$7),"")</f>
        <v>9</v>
      </c>
      <c r="BC10" s="81">
        <f>IFERROR(SUM(BB10,AU10,AN10,I10,F10),"")</f>
        <v>64.400000000000006</v>
      </c>
      <c r="BD10" s="81">
        <f>IFERROR(ROUND(BC10,2),"")</f>
        <v>64.400000000000006</v>
      </c>
      <c r="BE10" s="88"/>
      <c r="BF10" s="76" t="str">
        <f>IFERROR(((BE10/$BE$9)*100),"")</f>
        <v/>
      </c>
      <c r="BG10" s="88">
        <v>77</v>
      </c>
      <c r="BH10" s="76">
        <f>IFERROR(((BG10/$BG$9)*100),"")</f>
        <v>77</v>
      </c>
      <c r="BI10" s="88"/>
      <c r="BJ10" s="76" t="str">
        <f>IFERROR(((finalExamLab/$BI$9)*100),"")</f>
        <v/>
      </c>
      <c r="BK10" s="86">
        <f>IFERROR(((SUM(BF10,BH10,BJ10)/$BI$7)*$BK$7),"")</f>
        <v>38.5</v>
      </c>
      <c r="BL10" s="88">
        <v>70</v>
      </c>
      <c r="BM10" s="76">
        <f>IFERROR(((BL10/$BL$9)*100),"")</f>
        <v>70</v>
      </c>
      <c r="BN10" s="88">
        <v>70</v>
      </c>
      <c r="BO10" s="76">
        <f>IFERROR(((BN10/$BN$9)*100),"")</f>
        <v>70</v>
      </c>
      <c r="BP10" s="88">
        <v>70</v>
      </c>
      <c r="BQ10" s="76">
        <f>IFERROR(((BP10/$BP$9)*100),"")</f>
        <v>70</v>
      </c>
      <c r="BR10" s="88">
        <v>70</v>
      </c>
      <c r="BS10" s="76">
        <f>IFERROR(((BR10/$BR$9)*100),"")</f>
        <v>70</v>
      </c>
      <c r="BT10" s="88"/>
      <c r="BU10" s="76">
        <f>IFERROR(((BT10/$BT$9)*100),"")</f>
        <v>0</v>
      </c>
      <c r="BV10" s="88">
        <v>100</v>
      </c>
      <c r="BW10" s="76">
        <f>IFERROR(((BV10/$BV$9)*100),"")</f>
        <v>100</v>
      </c>
      <c r="BX10" s="88">
        <v>100</v>
      </c>
      <c r="BY10" s="76">
        <f>IFERROR(((BX10/$BX$9)*100),"")</f>
        <v>100</v>
      </c>
      <c r="BZ10" s="88">
        <v>100</v>
      </c>
      <c r="CA10" s="76">
        <f>IFERROR(((BZ10/$BZ$9)*100),"")</f>
        <v>100</v>
      </c>
      <c r="CB10" s="88"/>
      <c r="CC10" s="76" t="str">
        <f>IFERROR(((CB10/$CB$9)*100),"")</f>
        <v/>
      </c>
      <c r="CD10" s="88"/>
      <c r="CE10" s="76" t="str">
        <f>IFERROR(((CD10/$CD$9)*100),"")</f>
        <v/>
      </c>
      <c r="CF10" s="88"/>
      <c r="CG10" s="76" t="str">
        <f>IFERROR(((CF10/$CF$9)*100),"")</f>
        <v/>
      </c>
      <c r="CH10" s="88"/>
      <c r="CI10" s="76" t="str">
        <f>IFERROR(((CH10/$CH$9)*100),"")</f>
        <v/>
      </c>
      <c r="CJ10" s="88"/>
      <c r="CK10" s="76" t="str">
        <f>IFERROR(((CJ10/$CJ$9)*100),"")</f>
        <v/>
      </c>
      <c r="CL10" s="88"/>
      <c r="CM10" s="76" t="str">
        <f>IFERROR(((CL10/$CL$9)*100),"")</f>
        <v/>
      </c>
      <c r="CN10" s="88"/>
      <c r="CO10" s="76" t="str">
        <f>IFERROR(((CN10/$CN$9)*100),"")</f>
        <v/>
      </c>
      <c r="CP10" s="86">
        <f>IFERROR(((SUM(BM10,BO10,BQ10,BS10,BU10,BW10,BY10,CA10,CC10,CE10,CG10,CI10,CK10,CM10,CO10)/$CN$7)*$CP$7),"")</f>
        <v>36.25</v>
      </c>
      <c r="CQ10" s="82">
        <f>IFERROR(SUM(CP10,BK10),"")</f>
        <v>74.75</v>
      </c>
      <c r="CR10" s="82">
        <f>IFERROR(ROUND(CQ10,2),"")</f>
        <v>74.75</v>
      </c>
      <c r="CS10" s="87">
        <f>IFERROR(((CR10*0.6)+(BD10*0.4)),"")</f>
        <v>70.610000000000014</v>
      </c>
      <c r="CT10" s="87">
        <f>IFERROR(VLOOKUP(CS10,REGISTRATION!$Q$22:$R$32,2),"")</f>
        <v>3</v>
      </c>
      <c r="CU10" s="77" t="str">
        <f>IF(CT10&lt;=3,"PASSED","FAILED")</f>
        <v>PASSED</v>
      </c>
    </row>
    <row r="11" spans="1:99" x14ac:dyDescent="0.25">
      <c r="A11" s="36">
        <f>REGISTRATION!A12</f>
        <v>2</v>
      </c>
      <c r="B11" s="36" t="str">
        <f>REGISTRATION!B12</f>
        <v>2014-01-383</v>
      </c>
      <c r="C11" s="37" t="str">
        <f>UPPER(CONCATENATE(REGISTRATION!C12," ",REGISTRATION!D12," ",REGISTRATION!F12))</f>
        <v>ACA-AC REINA JOY S</v>
      </c>
      <c r="D11" s="89"/>
      <c r="E11" s="76">
        <f>(D11/$D$9)*100</f>
        <v>0</v>
      </c>
      <c r="F11" s="79">
        <f t="shared" si="0"/>
        <v>0</v>
      </c>
      <c r="G11" s="89"/>
      <c r="H11" s="76">
        <f t="shared" ref="H11:H70" si="2">(G11/$G$9)*100</f>
        <v>0</v>
      </c>
      <c r="I11" s="79">
        <f t="shared" si="1"/>
        <v>0</v>
      </c>
      <c r="J11" s="88">
        <v>9</v>
      </c>
      <c r="K11" s="76">
        <f t="shared" ref="K11:K70" si="3">IFERROR(((J11/$J$9)*100), "")</f>
        <v>90</v>
      </c>
      <c r="L11" s="89">
        <v>17</v>
      </c>
      <c r="M11" s="76">
        <f t="shared" ref="M11:M70" si="4">IFERROR(((L11/$L$9)*100),"")</f>
        <v>85</v>
      </c>
      <c r="N11" s="141"/>
      <c r="O11" s="76">
        <f t="shared" ref="O11:O70" si="5">IFERROR(((N11/$N$9)*100),"")</f>
        <v>0</v>
      </c>
      <c r="P11" s="89"/>
      <c r="Q11" s="76">
        <f t="shared" ref="Q11:Q70" si="6">IFERROR(((P11/$P$9)*100),"")</f>
        <v>0</v>
      </c>
      <c r="R11" s="89"/>
      <c r="S11" s="76" t="str">
        <f t="shared" ref="S11:S70" si="7">IFERROR(((R11/$R$9)*100),"")</f>
        <v/>
      </c>
      <c r="T11" s="89"/>
      <c r="U11" s="76" t="str">
        <f t="shared" ref="U11:U70" si="8">IFERROR(((T11/$T$9)*100),"")</f>
        <v/>
      </c>
      <c r="V11" s="89"/>
      <c r="W11" s="78"/>
      <c r="X11" s="89"/>
      <c r="Y11" s="78"/>
      <c r="Z11" s="89"/>
      <c r="AA11" s="78"/>
      <c r="AB11" s="78"/>
      <c r="AC11" s="78"/>
      <c r="AD11" s="89"/>
      <c r="AE11" s="78"/>
      <c r="AF11" s="89"/>
      <c r="AG11" s="78"/>
      <c r="AH11" s="89"/>
      <c r="AI11" s="78"/>
      <c r="AJ11" s="89"/>
      <c r="AK11" s="78"/>
      <c r="AL11" s="78"/>
      <c r="AM11" s="78"/>
      <c r="AN11" s="79">
        <f t="shared" ref="AN11:AN70" si="9">IFERROR((((SUM(K11,M11,O11,Q11,U11,W11,Y11,AA11,AE11,AG11,AI11,AK11)/$AL$7))*$AN$7),"")</f>
        <v>8.75</v>
      </c>
      <c r="AO11" s="89">
        <v>70</v>
      </c>
      <c r="AP11" s="76">
        <f t="shared" ref="AP11:AP70" si="10">IFERROR(((AO11/$AO$9)*100),"")</f>
        <v>70</v>
      </c>
      <c r="AQ11" s="89"/>
      <c r="AR11" s="76" t="str">
        <f t="shared" ref="AR11:AR70" si="11">IFERROR(((AQ11/$AQ$9)*100),"")</f>
        <v/>
      </c>
      <c r="AS11" s="89"/>
      <c r="AT11" s="76" t="str">
        <f t="shared" ref="AT11:AT70" si="12">IFERROR(((AS11/$AS$9)*100),"")</f>
        <v/>
      </c>
      <c r="AU11" s="79">
        <f t="shared" ref="AU11:AU70" si="13">IFERROR(((SUM(AP11,AR11,AT11)/$AS$7)*$AU$7),"")</f>
        <v>7</v>
      </c>
      <c r="AV11" s="89">
        <v>20</v>
      </c>
      <c r="AW11" s="76">
        <f t="shared" ref="AW11:AW70" si="14">IFERROR(((AV11/$AV$9)*100),"")</f>
        <v>20</v>
      </c>
      <c r="AX11" s="89"/>
      <c r="AY11" s="76" t="str">
        <f t="shared" ref="AY11:AY70" si="15">IFERROR(((AX11/$AX$9)*100),"")</f>
        <v/>
      </c>
      <c r="AZ11" s="89"/>
      <c r="BA11" s="76" t="str">
        <f t="shared" ref="BA11:BA70" si="16">IFERROR(((AZ11/$AZ$9)*100),"")</f>
        <v/>
      </c>
      <c r="BB11" s="79">
        <f t="shared" ref="BB11:BB70" si="17">IFERROR(((SUM(AW11,AY11,BA11)/$AZ$7)*$BB$7),"")</f>
        <v>2</v>
      </c>
      <c r="BC11" s="81">
        <f t="shared" ref="BC11:BC70" si="18">IFERROR(SUM(BB11,AU11,AN11,I11,F11),"")</f>
        <v>17.75</v>
      </c>
      <c r="BD11" s="81">
        <f t="shared" ref="BD11:BD70" si="19">IFERROR(ROUND(BC11,2),"")</f>
        <v>17.75</v>
      </c>
      <c r="BE11" s="89"/>
      <c r="BF11" s="76" t="str">
        <f t="shared" ref="BF11:BF70" si="20">IFERROR(((BE11/$BE$9)*100),"")</f>
        <v/>
      </c>
      <c r="BG11" s="89"/>
      <c r="BH11" s="76">
        <f t="shared" ref="BH11:BH70" si="21">IFERROR(((BG11/$BG$9)*100),"")</f>
        <v>0</v>
      </c>
      <c r="BI11" s="89"/>
      <c r="BJ11" s="76" t="str">
        <f>IFERROR(((BI11/$BI$9)*100),"")</f>
        <v/>
      </c>
      <c r="BK11" s="86">
        <f t="shared" ref="BK11:BK70" si="22">IFERROR(((SUM(BF11,BH11,BJ11)/$BI$7)*$BK$7),"")</f>
        <v>0</v>
      </c>
      <c r="BL11" s="88">
        <v>70</v>
      </c>
      <c r="BM11" s="76">
        <f t="shared" ref="BM11:BM70" si="23">IFERROR(((BL11/$BL$9)*100),"")</f>
        <v>70</v>
      </c>
      <c r="BN11" s="88">
        <v>70</v>
      </c>
      <c r="BO11" s="76">
        <f t="shared" ref="BO11:BO70" si="24">IFERROR(((BN11/$BN$9)*100),"")</f>
        <v>70</v>
      </c>
      <c r="BP11" s="88">
        <v>70</v>
      </c>
      <c r="BQ11" s="76">
        <f t="shared" ref="BQ11:BQ70" si="25">IFERROR(((BP11/$BP$9)*100),"")</f>
        <v>70</v>
      </c>
      <c r="BR11" s="88"/>
      <c r="BS11" s="76">
        <f t="shared" ref="BS11:BS70" si="26">IFERROR(((BR11/$BR$9)*100),"")</f>
        <v>0</v>
      </c>
      <c r="BT11" s="89"/>
      <c r="BU11" s="76">
        <f t="shared" ref="BU11:BU70" si="27">IFERROR(((BT11/$BT$9)*100),"")</f>
        <v>0</v>
      </c>
      <c r="BV11" s="88"/>
      <c r="BW11" s="76">
        <f t="shared" ref="BW11:BW70" si="28">IFERROR(((BV11/$BV$9)*100),"")</f>
        <v>0</v>
      </c>
      <c r="BX11" s="88">
        <v>100</v>
      </c>
      <c r="BY11" s="76">
        <f t="shared" ref="BY11:BY70" si="29">IFERROR(((BX11/$BX$9)*100),"")</f>
        <v>100</v>
      </c>
      <c r="BZ11" s="88"/>
      <c r="CA11" s="76">
        <f t="shared" ref="CA11:CA70" si="30">IFERROR(((BZ11/$BZ$9)*100),"")</f>
        <v>0</v>
      </c>
      <c r="CB11" s="88"/>
      <c r="CC11" s="76" t="str">
        <f t="shared" ref="CC11:CC70" si="31">IFERROR(((CB11/$CB$9)*100),"")</f>
        <v/>
      </c>
      <c r="CD11" s="88"/>
      <c r="CE11" s="76" t="str">
        <f t="shared" ref="CE11:CE70" si="32">IFERROR(((CD11/$CD$9)*100),"")</f>
        <v/>
      </c>
      <c r="CF11" s="88"/>
      <c r="CG11" s="76" t="str">
        <f t="shared" ref="CG11:CG70" si="33">IFERROR(((CF11/$CF$9)*100),"")</f>
        <v/>
      </c>
      <c r="CH11" s="88"/>
      <c r="CI11" s="76" t="str">
        <f t="shared" ref="CI11:CI70" si="34">IFERROR(((CH11/$CH$9)*100),"")</f>
        <v/>
      </c>
      <c r="CJ11" s="88"/>
      <c r="CK11" s="76" t="str">
        <f t="shared" ref="CK11:CK70" si="35">IFERROR(((CJ11/$CJ$9)*100),"")</f>
        <v/>
      </c>
      <c r="CL11" s="88"/>
      <c r="CM11" s="76" t="str">
        <f t="shared" ref="CM11:CM70" si="36">IFERROR(((CL11/$CL$9)*100),"")</f>
        <v/>
      </c>
      <c r="CN11" s="88"/>
      <c r="CO11" s="76" t="str">
        <f t="shared" ref="CO11:CO70" si="37">IFERROR(((CN11/$CN$9)*100),"")</f>
        <v/>
      </c>
      <c r="CP11" s="86">
        <f t="shared" ref="CP11:CP70" si="38">IFERROR(((SUM(BM11,BO11,BQ11,BS11,BU11,BW11,BY11,CA11,CC11,CE11,CG11,CI11,CK11,CM11,CO11)/$CN$7)*$CP$7),"")</f>
        <v>19.375</v>
      </c>
      <c r="CQ11" s="82">
        <f t="shared" ref="CQ11:CQ70" si="39">IFERROR(SUM(CP11,BK11),"")</f>
        <v>19.375</v>
      </c>
      <c r="CR11" s="82">
        <f t="shared" ref="CR11:CR70" si="40">IFERROR(ROUND(CQ11,2),"")</f>
        <v>19.38</v>
      </c>
      <c r="CS11" s="87">
        <f t="shared" ref="CS11:CS22" si="41">IFERROR(((CR11*0.6)+(BD11*0.4)),"")</f>
        <v>18.727999999999998</v>
      </c>
      <c r="CT11" s="87">
        <f>IFERROR(VLOOKUP(CS11,REGISTRATION!$Q$22:$R$32,2),"")</f>
        <v>5</v>
      </c>
      <c r="CU11" s="77" t="str">
        <f t="shared" ref="CU11:CU70" si="42">IF(CT11&lt;=3,"PASSED","FAILED")</f>
        <v>FAILED</v>
      </c>
    </row>
    <row r="12" spans="1:99" x14ac:dyDescent="0.25">
      <c r="A12" s="36">
        <f>REGISTRATION!A13</f>
        <v>3</v>
      </c>
      <c r="B12" s="36" t="str">
        <f>REGISTRATION!B13</f>
        <v>20115-01-916</v>
      </c>
      <c r="C12" s="37" t="str">
        <f>UPPER(CONCATENATE(REGISTRATION!C13," ",REGISTRATION!D13," ",REGISTRATION!F13))</f>
        <v>ADRIANO JOMARI A</v>
      </c>
      <c r="D12" s="89">
        <v>39</v>
      </c>
      <c r="E12" s="76">
        <f t="shared" ref="E12:E70" si="43">(D12/$D$9)*100</f>
        <v>78</v>
      </c>
      <c r="F12" s="79">
        <f t="shared" si="0"/>
        <v>23.4</v>
      </c>
      <c r="G12" s="89"/>
      <c r="H12" s="76">
        <f t="shared" si="2"/>
        <v>0</v>
      </c>
      <c r="I12" s="79">
        <f t="shared" si="1"/>
        <v>0</v>
      </c>
      <c r="J12" s="88">
        <v>8</v>
      </c>
      <c r="K12" s="76">
        <f t="shared" si="3"/>
        <v>80</v>
      </c>
      <c r="L12" s="89">
        <v>15</v>
      </c>
      <c r="M12" s="76">
        <f t="shared" si="4"/>
        <v>75</v>
      </c>
      <c r="N12" s="141"/>
      <c r="O12" s="76">
        <f t="shared" si="5"/>
        <v>0</v>
      </c>
      <c r="P12" s="89">
        <v>30</v>
      </c>
      <c r="Q12" s="76">
        <f t="shared" si="6"/>
        <v>100</v>
      </c>
      <c r="R12" s="89"/>
      <c r="S12" s="76" t="str">
        <f t="shared" si="7"/>
        <v/>
      </c>
      <c r="T12" s="89"/>
      <c r="U12" s="76" t="str">
        <f t="shared" si="8"/>
        <v/>
      </c>
      <c r="V12" s="89"/>
      <c r="W12" s="78"/>
      <c r="X12" s="89"/>
      <c r="Y12" s="78"/>
      <c r="Z12" s="89"/>
      <c r="AA12" s="78"/>
      <c r="AB12" s="78"/>
      <c r="AC12" s="78"/>
      <c r="AD12" s="89"/>
      <c r="AE12" s="78"/>
      <c r="AF12" s="89"/>
      <c r="AG12" s="78"/>
      <c r="AH12" s="89"/>
      <c r="AI12" s="78"/>
      <c r="AJ12" s="89"/>
      <c r="AK12" s="78"/>
      <c r="AL12" s="78"/>
      <c r="AM12" s="78"/>
      <c r="AN12" s="79">
        <f t="shared" si="9"/>
        <v>12.75</v>
      </c>
      <c r="AO12" s="89">
        <v>95</v>
      </c>
      <c r="AP12" s="76">
        <f t="shared" si="10"/>
        <v>95</v>
      </c>
      <c r="AQ12" s="89"/>
      <c r="AR12" s="76" t="str">
        <f t="shared" si="11"/>
        <v/>
      </c>
      <c r="AS12" s="89"/>
      <c r="AT12" s="76" t="str">
        <f t="shared" si="12"/>
        <v/>
      </c>
      <c r="AU12" s="79">
        <f t="shared" si="13"/>
        <v>9.5</v>
      </c>
      <c r="AV12" s="89">
        <v>45</v>
      </c>
      <c r="AW12" s="76">
        <f t="shared" si="14"/>
        <v>45</v>
      </c>
      <c r="AX12" s="89"/>
      <c r="AY12" s="76" t="str">
        <f t="shared" si="15"/>
        <v/>
      </c>
      <c r="AZ12" s="89"/>
      <c r="BA12" s="76" t="str">
        <f t="shared" si="16"/>
        <v/>
      </c>
      <c r="BB12" s="79">
        <f t="shared" si="17"/>
        <v>4.5</v>
      </c>
      <c r="BC12" s="81">
        <f t="shared" si="18"/>
        <v>50.15</v>
      </c>
      <c r="BD12" s="81">
        <f t="shared" si="19"/>
        <v>50.15</v>
      </c>
      <c r="BE12" s="89"/>
      <c r="BF12" s="76" t="str">
        <f t="shared" si="20"/>
        <v/>
      </c>
      <c r="BG12" s="89">
        <v>95</v>
      </c>
      <c r="BH12" s="76">
        <f t="shared" si="21"/>
        <v>95</v>
      </c>
      <c r="BI12" s="89"/>
      <c r="BJ12" s="76" t="str">
        <f t="shared" ref="BJ12:BJ70" si="44">IFERROR(((BI12/$BI$9)*100),"")</f>
        <v/>
      </c>
      <c r="BK12" s="86">
        <f t="shared" si="22"/>
        <v>47.5</v>
      </c>
      <c r="BL12" s="88">
        <v>70</v>
      </c>
      <c r="BM12" s="76">
        <f t="shared" si="23"/>
        <v>70</v>
      </c>
      <c r="BN12" s="88">
        <v>70</v>
      </c>
      <c r="BO12" s="76">
        <f t="shared" si="24"/>
        <v>70</v>
      </c>
      <c r="BP12" s="88">
        <v>70</v>
      </c>
      <c r="BQ12" s="76">
        <f t="shared" si="25"/>
        <v>70</v>
      </c>
      <c r="BR12" s="88">
        <v>70</v>
      </c>
      <c r="BS12" s="76">
        <f t="shared" si="26"/>
        <v>70</v>
      </c>
      <c r="BT12" s="89">
        <v>70</v>
      </c>
      <c r="BU12" s="76">
        <f t="shared" si="27"/>
        <v>70</v>
      </c>
      <c r="BV12" s="88">
        <v>100</v>
      </c>
      <c r="BW12" s="76">
        <f t="shared" si="28"/>
        <v>100</v>
      </c>
      <c r="BX12" s="88">
        <v>100</v>
      </c>
      <c r="BY12" s="76">
        <f t="shared" si="29"/>
        <v>100</v>
      </c>
      <c r="BZ12" s="88">
        <v>100</v>
      </c>
      <c r="CA12" s="76">
        <f t="shared" si="30"/>
        <v>100</v>
      </c>
      <c r="CB12" s="88"/>
      <c r="CC12" s="76" t="str">
        <f t="shared" si="31"/>
        <v/>
      </c>
      <c r="CD12" s="88"/>
      <c r="CE12" s="76" t="str">
        <f t="shared" si="32"/>
        <v/>
      </c>
      <c r="CF12" s="88"/>
      <c r="CG12" s="76" t="str">
        <f t="shared" si="33"/>
        <v/>
      </c>
      <c r="CH12" s="88"/>
      <c r="CI12" s="76" t="str">
        <f t="shared" si="34"/>
        <v/>
      </c>
      <c r="CJ12" s="88"/>
      <c r="CK12" s="76" t="str">
        <f t="shared" si="35"/>
        <v/>
      </c>
      <c r="CL12" s="88"/>
      <c r="CM12" s="76" t="str">
        <f t="shared" si="36"/>
        <v/>
      </c>
      <c r="CN12" s="88"/>
      <c r="CO12" s="76" t="str">
        <f t="shared" si="37"/>
        <v/>
      </c>
      <c r="CP12" s="86">
        <f t="shared" si="38"/>
        <v>40.625</v>
      </c>
      <c r="CQ12" s="82">
        <f t="shared" si="39"/>
        <v>88.125</v>
      </c>
      <c r="CR12" s="82">
        <f t="shared" si="40"/>
        <v>88.13</v>
      </c>
      <c r="CS12" s="87">
        <f t="shared" si="41"/>
        <v>72.937999999999988</v>
      </c>
      <c r="CT12" s="87">
        <f>IFERROR(VLOOKUP(CS12,REGISTRATION!$Q$22:$R$32,2),"")</f>
        <v>3</v>
      </c>
      <c r="CU12" s="77" t="str">
        <f t="shared" si="42"/>
        <v>PASSED</v>
      </c>
    </row>
    <row r="13" spans="1:99" x14ac:dyDescent="0.25">
      <c r="A13" s="36">
        <f>REGISTRATION!A14</f>
        <v>4</v>
      </c>
      <c r="B13" s="36" t="str">
        <f>REGISTRATION!B14</f>
        <v>2017-01-157</v>
      </c>
      <c r="C13" s="37" t="str">
        <f>UPPER(CONCATENATE(REGISTRATION!C14," ",REGISTRATION!D14," ",REGISTRATION!F14))</f>
        <v>ALVAREZ DARYL L</v>
      </c>
      <c r="D13" s="89">
        <v>43</v>
      </c>
      <c r="E13" s="76">
        <f t="shared" si="43"/>
        <v>86</v>
      </c>
      <c r="F13" s="79">
        <f t="shared" si="0"/>
        <v>25.8</v>
      </c>
      <c r="G13" s="89"/>
      <c r="H13" s="76">
        <f t="shared" si="2"/>
        <v>0</v>
      </c>
      <c r="I13" s="79">
        <f t="shared" si="1"/>
        <v>0</v>
      </c>
      <c r="J13" s="88">
        <v>9</v>
      </c>
      <c r="K13" s="76">
        <f t="shared" si="3"/>
        <v>90</v>
      </c>
      <c r="L13" s="89">
        <v>18</v>
      </c>
      <c r="M13" s="76">
        <f t="shared" si="4"/>
        <v>90</v>
      </c>
      <c r="N13" s="141"/>
      <c r="O13" s="76">
        <f t="shared" si="5"/>
        <v>0</v>
      </c>
      <c r="P13" s="89">
        <v>18</v>
      </c>
      <c r="Q13" s="76">
        <f t="shared" si="6"/>
        <v>60</v>
      </c>
      <c r="R13" s="89"/>
      <c r="S13" s="76" t="str">
        <f t="shared" si="7"/>
        <v/>
      </c>
      <c r="T13" s="89"/>
      <c r="U13" s="76" t="str">
        <f t="shared" si="8"/>
        <v/>
      </c>
      <c r="V13" s="89"/>
      <c r="W13" s="78"/>
      <c r="X13" s="89"/>
      <c r="Y13" s="78"/>
      <c r="Z13" s="89"/>
      <c r="AA13" s="78"/>
      <c r="AB13" s="78"/>
      <c r="AC13" s="78"/>
      <c r="AD13" s="89"/>
      <c r="AE13" s="78"/>
      <c r="AF13" s="89"/>
      <c r="AG13" s="78"/>
      <c r="AH13" s="89"/>
      <c r="AI13" s="78"/>
      <c r="AJ13" s="89"/>
      <c r="AK13" s="78"/>
      <c r="AL13" s="78"/>
      <c r="AM13" s="78"/>
      <c r="AN13" s="79">
        <f t="shared" si="9"/>
        <v>12</v>
      </c>
      <c r="AO13" s="89">
        <v>95</v>
      </c>
      <c r="AP13" s="76">
        <f t="shared" si="10"/>
        <v>95</v>
      </c>
      <c r="AQ13" s="89"/>
      <c r="AR13" s="76" t="str">
        <f t="shared" si="11"/>
        <v/>
      </c>
      <c r="AS13" s="89"/>
      <c r="AT13" s="76" t="str">
        <f t="shared" si="12"/>
        <v/>
      </c>
      <c r="AU13" s="79">
        <f t="shared" si="13"/>
        <v>9.5</v>
      </c>
      <c r="AV13" s="89">
        <v>90</v>
      </c>
      <c r="AW13" s="76">
        <f t="shared" si="14"/>
        <v>90</v>
      </c>
      <c r="AX13" s="89"/>
      <c r="AY13" s="76" t="str">
        <f t="shared" si="15"/>
        <v/>
      </c>
      <c r="AZ13" s="89"/>
      <c r="BA13" s="76" t="str">
        <f t="shared" si="16"/>
        <v/>
      </c>
      <c r="BB13" s="79">
        <f t="shared" si="17"/>
        <v>9</v>
      </c>
      <c r="BC13" s="81">
        <f t="shared" si="18"/>
        <v>56.3</v>
      </c>
      <c r="BD13" s="81">
        <f t="shared" si="19"/>
        <v>56.3</v>
      </c>
      <c r="BE13" s="89"/>
      <c r="BF13" s="76" t="str">
        <f t="shared" si="20"/>
        <v/>
      </c>
      <c r="BG13" s="89">
        <v>88</v>
      </c>
      <c r="BH13" s="76">
        <f t="shared" si="21"/>
        <v>88</v>
      </c>
      <c r="BI13" s="89"/>
      <c r="BJ13" s="76" t="str">
        <f t="shared" si="44"/>
        <v/>
      </c>
      <c r="BK13" s="86">
        <f t="shared" si="22"/>
        <v>44</v>
      </c>
      <c r="BL13" s="88">
        <v>70</v>
      </c>
      <c r="BM13" s="76">
        <f t="shared" si="23"/>
        <v>70</v>
      </c>
      <c r="BN13" s="88">
        <v>70</v>
      </c>
      <c r="BO13" s="76">
        <f t="shared" si="24"/>
        <v>70</v>
      </c>
      <c r="BP13" s="88">
        <v>70</v>
      </c>
      <c r="BQ13" s="76">
        <f t="shared" si="25"/>
        <v>70</v>
      </c>
      <c r="BR13" s="88"/>
      <c r="BS13" s="76">
        <f t="shared" si="26"/>
        <v>0</v>
      </c>
      <c r="BT13" s="89">
        <v>100</v>
      </c>
      <c r="BU13" s="76">
        <f t="shared" si="27"/>
        <v>100</v>
      </c>
      <c r="BV13" s="88">
        <v>100</v>
      </c>
      <c r="BW13" s="76">
        <f t="shared" si="28"/>
        <v>100</v>
      </c>
      <c r="BX13" s="88">
        <v>100</v>
      </c>
      <c r="BY13" s="76">
        <f t="shared" si="29"/>
        <v>100</v>
      </c>
      <c r="BZ13" s="88">
        <v>100</v>
      </c>
      <c r="CA13" s="76">
        <f t="shared" si="30"/>
        <v>100</v>
      </c>
      <c r="CB13" s="88"/>
      <c r="CC13" s="76" t="str">
        <f t="shared" si="31"/>
        <v/>
      </c>
      <c r="CD13" s="88"/>
      <c r="CE13" s="76" t="str">
        <f t="shared" si="32"/>
        <v/>
      </c>
      <c r="CF13" s="88"/>
      <c r="CG13" s="76" t="str">
        <f t="shared" si="33"/>
        <v/>
      </c>
      <c r="CH13" s="88"/>
      <c r="CI13" s="76" t="str">
        <f t="shared" si="34"/>
        <v/>
      </c>
      <c r="CJ13" s="88"/>
      <c r="CK13" s="76" t="str">
        <f t="shared" si="35"/>
        <v/>
      </c>
      <c r="CL13" s="88"/>
      <c r="CM13" s="76" t="str">
        <f t="shared" si="36"/>
        <v/>
      </c>
      <c r="CN13" s="88"/>
      <c r="CO13" s="76" t="str">
        <f t="shared" si="37"/>
        <v/>
      </c>
      <c r="CP13" s="86">
        <f t="shared" si="38"/>
        <v>38.125</v>
      </c>
      <c r="CQ13" s="82">
        <f t="shared" si="39"/>
        <v>82.125</v>
      </c>
      <c r="CR13" s="82">
        <f t="shared" si="40"/>
        <v>82.13</v>
      </c>
      <c r="CS13" s="87">
        <f t="shared" si="41"/>
        <v>71.798000000000002</v>
      </c>
      <c r="CT13" s="87">
        <f>IFERROR(VLOOKUP(CS13,REGISTRATION!$Q$22:$R$32,2),"")</f>
        <v>3</v>
      </c>
      <c r="CU13" s="77" t="str">
        <f t="shared" si="42"/>
        <v>PASSED</v>
      </c>
    </row>
    <row r="14" spans="1:99" x14ac:dyDescent="0.25">
      <c r="A14" s="36">
        <f>REGISTRATION!A15</f>
        <v>5</v>
      </c>
      <c r="B14" s="36" t="str">
        <f>REGISTRATION!B15</f>
        <v>2015-0-285</v>
      </c>
      <c r="C14" s="37" t="str">
        <f>UPPER(CONCATENATE(REGISTRATION!C15," ",REGISTRATION!D15," ",REGISTRATION!F15))</f>
        <v>ANENIAS DANILO DANIEL  M</v>
      </c>
      <c r="D14" s="89">
        <v>46</v>
      </c>
      <c r="E14" s="76">
        <f t="shared" si="43"/>
        <v>92</v>
      </c>
      <c r="F14" s="79">
        <f t="shared" si="0"/>
        <v>27.599999999999998</v>
      </c>
      <c r="G14" s="89"/>
      <c r="H14" s="76">
        <f t="shared" si="2"/>
        <v>0</v>
      </c>
      <c r="I14" s="79">
        <f t="shared" si="1"/>
        <v>0</v>
      </c>
      <c r="J14" s="88">
        <v>8</v>
      </c>
      <c r="K14" s="76">
        <f t="shared" si="3"/>
        <v>80</v>
      </c>
      <c r="L14" s="89">
        <v>18</v>
      </c>
      <c r="M14" s="76">
        <f t="shared" si="4"/>
        <v>90</v>
      </c>
      <c r="N14" s="141">
        <v>10</v>
      </c>
      <c r="O14" s="76">
        <f t="shared" si="5"/>
        <v>100</v>
      </c>
      <c r="P14" s="89">
        <v>30</v>
      </c>
      <c r="Q14" s="76">
        <f t="shared" si="6"/>
        <v>100</v>
      </c>
      <c r="R14" s="89"/>
      <c r="S14" s="76" t="str">
        <f t="shared" si="7"/>
        <v/>
      </c>
      <c r="T14" s="89"/>
      <c r="U14" s="76" t="str">
        <f t="shared" si="8"/>
        <v/>
      </c>
      <c r="V14" s="89"/>
      <c r="W14" s="78"/>
      <c r="X14" s="89"/>
      <c r="Y14" s="78"/>
      <c r="Z14" s="89"/>
      <c r="AA14" s="78"/>
      <c r="AB14" s="78"/>
      <c r="AC14" s="78"/>
      <c r="AD14" s="89"/>
      <c r="AE14" s="78"/>
      <c r="AF14" s="89"/>
      <c r="AG14" s="78"/>
      <c r="AH14" s="89"/>
      <c r="AI14" s="78"/>
      <c r="AJ14" s="89"/>
      <c r="AK14" s="78"/>
      <c r="AL14" s="78"/>
      <c r="AM14" s="78"/>
      <c r="AN14" s="79">
        <f t="shared" si="9"/>
        <v>18.5</v>
      </c>
      <c r="AO14" s="89">
        <v>95</v>
      </c>
      <c r="AP14" s="76">
        <f t="shared" si="10"/>
        <v>95</v>
      </c>
      <c r="AQ14" s="89"/>
      <c r="AR14" s="76" t="str">
        <f t="shared" si="11"/>
        <v/>
      </c>
      <c r="AS14" s="89"/>
      <c r="AT14" s="76" t="str">
        <f t="shared" si="12"/>
        <v/>
      </c>
      <c r="AU14" s="79">
        <f t="shared" si="13"/>
        <v>9.5</v>
      </c>
      <c r="AV14" s="89">
        <v>85</v>
      </c>
      <c r="AW14" s="76">
        <f t="shared" si="14"/>
        <v>85</v>
      </c>
      <c r="AX14" s="89"/>
      <c r="AY14" s="76" t="str">
        <f t="shared" si="15"/>
        <v/>
      </c>
      <c r="AZ14" s="89"/>
      <c r="BA14" s="76" t="str">
        <f t="shared" si="16"/>
        <v/>
      </c>
      <c r="BB14" s="79">
        <f t="shared" si="17"/>
        <v>8.5</v>
      </c>
      <c r="BC14" s="81">
        <f t="shared" si="18"/>
        <v>64.099999999999994</v>
      </c>
      <c r="BD14" s="81">
        <f t="shared" si="19"/>
        <v>64.099999999999994</v>
      </c>
      <c r="BE14" s="89"/>
      <c r="BF14" s="76" t="str">
        <f t="shared" si="20"/>
        <v/>
      </c>
      <c r="BG14" s="89">
        <v>90</v>
      </c>
      <c r="BH14" s="76">
        <f t="shared" si="21"/>
        <v>90</v>
      </c>
      <c r="BI14" s="89"/>
      <c r="BJ14" s="76" t="str">
        <f t="shared" si="44"/>
        <v/>
      </c>
      <c r="BK14" s="86">
        <f t="shared" si="22"/>
        <v>45</v>
      </c>
      <c r="BL14" s="88">
        <v>70</v>
      </c>
      <c r="BM14" s="76">
        <f t="shared" si="23"/>
        <v>70</v>
      </c>
      <c r="BN14" s="88">
        <v>70</v>
      </c>
      <c r="BO14" s="76">
        <f t="shared" si="24"/>
        <v>70</v>
      </c>
      <c r="BP14" s="88">
        <v>70</v>
      </c>
      <c r="BQ14" s="76">
        <f t="shared" si="25"/>
        <v>70</v>
      </c>
      <c r="BR14" s="88">
        <v>70</v>
      </c>
      <c r="BS14" s="76">
        <f t="shared" si="26"/>
        <v>70</v>
      </c>
      <c r="BT14" s="89">
        <v>70</v>
      </c>
      <c r="BU14" s="76">
        <f t="shared" si="27"/>
        <v>70</v>
      </c>
      <c r="BV14" s="88">
        <v>100</v>
      </c>
      <c r="BW14" s="76">
        <f t="shared" si="28"/>
        <v>100</v>
      </c>
      <c r="BX14" s="88">
        <v>100</v>
      </c>
      <c r="BY14" s="76">
        <f t="shared" si="29"/>
        <v>100</v>
      </c>
      <c r="BZ14" s="88">
        <v>100</v>
      </c>
      <c r="CA14" s="76">
        <f t="shared" si="30"/>
        <v>100</v>
      </c>
      <c r="CB14" s="88"/>
      <c r="CC14" s="76" t="str">
        <f t="shared" si="31"/>
        <v/>
      </c>
      <c r="CD14" s="88"/>
      <c r="CE14" s="76" t="str">
        <f t="shared" si="32"/>
        <v/>
      </c>
      <c r="CF14" s="88"/>
      <c r="CG14" s="76" t="str">
        <f t="shared" si="33"/>
        <v/>
      </c>
      <c r="CH14" s="88"/>
      <c r="CI14" s="76" t="str">
        <f t="shared" si="34"/>
        <v/>
      </c>
      <c r="CJ14" s="88"/>
      <c r="CK14" s="76" t="str">
        <f t="shared" si="35"/>
        <v/>
      </c>
      <c r="CL14" s="88"/>
      <c r="CM14" s="76" t="str">
        <f t="shared" si="36"/>
        <v/>
      </c>
      <c r="CN14" s="88"/>
      <c r="CO14" s="76" t="str">
        <f t="shared" si="37"/>
        <v/>
      </c>
      <c r="CP14" s="86">
        <f t="shared" si="38"/>
        <v>40.625</v>
      </c>
      <c r="CQ14" s="82">
        <f t="shared" si="39"/>
        <v>85.625</v>
      </c>
      <c r="CR14" s="82">
        <f t="shared" si="40"/>
        <v>85.63</v>
      </c>
      <c r="CS14" s="87">
        <f t="shared" si="41"/>
        <v>77.018000000000001</v>
      </c>
      <c r="CT14" s="87">
        <f>IFERROR(VLOOKUP(CS14,REGISTRATION!$Q$22:$R$32,2),"")</f>
        <v>2.5</v>
      </c>
      <c r="CU14" s="77" t="str">
        <f t="shared" si="42"/>
        <v>PASSED</v>
      </c>
    </row>
    <row r="15" spans="1:99" x14ac:dyDescent="0.25">
      <c r="A15" s="36">
        <f>REGISTRATION!A16</f>
        <v>6</v>
      </c>
      <c r="B15" s="36" t="str">
        <f>REGISTRATION!B16</f>
        <v>2015-01-1786</v>
      </c>
      <c r="C15" s="37" t="str">
        <f>UPPER(CONCATENATE(REGISTRATION!C16," ",REGISTRATION!D16," ",REGISTRATION!F16))</f>
        <v>ANGCON NIGUELITO H</v>
      </c>
      <c r="D15" s="89">
        <v>25</v>
      </c>
      <c r="E15" s="76">
        <f t="shared" si="43"/>
        <v>50</v>
      </c>
      <c r="F15" s="79">
        <f t="shared" si="0"/>
        <v>15</v>
      </c>
      <c r="G15" s="89"/>
      <c r="H15" s="76">
        <f t="shared" si="2"/>
        <v>0</v>
      </c>
      <c r="I15" s="79">
        <f t="shared" si="1"/>
        <v>0</v>
      </c>
      <c r="J15" s="88">
        <v>7</v>
      </c>
      <c r="K15" s="76">
        <f t="shared" si="3"/>
        <v>70</v>
      </c>
      <c r="L15" s="89">
        <v>16</v>
      </c>
      <c r="M15" s="76">
        <f t="shared" si="4"/>
        <v>80</v>
      </c>
      <c r="N15" s="141">
        <v>8</v>
      </c>
      <c r="O15" s="76">
        <f t="shared" si="5"/>
        <v>80</v>
      </c>
      <c r="P15" s="89">
        <v>30</v>
      </c>
      <c r="Q15" s="76">
        <f t="shared" si="6"/>
        <v>100</v>
      </c>
      <c r="R15" s="89"/>
      <c r="S15" s="76" t="str">
        <f t="shared" si="7"/>
        <v/>
      </c>
      <c r="T15" s="89"/>
      <c r="U15" s="76" t="str">
        <f t="shared" si="8"/>
        <v/>
      </c>
      <c r="V15" s="89"/>
      <c r="W15" s="78"/>
      <c r="X15" s="89"/>
      <c r="Y15" s="78"/>
      <c r="Z15" s="89"/>
      <c r="AA15" s="78"/>
      <c r="AB15" s="78"/>
      <c r="AC15" s="78"/>
      <c r="AD15" s="89"/>
      <c r="AE15" s="78"/>
      <c r="AF15" s="89"/>
      <c r="AG15" s="78"/>
      <c r="AH15" s="89"/>
      <c r="AI15" s="78"/>
      <c r="AJ15" s="89"/>
      <c r="AK15" s="78"/>
      <c r="AL15" s="78"/>
      <c r="AM15" s="78"/>
      <c r="AN15" s="79">
        <f t="shared" si="9"/>
        <v>16.5</v>
      </c>
      <c r="AO15" s="89">
        <v>95</v>
      </c>
      <c r="AP15" s="76">
        <f t="shared" si="10"/>
        <v>95</v>
      </c>
      <c r="AQ15" s="89"/>
      <c r="AR15" s="76" t="str">
        <f t="shared" si="11"/>
        <v/>
      </c>
      <c r="AS15" s="89"/>
      <c r="AT15" s="76" t="str">
        <f t="shared" si="12"/>
        <v/>
      </c>
      <c r="AU15" s="79">
        <f t="shared" si="13"/>
        <v>9.5</v>
      </c>
      <c r="AV15" s="89">
        <v>100</v>
      </c>
      <c r="AW15" s="76">
        <f t="shared" si="14"/>
        <v>100</v>
      </c>
      <c r="AX15" s="89"/>
      <c r="AY15" s="76" t="str">
        <f t="shared" si="15"/>
        <v/>
      </c>
      <c r="AZ15" s="89"/>
      <c r="BA15" s="76" t="str">
        <f t="shared" si="16"/>
        <v/>
      </c>
      <c r="BB15" s="79">
        <f t="shared" si="17"/>
        <v>10</v>
      </c>
      <c r="BC15" s="81">
        <f t="shared" si="18"/>
        <v>51</v>
      </c>
      <c r="BD15" s="81">
        <f t="shared" si="19"/>
        <v>51</v>
      </c>
      <c r="BE15" s="89"/>
      <c r="BF15" s="76" t="str">
        <f t="shared" si="20"/>
        <v/>
      </c>
      <c r="BG15" s="89">
        <v>77</v>
      </c>
      <c r="BH15" s="76">
        <f t="shared" si="21"/>
        <v>77</v>
      </c>
      <c r="BI15" s="89"/>
      <c r="BJ15" s="76" t="str">
        <f t="shared" si="44"/>
        <v/>
      </c>
      <c r="BK15" s="86">
        <f t="shared" si="22"/>
        <v>38.5</v>
      </c>
      <c r="BL15" s="88">
        <v>70</v>
      </c>
      <c r="BM15" s="76">
        <f t="shared" si="23"/>
        <v>70</v>
      </c>
      <c r="BN15" s="88">
        <v>70</v>
      </c>
      <c r="BO15" s="76">
        <f t="shared" si="24"/>
        <v>70</v>
      </c>
      <c r="BP15" s="88">
        <v>70</v>
      </c>
      <c r="BQ15" s="76">
        <f t="shared" si="25"/>
        <v>70</v>
      </c>
      <c r="BR15" s="88">
        <v>70</v>
      </c>
      <c r="BS15" s="76">
        <f t="shared" si="26"/>
        <v>70</v>
      </c>
      <c r="BT15" s="89">
        <v>70</v>
      </c>
      <c r="BU15" s="76">
        <f t="shared" si="27"/>
        <v>70</v>
      </c>
      <c r="BV15" s="88">
        <v>100</v>
      </c>
      <c r="BW15" s="76">
        <f t="shared" si="28"/>
        <v>100</v>
      </c>
      <c r="BX15" s="88">
        <v>100</v>
      </c>
      <c r="BY15" s="76">
        <f t="shared" si="29"/>
        <v>100</v>
      </c>
      <c r="BZ15" s="88">
        <v>100</v>
      </c>
      <c r="CA15" s="76">
        <f t="shared" si="30"/>
        <v>100</v>
      </c>
      <c r="CB15" s="88"/>
      <c r="CC15" s="76" t="str">
        <f t="shared" si="31"/>
        <v/>
      </c>
      <c r="CD15" s="88"/>
      <c r="CE15" s="76" t="str">
        <f t="shared" si="32"/>
        <v/>
      </c>
      <c r="CF15" s="88"/>
      <c r="CG15" s="76" t="str">
        <f t="shared" si="33"/>
        <v/>
      </c>
      <c r="CH15" s="88"/>
      <c r="CI15" s="76" t="str">
        <f t="shared" si="34"/>
        <v/>
      </c>
      <c r="CJ15" s="88"/>
      <c r="CK15" s="76" t="str">
        <f t="shared" si="35"/>
        <v/>
      </c>
      <c r="CL15" s="88"/>
      <c r="CM15" s="76" t="str">
        <f t="shared" si="36"/>
        <v/>
      </c>
      <c r="CN15" s="88"/>
      <c r="CO15" s="76" t="str">
        <f t="shared" si="37"/>
        <v/>
      </c>
      <c r="CP15" s="86">
        <f t="shared" si="38"/>
        <v>40.625</v>
      </c>
      <c r="CQ15" s="82">
        <f t="shared" si="39"/>
        <v>79.125</v>
      </c>
      <c r="CR15" s="82">
        <f t="shared" si="40"/>
        <v>79.13</v>
      </c>
      <c r="CS15" s="87">
        <f t="shared" si="41"/>
        <v>67.878</v>
      </c>
      <c r="CT15" s="87">
        <f>IFERROR(VLOOKUP(CS15,REGISTRATION!$Q$22:$R$32,2),"")</f>
        <v>5</v>
      </c>
      <c r="CU15" s="77" t="str">
        <f t="shared" si="42"/>
        <v>FAILED</v>
      </c>
    </row>
    <row r="16" spans="1:99" x14ac:dyDescent="0.25">
      <c r="A16" s="36">
        <f>REGISTRATION!A17</f>
        <v>7</v>
      </c>
      <c r="B16" s="36" t="str">
        <f>REGISTRATION!B17</f>
        <v>2015-01-701</v>
      </c>
      <c r="C16" s="37" t="str">
        <f>UPPER(CONCATENATE(REGISTRATION!C17," ",REGISTRATION!D17," ",REGISTRATION!F17))</f>
        <v>ATIENZA MHEL VINCE V</v>
      </c>
      <c r="D16" s="89">
        <v>38</v>
      </c>
      <c r="E16" s="76">
        <f t="shared" si="43"/>
        <v>76</v>
      </c>
      <c r="F16" s="79">
        <f t="shared" si="0"/>
        <v>22.8</v>
      </c>
      <c r="G16" s="89"/>
      <c r="H16" s="76">
        <f t="shared" si="2"/>
        <v>0</v>
      </c>
      <c r="I16" s="79">
        <f t="shared" si="1"/>
        <v>0</v>
      </c>
      <c r="J16" s="88">
        <v>7</v>
      </c>
      <c r="K16" s="76">
        <f t="shared" si="3"/>
        <v>70</v>
      </c>
      <c r="L16" s="89">
        <v>20</v>
      </c>
      <c r="M16" s="76">
        <f t="shared" si="4"/>
        <v>100</v>
      </c>
      <c r="N16" s="141"/>
      <c r="O16" s="76">
        <f t="shared" si="5"/>
        <v>0</v>
      </c>
      <c r="P16" s="89">
        <v>18</v>
      </c>
      <c r="Q16" s="76">
        <f t="shared" si="6"/>
        <v>60</v>
      </c>
      <c r="R16" s="89"/>
      <c r="S16" s="76" t="str">
        <f t="shared" si="7"/>
        <v/>
      </c>
      <c r="T16" s="89"/>
      <c r="U16" s="76" t="str">
        <f t="shared" si="8"/>
        <v/>
      </c>
      <c r="V16" s="89"/>
      <c r="W16" s="78"/>
      <c r="X16" s="89"/>
      <c r="Y16" s="78"/>
      <c r="Z16" s="89"/>
      <c r="AA16" s="78"/>
      <c r="AB16" s="78"/>
      <c r="AC16" s="78"/>
      <c r="AD16" s="89"/>
      <c r="AE16" s="78"/>
      <c r="AF16" s="89"/>
      <c r="AG16" s="78"/>
      <c r="AH16" s="89"/>
      <c r="AI16" s="78"/>
      <c r="AJ16" s="89"/>
      <c r="AK16" s="78"/>
      <c r="AL16" s="78"/>
      <c r="AM16" s="78"/>
      <c r="AN16" s="79">
        <f t="shared" si="9"/>
        <v>11.5</v>
      </c>
      <c r="AO16" s="89">
        <v>95</v>
      </c>
      <c r="AP16" s="76">
        <f t="shared" si="10"/>
        <v>95</v>
      </c>
      <c r="AQ16" s="89"/>
      <c r="AR16" s="76" t="str">
        <f t="shared" si="11"/>
        <v/>
      </c>
      <c r="AS16" s="89"/>
      <c r="AT16" s="76" t="str">
        <f t="shared" si="12"/>
        <v/>
      </c>
      <c r="AU16" s="79">
        <f t="shared" si="13"/>
        <v>9.5</v>
      </c>
      <c r="AV16" s="89">
        <v>70</v>
      </c>
      <c r="AW16" s="76">
        <f t="shared" si="14"/>
        <v>70</v>
      </c>
      <c r="AX16" s="89"/>
      <c r="AY16" s="76" t="str">
        <f t="shared" si="15"/>
        <v/>
      </c>
      <c r="AZ16" s="89"/>
      <c r="BA16" s="76" t="str">
        <f t="shared" si="16"/>
        <v/>
      </c>
      <c r="BB16" s="79">
        <f t="shared" si="17"/>
        <v>7</v>
      </c>
      <c r="BC16" s="81">
        <f t="shared" si="18"/>
        <v>50.8</v>
      </c>
      <c r="BD16" s="81">
        <f t="shared" si="19"/>
        <v>50.8</v>
      </c>
      <c r="BE16" s="89"/>
      <c r="BF16" s="76" t="str">
        <f t="shared" si="20"/>
        <v/>
      </c>
      <c r="BG16" s="89"/>
      <c r="BH16" s="76">
        <f t="shared" si="21"/>
        <v>0</v>
      </c>
      <c r="BI16" s="89"/>
      <c r="BJ16" s="76" t="str">
        <f t="shared" si="44"/>
        <v/>
      </c>
      <c r="BK16" s="86">
        <f t="shared" si="22"/>
        <v>0</v>
      </c>
      <c r="BL16" s="88">
        <v>70</v>
      </c>
      <c r="BM16" s="76">
        <f t="shared" si="23"/>
        <v>70</v>
      </c>
      <c r="BN16" s="88">
        <v>70</v>
      </c>
      <c r="BO16" s="76">
        <f t="shared" si="24"/>
        <v>70</v>
      </c>
      <c r="BP16" s="88">
        <v>70</v>
      </c>
      <c r="BQ16" s="76">
        <f t="shared" si="25"/>
        <v>70</v>
      </c>
      <c r="BR16" s="88">
        <v>70</v>
      </c>
      <c r="BS16" s="76">
        <f t="shared" si="26"/>
        <v>70</v>
      </c>
      <c r="BT16" s="89">
        <v>70</v>
      </c>
      <c r="BU16" s="76">
        <f t="shared" si="27"/>
        <v>70</v>
      </c>
      <c r="BV16" s="88">
        <v>100</v>
      </c>
      <c r="BW16" s="76">
        <f t="shared" si="28"/>
        <v>100</v>
      </c>
      <c r="BX16" s="88">
        <v>100</v>
      </c>
      <c r="BY16" s="76">
        <f t="shared" si="29"/>
        <v>100</v>
      </c>
      <c r="BZ16" s="88">
        <v>100</v>
      </c>
      <c r="CA16" s="76">
        <f t="shared" si="30"/>
        <v>100</v>
      </c>
      <c r="CB16" s="88"/>
      <c r="CC16" s="76" t="str">
        <f t="shared" si="31"/>
        <v/>
      </c>
      <c r="CD16" s="88"/>
      <c r="CE16" s="76" t="str">
        <f t="shared" si="32"/>
        <v/>
      </c>
      <c r="CF16" s="88"/>
      <c r="CG16" s="76" t="str">
        <f t="shared" si="33"/>
        <v/>
      </c>
      <c r="CH16" s="88"/>
      <c r="CI16" s="76" t="str">
        <f t="shared" si="34"/>
        <v/>
      </c>
      <c r="CJ16" s="88"/>
      <c r="CK16" s="76" t="str">
        <f t="shared" si="35"/>
        <v/>
      </c>
      <c r="CL16" s="88"/>
      <c r="CM16" s="76" t="str">
        <f t="shared" si="36"/>
        <v/>
      </c>
      <c r="CN16" s="88"/>
      <c r="CO16" s="76" t="str">
        <f t="shared" si="37"/>
        <v/>
      </c>
      <c r="CP16" s="86">
        <f t="shared" si="38"/>
        <v>40.625</v>
      </c>
      <c r="CQ16" s="82">
        <f t="shared" si="39"/>
        <v>40.625</v>
      </c>
      <c r="CR16" s="82">
        <f t="shared" si="40"/>
        <v>40.630000000000003</v>
      </c>
      <c r="CS16" s="87">
        <f t="shared" si="41"/>
        <v>44.698</v>
      </c>
      <c r="CT16" s="87">
        <f>IFERROR(VLOOKUP(CS16,REGISTRATION!$Q$22:$R$32,2),"")</f>
        <v>5</v>
      </c>
      <c r="CU16" s="77" t="str">
        <f t="shared" si="42"/>
        <v>FAILED</v>
      </c>
    </row>
    <row r="17" spans="1:99" x14ac:dyDescent="0.25">
      <c r="A17" s="36">
        <f>REGISTRATION!A18</f>
        <v>8</v>
      </c>
      <c r="B17" s="36" t="str">
        <f>REGISTRATION!B18</f>
        <v>2014-01-398</v>
      </c>
      <c r="C17" s="37" t="str">
        <f>UPPER(CONCATENATE(REGISTRATION!C18," ",REGISTRATION!D18," ",REGISTRATION!F18))</f>
        <v>BABADILLA MARK ANTHONY B</v>
      </c>
      <c r="D17" s="89">
        <v>38</v>
      </c>
      <c r="E17" s="76">
        <f t="shared" si="43"/>
        <v>76</v>
      </c>
      <c r="F17" s="79">
        <f t="shared" si="0"/>
        <v>22.8</v>
      </c>
      <c r="G17" s="89"/>
      <c r="H17" s="76">
        <f t="shared" si="2"/>
        <v>0</v>
      </c>
      <c r="I17" s="79">
        <f t="shared" si="1"/>
        <v>0</v>
      </c>
      <c r="J17" s="88">
        <v>9</v>
      </c>
      <c r="K17" s="76">
        <f t="shared" si="3"/>
        <v>90</v>
      </c>
      <c r="L17" s="89">
        <v>17</v>
      </c>
      <c r="M17" s="76">
        <f t="shared" si="4"/>
        <v>85</v>
      </c>
      <c r="N17" s="141">
        <v>9</v>
      </c>
      <c r="O17" s="76">
        <f t="shared" si="5"/>
        <v>90</v>
      </c>
      <c r="P17" s="89">
        <v>30</v>
      </c>
      <c r="Q17" s="76">
        <f t="shared" si="6"/>
        <v>100</v>
      </c>
      <c r="R17" s="89"/>
      <c r="S17" s="76" t="str">
        <f t="shared" si="7"/>
        <v/>
      </c>
      <c r="T17" s="89"/>
      <c r="U17" s="76" t="str">
        <f t="shared" si="8"/>
        <v/>
      </c>
      <c r="V17" s="89"/>
      <c r="W17" s="78"/>
      <c r="X17" s="89"/>
      <c r="Y17" s="78"/>
      <c r="Z17" s="89"/>
      <c r="AA17" s="78"/>
      <c r="AB17" s="78"/>
      <c r="AC17" s="78"/>
      <c r="AD17" s="89"/>
      <c r="AE17" s="78"/>
      <c r="AF17" s="89"/>
      <c r="AG17" s="78"/>
      <c r="AH17" s="89"/>
      <c r="AI17" s="78"/>
      <c r="AJ17" s="89"/>
      <c r="AK17" s="78"/>
      <c r="AL17" s="78"/>
      <c r="AM17" s="78"/>
      <c r="AN17" s="79">
        <f t="shared" si="9"/>
        <v>18.25</v>
      </c>
      <c r="AO17" s="89">
        <v>95</v>
      </c>
      <c r="AP17" s="76">
        <f t="shared" si="10"/>
        <v>95</v>
      </c>
      <c r="AQ17" s="89"/>
      <c r="AR17" s="76" t="str">
        <f t="shared" si="11"/>
        <v/>
      </c>
      <c r="AS17" s="89"/>
      <c r="AT17" s="76" t="str">
        <f t="shared" si="12"/>
        <v/>
      </c>
      <c r="AU17" s="79">
        <f t="shared" si="13"/>
        <v>9.5</v>
      </c>
      <c r="AV17" s="89">
        <v>100</v>
      </c>
      <c r="AW17" s="76">
        <f t="shared" si="14"/>
        <v>100</v>
      </c>
      <c r="AX17" s="89"/>
      <c r="AY17" s="76" t="str">
        <f t="shared" si="15"/>
        <v/>
      </c>
      <c r="AZ17" s="89"/>
      <c r="BA17" s="76" t="str">
        <f t="shared" si="16"/>
        <v/>
      </c>
      <c r="BB17" s="79">
        <f t="shared" si="17"/>
        <v>10</v>
      </c>
      <c r="BC17" s="81">
        <f t="shared" si="18"/>
        <v>60.55</v>
      </c>
      <c r="BD17" s="81">
        <f t="shared" si="19"/>
        <v>60.55</v>
      </c>
      <c r="BE17" s="89"/>
      <c r="BF17" s="76" t="str">
        <f t="shared" si="20"/>
        <v/>
      </c>
      <c r="BG17" s="89">
        <v>78</v>
      </c>
      <c r="BH17" s="76">
        <f t="shared" si="21"/>
        <v>78</v>
      </c>
      <c r="BI17" s="89"/>
      <c r="BJ17" s="76" t="str">
        <f t="shared" si="44"/>
        <v/>
      </c>
      <c r="BK17" s="86">
        <f t="shared" si="22"/>
        <v>39</v>
      </c>
      <c r="BL17" s="88">
        <v>70</v>
      </c>
      <c r="BM17" s="76">
        <f t="shared" si="23"/>
        <v>70</v>
      </c>
      <c r="BN17" s="88">
        <v>70</v>
      </c>
      <c r="BO17" s="76">
        <f t="shared" si="24"/>
        <v>70</v>
      </c>
      <c r="BP17" s="88">
        <v>70</v>
      </c>
      <c r="BQ17" s="76">
        <f t="shared" si="25"/>
        <v>70</v>
      </c>
      <c r="BR17" s="88">
        <v>70</v>
      </c>
      <c r="BS17" s="76">
        <f t="shared" si="26"/>
        <v>70</v>
      </c>
      <c r="BT17" s="89"/>
      <c r="BU17" s="76">
        <f t="shared" si="27"/>
        <v>0</v>
      </c>
      <c r="BV17" s="88">
        <v>100</v>
      </c>
      <c r="BW17" s="76">
        <f t="shared" si="28"/>
        <v>100</v>
      </c>
      <c r="BX17" s="88">
        <v>100</v>
      </c>
      <c r="BY17" s="76">
        <f t="shared" si="29"/>
        <v>100</v>
      </c>
      <c r="BZ17" s="88">
        <v>100</v>
      </c>
      <c r="CA17" s="76">
        <f t="shared" si="30"/>
        <v>100</v>
      </c>
      <c r="CB17" s="88"/>
      <c r="CC17" s="76" t="str">
        <f t="shared" si="31"/>
        <v/>
      </c>
      <c r="CD17" s="88"/>
      <c r="CE17" s="76" t="str">
        <f t="shared" si="32"/>
        <v/>
      </c>
      <c r="CF17" s="88"/>
      <c r="CG17" s="76" t="str">
        <f t="shared" si="33"/>
        <v/>
      </c>
      <c r="CH17" s="88"/>
      <c r="CI17" s="76" t="str">
        <f t="shared" si="34"/>
        <v/>
      </c>
      <c r="CJ17" s="88"/>
      <c r="CK17" s="76" t="str">
        <f t="shared" si="35"/>
        <v/>
      </c>
      <c r="CL17" s="88"/>
      <c r="CM17" s="76" t="str">
        <f t="shared" si="36"/>
        <v/>
      </c>
      <c r="CN17" s="88"/>
      <c r="CO17" s="76" t="str">
        <f t="shared" si="37"/>
        <v/>
      </c>
      <c r="CP17" s="86">
        <f t="shared" si="38"/>
        <v>36.25</v>
      </c>
      <c r="CQ17" s="82">
        <f t="shared" si="39"/>
        <v>75.25</v>
      </c>
      <c r="CR17" s="82">
        <f t="shared" si="40"/>
        <v>75.25</v>
      </c>
      <c r="CS17" s="87">
        <f t="shared" si="41"/>
        <v>69.37</v>
      </c>
      <c r="CT17" s="87">
        <f>IFERROR(VLOOKUP(CS17,REGISTRATION!$Q$22:$R$32,2),"")</f>
        <v>5</v>
      </c>
      <c r="CU17" s="77" t="str">
        <f t="shared" si="42"/>
        <v>FAILED</v>
      </c>
    </row>
    <row r="18" spans="1:99" x14ac:dyDescent="0.25">
      <c r="A18" s="36">
        <f>REGISTRATION!A19</f>
        <v>9</v>
      </c>
      <c r="B18" s="36" t="str">
        <f>REGISTRATION!B19</f>
        <v>2017-01-152</v>
      </c>
      <c r="C18" s="37" t="str">
        <f>UPPER(CONCATENATE(REGISTRATION!C19," ",REGISTRATION!D19," ",REGISTRATION!F19))</f>
        <v>BACUNGAN KIMBERLY C</v>
      </c>
      <c r="D18" s="89">
        <v>36</v>
      </c>
      <c r="E18" s="76">
        <f t="shared" si="43"/>
        <v>72</v>
      </c>
      <c r="F18" s="79">
        <f t="shared" si="0"/>
        <v>21.599999999999998</v>
      </c>
      <c r="G18" s="89"/>
      <c r="H18" s="76">
        <f t="shared" si="2"/>
        <v>0</v>
      </c>
      <c r="I18" s="79">
        <f t="shared" si="1"/>
        <v>0</v>
      </c>
      <c r="J18" s="88">
        <v>9</v>
      </c>
      <c r="K18" s="76">
        <f t="shared" si="3"/>
        <v>90</v>
      </c>
      <c r="L18" s="89">
        <v>17</v>
      </c>
      <c r="M18" s="76">
        <f t="shared" si="4"/>
        <v>85</v>
      </c>
      <c r="N18" s="141"/>
      <c r="O18" s="76">
        <f t="shared" si="5"/>
        <v>0</v>
      </c>
      <c r="P18" s="89">
        <v>18</v>
      </c>
      <c r="Q18" s="76">
        <f t="shared" si="6"/>
        <v>60</v>
      </c>
      <c r="R18" s="89"/>
      <c r="S18" s="76" t="str">
        <f t="shared" si="7"/>
        <v/>
      </c>
      <c r="T18" s="89"/>
      <c r="U18" s="76" t="str">
        <f t="shared" si="8"/>
        <v/>
      </c>
      <c r="V18" s="89"/>
      <c r="W18" s="78"/>
      <c r="X18" s="89"/>
      <c r="Y18" s="78"/>
      <c r="Z18" s="89"/>
      <c r="AA18" s="78"/>
      <c r="AB18" s="78"/>
      <c r="AC18" s="78"/>
      <c r="AD18" s="89"/>
      <c r="AE18" s="78"/>
      <c r="AF18" s="89"/>
      <c r="AG18" s="78"/>
      <c r="AH18" s="89"/>
      <c r="AI18" s="78"/>
      <c r="AJ18" s="89"/>
      <c r="AK18" s="78"/>
      <c r="AL18" s="78"/>
      <c r="AM18" s="78"/>
      <c r="AN18" s="79">
        <f t="shared" si="9"/>
        <v>11.75</v>
      </c>
      <c r="AO18" s="89">
        <v>95</v>
      </c>
      <c r="AP18" s="76">
        <f t="shared" si="10"/>
        <v>95</v>
      </c>
      <c r="AQ18" s="89"/>
      <c r="AR18" s="76" t="str">
        <f t="shared" si="11"/>
        <v/>
      </c>
      <c r="AS18" s="89"/>
      <c r="AT18" s="76" t="str">
        <f t="shared" si="12"/>
        <v/>
      </c>
      <c r="AU18" s="79">
        <f t="shared" si="13"/>
        <v>9.5</v>
      </c>
      <c r="AV18" s="89">
        <v>70</v>
      </c>
      <c r="AW18" s="76">
        <f t="shared" si="14"/>
        <v>70</v>
      </c>
      <c r="AX18" s="89"/>
      <c r="AY18" s="76" t="str">
        <f t="shared" si="15"/>
        <v/>
      </c>
      <c r="AZ18" s="89"/>
      <c r="BA18" s="76" t="str">
        <f t="shared" si="16"/>
        <v/>
      </c>
      <c r="BB18" s="79">
        <f t="shared" si="17"/>
        <v>7</v>
      </c>
      <c r="BC18" s="81">
        <f t="shared" si="18"/>
        <v>49.849999999999994</v>
      </c>
      <c r="BD18" s="81">
        <f t="shared" si="19"/>
        <v>49.85</v>
      </c>
      <c r="BE18" s="89"/>
      <c r="BF18" s="76" t="str">
        <f t="shared" si="20"/>
        <v/>
      </c>
      <c r="BG18" s="89">
        <v>88</v>
      </c>
      <c r="BH18" s="76">
        <f t="shared" si="21"/>
        <v>88</v>
      </c>
      <c r="BI18" s="89"/>
      <c r="BJ18" s="76" t="str">
        <f t="shared" si="44"/>
        <v/>
      </c>
      <c r="BK18" s="86">
        <f t="shared" si="22"/>
        <v>44</v>
      </c>
      <c r="BL18" s="88">
        <v>70</v>
      </c>
      <c r="BM18" s="76">
        <f t="shared" si="23"/>
        <v>70</v>
      </c>
      <c r="BN18" s="88">
        <v>70</v>
      </c>
      <c r="BO18" s="76">
        <f t="shared" si="24"/>
        <v>70</v>
      </c>
      <c r="BP18" s="88">
        <v>70</v>
      </c>
      <c r="BQ18" s="76">
        <f t="shared" si="25"/>
        <v>70</v>
      </c>
      <c r="BR18" s="88"/>
      <c r="BS18" s="76">
        <f t="shared" si="26"/>
        <v>0</v>
      </c>
      <c r="BT18" s="89">
        <v>100</v>
      </c>
      <c r="BU18" s="76">
        <f t="shared" si="27"/>
        <v>100</v>
      </c>
      <c r="BV18" s="88">
        <v>100</v>
      </c>
      <c r="BW18" s="76">
        <f t="shared" si="28"/>
        <v>100</v>
      </c>
      <c r="BX18" s="88">
        <v>100</v>
      </c>
      <c r="BY18" s="76">
        <f t="shared" si="29"/>
        <v>100</v>
      </c>
      <c r="BZ18" s="88">
        <v>100</v>
      </c>
      <c r="CA18" s="76">
        <f t="shared" si="30"/>
        <v>100</v>
      </c>
      <c r="CB18" s="88"/>
      <c r="CC18" s="76" t="str">
        <f t="shared" si="31"/>
        <v/>
      </c>
      <c r="CD18" s="88"/>
      <c r="CE18" s="76" t="str">
        <f t="shared" si="32"/>
        <v/>
      </c>
      <c r="CF18" s="88"/>
      <c r="CG18" s="76" t="str">
        <f t="shared" si="33"/>
        <v/>
      </c>
      <c r="CH18" s="88"/>
      <c r="CI18" s="76" t="str">
        <f t="shared" si="34"/>
        <v/>
      </c>
      <c r="CJ18" s="88"/>
      <c r="CK18" s="76" t="str">
        <f t="shared" si="35"/>
        <v/>
      </c>
      <c r="CL18" s="88"/>
      <c r="CM18" s="76" t="str">
        <f t="shared" si="36"/>
        <v/>
      </c>
      <c r="CN18" s="88"/>
      <c r="CO18" s="76" t="str">
        <f t="shared" si="37"/>
        <v/>
      </c>
      <c r="CP18" s="86">
        <f t="shared" si="38"/>
        <v>38.125</v>
      </c>
      <c r="CQ18" s="82">
        <f t="shared" si="39"/>
        <v>82.125</v>
      </c>
      <c r="CR18" s="82">
        <f t="shared" si="40"/>
        <v>82.13</v>
      </c>
      <c r="CS18" s="87">
        <f t="shared" si="41"/>
        <v>69.218000000000004</v>
      </c>
      <c r="CT18" s="87">
        <f>IFERROR(VLOOKUP(CS18,REGISTRATION!$Q$22:$R$32,2),"")</f>
        <v>5</v>
      </c>
      <c r="CU18" s="77" t="str">
        <f t="shared" si="42"/>
        <v>FAILED</v>
      </c>
    </row>
    <row r="19" spans="1:99" x14ac:dyDescent="0.25">
      <c r="A19" s="36">
        <f>REGISTRATION!A20</f>
        <v>10</v>
      </c>
      <c r="B19" s="36" t="str">
        <f>REGISTRATION!B20</f>
        <v>2016-01-596</v>
      </c>
      <c r="C19" s="37" t="str">
        <f>UPPER(CONCATENATE(REGISTRATION!C20," ",REGISTRATION!D20," ",REGISTRATION!F20))</f>
        <v>BAYLA ADRIAN PAULO C</v>
      </c>
      <c r="D19" s="89">
        <v>44</v>
      </c>
      <c r="E19" s="76">
        <f t="shared" si="43"/>
        <v>88</v>
      </c>
      <c r="F19" s="79">
        <f t="shared" si="0"/>
        <v>26.4</v>
      </c>
      <c r="G19" s="89"/>
      <c r="H19" s="76">
        <f t="shared" si="2"/>
        <v>0</v>
      </c>
      <c r="I19" s="79">
        <f t="shared" si="1"/>
        <v>0</v>
      </c>
      <c r="J19" s="88">
        <v>9</v>
      </c>
      <c r="K19" s="76">
        <f t="shared" si="3"/>
        <v>90</v>
      </c>
      <c r="L19" s="89">
        <v>18</v>
      </c>
      <c r="M19" s="76">
        <f t="shared" si="4"/>
        <v>90</v>
      </c>
      <c r="N19" s="141">
        <v>9</v>
      </c>
      <c r="O19" s="76">
        <f t="shared" si="5"/>
        <v>90</v>
      </c>
      <c r="P19" s="89">
        <v>20</v>
      </c>
      <c r="Q19" s="76">
        <f t="shared" si="6"/>
        <v>66.666666666666657</v>
      </c>
      <c r="R19" s="89"/>
      <c r="S19" s="76" t="str">
        <f t="shared" si="7"/>
        <v/>
      </c>
      <c r="T19" s="89"/>
      <c r="U19" s="76" t="str">
        <f t="shared" si="8"/>
        <v/>
      </c>
      <c r="V19" s="89"/>
      <c r="W19" s="78"/>
      <c r="X19" s="89"/>
      <c r="Y19" s="78"/>
      <c r="Z19" s="89"/>
      <c r="AA19" s="78"/>
      <c r="AB19" s="78"/>
      <c r="AC19" s="78"/>
      <c r="AD19" s="89"/>
      <c r="AE19" s="78"/>
      <c r="AF19" s="89"/>
      <c r="AG19" s="78"/>
      <c r="AH19" s="89"/>
      <c r="AI19" s="78"/>
      <c r="AJ19" s="89"/>
      <c r="AK19" s="78"/>
      <c r="AL19" s="78"/>
      <c r="AM19" s="78"/>
      <c r="AN19" s="79">
        <f t="shared" si="9"/>
        <v>16.833333333333332</v>
      </c>
      <c r="AO19" s="89">
        <v>95</v>
      </c>
      <c r="AP19" s="76">
        <f t="shared" si="10"/>
        <v>95</v>
      </c>
      <c r="AQ19" s="89"/>
      <c r="AR19" s="76" t="str">
        <f t="shared" si="11"/>
        <v/>
      </c>
      <c r="AS19" s="89"/>
      <c r="AT19" s="76" t="str">
        <f t="shared" si="12"/>
        <v/>
      </c>
      <c r="AU19" s="79">
        <f t="shared" si="13"/>
        <v>9.5</v>
      </c>
      <c r="AV19" s="89">
        <v>50</v>
      </c>
      <c r="AW19" s="76">
        <f t="shared" si="14"/>
        <v>50</v>
      </c>
      <c r="AX19" s="89"/>
      <c r="AY19" s="76" t="str">
        <f t="shared" si="15"/>
        <v/>
      </c>
      <c r="AZ19" s="89"/>
      <c r="BA19" s="76" t="str">
        <f t="shared" si="16"/>
        <v/>
      </c>
      <c r="BB19" s="79">
        <f t="shared" si="17"/>
        <v>5</v>
      </c>
      <c r="BC19" s="81">
        <f t="shared" si="18"/>
        <v>57.733333333333334</v>
      </c>
      <c r="BD19" s="81">
        <f t="shared" si="19"/>
        <v>57.73</v>
      </c>
      <c r="BE19" s="89"/>
      <c r="BF19" s="76" t="str">
        <f t="shared" si="20"/>
        <v/>
      </c>
      <c r="BG19" s="89"/>
      <c r="BH19" s="76">
        <f t="shared" si="21"/>
        <v>0</v>
      </c>
      <c r="BI19" s="89"/>
      <c r="BJ19" s="76" t="str">
        <f t="shared" si="44"/>
        <v/>
      </c>
      <c r="BK19" s="86">
        <f t="shared" si="22"/>
        <v>0</v>
      </c>
      <c r="BL19" s="88">
        <v>70</v>
      </c>
      <c r="BM19" s="76">
        <f t="shared" si="23"/>
        <v>70</v>
      </c>
      <c r="BN19" s="88">
        <v>70</v>
      </c>
      <c r="BO19" s="76">
        <f t="shared" si="24"/>
        <v>70</v>
      </c>
      <c r="BP19" s="88">
        <v>70</v>
      </c>
      <c r="BQ19" s="76">
        <f t="shared" si="25"/>
        <v>70</v>
      </c>
      <c r="BR19" s="88">
        <v>70</v>
      </c>
      <c r="BS19" s="76">
        <f t="shared" si="26"/>
        <v>70</v>
      </c>
      <c r="BT19" s="89">
        <v>70</v>
      </c>
      <c r="BU19" s="76">
        <f t="shared" si="27"/>
        <v>70</v>
      </c>
      <c r="BV19" s="88">
        <v>100</v>
      </c>
      <c r="BW19" s="76">
        <f t="shared" si="28"/>
        <v>100</v>
      </c>
      <c r="BX19" s="88">
        <v>100</v>
      </c>
      <c r="BY19" s="76">
        <f t="shared" si="29"/>
        <v>100</v>
      </c>
      <c r="BZ19" s="88">
        <v>100</v>
      </c>
      <c r="CA19" s="76">
        <f t="shared" si="30"/>
        <v>100</v>
      </c>
      <c r="CB19" s="88"/>
      <c r="CC19" s="76" t="str">
        <f t="shared" si="31"/>
        <v/>
      </c>
      <c r="CD19" s="88"/>
      <c r="CE19" s="76" t="str">
        <f t="shared" si="32"/>
        <v/>
      </c>
      <c r="CF19" s="88"/>
      <c r="CG19" s="76" t="str">
        <f t="shared" si="33"/>
        <v/>
      </c>
      <c r="CH19" s="88"/>
      <c r="CI19" s="76" t="str">
        <f t="shared" si="34"/>
        <v/>
      </c>
      <c r="CJ19" s="88"/>
      <c r="CK19" s="76" t="str">
        <f t="shared" si="35"/>
        <v/>
      </c>
      <c r="CL19" s="88"/>
      <c r="CM19" s="76" t="str">
        <f t="shared" si="36"/>
        <v/>
      </c>
      <c r="CN19" s="88"/>
      <c r="CO19" s="76" t="str">
        <f t="shared" si="37"/>
        <v/>
      </c>
      <c r="CP19" s="86">
        <f t="shared" si="38"/>
        <v>40.625</v>
      </c>
      <c r="CQ19" s="82">
        <f t="shared" si="39"/>
        <v>40.625</v>
      </c>
      <c r="CR19" s="82">
        <f t="shared" si="40"/>
        <v>40.630000000000003</v>
      </c>
      <c r="CS19" s="87">
        <f t="shared" si="41"/>
        <v>47.47</v>
      </c>
      <c r="CT19" s="87">
        <f>IFERROR(VLOOKUP(CS19,REGISTRATION!$Q$22:$R$32,2),"")</f>
        <v>5</v>
      </c>
      <c r="CU19" s="77" t="str">
        <f t="shared" si="42"/>
        <v>FAILED</v>
      </c>
    </row>
    <row r="20" spans="1:99" x14ac:dyDescent="0.25">
      <c r="A20" s="36">
        <f>REGISTRATION!A21</f>
        <v>11</v>
      </c>
      <c r="B20" s="36" t="str">
        <f>REGISTRATION!B21</f>
        <v>2013-01-1006</v>
      </c>
      <c r="C20" s="37" t="str">
        <f>UPPER(CONCATENATE(REGISTRATION!C21," ",REGISTRATION!D21," ",REGISTRATION!F21))</f>
        <v>BONILLA JERRYCO D</v>
      </c>
      <c r="D20" s="89">
        <v>19</v>
      </c>
      <c r="E20" s="76">
        <f t="shared" si="43"/>
        <v>38</v>
      </c>
      <c r="F20" s="79">
        <f t="shared" si="0"/>
        <v>11.4</v>
      </c>
      <c r="G20" s="89"/>
      <c r="H20" s="76">
        <f t="shared" si="2"/>
        <v>0</v>
      </c>
      <c r="I20" s="79">
        <f t="shared" si="1"/>
        <v>0</v>
      </c>
      <c r="J20" s="88">
        <v>8</v>
      </c>
      <c r="K20" s="76">
        <f t="shared" si="3"/>
        <v>80</v>
      </c>
      <c r="L20" s="89">
        <v>20</v>
      </c>
      <c r="M20" s="76">
        <f t="shared" si="4"/>
        <v>100</v>
      </c>
      <c r="N20" s="141">
        <v>7</v>
      </c>
      <c r="O20" s="76">
        <f t="shared" si="5"/>
        <v>70</v>
      </c>
      <c r="P20" s="89">
        <v>18</v>
      </c>
      <c r="Q20" s="76">
        <f t="shared" si="6"/>
        <v>60</v>
      </c>
      <c r="R20" s="89"/>
      <c r="S20" s="76" t="str">
        <f t="shared" si="7"/>
        <v/>
      </c>
      <c r="T20" s="89"/>
      <c r="U20" s="76" t="str">
        <f t="shared" si="8"/>
        <v/>
      </c>
      <c r="V20" s="89"/>
      <c r="W20" s="78"/>
      <c r="X20" s="89"/>
      <c r="Y20" s="78"/>
      <c r="Z20" s="89"/>
      <c r="AA20" s="78"/>
      <c r="AB20" s="78"/>
      <c r="AC20" s="78"/>
      <c r="AD20" s="89"/>
      <c r="AE20" s="78"/>
      <c r="AF20" s="89"/>
      <c r="AG20" s="78"/>
      <c r="AH20" s="89"/>
      <c r="AI20" s="78"/>
      <c r="AJ20" s="89"/>
      <c r="AK20" s="78"/>
      <c r="AL20" s="78"/>
      <c r="AM20" s="78"/>
      <c r="AN20" s="79">
        <f t="shared" si="9"/>
        <v>15.5</v>
      </c>
      <c r="AO20" s="89">
        <v>95</v>
      </c>
      <c r="AP20" s="76">
        <f t="shared" si="10"/>
        <v>95</v>
      </c>
      <c r="AQ20" s="89"/>
      <c r="AR20" s="76" t="str">
        <f t="shared" si="11"/>
        <v/>
      </c>
      <c r="AS20" s="89"/>
      <c r="AT20" s="76" t="str">
        <f t="shared" si="12"/>
        <v/>
      </c>
      <c r="AU20" s="79">
        <f t="shared" si="13"/>
        <v>9.5</v>
      </c>
      <c r="AV20" s="89">
        <v>100</v>
      </c>
      <c r="AW20" s="76">
        <f t="shared" si="14"/>
        <v>100</v>
      </c>
      <c r="AX20" s="89"/>
      <c r="AY20" s="76" t="str">
        <f t="shared" si="15"/>
        <v/>
      </c>
      <c r="AZ20" s="89"/>
      <c r="BA20" s="76" t="str">
        <f t="shared" si="16"/>
        <v/>
      </c>
      <c r="BB20" s="79">
        <f t="shared" si="17"/>
        <v>10</v>
      </c>
      <c r="BC20" s="81">
        <f t="shared" si="18"/>
        <v>46.4</v>
      </c>
      <c r="BD20" s="81">
        <f t="shared" si="19"/>
        <v>46.4</v>
      </c>
      <c r="BE20" s="89"/>
      <c r="BF20" s="76" t="str">
        <f t="shared" si="20"/>
        <v/>
      </c>
      <c r="BG20" s="89"/>
      <c r="BH20" s="76">
        <f t="shared" si="21"/>
        <v>0</v>
      </c>
      <c r="BI20" s="89"/>
      <c r="BJ20" s="76" t="str">
        <f t="shared" si="44"/>
        <v/>
      </c>
      <c r="BK20" s="86">
        <f t="shared" si="22"/>
        <v>0</v>
      </c>
      <c r="BL20" s="88">
        <v>70</v>
      </c>
      <c r="BM20" s="76">
        <f t="shared" si="23"/>
        <v>70</v>
      </c>
      <c r="BN20" s="88">
        <v>70</v>
      </c>
      <c r="BO20" s="76">
        <f t="shared" si="24"/>
        <v>70</v>
      </c>
      <c r="BP20" s="88">
        <v>70</v>
      </c>
      <c r="BQ20" s="76">
        <f t="shared" si="25"/>
        <v>70</v>
      </c>
      <c r="BR20" s="88">
        <v>70</v>
      </c>
      <c r="BS20" s="76">
        <f t="shared" si="26"/>
        <v>70</v>
      </c>
      <c r="BT20" s="89"/>
      <c r="BU20" s="76">
        <f t="shared" si="27"/>
        <v>0</v>
      </c>
      <c r="BV20" s="88">
        <v>100</v>
      </c>
      <c r="BW20" s="76">
        <f t="shared" si="28"/>
        <v>100</v>
      </c>
      <c r="BX20" s="88">
        <v>100</v>
      </c>
      <c r="BY20" s="76">
        <f t="shared" si="29"/>
        <v>100</v>
      </c>
      <c r="BZ20" s="88">
        <v>100</v>
      </c>
      <c r="CA20" s="76">
        <f t="shared" si="30"/>
        <v>100</v>
      </c>
      <c r="CB20" s="88"/>
      <c r="CC20" s="76" t="str">
        <f t="shared" si="31"/>
        <v/>
      </c>
      <c r="CD20" s="88"/>
      <c r="CE20" s="76" t="str">
        <f t="shared" si="32"/>
        <v/>
      </c>
      <c r="CF20" s="88"/>
      <c r="CG20" s="76" t="str">
        <f t="shared" si="33"/>
        <v/>
      </c>
      <c r="CH20" s="88"/>
      <c r="CI20" s="76" t="str">
        <f t="shared" si="34"/>
        <v/>
      </c>
      <c r="CJ20" s="88"/>
      <c r="CK20" s="76" t="str">
        <f t="shared" si="35"/>
        <v/>
      </c>
      <c r="CL20" s="88"/>
      <c r="CM20" s="76" t="str">
        <f t="shared" si="36"/>
        <v/>
      </c>
      <c r="CN20" s="88"/>
      <c r="CO20" s="76" t="str">
        <f t="shared" si="37"/>
        <v/>
      </c>
      <c r="CP20" s="86">
        <f t="shared" si="38"/>
        <v>36.25</v>
      </c>
      <c r="CQ20" s="82">
        <f t="shared" si="39"/>
        <v>36.25</v>
      </c>
      <c r="CR20" s="82">
        <f t="shared" si="40"/>
        <v>36.25</v>
      </c>
      <c r="CS20" s="87">
        <f t="shared" si="41"/>
        <v>40.31</v>
      </c>
      <c r="CT20" s="87">
        <f>IFERROR(VLOOKUP(CS20,REGISTRATION!$Q$22:$R$32,2),"")</f>
        <v>5</v>
      </c>
      <c r="CU20" s="77" t="str">
        <f t="shared" si="42"/>
        <v>FAILED</v>
      </c>
    </row>
    <row r="21" spans="1:99" x14ac:dyDescent="0.25">
      <c r="A21" s="36">
        <f>REGISTRATION!A22</f>
        <v>12</v>
      </c>
      <c r="B21" s="36" t="str">
        <f>REGISTRATION!B22</f>
        <v>2015-01-965</v>
      </c>
      <c r="C21" s="37" t="str">
        <f>UPPER(CONCATENATE(REGISTRATION!C22," ",REGISTRATION!D22," ",REGISTRATION!F22))</f>
        <v>CABASAN ELMAR V</v>
      </c>
      <c r="D21" s="89">
        <v>36</v>
      </c>
      <c r="E21" s="76">
        <f t="shared" si="43"/>
        <v>72</v>
      </c>
      <c r="F21" s="79">
        <f t="shared" si="0"/>
        <v>21.599999999999998</v>
      </c>
      <c r="G21" s="89"/>
      <c r="H21" s="76">
        <f t="shared" si="2"/>
        <v>0</v>
      </c>
      <c r="I21" s="79">
        <f t="shared" si="1"/>
        <v>0</v>
      </c>
      <c r="J21" s="88">
        <v>9</v>
      </c>
      <c r="K21" s="76">
        <f t="shared" si="3"/>
        <v>90</v>
      </c>
      <c r="L21" s="89">
        <v>20</v>
      </c>
      <c r="M21" s="76">
        <f t="shared" si="4"/>
        <v>100</v>
      </c>
      <c r="N21" s="141">
        <v>10</v>
      </c>
      <c r="O21" s="76">
        <f t="shared" si="5"/>
        <v>100</v>
      </c>
      <c r="P21" s="89">
        <v>30</v>
      </c>
      <c r="Q21" s="76">
        <f t="shared" si="6"/>
        <v>100</v>
      </c>
      <c r="R21" s="89"/>
      <c r="S21" s="76" t="str">
        <f t="shared" si="7"/>
        <v/>
      </c>
      <c r="T21" s="89"/>
      <c r="U21" s="76" t="str">
        <f t="shared" si="8"/>
        <v/>
      </c>
      <c r="V21" s="89"/>
      <c r="W21" s="78"/>
      <c r="X21" s="89"/>
      <c r="Y21" s="78"/>
      <c r="Z21" s="89"/>
      <c r="AA21" s="78"/>
      <c r="AB21" s="78"/>
      <c r="AC21" s="78"/>
      <c r="AD21" s="89"/>
      <c r="AE21" s="78"/>
      <c r="AF21" s="89"/>
      <c r="AG21" s="78"/>
      <c r="AH21" s="89"/>
      <c r="AI21" s="78"/>
      <c r="AJ21" s="89"/>
      <c r="AK21" s="78"/>
      <c r="AL21" s="78"/>
      <c r="AM21" s="78"/>
      <c r="AN21" s="79">
        <f t="shared" si="9"/>
        <v>19.5</v>
      </c>
      <c r="AO21" s="89">
        <v>95</v>
      </c>
      <c r="AP21" s="76">
        <f t="shared" si="10"/>
        <v>95</v>
      </c>
      <c r="AQ21" s="89"/>
      <c r="AR21" s="76" t="str">
        <f t="shared" si="11"/>
        <v/>
      </c>
      <c r="AS21" s="89"/>
      <c r="AT21" s="76" t="str">
        <f t="shared" si="12"/>
        <v/>
      </c>
      <c r="AU21" s="79">
        <f t="shared" si="13"/>
        <v>9.5</v>
      </c>
      <c r="AV21" s="89">
        <v>100</v>
      </c>
      <c r="AW21" s="76">
        <f t="shared" si="14"/>
        <v>100</v>
      </c>
      <c r="AX21" s="89"/>
      <c r="AY21" s="76" t="str">
        <f t="shared" si="15"/>
        <v/>
      </c>
      <c r="AZ21" s="89"/>
      <c r="BA21" s="76" t="str">
        <f t="shared" si="16"/>
        <v/>
      </c>
      <c r="BB21" s="79">
        <f t="shared" si="17"/>
        <v>10</v>
      </c>
      <c r="BC21" s="81">
        <f t="shared" si="18"/>
        <v>60.599999999999994</v>
      </c>
      <c r="BD21" s="81">
        <f t="shared" si="19"/>
        <v>60.6</v>
      </c>
      <c r="BE21" s="89"/>
      <c r="BF21" s="76" t="str">
        <f t="shared" si="20"/>
        <v/>
      </c>
      <c r="BG21" s="89">
        <v>90</v>
      </c>
      <c r="BH21" s="76">
        <f t="shared" si="21"/>
        <v>90</v>
      </c>
      <c r="BI21" s="89"/>
      <c r="BJ21" s="76" t="str">
        <f t="shared" si="44"/>
        <v/>
      </c>
      <c r="BK21" s="86">
        <f t="shared" si="22"/>
        <v>45</v>
      </c>
      <c r="BL21" s="88">
        <v>70</v>
      </c>
      <c r="BM21" s="76">
        <f t="shared" si="23"/>
        <v>70</v>
      </c>
      <c r="BN21" s="88">
        <v>70</v>
      </c>
      <c r="BO21" s="76">
        <f t="shared" si="24"/>
        <v>70</v>
      </c>
      <c r="BP21" s="88">
        <v>70</v>
      </c>
      <c r="BQ21" s="76">
        <f t="shared" si="25"/>
        <v>70</v>
      </c>
      <c r="BR21" s="88">
        <v>70</v>
      </c>
      <c r="BS21" s="76">
        <f t="shared" si="26"/>
        <v>70</v>
      </c>
      <c r="BT21" s="89">
        <v>70</v>
      </c>
      <c r="BU21" s="76">
        <f t="shared" si="27"/>
        <v>70</v>
      </c>
      <c r="BV21" s="88">
        <v>100</v>
      </c>
      <c r="BW21" s="76">
        <f t="shared" si="28"/>
        <v>100</v>
      </c>
      <c r="BX21" s="88">
        <v>100</v>
      </c>
      <c r="BY21" s="76">
        <f t="shared" si="29"/>
        <v>100</v>
      </c>
      <c r="BZ21" s="88">
        <v>100</v>
      </c>
      <c r="CA21" s="76">
        <f t="shared" si="30"/>
        <v>100</v>
      </c>
      <c r="CB21" s="88"/>
      <c r="CC21" s="76" t="str">
        <f t="shared" si="31"/>
        <v/>
      </c>
      <c r="CD21" s="88"/>
      <c r="CE21" s="76" t="str">
        <f t="shared" si="32"/>
        <v/>
      </c>
      <c r="CF21" s="88"/>
      <c r="CG21" s="76" t="str">
        <f t="shared" si="33"/>
        <v/>
      </c>
      <c r="CH21" s="88"/>
      <c r="CI21" s="76" t="str">
        <f t="shared" si="34"/>
        <v/>
      </c>
      <c r="CJ21" s="88"/>
      <c r="CK21" s="76" t="str">
        <f t="shared" si="35"/>
        <v/>
      </c>
      <c r="CL21" s="88"/>
      <c r="CM21" s="76" t="str">
        <f t="shared" si="36"/>
        <v/>
      </c>
      <c r="CN21" s="88"/>
      <c r="CO21" s="76" t="str">
        <f t="shared" si="37"/>
        <v/>
      </c>
      <c r="CP21" s="86">
        <f t="shared" si="38"/>
        <v>40.625</v>
      </c>
      <c r="CQ21" s="82">
        <f t="shared" si="39"/>
        <v>85.625</v>
      </c>
      <c r="CR21" s="82">
        <f t="shared" si="40"/>
        <v>85.63</v>
      </c>
      <c r="CS21" s="87">
        <f t="shared" si="41"/>
        <v>75.617999999999995</v>
      </c>
      <c r="CT21" s="87">
        <f>IFERROR(VLOOKUP(CS21,REGISTRATION!$Q$22:$R$32,2),"")</f>
        <v>2.75</v>
      </c>
      <c r="CU21" s="77" t="str">
        <f t="shared" si="42"/>
        <v>PASSED</v>
      </c>
    </row>
    <row r="22" spans="1:99" x14ac:dyDescent="0.25">
      <c r="A22" s="36">
        <f>REGISTRATION!A23</f>
        <v>13</v>
      </c>
      <c r="B22" s="36" t="str">
        <f>REGISTRATION!B23</f>
        <v>2017-01-223</v>
      </c>
      <c r="C22" s="37" t="str">
        <f>UPPER(CONCATENATE(REGISTRATION!C23," ",REGISTRATION!D23," ",REGISTRATION!F23))</f>
        <v>CANDIDO PELEGRIN III D</v>
      </c>
      <c r="D22" s="89">
        <v>36</v>
      </c>
      <c r="E22" s="76">
        <f t="shared" si="43"/>
        <v>72</v>
      </c>
      <c r="F22" s="79">
        <f t="shared" si="0"/>
        <v>21.599999999999998</v>
      </c>
      <c r="G22" s="89"/>
      <c r="H22" s="76">
        <f t="shared" si="2"/>
        <v>0</v>
      </c>
      <c r="I22" s="79">
        <f t="shared" si="1"/>
        <v>0</v>
      </c>
      <c r="J22" s="88">
        <v>8</v>
      </c>
      <c r="K22" s="76">
        <f t="shared" si="3"/>
        <v>80</v>
      </c>
      <c r="L22" s="89">
        <v>16</v>
      </c>
      <c r="M22" s="76">
        <f t="shared" si="4"/>
        <v>80</v>
      </c>
      <c r="N22" s="141">
        <v>10</v>
      </c>
      <c r="O22" s="76">
        <f t="shared" si="5"/>
        <v>100</v>
      </c>
      <c r="P22" s="89">
        <v>30</v>
      </c>
      <c r="Q22" s="76">
        <f t="shared" si="6"/>
        <v>100</v>
      </c>
      <c r="R22" s="89"/>
      <c r="S22" s="76" t="str">
        <f t="shared" si="7"/>
        <v/>
      </c>
      <c r="T22" s="89"/>
      <c r="U22" s="76" t="str">
        <f t="shared" si="8"/>
        <v/>
      </c>
      <c r="V22" s="89"/>
      <c r="W22" s="78"/>
      <c r="X22" s="89"/>
      <c r="Y22" s="78"/>
      <c r="Z22" s="89"/>
      <c r="AA22" s="78"/>
      <c r="AB22" s="78"/>
      <c r="AC22" s="78"/>
      <c r="AD22" s="89"/>
      <c r="AE22" s="78"/>
      <c r="AF22" s="89"/>
      <c r="AG22" s="78"/>
      <c r="AH22" s="89"/>
      <c r="AI22" s="78"/>
      <c r="AJ22" s="89"/>
      <c r="AK22" s="78"/>
      <c r="AL22" s="78"/>
      <c r="AM22" s="78"/>
      <c r="AN22" s="79">
        <f t="shared" si="9"/>
        <v>18</v>
      </c>
      <c r="AO22" s="89">
        <v>95</v>
      </c>
      <c r="AP22" s="76">
        <f t="shared" si="10"/>
        <v>95</v>
      </c>
      <c r="AQ22" s="89"/>
      <c r="AR22" s="76" t="str">
        <f t="shared" si="11"/>
        <v/>
      </c>
      <c r="AS22" s="89"/>
      <c r="AT22" s="76" t="str">
        <f t="shared" si="12"/>
        <v/>
      </c>
      <c r="AU22" s="79">
        <f t="shared" si="13"/>
        <v>9.5</v>
      </c>
      <c r="AV22" s="89">
        <v>50</v>
      </c>
      <c r="AW22" s="76">
        <f t="shared" si="14"/>
        <v>50</v>
      </c>
      <c r="AX22" s="89"/>
      <c r="AY22" s="76" t="str">
        <f t="shared" si="15"/>
        <v/>
      </c>
      <c r="AZ22" s="89"/>
      <c r="BA22" s="76" t="str">
        <f t="shared" si="16"/>
        <v/>
      </c>
      <c r="BB22" s="79">
        <f t="shared" si="17"/>
        <v>5</v>
      </c>
      <c r="BC22" s="81">
        <f t="shared" si="18"/>
        <v>54.099999999999994</v>
      </c>
      <c r="BD22" s="81">
        <f t="shared" si="19"/>
        <v>54.1</v>
      </c>
      <c r="BE22" s="89"/>
      <c r="BF22" s="76" t="str">
        <f t="shared" si="20"/>
        <v/>
      </c>
      <c r="BG22" s="89"/>
      <c r="BH22" s="76">
        <f t="shared" si="21"/>
        <v>0</v>
      </c>
      <c r="BI22" s="89"/>
      <c r="BJ22" s="76" t="str">
        <f t="shared" si="44"/>
        <v/>
      </c>
      <c r="BK22" s="86">
        <f t="shared" si="22"/>
        <v>0</v>
      </c>
      <c r="BL22" s="88">
        <v>70</v>
      </c>
      <c r="BM22" s="76">
        <f t="shared" si="23"/>
        <v>70</v>
      </c>
      <c r="BN22" s="88">
        <v>70</v>
      </c>
      <c r="BO22" s="76">
        <f t="shared" si="24"/>
        <v>70</v>
      </c>
      <c r="BP22" s="88">
        <v>70</v>
      </c>
      <c r="BQ22" s="76">
        <f t="shared" si="25"/>
        <v>70</v>
      </c>
      <c r="BR22" s="88">
        <v>70</v>
      </c>
      <c r="BS22" s="76">
        <f t="shared" si="26"/>
        <v>70</v>
      </c>
      <c r="BT22" s="89"/>
      <c r="BU22" s="76">
        <f t="shared" si="27"/>
        <v>0</v>
      </c>
      <c r="BV22" s="88">
        <v>100</v>
      </c>
      <c r="BW22" s="76">
        <f t="shared" si="28"/>
        <v>100</v>
      </c>
      <c r="BX22" s="88">
        <v>100</v>
      </c>
      <c r="BY22" s="76">
        <f t="shared" si="29"/>
        <v>100</v>
      </c>
      <c r="BZ22" s="88">
        <v>100</v>
      </c>
      <c r="CA22" s="76">
        <f t="shared" si="30"/>
        <v>100</v>
      </c>
      <c r="CB22" s="88"/>
      <c r="CC22" s="76" t="str">
        <f t="shared" si="31"/>
        <v/>
      </c>
      <c r="CD22" s="88"/>
      <c r="CE22" s="76" t="str">
        <f t="shared" si="32"/>
        <v/>
      </c>
      <c r="CF22" s="88"/>
      <c r="CG22" s="76" t="str">
        <f t="shared" si="33"/>
        <v/>
      </c>
      <c r="CH22" s="88"/>
      <c r="CI22" s="76" t="str">
        <f t="shared" si="34"/>
        <v/>
      </c>
      <c r="CJ22" s="88"/>
      <c r="CK22" s="76" t="str">
        <f t="shared" si="35"/>
        <v/>
      </c>
      <c r="CL22" s="88"/>
      <c r="CM22" s="76" t="str">
        <f t="shared" si="36"/>
        <v/>
      </c>
      <c r="CN22" s="88"/>
      <c r="CO22" s="76" t="str">
        <f t="shared" si="37"/>
        <v/>
      </c>
      <c r="CP22" s="86">
        <f t="shared" si="38"/>
        <v>36.25</v>
      </c>
      <c r="CQ22" s="82">
        <f t="shared" si="39"/>
        <v>36.25</v>
      </c>
      <c r="CR22" s="82">
        <f t="shared" si="40"/>
        <v>36.25</v>
      </c>
      <c r="CS22" s="87">
        <f t="shared" si="41"/>
        <v>43.39</v>
      </c>
      <c r="CT22" s="87">
        <f>IFERROR(VLOOKUP(CS22,REGISTRATION!$Q$22:$R$32,2),"")</f>
        <v>5</v>
      </c>
      <c r="CU22" s="77" t="str">
        <f t="shared" si="42"/>
        <v>FAILED</v>
      </c>
    </row>
    <row r="23" spans="1:99" x14ac:dyDescent="0.25">
      <c r="A23" s="36">
        <f>REGISTRATION!A24</f>
        <v>14</v>
      </c>
      <c r="B23" s="36" t="str">
        <f>REGISTRATION!B24</f>
        <v>2017-01-841</v>
      </c>
      <c r="C23" s="37" t="str">
        <f>UPPER(CONCATENATE(REGISTRATION!C24," ",REGISTRATION!D24," ",REGISTRATION!F24))</f>
        <v>CANTORNE BLENNOX YAAQOV L</v>
      </c>
      <c r="D23" s="89">
        <v>40</v>
      </c>
      <c r="E23" s="76">
        <f t="shared" si="43"/>
        <v>80</v>
      </c>
      <c r="F23" s="79">
        <f t="shared" si="0"/>
        <v>24</v>
      </c>
      <c r="G23" s="89"/>
      <c r="H23" s="76">
        <f t="shared" si="2"/>
        <v>0</v>
      </c>
      <c r="I23" s="79">
        <f t="shared" si="1"/>
        <v>0</v>
      </c>
      <c r="J23" s="88">
        <v>9</v>
      </c>
      <c r="K23" s="76">
        <f t="shared" si="3"/>
        <v>90</v>
      </c>
      <c r="L23" s="89">
        <v>16</v>
      </c>
      <c r="M23" s="76">
        <f t="shared" si="4"/>
        <v>80</v>
      </c>
      <c r="N23" s="141"/>
      <c r="O23" s="76">
        <f t="shared" si="5"/>
        <v>0</v>
      </c>
      <c r="P23" s="89">
        <v>18</v>
      </c>
      <c r="Q23" s="76">
        <f t="shared" si="6"/>
        <v>60</v>
      </c>
      <c r="R23" s="89"/>
      <c r="S23" s="76" t="str">
        <f t="shared" si="7"/>
        <v/>
      </c>
      <c r="T23" s="89"/>
      <c r="U23" s="76" t="str">
        <f t="shared" si="8"/>
        <v/>
      </c>
      <c r="V23" s="89"/>
      <c r="W23" s="78"/>
      <c r="X23" s="89"/>
      <c r="Y23" s="78"/>
      <c r="Z23" s="89"/>
      <c r="AA23" s="78"/>
      <c r="AB23" s="78"/>
      <c r="AC23" s="78"/>
      <c r="AD23" s="89"/>
      <c r="AE23" s="78"/>
      <c r="AF23" s="89"/>
      <c r="AG23" s="78"/>
      <c r="AH23" s="89"/>
      <c r="AI23" s="78"/>
      <c r="AJ23" s="89"/>
      <c r="AK23" s="78"/>
      <c r="AL23" s="78"/>
      <c r="AM23" s="78"/>
      <c r="AN23" s="79">
        <f t="shared" si="9"/>
        <v>11.5</v>
      </c>
      <c r="AO23" s="89">
        <v>95</v>
      </c>
      <c r="AP23" s="76">
        <f t="shared" si="10"/>
        <v>95</v>
      </c>
      <c r="AQ23" s="89"/>
      <c r="AR23" s="76" t="str">
        <f t="shared" si="11"/>
        <v/>
      </c>
      <c r="AS23" s="89"/>
      <c r="AT23" s="76" t="str">
        <f t="shared" si="12"/>
        <v/>
      </c>
      <c r="AU23" s="79">
        <f t="shared" si="13"/>
        <v>9.5</v>
      </c>
      <c r="AV23" s="89">
        <v>50</v>
      </c>
      <c r="AW23" s="76">
        <f t="shared" si="14"/>
        <v>50</v>
      </c>
      <c r="AX23" s="89"/>
      <c r="AY23" s="76" t="str">
        <f t="shared" si="15"/>
        <v/>
      </c>
      <c r="AZ23" s="89"/>
      <c r="BA23" s="76" t="str">
        <f t="shared" si="16"/>
        <v/>
      </c>
      <c r="BB23" s="79">
        <f t="shared" si="17"/>
        <v>5</v>
      </c>
      <c r="BC23" s="81">
        <f t="shared" si="18"/>
        <v>50</v>
      </c>
      <c r="BD23" s="81">
        <f t="shared" si="19"/>
        <v>50</v>
      </c>
      <c r="BE23" s="89"/>
      <c r="BF23" s="76" t="str">
        <f t="shared" si="20"/>
        <v/>
      </c>
      <c r="BG23" s="89">
        <v>77</v>
      </c>
      <c r="BH23" s="76">
        <f t="shared" si="21"/>
        <v>77</v>
      </c>
      <c r="BI23" s="89"/>
      <c r="BJ23" s="76" t="str">
        <f t="shared" si="44"/>
        <v/>
      </c>
      <c r="BK23" s="86">
        <f t="shared" si="22"/>
        <v>38.5</v>
      </c>
      <c r="BL23" s="88">
        <v>70</v>
      </c>
      <c r="BM23" s="76">
        <f t="shared" si="23"/>
        <v>70</v>
      </c>
      <c r="BN23" s="88">
        <v>70</v>
      </c>
      <c r="BO23" s="76">
        <f t="shared" si="24"/>
        <v>70</v>
      </c>
      <c r="BP23" s="88">
        <v>70</v>
      </c>
      <c r="BQ23" s="76">
        <f t="shared" si="25"/>
        <v>70</v>
      </c>
      <c r="BR23" s="88"/>
      <c r="BS23" s="76">
        <f t="shared" si="26"/>
        <v>0</v>
      </c>
      <c r="BT23" s="89"/>
      <c r="BU23" s="76">
        <f t="shared" si="27"/>
        <v>0</v>
      </c>
      <c r="BV23" s="88">
        <v>100</v>
      </c>
      <c r="BW23" s="76">
        <f t="shared" si="28"/>
        <v>100</v>
      </c>
      <c r="BX23" s="88">
        <v>100</v>
      </c>
      <c r="BY23" s="76">
        <f t="shared" si="29"/>
        <v>100</v>
      </c>
      <c r="BZ23" s="88">
        <v>100</v>
      </c>
      <c r="CA23" s="76">
        <f t="shared" si="30"/>
        <v>100</v>
      </c>
      <c r="CB23" s="88"/>
      <c r="CC23" s="76" t="str">
        <f t="shared" si="31"/>
        <v/>
      </c>
      <c r="CD23" s="88"/>
      <c r="CE23" s="76" t="str">
        <f t="shared" si="32"/>
        <v/>
      </c>
      <c r="CF23" s="88"/>
      <c r="CG23" s="76" t="str">
        <f t="shared" si="33"/>
        <v/>
      </c>
      <c r="CH23" s="88"/>
      <c r="CI23" s="76" t="str">
        <f t="shared" si="34"/>
        <v/>
      </c>
      <c r="CJ23" s="88"/>
      <c r="CK23" s="76" t="str">
        <f t="shared" si="35"/>
        <v/>
      </c>
      <c r="CL23" s="88"/>
      <c r="CM23" s="76" t="str">
        <f t="shared" si="36"/>
        <v/>
      </c>
      <c r="CN23" s="88"/>
      <c r="CO23" s="76" t="str">
        <f t="shared" si="37"/>
        <v/>
      </c>
      <c r="CP23" s="86">
        <f t="shared" si="38"/>
        <v>31.875</v>
      </c>
      <c r="CQ23" s="82">
        <f t="shared" si="39"/>
        <v>70.375</v>
      </c>
      <c r="CR23" s="82">
        <f t="shared" si="40"/>
        <v>70.38</v>
      </c>
      <c r="CS23" s="87">
        <f t="shared" ref="CS23:CS70" si="45">IFERROR(((CR23*0.6)+(BD23*0.4)),"")</f>
        <v>62.227999999999994</v>
      </c>
      <c r="CT23" s="87">
        <f>IFERROR(VLOOKUP(CS23,REGISTRATION!$Q$22:$R$32,2),"")</f>
        <v>5</v>
      </c>
      <c r="CU23" s="77" t="str">
        <f t="shared" si="42"/>
        <v>FAILED</v>
      </c>
    </row>
    <row r="24" spans="1:99" x14ac:dyDescent="0.25">
      <c r="A24" s="36">
        <f>REGISTRATION!A25</f>
        <v>15</v>
      </c>
      <c r="B24" s="36" t="str">
        <f>REGISTRATION!B25</f>
        <v>2015-01-1939</v>
      </c>
      <c r="C24" s="37" t="str">
        <f>UPPER(CONCATENATE(REGISTRATION!C25," ",REGISTRATION!D25," ",REGISTRATION!F25))</f>
        <v>CANTUBA JOHN VINCENT B</v>
      </c>
      <c r="D24" s="89">
        <v>41</v>
      </c>
      <c r="E24" s="76">
        <f t="shared" si="43"/>
        <v>82</v>
      </c>
      <c r="F24" s="79">
        <f t="shared" si="0"/>
        <v>24.599999999999998</v>
      </c>
      <c r="G24" s="89"/>
      <c r="H24" s="76">
        <f t="shared" si="2"/>
        <v>0</v>
      </c>
      <c r="I24" s="79">
        <f t="shared" si="1"/>
        <v>0</v>
      </c>
      <c r="J24" s="88">
        <v>9</v>
      </c>
      <c r="K24" s="76">
        <f t="shared" si="3"/>
        <v>90</v>
      </c>
      <c r="L24" s="89">
        <v>20</v>
      </c>
      <c r="M24" s="76">
        <f t="shared" si="4"/>
        <v>100</v>
      </c>
      <c r="N24" s="141"/>
      <c r="O24" s="76">
        <f t="shared" si="5"/>
        <v>0</v>
      </c>
      <c r="P24" s="89">
        <v>30</v>
      </c>
      <c r="Q24" s="76">
        <f t="shared" si="6"/>
        <v>100</v>
      </c>
      <c r="R24" s="89"/>
      <c r="S24" s="76" t="str">
        <f t="shared" si="7"/>
        <v/>
      </c>
      <c r="T24" s="89"/>
      <c r="U24" s="76" t="str">
        <f t="shared" si="8"/>
        <v/>
      </c>
      <c r="V24" s="89"/>
      <c r="W24" s="78"/>
      <c r="X24" s="89"/>
      <c r="Y24" s="78"/>
      <c r="Z24" s="89"/>
      <c r="AA24" s="78"/>
      <c r="AB24" s="78"/>
      <c r="AC24" s="78"/>
      <c r="AD24" s="89"/>
      <c r="AE24" s="78"/>
      <c r="AF24" s="89"/>
      <c r="AG24" s="78"/>
      <c r="AH24" s="89"/>
      <c r="AI24" s="78"/>
      <c r="AJ24" s="89"/>
      <c r="AK24" s="78"/>
      <c r="AL24" s="78"/>
      <c r="AM24" s="78"/>
      <c r="AN24" s="79">
        <f t="shared" si="9"/>
        <v>14.5</v>
      </c>
      <c r="AO24" s="89">
        <v>95</v>
      </c>
      <c r="AP24" s="76">
        <f t="shared" si="10"/>
        <v>95</v>
      </c>
      <c r="AQ24" s="89"/>
      <c r="AR24" s="76" t="str">
        <f t="shared" si="11"/>
        <v/>
      </c>
      <c r="AS24" s="89"/>
      <c r="AT24" s="76" t="str">
        <f t="shared" si="12"/>
        <v/>
      </c>
      <c r="AU24" s="79">
        <f t="shared" si="13"/>
        <v>9.5</v>
      </c>
      <c r="AV24" s="89">
        <v>100</v>
      </c>
      <c r="AW24" s="76">
        <f t="shared" si="14"/>
        <v>100</v>
      </c>
      <c r="AX24" s="89"/>
      <c r="AY24" s="76" t="str">
        <f t="shared" si="15"/>
        <v/>
      </c>
      <c r="AZ24" s="89"/>
      <c r="BA24" s="76" t="str">
        <f t="shared" si="16"/>
        <v/>
      </c>
      <c r="BB24" s="79">
        <f t="shared" si="17"/>
        <v>10</v>
      </c>
      <c r="BC24" s="81">
        <f t="shared" si="18"/>
        <v>58.599999999999994</v>
      </c>
      <c r="BD24" s="81">
        <f t="shared" si="19"/>
        <v>58.6</v>
      </c>
      <c r="BE24" s="89"/>
      <c r="BF24" s="76" t="str">
        <f t="shared" si="20"/>
        <v/>
      </c>
      <c r="BG24" s="89">
        <v>90</v>
      </c>
      <c r="BH24" s="76">
        <f t="shared" si="21"/>
        <v>90</v>
      </c>
      <c r="BI24" s="89"/>
      <c r="BJ24" s="76" t="str">
        <f t="shared" si="44"/>
        <v/>
      </c>
      <c r="BK24" s="86">
        <f t="shared" si="22"/>
        <v>45</v>
      </c>
      <c r="BL24" s="88">
        <v>70</v>
      </c>
      <c r="BM24" s="76">
        <f t="shared" si="23"/>
        <v>70</v>
      </c>
      <c r="BN24" s="88">
        <v>70</v>
      </c>
      <c r="BO24" s="76">
        <f t="shared" si="24"/>
        <v>70</v>
      </c>
      <c r="BP24" s="88">
        <v>70</v>
      </c>
      <c r="BQ24" s="76">
        <f t="shared" si="25"/>
        <v>70</v>
      </c>
      <c r="BR24" s="88"/>
      <c r="BS24" s="76">
        <f t="shared" si="26"/>
        <v>0</v>
      </c>
      <c r="BT24" s="89"/>
      <c r="BU24" s="76">
        <f t="shared" si="27"/>
        <v>0</v>
      </c>
      <c r="BV24" s="88">
        <v>100</v>
      </c>
      <c r="BW24" s="76">
        <f t="shared" si="28"/>
        <v>100</v>
      </c>
      <c r="BX24" s="88">
        <v>100</v>
      </c>
      <c r="BY24" s="76">
        <f t="shared" si="29"/>
        <v>100</v>
      </c>
      <c r="BZ24" s="88">
        <v>100</v>
      </c>
      <c r="CA24" s="76">
        <f t="shared" si="30"/>
        <v>100</v>
      </c>
      <c r="CB24" s="88"/>
      <c r="CC24" s="76" t="str">
        <f t="shared" si="31"/>
        <v/>
      </c>
      <c r="CD24" s="88"/>
      <c r="CE24" s="76" t="str">
        <f t="shared" si="32"/>
        <v/>
      </c>
      <c r="CF24" s="88"/>
      <c r="CG24" s="76" t="str">
        <f t="shared" si="33"/>
        <v/>
      </c>
      <c r="CH24" s="88"/>
      <c r="CI24" s="76" t="str">
        <f t="shared" si="34"/>
        <v/>
      </c>
      <c r="CJ24" s="88"/>
      <c r="CK24" s="76" t="str">
        <f t="shared" si="35"/>
        <v/>
      </c>
      <c r="CL24" s="88"/>
      <c r="CM24" s="76" t="str">
        <f t="shared" si="36"/>
        <v/>
      </c>
      <c r="CN24" s="88"/>
      <c r="CO24" s="76" t="str">
        <f t="shared" si="37"/>
        <v/>
      </c>
      <c r="CP24" s="86">
        <f t="shared" si="38"/>
        <v>31.875</v>
      </c>
      <c r="CQ24" s="82">
        <f t="shared" si="39"/>
        <v>76.875</v>
      </c>
      <c r="CR24" s="82">
        <f t="shared" si="40"/>
        <v>76.88</v>
      </c>
      <c r="CS24" s="87">
        <f t="shared" si="45"/>
        <v>69.567999999999998</v>
      </c>
      <c r="CT24" s="87">
        <f>IFERROR(VLOOKUP(CS24,REGISTRATION!$Q$22:$R$32,2),"")</f>
        <v>5</v>
      </c>
      <c r="CU24" s="77" t="str">
        <f t="shared" si="42"/>
        <v>FAILED</v>
      </c>
    </row>
    <row r="25" spans="1:99" x14ac:dyDescent="0.25">
      <c r="A25" s="36">
        <f>REGISTRATION!A26</f>
        <v>16</v>
      </c>
      <c r="B25" s="36" t="str">
        <f>REGISTRATION!B26</f>
        <v>2016-01-623</v>
      </c>
      <c r="C25" s="37" t="str">
        <f>UPPER(CONCATENATE(REGISTRATION!C26," ",REGISTRATION!D26," ",REGISTRATION!F26))</f>
        <v>CARPIO JAYSON JAY C</v>
      </c>
      <c r="D25" s="89">
        <v>35</v>
      </c>
      <c r="E25" s="76">
        <f t="shared" si="43"/>
        <v>70</v>
      </c>
      <c r="F25" s="79">
        <f t="shared" si="0"/>
        <v>21</v>
      </c>
      <c r="G25" s="89"/>
      <c r="H25" s="76">
        <f t="shared" si="2"/>
        <v>0</v>
      </c>
      <c r="I25" s="79">
        <f t="shared" si="1"/>
        <v>0</v>
      </c>
      <c r="J25" s="88">
        <v>9</v>
      </c>
      <c r="K25" s="76">
        <f t="shared" si="3"/>
        <v>90</v>
      </c>
      <c r="L25" s="89">
        <v>20</v>
      </c>
      <c r="M25" s="76">
        <f t="shared" si="4"/>
        <v>100</v>
      </c>
      <c r="N25" s="141">
        <v>9</v>
      </c>
      <c r="O25" s="76">
        <f t="shared" si="5"/>
        <v>90</v>
      </c>
      <c r="P25" s="89">
        <v>30</v>
      </c>
      <c r="Q25" s="76">
        <f t="shared" si="6"/>
        <v>100</v>
      </c>
      <c r="R25" s="89"/>
      <c r="S25" s="76" t="str">
        <f t="shared" si="7"/>
        <v/>
      </c>
      <c r="T25" s="89"/>
      <c r="U25" s="76" t="str">
        <f t="shared" si="8"/>
        <v/>
      </c>
      <c r="V25" s="89"/>
      <c r="W25" s="78"/>
      <c r="X25" s="89"/>
      <c r="Y25" s="78"/>
      <c r="Z25" s="89"/>
      <c r="AA25" s="78"/>
      <c r="AB25" s="78"/>
      <c r="AC25" s="78"/>
      <c r="AD25" s="89"/>
      <c r="AE25" s="78"/>
      <c r="AF25" s="89"/>
      <c r="AG25" s="78"/>
      <c r="AH25" s="89"/>
      <c r="AI25" s="78"/>
      <c r="AJ25" s="89"/>
      <c r="AK25" s="78"/>
      <c r="AL25" s="78"/>
      <c r="AM25" s="78"/>
      <c r="AN25" s="79">
        <f t="shared" si="9"/>
        <v>19</v>
      </c>
      <c r="AO25" s="89">
        <v>95</v>
      </c>
      <c r="AP25" s="76">
        <f t="shared" si="10"/>
        <v>95</v>
      </c>
      <c r="AQ25" s="89"/>
      <c r="AR25" s="76" t="str">
        <f t="shared" si="11"/>
        <v/>
      </c>
      <c r="AS25" s="89"/>
      <c r="AT25" s="76" t="str">
        <f t="shared" si="12"/>
        <v/>
      </c>
      <c r="AU25" s="79">
        <f t="shared" si="13"/>
        <v>9.5</v>
      </c>
      <c r="AV25" s="89">
        <v>80</v>
      </c>
      <c r="AW25" s="76">
        <f t="shared" si="14"/>
        <v>80</v>
      </c>
      <c r="AX25" s="89"/>
      <c r="AY25" s="76" t="str">
        <f t="shared" si="15"/>
        <v/>
      </c>
      <c r="AZ25" s="89"/>
      <c r="BA25" s="76" t="str">
        <f t="shared" si="16"/>
        <v/>
      </c>
      <c r="BB25" s="79">
        <f t="shared" si="17"/>
        <v>8</v>
      </c>
      <c r="BC25" s="81">
        <f t="shared" si="18"/>
        <v>57.5</v>
      </c>
      <c r="BD25" s="81">
        <f t="shared" si="19"/>
        <v>57.5</v>
      </c>
      <c r="BE25" s="89"/>
      <c r="BF25" s="76" t="str">
        <f t="shared" si="20"/>
        <v/>
      </c>
      <c r="BG25" s="89"/>
      <c r="BH25" s="76">
        <f t="shared" si="21"/>
        <v>0</v>
      </c>
      <c r="BI25" s="89"/>
      <c r="BJ25" s="76" t="str">
        <f t="shared" si="44"/>
        <v/>
      </c>
      <c r="BK25" s="86">
        <f t="shared" si="22"/>
        <v>0</v>
      </c>
      <c r="BL25" s="88">
        <v>70</v>
      </c>
      <c r="BM25" s="76">
        <f t="shared" si="23"/>
        <v>70</v>
      </c>
      <c r="BN25" s="88">
        <v>70</v>
      </c>
      <c r="BO25" s="76">
        <f t="shared" si="24"/>
        <v>70</v>
      </c>
      <c r="BP25" s="88">
        <v>70</v>
      </c>
      <c r="BQ25" s="76">
        <f t="shared" si="25"/>
        <v>70</v>
      </c>
      <c r="BR25" s="88">
        <v>70</v>
      </c>
      <c r="BS25" s="76">
        <f t="shared" si="26"/>
        <v>70</v>
      </c>
      <c r="BT25" s="89">
        <v>70</v>
      </c>
      <c r="BU25" s="76">
        <f t="shared" si="27"/>
        <v>70</v>
      </c>
      <c r="BV25" s="88">
        <v>100</v>
      </c>
      <c r="BW25" s="76">
        <f t="shared" si="28"/>
        <v>100</v>
      </c>
      <c r="BX25" s="88">
        <v>100</v>
      </c>
      <c r="BY25" s="76">
        <f t="shared" si="29"/>
        <v>100</v>
      </c>
      <c r="BZ25" s="88">
        <v>100</v>
      </c>
      <c r="CA25" s="76">
        <f t="shared" si="30"/>
        <v>100</v>
      </c>
      <c r="CB25" s="88"/>
      <c r="CC25" s="76" t="str">
        <f t="shared" si="31"/>
        <v/>
      </c>
      <c r="CD25" s="88"/>
      <c r="CE25" s="76" t="str">
        <f t="shared" si="32"/>
        <v/>
      </c>
      <c r="CF25" s="88"/>
      <c r="CG25" s="76" t="str">
        <f t="shared" si="33"/>
        <v/>
      </c>
      <c r="CH25" s="88"/>
      <c r="CI25" s="76" t="str">
        <f t="shared" si="34"/>
        <v/>
      </c>
      <c r="CJ25" s="88"/>
      <c r="CK25" s="76" t="str">
        <f t="shared" si="35"/>
        <v/>
      </c>
      <c r="CL25" s="88"/>
      <c r="CM25" s="76" t="str">
        <f t="shared" si="36"/>
        <v/>
      </c>
      <c r="CN25" s="88"/>
      <c r="CO25" s="76" t="str">
        <f t="shared" si="37"/>
        <v/>
      </c>
      <c r="CP25" s="86">
        <f t="shared" si="38"/>
        <v>40.625</v>
      </c>
      <c r="CQ25" s="82">
        <f t="shared" si="39"/>
        <v>40.625</v>
      </c>
      <c r="CR25" s="82">
        <f t="shared" si="40"/>
        <v>40.630000000000003</v>
      </c>
      <c r="CS25" s="87">
        <f t="shared" si="45"/>
        <v>47.378</v>
      </c>
      <c r="CT25" s="87">
        <f>IFERROR(VLOOKUP(CS25,REGISTRATION!$Q$22:$R$32,2),"")</f>
        <v>5</v>
      </c>
      <c r="CU25" s="77" t="str">
        <f t="shared" si="42"/>
        <v>FAILED</v>
      </c>
    </row>
    <row r="26" spans="1:99" x14ac:dyDescent="0.25">
      <c r="A26" s="36">
        <f>REGISTRATION!A27</f>
        <v>17</v>
      </c>
      <c r="B26" s="36" t="str">
        <f>REGISTRATION!B27</f>
        <v>2015-01-2016</v>
      </c>
      <c r="C26" s="37" t="str">
        <f>UPPER(CONCATENATE(REGISTRATION!C27," ",REGISTRATION!D27," ",REGISTRATION!F27))</f>
        <v>CENTENO MATTHEW N</v>
      </c>
      <c r="D26" s="89">
        <v>43</v>
      </c>
      <c r="E26" s="76">
        <f t="shared" si="43"/>
        <v>86</v>
      </c>
      <c r="F26" s="79">
        <f t="shared" si="0"/>
        <v>25.8</v>
      </c>
      <c r="G26" s="89"/>
      <c r="H26" s="76">
        <f t="shared" si="2"/>
        <v>0</v>
      </c>
      <c r="I26" s="79">
        <f t="shared" si="1"/>
        <v>0</v>
      </c>
      <c r="J26" s="88">
        <v>7</v>
      </c>
      <c r="K26" s="76">
        <f t="shared" si="3"/>
        <v>70</v>
      </c>
      <c r="L26" s="89">
        <v>15</v>
      </c>
      <c r="M26" s="76">
        <f t="shared" si="4"/>
        <v>75</v>
      </c>
      <c r="N26" s="141"/>
      <c r="O26" s="76">
        <f t="shared" si="5"/>
        <v>0</v>
      </c>
      <c r="P26" s="89">
        <v>18</v>
      </c>
      <c r="Q26" s="76">
        <f t="shared" si="6"/>
        <v>60</v>
      </c>
      <c r="R26" s="89"/>
      <c r="S26" s="76" t="str">
        <f t="shared" si="7"/>
        <v/>
      </c>
      <c r="T26" s="89"/>
      <c r="U26" s="76" t="str">
        <f t="shared" si="8"/>
        <v/>
      </c>
      <c r="V26" s="89"/>
      <c r="W26" s="78"/>
      <c r="X26" s="89"/>
      <c r="Y26" s="78"/>
      <c r="Z26" s="89"/>
      <c r="AA26" s="78"/>
      <c r="AB26" s="78"/>
      <c r="AC26" s="78"/>
      <c r="AD26" s="89"/>
      <c r="AE26" s="78"/>
      <c r="AF26" s="89"/>
      <c r="AG26" s="78"/>
      <c r="AH26" s="89"/>
      <c r="AI26" s="78"/>
      <c r="AJ26" s="89"/>
      <c r="AK26" s="78"/>
      <c r="AL26" s="78"/>
      <c r="AM26" s="78"/>
      <c r="AN26" s="79">
        <f t="shared" si="9"/>
        <v>10.25</v>
      </c>
      <c r="AO26" s="89">
        <v>95</v>
      </c>
      <c r="AP26" s="76">
        <f t="shared" si="10"/>
        <v>95</v>
      </c>
      <c r="AQ26" s="89"/>
      <c r="AR26" s="76" t="str">
        <f t="shared" si="11"/>
        <v/>
      </c>
      <c r="AS26" s="89"/>
      <c r="AT26" s="76" t="str">
        <f t="shared" si="12"/>
        <v/>
      </c>
      <c r="AU26" s="79">
        <f t="shared" si="13"/>
        <v>9.5</v>
      </c>
      <c r="AV26" s="89">
        <v>70</v>
      </c>
      <c r="AW26" s="76">
        <f t="shared" si="14"/>
        <v>70</v>
      </c>
      <c r="AX26" s="89"/>
      <c r="AY26" s="76" t="str">
        <f t="shared" si="15"/>
        <v/>
      </c>
      <c r="AZ26" s="89"/>
      <c r="BA26" s="76" t="str">
        <f t="shared" si="16"/>
        <v/>
      </c>
      <c r="BB26" s="79">
        <f t="shared" si="17"/>
        <v>7</v>
      </c>
      <c r="BC26" s="81">
        <f t="shared" si="18"/>
        <v>52.55</v>
      </c>
      <c r="BD26" s="81">
        <f t="shared" si="19"/>
        <v>52.55</v>
      </c>
      <c r="BE26" s="89"/>
      <c r="BF26" s="76" t="str">
        <f t="shared" si="20"/>
        <v/>
      </c>
      <c r="BG26" s="89">
        <v>95</v>
      </c>
      <c r="BH26" s="76">
        <f t="shared" si="21"/>
        <v>95</v>
      </c>
      <c r="BI26" s="89"/>
      <c r="BJ26" s="76" t="str">
        <f t="shared" si="44"/>
        <v/>
      </c>
      <c r="BK26" s="86">
        <f t="shared" si="22"/>
        <v>47.5</v>
      </c>
      <c r="BL26" s="88">
        <v>70</v>
      </c>
      <c r="BM26" s="76">
        <f t="shared" si="23"/>
        <v>70</v>
      </c>
      <c r="BN26" s="88">
        <v>70</v>
      </c>
      <c r="BO26" s="76">
        <f t="shared" si="24"/>
        <v>70</v>
      </c>
      <c r="BP26" s="88">
        <v>70</v>
      </c>
      <c r="BQ26" s="76">
        <f t="shared" si="25"/>
        <v>70</v>
      </c>
      <c r="BR26" s="88">
        <v>70</v>
      </c>
      <c r="BS26" s="76">
        <f t="shared" si="26"/>
        <v>70</v>
      </c>
      <c r="BT26" s="89">
        <v>70</v>
      </c>
      <c r="BU26" s="76">
        <f t="shared" si="27"/>
        <v>70</v>
      </c>
      <c r="BV26" s="88">
        <v>100</v>
      </c>
      <c r="BW26" s="76">
        <f t="shared" si="28"/>
        <v>100</v>
      </c>
      <c r="BX26" s="88">
        <v>100</v>
      </c>
      <c r="BY26" s="76">
        <f t="shared" si="29"/>
        <v>100</v>
      </c>
      <c r="BZ26" s="88">
        <v>100</v>
      </c>
      <c r="CA26" s="76">
        <f t="shared" si="30"/>
        <v>100</v>
      </c>
      <c r="CB26" s="88"/>
      <c r="CC26" s="76" t="str">
        <f t="shared" si="31"/>
        <v/>
      </c>
      <c r="CD26" s="88"/>
      <c r="CE26" s="76" t="str">
        <f t="shared" si="32"/>
        <v/>
      </c>
      <c r="CF26" s="88"/>
      <c r="CG26" s="76" t="str">
        <f t="shared" si="33"/>
        <v/>
      </c>
      <c r="CH26" s="88"/>
      <c r="CI26" s="76" t="str">
        <f t="shared" si="34"/>
        <v/>
      </c>
      <c r="CJ26" s="88"/>
      <c r="CK26" s="76" t="str">
        <f t="shared" si="35"/>
        <v/>
      </c>
      <c r="CL26" s="88"/>
      <c r="CM26" s="76" t="str">
        <f t="shared" si="36"/>
        <v/>
      </c>
      <c r="CN26" s="88"/>
      <c r="CO26" s="76" t="str">
        <f t="shared" si="37"/>
        <v/>
      </c>
      <c r="CP26" s="86">
        <f t="shared" si="38"/>
        <v>40.625</v>
      </c>
      <c r="CQ26" s="82">
        <f t="shared" si="39"/>
        <v>88.125</v>
      </c>
      <c r="CR26" s="82">
        <f t="shared" si="40"/>
        <v>88.13</v>
      </c>
      <c r="CS26" s="87">
        <f t="shared" si="45"/>
        <v>73.897999999999996</v>
      </c>
      <c r="CT26" s="87">
        <f>IFERROR(VLOOKUP(CS26,REGISTRATION!$Q$22:$R$32,2),"")</f>
        <v>2.75</v>
      </c>
      <c r="CU26" s="77" t="str">
        <f t="shared" si="42"/>
        <v>PASSED</v>
      </c>
    </row>
    <row r="27" spans="1:99" x14ac:dyDescent="0.25">
      <c r="A27" s="36">
        <f>REGISTRATION!A28</f>
        <v>18</v>
      </c>
      <c r="B27" s="36" t="str">
        <f>REGISTRATION!B28</f>
        <v>2016-01-526</v>
      </c>
      <c r="C27" s="37" t="str">
        <f>UPPER(CONCATENATE(REGISTRATION!C28," ",REGISTRATION!D28," ",REGISTRATION!F28))</f>
        <v>CERVANTES JESUS H</v>
      </c>
      <c r="D27" s="89">
        <v>40</v>
      </c>
      <c r="E27" s="76">
        <f t="shared" si="43"/>
        <v>80</v>
      </c>
      <c r="F27" s="79">
        <f t="shared" si="0"/>
        <v>24</v>
      </c>
      <c r="G27" s="89"/>
      <c r="H27" s="76">
        <f t="shared" si="2"/>
        <v>0</v>
      </c>
      <c r="I27" s="79">
        <f t="shared" si="1"/>
        <v>0</v>
      </c>
      <c r="J27" s="88">
        <v>9</v>
      </c>
      <c r="K27" s="76">
        <f t="shared" si="3"/>
        <v>90</v>
      </c>
      <c r="L27" s="89">
        <v>20</v>
      </c>
      <c r="M27" s="76">
        <f t="shared" si="4"/>
        <v>100</v>
      </c>
      <c r="N27" s="141">
        <v>10</v>
      </c>
      <c r="O27" s="76">
        <f t="shared" si="5"/>
        <v>100</v>
      </c>
      <c r="P27" s="89">
        <v>30</v>
      </c>
      <c r="Q27" s="76">
        <f t="shared" si="6"/>
        <v>100</v>
      </c>
      <c r="R27" s="89"/>
      <c r="S27" s="76" t="str">
        <f t="shared" si="7"/>
        <v/>
      </c>
      <c r="T27" s="89"/>
      <c r="U27" s="76" t="str">
        <f t="shared" si="8"/>
        <v/>
      </c>
      <c r="V27" s="89"/>
      <c r="W27" s="78"/>
      <c r="X27" s="89"/>
      <c r="Y27" s="78"/>
      <c r="Z27" s="89"/>
      <c r="AA27" s="78"/>
      <c r="AB27" s="78"/>
      <c r="AC27" s="78"/>
      <c r="AD27" s="89"/>
      <c r="AE27" s="78"/>
      <c r="AF27" s="89"/>
      <c r="AG27" s="78"/>
      <c r="AH27" s="89"/>
      <c r="AI27" s="78"/>
      <c r="AJ27" s="89"/>
      <c r="AK27" s="78"/>
      <c r="AL27" s="78"/>
      <c r="AM27" s="78"/>
      <c r="AN27" s="79">
        <f t="shared" si="9"/>
        <v>19.5</v>
      </c>
      <c r="AO27" s="89">
        <v>95</v>
      </c>
      <c r="AP27" s="76">
        <f t="shared" si="10"/>
        <v>95</v>
      </c>
      <c r="AQ27" s="89"/>
      <c r="AR27" s="76" t="str">
        <f t="shared" si="11"/>
        <v/>
      </c>
      <c r="AS27" s="89"/>
      <c r="AT27" s="76" t="str">
        <f t="shared" si="12"/>
        <v/>
      </c>
      <c r="AU27" s="79">
        <f t="shared" si="13"/>
        <v>9.5</v>
      </c>
      <c r="AV27" s="89">
        <v>100</v>
      </c>
      <c r="AW27" s="76">
        <f t="shared" si="14"/>
        <v>100</v>
      </c>
      <c r="AX27" s="89"/>
      <c r="AY27" s="76" t="str">
        <f t="shared" si="15"/>
        <v/>
      </c>
      <c r="AZ27" s="89"/>
      <c r="BA27" s="76" t="str">
        <f t="shared" si="16"/>
        <v/>
      </c>
      <c r="BB27" s="79">
        <f t="shared" si="17"/>
        <v>10</v>
      </c>
      <c r="BC27" s="81">
        <f t="shared" si="18"/>
        <v>63</v>
      </c>
      <c r="BD27" s="81">
        <f t="shared" si="19"/>
        <v>63</v>
      </c>
      <c r="BE27" s="89"/>
      <c r="BF27" s="76" t="str">
        <f t="shared" si="20"/>
        <v/>
      </c>
      <c r="BG27" s="89">
        <v>92</v>
      </c>
      <c r="BH27" s="76">
        <f t="shared" si="21"/>
        <v>92</v>
      </c>
      <c r="BI27" s="89"/>
      <c r="BJ27" s="76" t="str">
        <f t="shared" si="44"/>
        <v/>
      </c>
      <c r="BK27" s="86">
        <f t="shared" si="22"/>
        <v>46</v>
      </c>
      <c r="BL27" s="88">
        <v>70</v>
      </c>
      <c r="BM27" s="76">
        <f t="shared" si="23"/>
        <v>70</v>
      </c>
      <c r="BN27" s="88">
        <v>70</v>
      </c>
      <c r="BO27" s="76">
        <f t="shared" si="24"/>
        <v>70</v>
      </c>
      <c r="BP27" s="88">
        <v>70</v>
      </c>
      <c r="BQ27" s="76">
        <f t="shared" si="25"/>
        <v>70</v>
      </c>
      <c r="BR27" s="88">
        <v>70</v>
      </c>
      <c r="BS27" s="76">
        <f t="shared" si="26"/>
        <v>70</v>
      </c>
      <c r="BT27" s="89">
        <v>70</v>
      </c>
      <c r="BU27" s="76">
        <f t="shared" si="27"/>
        <v>70</v>
      </c>
      <c r="BV27" s="88">
        <v>100</v>
      </c>
      <c r="BW27" s="76">
        <f t="shared" si="28"/>
        <v>100</v>
      </c>
      <c r="BX27" s="88">
        <v>100</v>
      </c>
      <c r="BY27" s="76">
        <f t="shared" si="29"/>
        <v>100</v>
      </c>
      <c r="BZ27" s="88">
        <v>100</v>
      </c>
      <c r="CA27" s="76">
        <f t="shared" si="30"/>
        <v>100</v>
      </c>
      <c r="CB27" s="88"/>
      <c r="CC27" s="76" t="str">
        <f t="shared" si="31"/>
        <v/>
      </c>
      <c r="CD27" s="88"/>
      <c r="CE27" s="76" t="str">
        <f t="shared" si="32"/>
        <v/>
      </c>
      <c r="CF27" s="88"/>
      <c r="CG27" s="76" t="str">
        <f t="shared" si="33"/>
        <v/>
      </c>
      <c r="CH27" s="88"/>
      <c r="CI27" s="76" t="str">
        <f t="shared" si="34"/>
        <v/>
      </c>
      <c r="CJ27" s="88"/>
      <c r="CK27" s="76" t="str">
        <f t="shared" si="35"/>
        <v/>
      </c>
      <c r="CL27" s="88"/>
      <c r="CM27" s="76" t="str">
        <f t="shared" si="36"/>
        <v/>
      </c>
      <c r="CN27" s="88"/>
      <c r="CO27" s="76" t="str">
        <f t="shared" si="37"/>
        <v/>
      </c>
      <c r="CP27" s="86">
        <f t="shared" si="38"/>
        <v>40.625</v>
      </c>
      <c r="CQ27" s="82">
        <f t="shared" si="39"/>
        <v>86.625</v>
      </c>
      <c r="CR27" s="82">
        <f t="shared" si="40"/>
        <v>86.63</v>
      </c>
      <c r="CS27" s="87">
        <f t="shared" si="45"/>
        <v>77.177999999999997</v>
      </c>
      <c r="CT27" s="87">
        <f>IFERROR(VLOOKUP(CS27,REGISTRATION!$Q$22:$R$32,2),"")</f>
        <v>2.5</v>
      </c>
      <c r="CU27" s="77" t="str">
        <f t="shared" si="42"/>
        <v>PASSED</v>
      </c>
    </row>
    <row r="28" spans="1:99" x14ac:dyDescent="0.25">
      <c r="A28" s="36">
        <f>REGISTRATION!A29</f>
        <v>19</v>
      </c>
      <c r="B28" s="36" t="str">
        <f>REGISTRATION!B29</f>
        <v>2017-02-064</v>
      </c>
      <c r="C28" s="37" t="str">
        <f>UPPER(CONCATENATE(REGISTRATION!C29," ",REGISTRATION!D29," ",REGISTRATION!F29))</f>
        <v>CONDE MARC ALDOUS S</v>
      </c>
      <c r="D28" s="89">
        <v>42</v>
      </c>
      <c r="E28" s="76">
        <f t="shared" si="43"/>
        <v>84</v>
      </c>
      <c r="F28" s="79">
        <f t="shared" si="0"/>
        <v>25.2</v>
      </c>
      <c r="G28" s="89"/>
      <c r="H28" s="76">
        <f t="shared" si="2"/>
        <v>0</v>
      </c>
      <c r="I28" s="79">
        <f t="shared" si="1"/>
        <v>0</v>
      </c>
      <c r="J28" s="88">
        <v>9</v>
      </c>
      <c r="K28" s="76">
        <f t="shared" si="3"/>
        <v>90</v>
      </c>
      <c r="L28" s="89">
        <v>20</v>
      </c>
      <c r="M28" s="76">
        <f t="shared" si="4"/>
        <v>100</v>
      </c>
      <c r="N28" s="141">
        <v>9</v>
      </c>
      <c r="O28" s="76">
        <f t="shared" si="5"/>
        <v>90</v>
      </c>
      <c r="P28" s="89">
        <v>30</v>
      </c>
      <c r="Q28" s="76">
        <f t="shared" si="6"/>
        <v>100</v>
      </c>
      <c r="R28" s="89"/>
      <c r="S28" s="76" t="str">
        <f t="shared" si="7"/>
        <v/>
      </c>
      <c r="T28" s="89"/>
      <c r="U28" s="76" t="str">
        <f t="shared" si="8"/>
        <v/>
      </c>
      <c r="V28" s="89"/>
      <c r="W28" s="78"/>
      <c r="X28" s="89"/>
      <c r="Y28" s="78"/>
      <c r="Z28" s="89"/>
      <c r="AA28" s="78"/>
      <c r="AB28" s="78"/>
      <c r="AC28" s="78"/>
      <c r="AD28" s="89"/>
      <c r="AE28" s="78"/>
      <c r="AF28" s="89"/>
      <c r="AG28" s="78"/>
      <c r="AH28" s="89"/>
      <c r="AI28" s="78"/>
      <c r="AJ28" s="89"/>
      <c r="AK28" s="78"/>
      <c r="AL28" s="78"/>
      <c r="AM28" s="78"/>
      <c r="AN28" s="79">
        <f t="shared" si="9"/>
        <v>19</v>
      </c>
      <c r="AO28" s="89">
        <v>95</v>
      </c>
      <c r="AP28" s="76">
        <f t="shared" si="10"/>
        <v>95</v>
      </c>
      <c r="AQ28" s="89"/>
      <c r="AR28" s="76" t="str">
        <f t="shared" si="11"/>
        <v/>
      </c>
      <c r="AS28" s="89"/>
      <c r="AT28" s="76" t="str">
        <f t="shared" si="12"/>
        <v/>
      </c>
      <c r="AU28" s="79">
        <f t="shared" si="13"/>
        <v>9.5</v>
      </c>
      <c r="AV28" s="89">
        <v>80</v>
      </c>
      <c r="AW28" s="76">
        <f t="shared" si="14"/>
        <v>80</v>
      </c>
      <c r="AX28" s="89"/>
      <c r="AY28" s="76" t="str">
        <f t="shared" si="15"/>
        <v/>
      </c>
      <c r="AZ28" s="89"/>
      <c r="BA28" s="76" t="str">
        <f t="shared" si="16"/>
        <v/>
      </c>
      <c r="BB28" s="79">
        <f t="shared" si="17"/>
        <v>8</v>
      </c>
      <c r="BC28" s="81">
        <f t="shared" si="18"/>
        <v>61.7</v>
      </c>
      <c r="BD28" s="81">
        <f t="shared" si="19"/>
        <v>61.7</v>
      </c>
      <c r="BE28" s="89"/>
      <c r="BF28" s="76" t="str">
        <f t="shared" si="20"/>
        <v/>
      </c>
      <c r="BG28" s="89">
        <v>78</v>
      </c>
      <c r="BH28" s="76">
        <f t="shared" si="21"/>
        <v>78</v>
      </c>
      <c r="BI28" s="89"/>
      <c r="BJ28" s="76" t="str">
        <f t="shared" si="44"/>
        <v/>
      </c>
      <c r="BK28" s="86">
        <f t="shared" si="22"/>
        <v>39</v>
      </c>
      <c r="BL28" s="88">
        <v>70</v>
      </c>
      <c r="BM28" s="76">
        <f t="shared" si="23"/>
        <v>70</v>
      </c>
      <c r="BN28" s="88">
        <v>70</v>
      </c>
      <c r="BO28" s="76">
        <f t="shared" si="24"/>
        <v>70</v>
      </c>
      <c r="BP28" s="88">
        <v>70</v>
      </c>
      <c r="BQ28" s="76">
        <f t="shared" si="25"/>
        <v>70</v>
      </c>
      <c r="BR28" s="88"/>
      <c r="BS28" s="76">
        <f t="shared" si="26"/>
        <v>0</v>
      </c>
      <c r="BT28" s="89">
        <v>100</v>
      </c>
      <c r="BU28" s="76">
        <f t="shared" si="27"/>
        <v>100</v>
      </c>
      <c r="BV28" s="88">
        <v>100</v>
      </c>
      <c r="BW28" s="76">
        <f t="shared" si="28"/>
        <v>100</v>
      </c>
      <c r="BX28" s="88">
        <v>100</v>
      </c>
      <c r="BY28" s="76">
        <f t="shared" si="29"/>
        <v>100</v>
      </c>
      <c r="BZ28" s="88">
        <v>100</v>
      </c>
      <c r="CA28" s="76">
        <f t="shared" si="30"/>
        <v>100</v>
      </c>
      <c r="CB28" s="88"/>
      <c r="CC28" s="76" t="str">
        <f t="shared" si="31"/>
        <v/>
      </c>
      <c r="CD28" s="88"/>
      <c r="CE28" s="76" t="str">
        <f t="shared" si="32"/>
        <v/>
      </c>
      <c r="CF28" s="88"/>
      <c r="CG28" s="76" t="str">
        <f t="shared" si="33"/>
        <v/>
      </c>
      <c r="CH28" s="88"/>
      <c r="CI28" s="76" t="str">
        <f t="shared" si="34"/>
        <v/>
      </c>
      <c r="CJ28" s="88"/>
      <c r="CK28" s="76" t="str">
        <f t="shared" si="35"/>
        <v/>
      </c>
      <c r="CL28" s="88"/>
      <c r="CM28" s="76" t="str">
        <f t="shared" si="36"/>
        <v/>
      </c>
      <c r="CN28" s="88"/>
      <c r="CO28" s="76" t="str">
        <f t="shared" si="37"/>
        <v/>
      </c>
      <c r="CP28" s="86">
        <f t="shared" si="38"/>
        <v>38.125</v>
      </c>
      <c r="CQ28" s="82">
        <f t="shared" si="39"/>
        <v>77.125</v>
      </c>
      <c r="CR28" s="82">
        <f t="shared" si="40"/>
        <v>77.13</v>
      </c>
      <c r="CS28" s="87">
        <f t="shared" si="45"/>
        <v>70.957999999999998</v>
      </c>
      <c r="CT28" s="87">
        <f>IFERROR(VLOOKUP(CS28,REGISTRATION!$Q$22:$R$32,2),"")</f>
        <v>3</v>
      </c>
      <c r="CU28" s="77" t="str">
        <f t="shared" si="42"/>
        <v>PASSED</v>
      </c>
    </row>
    <row r="29" spans="1:99" x14ac:dyDescent="0.25">
      <c r="A29" s="36">
        <f>REGISTRATION!A30</f>
        <v>20</v>
      </c>
      <c r="B29" s="36" t="str">
        <f>REGISTRATION!B30</f>
        <v>2015-01-2062</v>
      </c>
      <c r="C29" s="37" t="str">
        <f>UPPER(CONCATENATE(REGISTRATION!C30," ",REGISTRATION!D30," ",REGISTRATION!F30))</f>
        <v>CORTEZ ADRIAN PHILIP V</v>
      </c>
      <c r="D29" s="89">
        <v>46</v>
      </c>
      <c r="E29" s="76">
        <f t="shared" si="43"/>
        <v>92</v>
      </c>
      <c r="F29" s="79">
        <f t="shared" si="0"/>
        <v>27.599999999999998</v>
      </c>
      <c r="G29" s="89"/>
      <c r="H29" s="76">
        <f t="shared" si="2"/>
        <v>0</v>
      </c>
      <c r="I29" s="79">
        <f t="shared" si="1"/>
        <v>0</v>
      </c>
      <c r="J29" s="88">
        <v>9</v>
      </c>
      <c r="K29" s="76">
        <f t="shared" si="3"/>
        <v>90</v>
      </c>
      <c r="L29" s="89">
        <v>14</v>
      </c>
      <c r="M29" s="76">
        <f t="shared" si="4"/>
        <v>70</v>
      </c>
      <c r="N29" s="141"/>
      <c r="O29" s="76">
        <f t="shared" si="5"/>
        <v>0</v>
      </c>
      <c r="P29" s="89">
        <v>30</v>
      </c>
      <c r="Q29" s="76">
        <f t="shared" si="6"/>
        <v>100</v>
      </c>
      <c r="R29" s="89"/>
      <c r="S29" s="76" t="str">
        <f t="shared" si="7"/>
        <v/>
      </c>
      <c r="T29" s="89"/>
      <c r="U29" s="76" t="str">
        <f t="shared" si="8"/>
        <v/>
      </c>
      <c r="V29" s="89"/>
      <c r="W29" s="78"/>
      <c r="X29" s="89"/>
      <c r="Y29" s="78"/>
      <c r="Z29" s="89"/>
      <c r="AA29" s="78"/>
      <c r="AB29" s="78"/>
      <c r="AC29" s="78"/>
      <c r="AD29" s="89"/>
      <c r="AE29" s="78"/>
      <c r="AF29" s="89"/>
      <c r="AG29" s="78"/>
      <c r="AH29" s="89"/>
      <c r="AI29" s="78"/>
      <c r="AJ29" s="89"/>
      <c r="AK29" s="78"/>
      <c r="AL29" s="78"/>
      <c r="AM29" s="78"/>
      <c r="AN29" s="79">
        <f t="shared" si="9"/>
        <v>13</v>
      </c>
      <c r="AO29" s="89">
        <v>95</v>
      </c>
      <c r="AP29" s="76">
        <f t="shared" si="10"/>
        <v>95</v>
      </c>
      <c r="AQ29" s="89"/>
      <c r="AR29" s="76" t="str">
        <f t="shared" si="11"/>
        <v/>
      </c>
      <c r="AS29" s="89"/>
      <c r="AT29" s="76" t="str">
        <f t="shared" si="12"/>
        <v/>
      </c>
      <c r="AU29" s="79">
        <f t="shared" si="13"/>
        <v>9.5</v>
      </c>
      <c r="AV29" s="89">
        <v>85</v>
      </c>
      <c r="AW29" s="76">
        <f t="shared" si="14"/>
        <v>85</v>
      </c>
      <c r="AX29" s="89"/>
      <c r="AY29" s="76" t="str">
        <f t="shared" si="15"/>
        <v/>
      </c>
      <c r="AZ29" s="89"/>
      <c r="BA29" s="76" t="str">
        <f t="shared" si="16"/>
        <v/>
      </c>
      <c r="BB29" s="79">
        <f t="shared" si="17"/>
        <v>8.5</v>
      </c>
      <c r="BC29" s="81">
        <f t="shared" si="18"/>
        <v>58.599999999999994</v>
      </c>
      <c r="BD29" s="81">
        <f t="shared" si="19"/>
        <v>58.6</v>
      </c>
      <c r="BE29" s="89"/>
      <c r="BF29" s="76" t="str">
        <f t="shared" si="20"/>
        <v/>
      </c>
      <c r="BG29" s="89">
        <v>90</v>
      </c>
      <c r="BH29" s="76">
        <f t="shared" si="21"/>
        <v>90</v>
      </c>
      <c r="BI29" s="89"/>
      <c r="BJ29" s="76" t="str">
        <f t="shared" si="44"/>
        <v/>
      </c>
      <c r="BK29" s="86">
        <f t="shared" si="22"/>
        <v>45</v>
      </c>
      <c r="BL29" s="88">
        <v>70</v>
      </c>
      <c r="BM29" s="76">
        <f t="shared" si="23"/>
        <v>70</v>
      </c>
      <c r="BN29" s="88">
        <v>70</v>
      </c>
      <c r="BO29" s="76">
        <f t="shared" si="24"/>
        <v>70</v>
      </c>
      <c r="BP29" s="88">
        <v>70</v>
      </c>
      <c r="BQ29" s="76">
        <f t="shared" si="25"/>
        <v>70</v>
      </c>
      <c r="BR29" s="88">
        <v>70</v>
      </c>
      <c r="BS29" s="76">
        <f t="shared" si="26"/>
        <v>70</v>
      </c>
      <c r="BT29" s="89">
        <v>70</v>
      </c>
      <c r="BU29" s="76">
        <f t="shared" si="27"/>
        <v>70</v>
      </c>
      <c r="BV29" s="88">
        <v>100</v>
      </c>
      <c r="BW29" s="76">
        <f t="shared" si="28"/>
        <v>100</v>
      </c>
      <c r="BX29" s="88">
        <v>100</v>
      </c>
      <c r="BY29" s="76">
        <f t="shared" si="29"/>
        <v>100</v>
      </c>
      <c r="BZ29" s="88">
        <v>100</v>
      </c>
      <c r="CA29" s="76">
        <f t="shared" si="30"/>
        <v>100</v>
      </c>
      <c r="CB29" s="88"/>
      <c r="CC29" s="76" t="str">
        <f t="shared" si="31"/>
        <v/>
      </c>
      <c r="CD29" s="88"/>
      <c r="CE29" s="76" t="str">
        <f t="shared" si="32"/>
        <v/>
      </c>
      <c r="CF29" s="88"/>
      <c r="CG29" s="76" t="str">
        <f t="shared" si="33"/>
        <v/>
      </c>
      <c r="CH29" s="88"/>
      <c r="CI29" s="76" t="str">
        <f t="shared" si="34"/>
        <v/>
      </c>
      <c r="CJ29" s="88"/>
      <c r="CK29" s="76" t="str">
        <f t="shared" si="35"/>
        <v/>
      </c>
      <c r="CL29" s="88"/>
      <c r="CM29" s="76" t="str">
        <f t="shared" si="36"/>
        <v/>
      </c>
      <c r="CN29" s="88"/>
      <c r="CO29" s="76" t="str">
        <f t="shared" si="37"/>
        <v/>
      </c>
      <c r="CP29" s="86">
        <f t="shared" si="38"/>
        <v>40.625</v>
      </c>
      <c r="CQ29" s="82">
        <f t="shared" si="39"/>
        <v>85.625</v>
      </c>
      <c r="CR29" s="82">
        <f t="shared" si="40"/>
        <v>85.63</v>
      </c>
      <c r="CS29" s="87">
        <f t="shared" si="45"/>
        <v>74.817999999999998</v>
      </c>
      <c r="CT29" s="87">
        <f>IFERROR(VLOOKUP(CS29,REGISTRATION!$Q$22:$R$32,2),"")</f>
        <v>2.75</v>
      </c>
      <c r="CU29" s="77" t="str">
        <f t="shared" si="42"/>
        <v>PASSED</v>
      </c>
    </row>
    <row r="30" spans="1:99" x14ac:dyDescent="0.25">
      <c r="A30" s="36">
        <f>REGISTRATION!A31</f>
        <v>21</v>
      </c>
      <c r="B30" s="36" t="str">
        <f>REGISTRATION!B31</f>
        <v>2017-01-808</v>
      </c>
      <c r="C30" s="37" t="str">
        <f>UPPER(CONCATENATE(REGISTRATION!C31," ",REGISTRATION!D31," ",REGISTRATION!F31))</f>
        <v>DELA CRUZ CHARLES B</v>
      </c>
      <c r="D30" s="89">
        <v>26</v>
      </c>
      <c r="E30" s="76">
        <f t="shared" si="43"/>
        <v>52</v>
      </c>
      <c r="F30" s="79">
        <f t="shared" si="0"/>
        <v>15.6</v>
      </c>
      <c r="G30" s="89"/>
      <c r="H30" s="76">
        <f t="shared" si="2"/>
        <v>0</v>
      </c>
      <c r="I30" s="79">
        <f t="shared" si="1"/>
        <v>0</v>
      </c>
      <c r="J30" s="88">
        <v>9</v>
      </c>
      <c r="K30" s="76">
        <f t="shared" si="3"/>
        <v>90</v>
      </c>
      <c r="L30" s="89">
        <v>18</v>
      </c>
      <c r="M30" s="76">
        <f t="shared" si="4"/>
        <v>90</v>
      </c>
      <c r="N30" s="141"/>
      <c r="O30" s="76">
        <f t="shared" si="5"/>
        <v>0</v>
      </c>
      <c r="P30" s="89">
        <v>18</v>
      </c>
      <c r="Q30" s="76">
        <f t="shared" si="6"/>
        <v>60</v>
      </c>
      <c r="R30" s="89"/>
      <c r="S30" s="76" t="str">
        <f t="shared" si="7"/>
        <v/>
      </c>
      <c r="T30" s="89"/>
      <c r="U30" s="76" t="str">
        <f t="shared" si="8"/>
        <v/>
      </c>
      <c r="V30" s="89"/>
      <c r="W30" s="78"/>
      <c r="X30" s="89"/>
      <c r="Y30" s="78"/>
      <c r="Z30" s="89"/>
      <c r="AA30" s="78"/>
      <c r="AB30" s="78"/>
      <c r="AC30" s="78"/>
      <c r="AD30" s="89"/>
      <c r="AE30" s="78"/>
      <c r="AF30" s="89"/>
      <c r="AG30" s="78"/>
      <c r="AH30" s="89"/>
      <c r="AI30" s="78"/>
      <c r="AJ30" s="89"/>
      <c r="AK30" s="78"/>
      <c r="AL30" s="78"/>
      <c r="AM30" s="78"/>
      <c r="AN30" s="79">
        <f t="shared" si="9"/>
        <v>12</v>
      </c>
      <c r="AO30" s="89">
        <v>95</v>
      </c>
      <c r="AP30" s="76">
        <f t="shared" si="10"/>
        <v>95</v>
      </c>
      <c r="AQ30" s="89"/>
      <c r="AR30" s="76" t="str">
        <f t="shared" si="11"/>
        <v/>
      </c>
      <c r="AS30" s="89"/>
      <c r="AT30" s="76" t="str">
        <f t="shared" si="12"/>
        <v/>
      </c>
      <c r="AU30" s="79">
        <f t="shared" si="13"/>
        <v>9.5</v>
      </c>
      <c r="AV30" s="89">
        <v>100</v>
      </c>
      <c r="AW30" s="76">
        <f t="shared" si="14"/>
        <v>100</v>
      </c>
      <c r="AX30" s="89"/>
      <c r="AY30" s="76" t="str">
        <f t="shared" si="15"/>
        <v/>
      </c>
      <c r="AZ30" s="89"/>
      <c r="BA30" s="76" t="str">
        <f t="shared" si="16"/>
        <v/>
      </c>
      <c r="BB30" s="79">
        <f t="shared" si="17"/>
        <v>10</v>
      </c>
      <c r="BC30" s="81">
        <f t="shared" si="18"/>
        <v>47.1</v>
      </c>
      <c r="BD30" s="81">
        <f t="shared" si="19"/>
        <v>47.1</v>
      </c>
      <c r="BE30" s="89"/>
      <c r="BF30" s="76" t="str">
        <f t="shared" si="20"/>
        <v/>
      </c>
      <c r="BG30" s="89">
        <v>92</v>
      </c>
      <c r="BH30" s="76">
        <f t="shared" si="21"/>
        <v>92</v>
      </c>
      <c r="BI30" s="89"/>
      <c r="BJ30" s="76" t="str">
        <f t="shared" si="44"/>
        <v/>
      </c>
      <c r="BK30" s="86">
        <f t="shared" si="22"/>
        <v>46</v>
      </c>
      <c r="BL30" s="88">
        <v>70</v>
      </c>
      <c r="BM30" s="76">
        <f t="shared" si="23"/>
        <v>70</v>
      </c>
      <c r="BN30" s="88">
        <v>70</v>
      </c>
      <c r="BO30" s="76">
        <f t="shared" si="24"/>
        <v>70</v>
      </c>
      <c r="BP30" s="88">
        <v>70</v>
      </c>
      <c r="BQ30" s="76">
        <f t="shared" si="25"/>
        <v>70</v>
      </c>
      <c r="BR30" s="88"/>
      <c r="BS30" s="76">
        <f t="shared" si="26"/>
        <v>0</v>
      </c>
      <c r="BT30" s="89">
        <v>95</v>
      </c>
      <c r="BU30" s="76">
        <f t="shared" si="27"/>
        <v>95</v>
      </c>
      <c r="BV30" s="88">
        <v>100</v>
      </c>
      <c r="BW30" s="76">
        <f t="shared" si="28"/>
        <v>100</v>
      </c>
      <c r="BX30" s="88">
        <v>100</v>
      </c>
      <c r="BY30" s="76">
        <f t="shared" si="29"/>
        <v>100</v>
      </c>
      <c r="BZ30" s="88">
        <v>100</v>
      </c>
      <c r="CA30" s="76">
        <f t="shared" si="30"/>
        <v>100</v>
      </c>
      <c r="CB30" s="88"/>
      <c r="CC30" s="76" t="str">
        <f t="shared" si="31"/>
        <v/>
      </c>
      <c r="CD30" s="88"/>
      <c r="CE30" s="76" t="str">
        <f t="shared" si="32"/>
        <v/>
      </c>
      <c r="CF30" s="88"/>
      <c r="CG30" s="76" t="str">
        <f t="shared" si="33"/>
        <v/>
      </c>
      <c r="CH30" s="88"/>
      <c r="CI30" s="76" t="str">
        <f t="shared" si="34"/>
        <v/>
      </c>
      <c r="CJ30" s="88"/>
      <c r="CK30" s="76" t="str">
        <f t="shared" si="35"/>
        <v/>
      </c>
      <c r="CL30" s="88"/>
      <c r="CM30" s="76" t="str">
        <f t="shared" si="36"/>
        <v/>
      </c>
      <c r="CN30" s="88"/>
      <c r="CO30" s="76" t="str">
        <f t="shared" si="37"/>
        <v/>
      </c>
      <c r="CP30" s="86">
        <f t="shared" si="38"/>
        <v>37.8125</v>
      </c>
      <c r="CQ30" s="82">
        <f t="shared" si="39"/>
        <v>83.8125</v>
      </c>
      <c r="CR30" s="82">
        <f t="shared" si="40"/>
        <v>83.81</v>
      </c>
      <c r="CS30" s="87">
        <f t="shared" si="45"/>
        <v>69.126000000000005</v>
      </c>
      <c r="CT30" s="87">
        <f>IFERROR(VLOOKUP(CS30,REGISTRATION!$Q$22:$R$32,2),"")</f>
        <v>5</v>
      </c>
      <c r="CU30" s="77" t="str">
        <f t="shared" si="42"/>
        <v>FAILED</v>
      </c>
    </row>
    <row r="31" spans="1:99" x14ac:dyDescent="0.25">
      <c r="A31" s="36">
        <f>REGISTRATION!A32</f>
        <v>22</v>
      </c>
      <c r="B31" s="36" t="str">
        <f>REGISTRATION!B32</f>
        <v>2017-01-153</v>
      </c>
      <c r="C31" s="37" t="str">
        <f>UPPER(CONCATENATE(REGISTRATION!C32," ",REGISTRATION!D32," ",REGISTRATION!F32))</f>
        <v>ELEPTICO RAYGIN F</v>
      </c>
      <c r="D31" s="89">
        <v>31</v>
      </c>
      <c r="E31" s="76">
        <f t="shared" si="43"/>
        <v>62</v>
      </c>
      <c r="F31" s="79">
        <f t="shared" si="0"/>
        <v>18.599999999999998</v>
      </c>
      <c r="G31" s="89"/>
      <c r="H31" s="76">
        <f t="shared" si="2"/>
        <v>0</v>
      </c>
      <c r="I31" s="79">
        <f t="shared" si="1"/>
        <v>0</v>
      </c>
      <c r="J31" s="88">
        <v>9</v>
      </c>
      <c r="K31" s="76">
        <f t="shared" si="3"/>
        <v>90</v>
      </c>
      <c r="L31" s="89">
        <v>14</v>
      </c>
      <c r="M31" s="76">
        <f t="shared" si="4"/>
        <v>70</v>
      </c>
      <c r="N31" s="141"/>
      <c r="O31" s="76">
        <f t="shared" si="5"/>
        <v>0</v>
      </c>
      <c r="P31" s="89">
        <v>18</v>
      </c>
      <c r="Q31" s="76">
        <f t="shared" si="6"/>
        <v>60</v>
      </c>
      <c r="R31" s="89"/>
      <c r="S31" s="76" t="str">
        <f t="shared" si="7"/>
        <v/>
      </c>
      <c r="T31" s="89"/>
      <c r="U31" s="76" t="str">
        <f t="shared" si="8"/>
        <v/>
      </c>
      <c r="V31" s="89"/>
      <c r="W31" s="78"/>
      <c r="X31" s="89"/>
      <c r="Y31" s="78"/>
      <c r="Z31" s="89"/>
      <c r="AA31" s="78"/>
      <c r="AB31" s="78"/>
      <c r="AC31" s="78"/>
      <c r="AD31" s="89"/>
      <c r="AE31" s="78"/>
      <c r="AF31" s="89"/>
      <c r="AG31" s="78"/>
      <c r="AH31" s="89"/>
      <c r="AI31" s="78"/>
      <c r="AJ31" s="89"/>
      <c r="AK31" s="78"/>
      <c r="AL31" s="78"/>
      <c r="AM31" s="78"/>
      <c r="AN31" s="79">
        <f t="shared" si="9"/>
        <v>11</v>
      </c>
      <c r="AO31" s="89">
        <v>95</v>
      </c>
      <c r="AP31" s="76">
        <f t="shared" si="10"/>
        <v>95</v>
      </c>
      <c r="AQ31" s="89"/>
      <c r="AR31" s="76" t="str">
        <f t="shared" si="11"/>
        <v/>
      </c>
      <c r="AS31" s="89"/>
      <c r="AT31" s="76" t="str">
        <f t="shared" si="12"/>
        <v/>
      </c>
      <c r="AU31" s="79">
        <f t="shared" si="13"/>
        <v>9.5</v>
      </c>
      <c r="AV31" s="89">
        <v>50</v>
      </c>
      <c r="AW31" s="76">
        <f t="shared" si="14"/>
        <v>50</v>
      </c>
      <c r="AX31" s="89"/>
      <c r="AY31" s="76" t="str">
        <f t="shared" si="15"/>
        <v/>
      </c>
      <c r="AZ31" s="89"/>
      <c r="BA31" s="76" t="str">
        <f t="shared" si="16"/>
        <v/>
      </c>
      <c r="BB31" s="79">
        <f t="shared" si="17"/>
        <v>5</v>
      </c>
      <c r="BC31" s="81">
        <f t="shared" si="18"/>
        <v>44.099999999999994</v>
      </c>
      <c r="BD31" s="81">
        <f t="shared" si="19"/>
        <v>44.1</v>
      </c>
      <c r="BE31" s="89"/>
      <c r="BF31" s="76" t="str">
        <f t="shared" si="20"/>
        <v/>
      </c>
      <c r="BG31" s="89">
        <v>88</v>
      </c>
      <c r="BH31" s="76">
        <f t="shared" si="21"/>
        <v>88</v>
      </c>
      <c r="BI31" s="89"/>
      <c r="BJ31" s="76" t="str">
        <f t="shared" si="44"/>
        <v/>
      </c>
      <c r="BK31" s="86">
        <f t="shared" si="22"/>
        <v>44</v>
      </c>
      <c r="BL31" s="88">
        <v>70</v>
      </c>
      <c r="BM31" s="76">
        <f t="shared" si="23"/>
        <v>70</v>
      </c>
      <c r="BN31" s="88">
        <v>70</v>
      </c>
      <c r="BO31" s="76">
        <f t="shared" si="24"/>
        <v>70</v>
      </c>
      <c r="BP31" s="88">
        <v>70</v>
      </c>
      <c r="BQ31" s="76">
        <f t="shared" si="25"/>
        <v>70</v>
      </c>
      <c r="BR31" s="88"/>
      <c r="BS31" s="76">
        <f t="shared" si="26"/>
        <v>0</v>
      </c>
      <c r="BT31" s="89">
        <v>100</v>
      </c>
      <c r="BU31" s="76">
        <f t="shared" si="27"/>
        <v>100</v>
      </c>
      <c r="BV31" s="88">
        <v>100</v>
      </c>
      <c r="BW31" s="76">
        <f t="shared" si="28"/>
        <v>100</v>
      </c>
      <c r="BX31" s="88">
        <v>100</v>
      </c>
      <c r="BY31" s="76">
        <f t="shared" si="29"/>
        <v>100</v>
      </c>
      <c r="BZ31" s="88">
        <v>100</v>
      </c>
      <c r="CA31" s="76">
        <f t="shared" si="30"/>
        <v>100</v>
      </c>
      <c r="CB31" s="88"/>
      <c r="CC31" s="76" t="str">
        <f t="shared" si="31"/>
        <v/>
      </c>
      <c r="CD31" s="88"/>
      <c r="CE31" s="76" t="str">
        <f t="shared" si="32"/>
        <v/>
      </c>
      <c r="CF31" s="88"/>
      <c r="CG31" s="76" t="str">
        <f t="shared" si="33"/>
        <v/>
      </c>
      <c r="CH31" s="88"/>
      <c r="CI31" s="76" t="str">
        <f t="shared" si="34"/>
        <v/>
      </c>
      <c r="CJ31" s="88"/>
      <c r="CK31" s="76" t="str">
        <f t="shared" si="35"/>
        <v/>
      </c>
      <c r="CL31" s="88"/>
      <c r="CM31" s="76" t="str">
        <f t="shared" si="36"/>
        <v/>
      </c>
      <c r="CN31" s="88"/>
      <c r="CO31" s="76" t="str">
        <f t="shared" si="37"/>
        <v/>
      </c>
      <c r="CP31" s="86">
        <f t="shared" si="38"/>
        <v>38.125</v>
      </c>
      <c r="CQ31" s="82">
        <f t="shared" si="39"/>
        <v>82.125</v>
      </c>
      <c r="CR31" s="82">
        <f t="shared" si="40"/>
        <v>82.13</v>
      </c>
      <c r="CS31" s="87">
        <f t="shared" si="45"/>
        <v>66.918000000000006</v>
      </c>
      <c r="CT31" s="87">
        <f>IFERROR(VLOOKUP(CS31,REGISTRATION!$Q$22:$R$32,2),"")</f>
        <v>5</v>
      </c>
      <c r="CU31" s="77" t="str">
        <f t="shared" si="42"/>
        <v>FAILED</v>
      </c>
    </row>
    <row r="32" spans="1:99" x14ac:dyDescent="0.25">
      <c r="A32" s="36">
        <f>REGISTRATION!A33</f>
        <v>23</v>
      </c>
      <c r="B32" s="36" t="str">
        <f>REGISTRATION!B33</f>
        <v>2016-01-642</v>
      </c>
      <c r="C32" s="37" t="str">
        <f>UPPER(CONCATENATE(REGISTRATION!C33," ",REGISTRATION!D33," ",REGISTRATION!F33))</f>
        <v>FRANCO JUNIEL C</v>
      </c>
      <c r="D32" s="89">
        <v>33</v>
      </c>
      <c r="E32" s="76">
        <f t="shared" si="43"/>
        <v>66</v>
      </c>
      <c r="F32" s="79">
        <f t="shared" si="0"/>
        <v>19.8</v>
      </c>
      <c r="G32" s="89"/>
      <c r="H32" s="76">
        <f t="shared" si="2"/>
        <v>0</v>
      </c>
      <c r="I32" s="79">
        <f t="shared" si="1"/>
        <v>0</v>
      </c>
      <c r="J32" s="88">
        <v>9</v>
      </c>
      <c r="K32" s="76">
        <f t="shared" si="3"/>
        <v>90</v>
      </c>
      <c r="L32" s="89">
        <v>15</v>
      </c>
      <c r="M32" s="76">
        <f t="shared" si="4"/>
        <v>75</v>
      </c>
      <c r="N32" s="141">
        <v>8</v>
      </c>
      <c r="O32" s="76">
        <f t="shared" si="5"/>
        <v>80</v>
      </c>
      <c r="P32" s="89">
        <v>30</v>
      </c>
      <c r="Q32" s="76">
        <f t="shared" si="6"/>
        <v>100</v>
      </c>
      <c r="R32" s="89"/>
      <c r="S32" s="76" t="str">
        <f t="shared" si="7"/>
        <v/>
      </c>
      <c r="T32" s="89"/>
      <c r="U32" s="76" t="str">
        <f t="shared" si="8"/>
        <v/>
      </c>
      <c r="V32" s="89"/>
      <c r="W32" s="78"/>
      <c r="X32" s="89"/>
      <c r="Y32" s="78"/>
      <c r="Z32" s="89"/>
      <c r="AA32" s="78"/>
      <c r="AB32" s="78"/>
      <c r="AC32" s="78"/>
      <c r="AD32" s="89"/>
      <c r="AE32" s="78"/>
      <c r="AF32" s="89"/>
      <c r="AG32" s="78"/>
      <c r="AH32" s="89"/>
      <c r="AI32" s="78"/>
      <c r="AJ32" s="89"/>
      <c r="AK32" s="78"/>
      <c r="AL32" s="78"/>
      <c r="AM32" s="78"/>
      <c r="AN32" s="79">
        <f t="shared" si="9"/>
        <v>17.25</v>
      </c>
      <c r="AO32" s="89">
        <v>95</v>
      </c>
      <c r="AP32" s="76">
        <f t="shared" si="10"/>
        <v>95</v>
      </c>
      <c r="AQ32" s="89"/>
      <c r="AR32" s="76" t="str">
        <f t="shared" si="11"/>
        <v/>
      </c>
      <c r="AS32" s="89"/>
      <c r="AT32" s="76" t="str">
        <f t="shared" si="12"/>
        <v/>
      </c>
      <c r="AU32" s="79">
        <f t="shared" si="13"/>
        <v>9.5</v>
      </c>
      <c r="AV32" s="89">
        <v>70</v>
      </c>
      <c r="AW32" s="76">
        <f t="shared" si="14"/>
        <v>70</v>
      </c>
      <c r="AX32" s="89"/>
      <c r="AY32" s="76" t="str">
        <f t="shared" si="15"/>
        <v/>
      </c>
      <c r="AZ32" s="89"/>
      <c r="BA32" s="76" t="str">
        <f t="shared" si="16"/>
        <v/>
      </c>
      <c r="BB32" s="79">
        <f t="shared" si="17"/>
        <v>7</v>
      </c>
      <c r="BC32" s="81">
        <f t="shared" si="18"/>
        <v>53.55</v>
      </c>
      <c r="BD32" s="81">
        <f t="shared" si="19"/>
        <v>53.55</v>
      </c>
      <c r="BE32" s="89"/>
      <c r="BF32" s="76" t="str">
        <f t="shared" si="20"/>
        <v/>
      </c>
      <c r="BG32" s="89">
        <v>89</v>
      </c>
      <c r="BH32" s="76">
        <f t="shared" si="21"/>
        <v>89</v>
      </c>
      <c r="BI32" s="89"/>
      <c r="BJ32" s="76" t="str">
        <f t="shared" si="44"/>
        <v/>
      </c>
      <c r="BK32" s="86">
        <f t="shared" si="22"/>
        <v>44.5</v>
      </c>
      <c r="BL32" s="88">
        <v>70</v>
      </c>
      <c r="BM32" s="76">
        <f t="shared" si="23"/>
        <v>70</v>
      </c>
      <c r="BN32" s="88">
        <v>70</v>
      </c>
      <c r="BO32" s="76">
        <f t="shared" si="24"/>
        <v>70</v>
      </c>
      <c r="BP32" s="88">
        <v>70</v>
      </c>
      <c r="BQ32" s="76">
        <f t="shared" si="25"/>
        <v>70</v>
      </c>
      <c r="BR32" s="88">
        <v>70</v>
      </c>
      <c r="BS32" s="76">
        <f t="shared" si="26"/>
        <v>70</v>
      </c>
      <c r="BT32" s="89">
        <v>70</v>
      </c>
      <c r="BU32" s="76">
        <f t="shared" si="27"/>
        <v>70</v>
      </c>
      <c r="BV32" s="88">
        <v>100</v>
      </c>
      <c r="BW32" s="76">
        <f t="shared" si="28"/>
        <v>100</v>
      </c>
      <c r="BX32" s="88">
        <v>100</v>
      </c>
      <c r="BY32" s="76">
        <f t="shared" si="29"/>
        <v>100</v>
      </c>
      <c r="BZ32" s="88">
        <v>100</v>
      </c>
      <c r="CA32" s="76">
        <f t="shared" si="30"/>
        <v>100</v>
      </c>
      <c r="CB32" s="88"/>
      <c r="CC32" s="76" t="str">
        <f t="shared" si="31"/>
        <v/>
      </c>
      <c r="CD32" s="88"/>
      <c r="CE32" s="76" t="str">
        <f t="shared" si="32"/>
        <v/>
      </c>
      <c r="CF32" s="88"/>
      <c r="CG32" s="76" t="str">
        <f t="shared" si="33"/>
        <v/>
      </c>
      <c r="CH32" s="88"/>
      <c r="CI32" s="76" t="str">
        <f t="shared" si="34"/>
        <v/>
      </c>
      <c r="CJ32" s="88"/>
      <c r="CK32" s="76" t="str">
        <f t="shared" si="35"/>
        <v/>
      </c>
      <c r="CL32" s="88"/>
      <c r="CM32" s="76" t="str">
        <f t="shared" si="36"/>
        <v/>
      </c>
      <c r="CN32" s="88"/>
      <c r="CO32" s="76" t="str">
        <f t="shared" si="37"/>
        <v/>
      </c>
      <c r="CP32" s="86">
        <f t="shared" si="38"/>
        <v>40.625</v>
      </c>
      <c r="CQ32" s="82">
        <f t="shared" si="39"/>
        <v>85.125</v>
      </c>
      <c r="CR32" s="82">
        <f t="shared" si="40"/>
        <v>85.13</v>
      </c>
      <c r="CS32" s="87">
        <f t="shared" si="45"/>
        <v>72.49799999999999</v>
      </c>
      <c r="CT32" s="87">
        <f>IFERROR(VLOOKUP(CS32,REGISTRATION!$Q$22:$R$32,2),"")</f>
        <v>3</v>
      </c>
      <c r="CU32" s="77" t="str">
        <f t="shared" si="42"/>
        <v>PASSED</v>
      </c>
    </row>
    <row r="33" spans="1:99" x14ac:dyDescent="0.25">
      <c r="A33" s="36">
        <f>REGISTRATION!A34</f>
        <v>24</v>
      </c>
      <c r="B33" s="36" t="str">
        <f>REGISTRATION!B34</f>
        <v>2017-01-138</v>
      </c>
      <c r="C33" s="37" t="str">
        <f>UPPER(CONCATENATE(REGISTRATION!C34," ",REGISTRATION!D34," ",REGISTRATION!F34))</f>
        <v>GOMEZ CELEEN MAE M</v>
      </c>
      <c r="D33" s="89">
        <v>40</v>
      </c>
      <c r="E33" s="76">
        <f t="shared" si="43"/>
        <v>80</v>
      </c>
      <c r="F33" s="79">
        <f t="shared" si="0"/>
        <v>24</v>
      </c>
      <c r="G33" s="89"/>
      <c r="H33" s="76">
        <f t="shared" si="2"/>
        <v>0</v>
      </c>
      <c r="I33" s="79">
        <f t="shared" si="1"/>
        <v>0</v>
      </c>
      <c r="J33" s="88">
        <v>10</v>
      </c>
      <c r="K33" s="76">
        <f t="shared" si="3"/>
        <v>100</v>
      </c>
      <c r="L33" s="89">
        <v>18</v>
      </c>
      <c r="M33" s="76">
        <f t="shared" si="4"/>
        <v>90</v>
      </c>
      <c r="N33" s="141">
        <v>9</v>
      </c>
      <c r="O33" s="76">
        <f t="shared" si="5"/>
        <v>90</v>
      </c>
      <c r="P33" s="89">
        <v>30</v>
      </c>
      <c r="Q33" s="76">
        <f t="shared" si="6"/>
        <v>100</v>
      </c>
      <c r="R33" s="89"/>
      <c r="S33" s="76" t="str">
        <f t="shared" si="7"/>
        <v/>
      </c>
      <c r="T33" s="89"/>
      <c r="U33" s="76" t="str">
        <f t="shared" si="8"/>
        <v/>
      </c>
      <c r="V33" s="89"/>
      <c r="W33" s="78"/>
      <c r="X33" s="89"/>
      <c r="Y33" s="78"/>
      <c r="Z33" s="89"/>
      <c r="AA33" s="78"/>
      <c r="AB33" s="78"/>
      <c r="AC33" s="78"/>
      <c r="AD33" s="89"/>
      <c r="AE33" s="78"/>
      <c r="AF33" s="89"/>
      <c r="AG33" s="78"/>
      <c r="AH33" s="89"/>
      <c r="AI33" s="78"/>
      <c r="AJ33" s="89"/>
      <c r="AK33" s="78"/>
      <c r="AL33" s="78"/>
      <c r="AM33" s="78"/>
      <c r="AN33" s="79">
        <f t="shared" si="9"/>
        <v>19</v>
      </c>
      <c r="AO33" s="89">
        <v>95</v>
      </c>
      <c r="AP33" s="76">
        <f t="shared" si="10"/>
        <v>95</v>
      </c>
      <c r="AQ33" s="89"/>
      <c r="AR33" s="76" t="str">
        <f t="shared" si="11"/>
        <v/>
      </c>
      <c r="AS33" s="89"/>
      <c r="AT33" s="76" t="str">
        <f t="shared" si="12"/>
        <v/>
      </c>
      <c r="AU33" s="79">
        <f t="shared" si="13"/>
        <v>9.5</v>
      </c>
      <c r="AV33" s="89">
        <v>100</v>
      </c>
      <c r="AW33" s="76">
        <f t="shared" si="14"/>
        <v>100</v>
      </c>
      <c r="AX33" s="89"/>
      <c r="AY33" s="76" t="str">
        <f t="shared" si="15"/>
        <v/>
      </c>
      <c r="AZ33" s="89"/>
      <c r="BA33" s="76" t="str">
        <f t="shared" si="16"/>
        <v/>
      </c>
      <c r="BB33" s="79">
        <f t="shared" si="17"/>
        <v>10</v>
      </c>
      <c r="BC33" s="81">
        <f t="shared" si="18"/>
        <v>62.5</v>
      </c>
      <c r="BD33" s="81">
        <f t="shared" si="19"/>
        <v>62.5</v>
      </c>
      <c r="BE33" s="89"/>
      <c r="BF33" s="76" t="str">
        <f t="shared" si="20"/>
        <v/>
      </c>
      <c r="BG33" s="89">
        <v>98</v>
      </c>
      <c r="BH33" s="76">
        <f t="shared" si="21"/>
        <v>98</v>
      </c>
      <c r="BI33" s="89"/>
      <c r="BJ33" s="76" t="str">
        <f t="shared" si="44"/>
        <v/>
      </c>
      <c r="BK33" s="86">
        <f t="shared" si="22"/>
        <v>49</v>
      </c>
      <c r="BL33" s="88">
        <v>70</v>
      </c>
      <c r="BM33" s="76">
        <f t="shared" si="23"/>
        <v>70</v>
      </c>
      <c r="BN33" s="88">
        <v>70</v>
      </c>
      <c r="BO33" s="76">
        <f t="shared" si="24"/>
        <v>70</v>
      </c>
      <c r="BP33" s="88">
        <v>70</v>
      </c>
      <c r="BQ33" s="76">
        <f t="shared" si="25"/>
        <v>70</v>
      </c>
      <c r="BR33" s="88">
        <v>70</v>
      </c>
      <c r="BS33" s="76">
        <f t="shared" si="26"/>
        <v>70</v>
      </c>
      <c r="BT33" s="89">
        <v>70</v>
      </c>
      <c r="BU33" s="76">
        <f t="shared" si="27"/>
        <v>70</v>
      </c>
      <c r="BV33" s="88">
        <v>100</v>
      </c>
      <c r="BW33" s="76">
        <f t="shared" si="28"/>
        <v>100</v>
      </c>
      <c r="BX33" s="88">
        <v>100</v>
      </c>
      <c r="BY33" s="76">
        <f t="shared" si="29"/>
        <v>100</v>
      </c>
      <c r="BZ33" s="88">
        <v>100</v>
      </c>
      <c r="CA33" s="76">
        <f t="shared" si="30"/>
        <v>100</v>
      </c>
      <c r="CB33" s="88"/>
      <c r="CC33" s="76" t="str">
        <f t="shared" si="31"/>
        <v/>
      </c>
      <c r="CD33" s="88"/>
      <c r="CE33" s="76" t="str">
        <f t="shared" si="32"/>
        <v/>
      </c>
      <c r="CF33" s="88"/>
      <c r="CG33" s="76" t="str">
        <f t="shared" si="33"/>
        <v/>
      </c>
      <c r="CH33" s="88"/>
      <c r="CI33" s="76" t="str">
        <f t="shared" si="34"/>
        <v/>
      </c>
      <c r="CJ33" s="88"/>
      <c r="CK33" s="76" t="str">
        <f t="shared" si="35"/>
        <v/>
      </c>
      <c r="CL33" s="88"/>
      <c r="CM33" s="76" t="str">
        <f t="shared" si="36"/>
        <v/>
      </c>
      <c r="CN33" s="88"/>
      <c r="CO33" s="76" t="str">
        <f t="shared" si="37"/>
        <v/>
      </c>
      <c r="CP33" s="86">
        <f t="shared" si="38"/>
        <v>40.625</v>
      </c>
      <c r="CQ33" s="82">
        <f t="shared" si="39"/>
        <v>89.625</v>
      </c>
      <c r="CR33" s="82">
        <f t="shared" si="40"/>
        <v>89.63</v>
      </c>
      <c r="CS33" s="87">
        <f t="shared" si="45"/>
        <v>78.777999999999992</v>
      </c>
      <c r="CT33" s="87">
        <f>IFERROR(VLOOKUP(CS33,REGISTRATION!$Q$22:$R$32,2),"")</f>
        <v>2.5</v>
      </c>
      <c r="CU33" s="77" t="str">
        <f t="shared" si="42"/>
        <v>PASSED</v>
      </c>
    </row>
    <row r="34" spans="1:99" x14ac:dyDescent="0.25">
      <c r="A34" s="36">
        <f>REGISTRATION!A35</f>
        <v>25</v>
      </c>
      <c r="B34" s="36" t="str">
        <f>REGISTRATION!B35</f>
        <v>2017-01-701</v>
      </c>
      <c r="C34" s="37" t="str">
        <f>UPPER(CONCATENATE(REGISTRATION!C35," ",REGISTRATION!D35," ",REGISTRATION!F35))</f>
        <v>IMPERIO RONALD BENEDICT M</v>
      </c>
      <c r="D34" s="89">
        <v>35</v>
      </c>
      <c r="E34" s="76">
        <f t="shared" si="43"/>
        <v>70</v>
      </c>
      <c r="F34" s="79">
        <f t="shared" si="0"/>
        <v>21</v>
      </c>
      <c r="G34" s="89"/>
      <c r="H34" s="76">
        <f t="shared" si="2"/>
        <v>0</v>
      </c>
      <c r="I34" s="79">
        <f t="shared" si="1"/>
        <v>0</v>
      </c>
      <c r="J34" s="88">
        <v>9</v>
      </c>
      <c r="K34" s="76">
        <f t="shared" si="3"/>
        <v>90</v>
      </c>
      <c r="L34" s="89">
        <v>15</v>
      </c>
      <c r="M34" s="76">
        <f t="shared" si="4"/>
        <v>75</v>
      </c>
      <c r="N34" s="141"/>
      <c r="O34" s="76">
        <f t="shared" si="5"/>
        <v>0</v>
      </c>
      <c r="P34" s="89">
        <v>18</v>
      </c>
      <c r="Q34" s="76">
        <f t="shared" si="6"/>
        <v>60</v>
      </c>
      <c r="R34" s="89"/>
      <c r="S34" s="76" t="str">
        <f t="shared" si="7"/>
        <v/>
      </c>
      <c r="T34" s="89"/>
      <c r="U34" s="76" t="str">
        <f t="shared" si="8"/>
        <v/>
      </c>
      <c r="V34" s="89"/>
      <c r="W34" s="78"/>
      <c r="X34" s="89"/>
      <c r="Y34" s="78"/>
      <c r="Z34" s="89"/>
      <c r="AA34" s="78"/>
      <c r="AB34" s="78"/>
      <c r="AC34" s="78"/>
      <c r="AD34" s="89"/>
      <c r="AE34" s="78"/>
      <c r="AF34" s="89"/>
      <c r="AG34" s="78"/>
      <c r="AH34" s="89"/>
      <c r="AI34" s="78"/>
      <c r="AJ34" s="89"/>
      <c r="AK34" s="78"/>
      <c r="AL34" s="78"/>
      <c r="AM34" s="78"/>
      <c r="AN34" s="79">
        <f t="shared" si="9"/>
        <v>11.25</v>
      </c>
      <c r="AO34" s="89">
        <v>95</v>
      </c>
      <c r="AP34" s="76">
        <f t="shared" si="10"/>
        <v>95</v>
      </c>
      <c r="AQ34" s="89"/>
      <c r="AR34" s="76" t="str">
        <f t="shared" si="11"/>
        <v/>
      </c>
      <c r="AS34" s="89"/>
      <c r="AT34" s="76" t="str">
        <f t="shared" si="12"/>
        <v/>
      </c>
      <c r="AU34" s="79">
        <f t="shared" si="13"/>
        <v>9.5</v>
      </c>
      <c r="AV34" s="89">
        <v>50</v>
      </c>
      <c r="AW34" s="76">
        <f t="shared" si="14"/>
        <v>50</v>
      </c>
      <c r="AX34" s="89"/>
      <c r="AY34" s="76" t="str">
        <f t="shared" si="15"/>
        <v/>
      </c>
      <c r="AZ34" s="89"/>
      <c r="BA34" s="76" t="str">
        <f t="shared" si="16"/>
        <v/>
      </c>
      <c r="BB34" s="79">
        <f t="shared" si="17"/>
        <v>5</v>
      </c>
      <c r="BC34" s="81">
        <f t="shared" si="18"/>
        <v>46.75</v>
      </c>
      <c r="BD34" s="81">
        <f t="shared" si="19"/>
        <v>46.75</v>
      </c>
      <c r="BE34" s="89"/>
      <c r="BF34" s="76" t="str">
        <f t="shared" si="20"/>
        <v/>
      </c>
      <c r="BG34" s="89">
        <v>77</v>
      </c>
      <c r="BH34" s="76">
        <f t="shared" si="21"/>
        <v>77</v>
      </c>
      <c r="BI34" s="89"/>
      <c r="BJ34" s="76" t="str">
        <f t="shared" si="44"/>
        <v/>
      </c>
      <c r="BK34" s="86">
        <f t="shared" si="22"/>
        <v>38.5</v>
      </c>
      <c r="BL34" s="88">
        <v>70</v>
      </c>
      <c r="BM34" s="76">
        <f t="shared" si="23"/>
        <v>70</v>
      </c>
      <c r="BN34" s="88">
        <v>70</v>
      </c>
      <c r="BO34" s="76">
        <f t="shared" si="24"/>
        <v>70</v>
      </c>
      <c r="BP34" s="88">
        <v>70</v>
      </c>
      <c r="BQ34" s="76">
        <f t="shared" si="25"/>
        <v>70</v>
      </c>
      <c r="BR34" s="88"/>
      <c r="BS34" s="76">
        <f t="shared" si="26"/>
        <v>0</v>
      </c>
      <c r="BT34" s="89"/>
      <c r="BU34" s="76">
        <f t="shared" si="27"/>
        <v>0</v>
      </c>
      <c r="BV34" s="88">
        <v>100</v>
      </c>
      <c r="BW34" s="76">
        <f t="shared" si="28"/>
        <v>100</v>
      </c>
      <c r="BX34" s="88">
        <v>100</v>
      </c>
      <c r="BY34" s="76">
        <f t="shared" si="29"/>
        <v>100</v>
      </c>
      <c r="BZ34" s="88">
        <v>100</v>
      </c>
      <c r="CA34" s="76">
        <f t="shared" si="30"/>
        <v>100</v>
      </c>
      <c r="CB34" s="88"/>
      <c r="CC34" s="76" t="str">
        <f t="shared" si="31"/>
        <v/>
      </c>
      <c r="CD34" s="88"/>
      <c r="CE34" s="76" t="str">
        <f t="shared" si="32"/>
        <v/>
      </c>
      <c r="CF34" s="88"/>
      <c r="CG34" s="76" t="str">
        <f t="shared" si="33"/>
        <v/>
      </c>
      <c r="CH34" s="88"/>
      <c r="CI34" s="76" t="str">
        <f t="shared" si="34"/>
        <v/>
      </c>
      <c r="CJ34" s="88"/>
      <c r="CK34" s="76" t="str">
        <f t="shared" si="35"/>
        <v/>
      </c>
      <c r="CL34" s="88"/>
      <c r="CM34" s="76" t="str">
        <f t="shared" si="36"/>
        <v/>
      </c>
      <c r="CN34" s="88"/>
      <c r="CO34" s="76" t="str">
        <f t="shared" si="37"/>
        <v/>
      </c>
      <c r="CP34" s="86">
        <f t="shared" si="38"/>
        <v>31.875</v>
      </c>
      <c r="CQ34" s="82">
        <f t="shared" si="39"/>
        <v>70.375</v>
      </c>
      <c r="CR34" s="82">
        <f t="shared" si="40"/>
        <v>70.38</v>
      </c>
      <c r="CS34" s="87">
        <f t="shared" si="45"/>
        <v>60.927999999999997</v>
      </c>
      <c r="CT34" s="87">
        <f>IFERROR(VLOOKUP(CS34,REGISTRATION!$Q$22:$R$32,2),"")</f>
        <v>5</v>
      </c>
      <c r="CU34" s="77" t="str">
        <f t="shared" si="42"/>
        <v>FAILED</v>
      </c>
    </row>
    <row r="35" spans="1:99" x14ac:dyDescent="0.25">
      <c r="A35" s="36">
        <f>REGISTRATION!A36</f>
        <v>26</v>
      </c>
      <c r="B35" s="36" t="str">
        <f>REGISTRATION!B36</f>
        <v>2016-02-069</v>
      </c>
      <c r="C35" s="37" t="str">
        <f>UPPER(CONCATENATE(REGISTRATION!C36," ",REGISTRATION!D36," ",REGISTRATION!F36))</f>
        <v>JOSE RALPH RHOLWEN M</v>
      </c>
      <c r="D35" s="89">
        <v>42</v>
      </c>
      <c r="E35" s="76">
        <f t="shared" si="43"/>
        <v>84</v>
      </c>
      <c r="F35" s="79">
        <f t="shared" si="0"/>
        <v>25.2</v>
      </c>
      <c r="G35" s="89"/>
      <c r="H35" s="76">
        <f t="shared" si="2"/>
        <v>0</v>
      </c>
      <c r="I35" s="79">
        <f t="shared" si="1"/>
        <v>0</v>
      </c>
      <c r="J35" s="88">
        <v>10</v>
      </c>
      <c r="K35" s="76">
        <f t="shared" si="3"/>
        <v>100</v>
      </c>
      <c r="L35" s="89">
        <v>16</v>
      </c>
      <c r="M35" s="76">
        <f t="shared" si="4"/>
        <v>80</v>
      </c>
      <c r="N35" s="141">
        <v>8</v>
      </c>
      <c r="O35" s="76">
        <f t="shared" si="5"/>
        <v>80</v>
      </c>
      <c r="P35" s="89">
        <v>30</v>
      </c>
      <c r="Q35" s="76">
        <f t="shared" si="6"/>
        <v>100</v>
      </c>
      <c r="R35" s="89"/>
      <c r="S35" s="76" t="str">
        <f t="shared" si="7"/>
        <v/>
      </c>
      <c r="T35" s="89"/>
      <c r="U35" s="76" t="str">
        <f t="shared" si="8"/>
        <v/>
      </c>
      <c r="V35" s="89"/>
      <c r="W35" s="78"/>
      <c r="X35" s="89"/>
      <c r="Y35" s="78"/>
      <c r="Z35" s="89"/>
      <c r="AA35" s="78"/>
      <c r="AB35" s="78"/>
      <c r="AC35" s="78"/>
      <c r="AD35" s="89"/>
      <c r="AE35" s="78"/>
      <c r="AF35" s="89"/>
      <c r="AG35" s="78"/>
      <c r="AH35" s="89"/>
      <c r="AI35" s="78"/>
      <c r="AJ35" s="89"/>
      <c r="AK35" s="78"/>
      <c r="AL35" s="78"/>
      <c r="AM35" s="78"/>
      <c r="AN35" s="79">
        <f t="shared" si="9"/>
        <v>18</v>
      </c>
      <c r="AO35" s="89">
        <v>95</v>
      </c>
      <c r="AP35" s="76">
        <f t="shared" si="10"/>
        <v>95</v>
      </c>
      <c r="AQ35" s="89"/>
      <c r="AR35" s="76" t="str">
        <f t="shared" si="11"/>
        <v/>
      </c>
      <c r="AS35" s="89"/>
      <c r="AT35" s="76" t="str">
        <f t="shared" si="12"/>
        <v/>
      </c>
      <c r="AU35" s="79">
        <f t="shared" si="13"/>
        <v>9.5</v>
      </c>
      <c r="AV35" s="89">
        <v>70</v>
      </c>
      <c r="AW35" s="76">
        <f t="shared" si="14"/>
        <v>70</v>
      </c>
      <c r="AX35" s="89"/>
      <c r="AY35" s="76" t="str">
        <f t="shared" si="15"/>
        <v/>
      </c>
      <c r="AZ35" s="89"/>
      <c r="BA35" s="76" t="str">
        <f t="shared" si="16"/>
        <v/>
      </c>
      <c r="BB35" s="79">
        <f t="shared" si="17"/>
        <v>7</v>
      </c>
      <c r="BC35" s="81">
        <f t="shared" si="18"/>
        <v>59.7</v>
      </c>
      <c r="BD35" s="81">
        <f t="shared" si="19"/>
        <v>59.7</v>
      </c>
      <c r="BE35" s="89"/>
      <c r="BF35" s="76" t="str">
        <f t="shared" si="20"/>
        <v/>
      </c>
      <c r="BG35" s="89">
        <v>89</v>
      </c>
      <c r="BH35" s="76">
        <f t="shared" si="21"/>
        <v>89</v>
      </c>
      <c r="BI35" s="89"/>
      <c r="BJ35" s="76" t="str">
        <f t="shared" si="44"/>
        <v/>
      </c>
      <c r="BK35" s="86">
        <f t="shared" si="22"/>
        <v>44.5</v>
      </c>
      <c r="BL35" s="88">
        <v>70</v>
      </c>
      <c r="BM35" s="76">
        <f t="shared" si="23"/>
        <v>70</v>
      </c>
      <c r="BN35" s="88">
        <v>70</v>
      </c>
      <c r="BO35" s="76">
        <f t="shared" si="24"/>
        <v>70</v>
      </c>
      <c r="BP35" s="88">
        <v>70</v>
      </c>
      <c r="BQ35" s="76">
        <f t="shared" si="25"/>
        <v>70</v>
      </c>
      <c r="BR35" s="88">
        <v>70</v>
      </c>
      <c r="BS35" s="76">
        <f t="shared" si="26"/>
        <v>70</v>
      </c>
      <c r="BT35" s="89">
        <v>70</v>
      </c>
      <c r="BU35" s="76">
        <f t="shared" si="27"/>
        <v>70</v>
      </c>
      <c r="BV35" s="88">
        <v>100</v>
      </c>
      <c r="BW35" s="76">
        <f t="shared" si="28"/>
        <v>100</v>
      </c>
      <c r="BX35" s="88">
        <v>100</v>
      </c>
      <c r="BY35" s="76">
        <f t="shared" si="29"/>
        <v>100</v>
      </c>
      <c r="BZ35" s="88">
        <v>100</v>
      </c>
      <c r="CA35" s="76">
        <f t="shared" si="30"/>
        <v>100</v>
      </c>
      <c r="CB35" s="88"/>
      <c r="CC35" s="76" t="str">
        <f t="shared" si="31"/>
        <v/>
      </c>
      <c r="CD35" s="88"/>
      <c r="CE35" s="76" t="str">
        <f t="shared" si="32"/>
        <v/>
      </c>
      <c r="CF35" s="88"/>
      <c r="CG35" s="76" t="str">
        <f t="shared" si="33"/>
        <v/>
      </c>
      <c r="CH35" s="88"/>
      <c r="CI35" s="76" t="str">
        <f t="shared" si="34"/>
        <v/>
      </c>
      <c r="CJ35" s="88"/>
      <c r="CK35" s="76" t="str">
        <f t="shared" si="35"/>
        <v/>
      </c>
      <c r="CL35" s="88"/>
      <c r="CM35" s="76" t="str">
        <f t="shared" si="36"/>
        <v/>
      </c>
      <c r="CN35" s="88"/>
      <c r="CO35" s="76" t="str">
        <f t="shared" si="37"/>
        <v/>
      </c>
      <c r="CP35" s="86">
        <f t="shared" si="38"/>
        <v>40.625</v>
      </c>
      <c r="CQ35" s="82">
        <f t="shared" si="39"/>
        <v>85.125</v>
      </c>
      <c r="CR35" s="82">
        <f t="shared" si="40"/>
        <v>85.13</v>
      </c>
      <c r="CS35" s="87">
        <f t="shared" si="45"/>
        <v>74.957999999999998</v>
      </c>
      <c r="CT35" s="87">
        <f>IFERROR(VLOOKUP(CS35,REGISTRATION!$Q$22:$R$32,2),"")</f>
        <v>2.75</v>
      </c>
      <c r="CU35" s="77" t="str">
        <f t="shared" si="42"/>
        <v>PASSED</v>
      </c>
    </row>
    <row r="36" spans="1:99" x14ac:dyDescent="0.25">
      <c r="A36" s="36">
        <f>REGISTRATION!A37</f>
        <v>27</v>
      </c>
      <c r="B36" s="36" t="str">
        <f>REGISTRATION!B37</f>
        <v>2016-01-202</v>
      </c>
      <c r="C36" s="37" t="str">
        <f>UPPER(CONCATENATE(REGISTRATION!C37," ",REGISTRATION!D37," ",REGISTRATION!F37))</f>
        <v>JUANCITO ROSALYN JOYCE R</v>
      </c>
      <c r="D36" s="89"/>
      <c r="E36" s="76">
        <f t="shared" si="43"/>
        <v>0</v>
      </c>
      <c r="F36" s="79">
        <f t="shared" si="0"/>
        <v>0</v>
      </c>
      <c r="G36" s="89"/>
      <c r="H36" s="76">
        <f t="shared" si="2"/>
        <v>0</v>
      </c>
      <c r="I36" s="79">
        <f t="shared" si="1"/>
        <v>0</v>
      </c>
      <c r="J36" s="88">
        <v>9</v>
      </c>
      <c r="K36" s="76">
        <f t="shared" si="3"/>
        <v>90</v>
      </c>
      <c r="L36" s="89"/>
      <c r="M36" s="76">
        <f t="shared" si="4"/>
        <v>0</v>
      </c>
      <c r="N36" s="141"/>
      <c r="O36" s="76">
        <f t="shared" si="5"/>
        <v>0</v>
      </c>
      <c r="P36" s="89"/>
      <c r="Q36" s="76">
        <f t="shared" si="6"/>
        <v>0</v>
      </c>
      <c r="R36" s="89"/>
      <c r="S36" s="76" t="str">
        <f t="shared" si="7"/>
        <v/>
      </c>
      <c r="T36" s="89"/>
      <c r="U36" s="76" t="str">
        <f t="shared" si="8"/>
        <v/>
      </c>
      <c r="V36" s="89"/>
      <c r="W36" s="78"/>
      <c r="X36" s="89"/>
      <c r="Y36" s="78"/>
      <c r="Z36" s="89"/>
      <c r="AA36" s="78"/>
      <c r="AB36" s="78"/>
      <c r="AC36" s="78"/>
      <c r="AD36" s="89"/>
      <c r="AE36" s="78"/>
      <c r="AF36" s="89"/>
      <c r="AG36" s="78"/>
      <c r="AH36" s="89"/>
      <c r="AI36" s="78"/>
      <c r="AJ36" s="89"/>
      <c r="AK36" s="78"/>
      <c r="AL36" s="78"/>
      <c r="AM36" s="78"/>
      <c r="AN36" s="79">
        <f t="shared" si="9"/>
        <v>4.5</v>
      </c>
      <c r="AO36" s="89"/>
      <c r="AP36" s="76">
        <f t="shared" si="10"/>
        <v>0</v>
      </c>
      <c r="AQ36" s="89"/>
      <c r="AR36" s="76" t="str">
        <f t="shared" si="11"/>
        <v/>
      </c>
      <c r="AS36" s="89"/>
      <c r="AT36" s="76" t="str">
        <f t="shared" si="12"/>
        <v/>
      </c>
      <c r="AU36" s="79">
        <f t="shared" si="13"/>
        <v>0</v>
      </c>
      <c r="AV36" s="89">
        <v>20</v>
      </c>
      <c r="AW36" s="76">
        <f t="shared" si="14"/>
        <v>20</v>
      </c>
      <c r="AX36" s="89"/>
      <c r="AY36" s="76" t="str">
        <f t="shared" si="15"/>
        <v/>
      </c>
      <c r="AZ36" s="89"/>
      <c r="BA36" s="76" t="str">
        <f t="shared" si="16"/>
        <v/>
      </c>
      <c r="BB36" s="79">
        <f t="shared" si="17"/>
        <v>2</v>
      </c>
      <c r="BC36" s="81">
        <f t="shared" si="18"/>
        <v>6.5</v>
      </c>
      <c r="BD36" s="81">
        <f t="shared" si="19"/>
        <v>6.5</v>
      </c>
      <c r="BE36" s="89"/>
      <c r="BF36" s="76" t="str">
        <f t="shared" si="20"/>
        <v/>
      </c>
      <c r="BG36" s="89"/>
      <c r="BH36" s="76">
        <f t="shared" si="21"/>
        <v>0</v>
      </c>
      <c r="BI36" s="89"/>
      <c r="BJ36" s="76" t="str">
        <f t="shared" si="44"/>
        <v/>
      </c>
      <c r="BK36" s="86">
        <f t="shared" si="22"/>
        <v>0</v>
      </c>
      <c r="BL36" s="88">
        <v>70</v>
      </c>
      <c r="BM36" s="76">
        <f t="shared" si="23"/>
        <v>70</v>
      </c>
      <c r="BN36" s="88">
        <v>70</v>
      </c>
      <c r="BO36" s="76">
        <f t="shared" si="24"/>
        <v>70</v>
      </c>
      <c r="BP36" s="88">
        <v>70</v>
      </c>
      <c r="BQ36" s="76">
        <f t="shared" si="25"/>
        <v>70</v>
      </c>
      <c r="BR36" s="88"/>
      <c r="BS36" s="76">
        <f t="shared" si="26"/>
        <v>0</v>
      </c>
      <c r="BT36" s="89"/>
      <c r="BU36" s="76">
        <f t="shared" si="27"/>
        <v>0</v>
      </c>
      <c r="BV36" s="88"/>
      <c r="BW36" s="76">
        <f t="shared" si="28"/>
        <v>0</v>
      </c>
      <c r="BX36" s="88"/>
      <c r="BY36" s="76">
        <f t="shared" si="29"/>
        <v>0</v>
      </c>
      <c r="BZ36" s="88"/>
      <c r="CA36" s="76">
        <f t="shared" si="30"/>
        <v>0</v>
      </c>
      <c r="CB36" s="88"/>
      <c r="CC36" s="76" t="str">
        <f t="shared" si="31"/>
        <v/>
      </c>
      <c r="CD36" s="88"/>
      <c r="CE36" s="76" t="str">
        <f t="shared" si="32"/>
        <v/>
      </c>
      <c r="CF36" s="88"/>
      <c r="CG36" s="76" t="str">
        <f t="shared" si="33"/>
        <v/>
      </c>
      <c r="CH36" s="88"/>
      <c r="CI36" s="76" t="str">
        <f t="shared" si="34"/>
        <v/>
      </c>
      <c r="CJ36" s="88"/>
      <c r="CK36" s="76" t="str">
        <f t="shared" si="35"/>
        <v/>
      </c>
      <c r="CL36" s="88"/>
      <c r="CM36" s="76" t="str">
        <f t="shared" si="36"/>
        <v/>
      </c>
      <c r="CN36" s="88"/>
      <c r="CO36" s="76" t="str">
        <f t="shared" si="37"/>
        <v/>
      </c>
      <c r="CP36" s="86">
        <f t="shared" si="38"/>
        <v>13.125</v>
      </c>
      <c r="CQ36" s="82">
        <f t="shared" si="39"/>
        <v>13.125</v>
      </c>
      <c r="CR36" s="82">
        <f t="shared" si="40"/>
        <v>13.13</v>
      </c>
      <c r="CS36" s="87">
        <f t="shared" si="45"/>
        <v>10.478</v>
      </c>
      <c r="CT36" s="87">
        <f>IFERROR(VLOOKUP(CS36,REGISTRATION!$Q$22:$R$32,2),"")</f>
        <v>5</v>
      </c>
      <c r="CU36" s="77" t="str">
        <f t="shared" si="42"/>
        <v>FAILED</v>
      </c>
    </row>
    <row r="37" spans="1:99" x14ac:dyDescent="0.25">
      <c r="A37" s="36">
        <f>REGISTRATION!A38</f>
        <v>28</v>
      </c>
      <c r="B37" s="36" t="str">
        <f>REGISTRATION!B38</f>
        <v>2015-02-013</v>
      </c>
      <c r="C37" s="37" t="str">
        <f>UPPER(CONCATENATE(REGISTRATION!C38," ",REGISTRATION!D38," ",REGISTRATION!F38))</f>
        <v>LOZADA ANGELICA T</v>
      </c>
      <c r="D37" s="89">
        <v>40</v>
      </c>
      <c r="E37" s="76">
        <f t="shared" si="43"/>
        <v>80</v>
      </c>
      <c r="F37" s="79">
        <f t="shared" si="0"/>
        <v>24</v>
      </c>
      <c r="G37" s="89"/>
      <c r="H37" s="76">
        <f t="shared" si="2"/>
        <v>0</v>
      </c>
      <c r="I37" s="79">
        <f t="shared" si="1"/>
        <v>0</v>
      </c>
      <c r="J37" s="88">
        <v>10</v>
      </c>
      <c r="K37" s="76">
        <f t="shared" si="3"/>
        <v>100</v>
      </c>
      <c r="L37" s="89">
        <v>20</v>
      </c>
      <c r="M37" s="76">
        <f t="shared" si="4"/>
        <v>100</v>
      </c>
      <c r="N37" s="141">
        <v>9</v>
      </c>
      <c r="O37" s="76">
        <f t="shared" si="5"/>
        <v>90</v>
      </c>
      <c r="P37" s="89">
        <v>30</v>
      </c>
      <c r="Q37" s="76">
        <f t="shared" si="6"/>
        <v>100</v>
      </c>
      <c r="R37" s="89"/>
      <c r="S37" s="76" t="str">
        <f t="shared" si="7"/>
        <v/>
      </c>
      <c r="T37" s="89"/>
      <c r="U37" s="76" t="str">
        <f t="shared" si="8"/>
        <v/>
      </c>
      <c r="V37" s="89"/>
      <c r="W37" s="78"/>
      <c r="X37" s="89"/>
      <c r="Y37" s="78"/>
      <c r="Z37" s="89"/>
      <c r="AA37" s="78"/>
      <c r="AB37" s="78"/>
      <c r="AC37" s="78"/>
      <c r="AD37" s="89"/>
      <c r="AE37" s="78"/>
      <c r="AF37" s="89"/>
      <c r="AG37" s="78"/>
      <c r="AH37" s="89"/>
      <c r="AI37" s="78"/>
      <c r="AJ37" s="89"/>
      <c r="AK37" s="78"/>
      <c r="AL37" s="78"/>
      <c r="AM37" s="78"/>
      <c r="AN37" s="79">
        <f t="shared" si="9"/>
        <v>19.5</v>
      </c>
      <c r="AO37" s="89">
        <v>95</v>
      </c>
      <c r="AP37" s="76">
        <f t="shared" si="10"/>
        <v>95</v>
      </c>
      <c r="AQ37" s="89"/>
      <c r="AR37" s="76" t="str">
        <f t="shared" si="11"/>
        <v/>
      </c>
      <c r="AS37" s="89"/>
      <c r="AT37" s="76" t="str">
        <f t="shared" si="12"/>
        <v/>
      </c>
      <c r="AU37" s="79">
        <f t="shared" si="13"/>
        <v>9.5</v>
      </c>
      <c r="AV37" s="89">
        <v>100</v>
      </c>
      <c r="AW37" s="76">
        <f t="shared" si="14"/>
        <v>100</v>
      </c>
      <c r="AX37" s="89"/>
      <c r="AY37" s="76" t="str">
        <f t="shared" si="15"/>
        <v/>
      </c>
      <c r="AZ37" s="89"/>
      <c r="BA37" s="76" t="str">
        <f t="shared" si="16"/>
        <v/>
      </c>
      <c r="BB37" s="79">
        <f t="shared" si="17"/>
        <v>10</v>
      </c>
      <c r="BC37" s="81">
        <f t="shared" si="18"/>
        <v>63</v>
      </c>
      <c r="BD37" s="81">
        <f t="shared" si="19"/>
        <v>63</v>
      </c>
      <c r="BE37" s="89"/>
      <c r="BF37" s="76" t="str">
        <f t="shared" si="20"/>
        <v/>
      </c>
      <c r="BG37" s="89">
        <v>98</v>
      </c>
      <c r="BH37" s="76">
        <f t="shared" si="21"/>
        <v>98</v>
      </c>
      <c r="BI37" s="89"/>
      <c r="BJ37" s="76" t="str">
        <f t="shared" si="44"/>
        <v/>
      </c>
      <c r="BK37" s="86">
        <f t="shared" si="22"/>
        <v>49</v>
      </c>
      <c r="BL37" s="88">
        <v>70</v>
      </c>
      <c r="BM37" s="76">
        <f t="shared" si="23"/>
        <v>70</v>
      </c>
      <c r="BN37" s="88">
        <v>70</v>
      </c>
      <c r="BO37" s="76">
        <f t="shared" si="24"/>
        <v>70</v>
      </c>
      <c r="BP37" s="88">
        <v>70</v>
      </c>
      <c r="BQ37" s="76">
        <f t="shared" si="25"/>
        <v>70</v>
      </c>
      <c r="BR37" s="88">
        <v>70</v>
      </c>
      <c r="BS37" s="76">
        <f t="shared" si="26"/>
        <v>70</v>
      </c>
      <c r="BT37" s="89">
        <v>70</v>
      </c>
      <c r="BU37" s="76">
        <f t="shared" si="27"/>
        <v>70</v>
      </c>
      <c r="BV37" s="88">
        <v>100</v>
      </c>
      <c r="BW37" s="76">
        <f t="shared" si="28"/>
        <v>100</v>
      </c>
      <c r="BX37" s="88">
        <v>100</v>
      </c>
      <c r="BY37" s="76">
        <f t="shared" si="29"/>
        <v>100</v>
      </c>
      <c r="BZ37" s="88">
        <v>100</v>
      </c>
      <c r="CA37" s="76">
        <f t="shared" si="30"/>
        <v>100</v>
      </c>
      <c r="CB37" s="88"/>
      <c r="CC37" s="76" t="str">
        <f t="shared" si="31"/>
        <v/>
      </c>
      <c r="CD37" s="88"/>
      <c r="CE37" s="76" t="str">
        <f t="shared" si="32"/>
        <v/>
      </c>
      <c r="CF37" s="88"/>
      <c r="CG37" s="76" t="str">
        <f t="shared" si="33"/>
        <v/>
      </c>
      <c r="CH37" s="88"/>
      <c r="CI37" s="76" t="str">
        <f t="shared" si="34"/>
        <v/>
      </c>
      <c r="CJ37" s="88"/>
      <c r="CK37" s="76" t="str">
        <f t="shared" si="35"/>
        <v/>
      </c>
      <c r="CL37" s="88"/>
      <c r="CM37" s="76" t="str">
        <f t="shared" si="36"/>
        <v/>
      </c>
      <c r="CN37" s="88"/>
      <c r="CO37" s="76" t="str">
        <f t="shared" si="37"/>
        <v/>
      </c>
      <c r="CP37" s="86">
        <f t="shared" si="38"/>
        <v>40.625</v>
      </c>
      <c r="CQ37" s="82">
        <f t="shared" si="39"/>
        <v>89.625</v>
      </c>
      <c r="CR37" s="82">
        <f t="shared" si="40"/>
        <v>89.63</v>
      </c>
      <c r="CS37" s="87">
        <f t="shared" si="45"/>
        <v>78.978000000000009</v>
      </c>
      <c r="CT37" s="87">
        <f>IFERROR(VLOOKUP(CS37,REGISTRATION!$Q$22:$R$32,2),"")</f>
        <v>2.5</v>
      </c>
      <c r="CU37" s="77" t="str">
        <f t="shared" si="42"/>
        <v>PASSED</v>
      </c>
    </row>
    <row r="38" spans="1:99" x14ac:dyDescent="0.25">
      <c r="A38" s="36">
        <f>REGISTRATION!A39</f>
        <v>29</v>
      </c>
      <c r="B38" s="36" t="str">
        <f>REGISTRATION!B39</f>
        <v>2016-01-106</v>
      </c>
      <c r="C38" s="37" t="str">
        <f>UPPER(CONCATENATE(REGISTRATION!C39," ",REGISTRATION!D39," ",REGISTRATION!F39))</f>
        <v>MAGLIAN MATHEOJAY R</v>
      </c>
      <c r="D38" s="89">
        <v>47</v>
      </c>
      <c r="E38" s="76">
        <f t="shared" si="43"/>
        <v>94</v>
      </c>
      <c r="F38" s="79">
        <f t="shared" si="0"/>
        <v>28.2</v>
      </c>
      <c r="G38" s="89"/>
      <c r="H38" s="76">
        <f t="shared" si="2"/>
        <v>0</v>
      </c>
      <c r="I38" s="79">
        <f t="shared" si="1"/>
        <v>0</v>
      </c>
      <c r="J38" s="88">
        <v>10</v>
      </c>
      <c r="K38" s="76">
        <f t="shared" si="3"/>
        <v>100</v>
      </c>
      <c r="L38" s="89">
        <v>20</v>
      </c>
      <c r="M38" s="76">
        <f t="shared" si="4"/>
        <v>100</v>
      </c>
      <c r="N38" s="141">
        <v>9</v>
      </c>
      <c r="O38" s="76">
        <f t="shared" si="5"/>
        <v>90</v>
      </c>
      <c r="P38" s="89">
        <v>30</v>
      </c>
      <c r="Q38" s="76">
        <f t="shared" si="6"/>
        <v>100</v>
      </c>
      <c r="R38" s="89"/>
      <c r="S38" s="76" t="str">
        <f t="shared" si="7"/>
        <v/>
      </c>
      <c r="T38" s="89"/>
      <c r="U38" s="76" t="str">
        <f t="shared" si="8"/>
        <v/>
      </c>
      <c r="V38" s="89"/>
      <c r="W38" s="78"/>
      <c r="X38" s="89"/>
      <c r="Y38" s="78"/>
      <c r="Z38" s="89"/>
      <c r="AA38" s="78"/>
      <c r="AB38" s="78"/>
      <c r="AC38" s="78"/>
      <c r="AD38" s="89"/>
      <c r="AE38" s="78"/>
      <c r="AF38" s="89"/>
      <c r="AG38" s="78"/>
      <c r="AH38" s="89"/>
      <c r="AI38" s="78"/>
      <c r="AJ38" s="89"/>
      <c r="AK38" s="78"/>
      <c r="AL38" s="78"/>
      <c r="AM38" s="78"/>
      <c r="AN38" s="79">
        <f t="shared" si="9"/>
        <v>19.5</v>
      </c>
      <c r="AO38" s="89">
        <v>95</v>
      </c>
      <c r="AP38" s="76">
        <f t="shared" si="10"/>
        <v>95</v>
      </c>
      <c r="AQ38" s="89"/>
      <c r="AR38" s="76" t="str">
        <f t="shared" si="11"/>
        <v/>
      </c>
      <c r="AS38" s="89"/>
      <c r="AT38" s="76" t="str">
        <f t="shared" si="12"/>
        <v/>
      </c>
      <c r="AU38" s="79">
        <f t="shared" si="13"/>
        <v>9.5</v>
      </c>
      <c r="AV38" s="89">
        <v>100</v>
      </c>
      <c r="AW38" s="76">
        <f t="shared" si="14"/>
        <v>100</v>
      </c>
      <c r="AX38" s="89"/>
      <c r="AY38" s="76" t="str">
        <f t="shared" si="15"/>
        <v/>
      </c>
      <c r="AZ38" s="89"/>
      <c r="BA38" s="76" t="str">
        <f t="shared" si="16"/>
        <v/>
      </c>
      <c r="BB38" s="79">
        <f t="shared" si="17"/>
        <v>10</v>
      </c>
      <c r="BC38" s="81">
        <f t="shared" si="18"/>
        <v>67.2</v>
      </c>
      <c r="BD38" s="81">
        <f t="shared" si="19"/>
        <v>67.2</v>
      </c>
      <c r="BE38" s="89"/>
      <c r="BF38" s="76" t="str">
        <f t="shared" si="20"/>
        <v/>
      </c>
      <c r="BG38" s="89">
        <v>98</v>
      </c>
      <c r="BH38" s="76">
        <f t="shared" si="21"/>
        <v>98</v>
      </c>
      <c r="BI38" s="89"/>
      <c r="BJ38" s="76" t="str">
        <f t="shared" si="44"/>
        <v/>
      </c>
      <c r="BK38" s="86">
        <f t="shared" si="22"/>
        <v>49</v>
      </c>
      <c r="BL38" s="88">
        <v>70</v>
      </c>
      <c r="BM38" s="76">
        <f t="shared" si="23"/>
        <v>70</v>
      </c>
      <c r="BN38" s="88">
        <v>70</v>
      </c>
      <c r="BO38" s="76">
        <f t="shared" si="24"/>
        <v>70</v>
      </c>
      <c r="BP38" s="88">
        <v>70</v>
      </c>
      <c r="BQ38" s="76">
        <f t="shared" si="25"/>
        <v>70</v>
      </c>
      <c r="BR38" s="88">
        <v>70</v>
      </c>
      <c r="BS38" s="76">
        <f t="shared" si="26"/>
        <v>70</v>
      </c>
      <c r="BT38" s="89">
        <v>70</v>
      </c>
      <c r="BU38" s="76">
        <f t="shared" si="27"/>
        <v>70</v>
      </c>
      <c r="BV38" s="88">
        <v>100</v>
      </c>
      <c r="BW38" s="76">
        <f t="shared" si="28"/>
        <v>100</v>
      </c>
      <c r="BX38" s="88">
        <v>100</v>
      </c>
      <c r="BY38" s="76">
        <f t="shared" si="29"/>
        <v>100</v>
      </c>
      <c r="BZ38" s="88">
        <v>100</v>
      </c>
      <c r="CA38" s="76">
        <f t="shared" si="30"/>
        <v>100</v>
      </c>
      <c r="CB38" s="88"/>
      <c r="CC38" s="76" t="str">
        <f t="shared" si="31"/>
        <v/>
      </c>
      <c r="CD38" s="88"/>
      <c r="CE38" s="76" t="str">
        <f t="shared" si="32"/>
        <v/>
      </c>
      <c r="CF38" s="88"/>
      <c r="CG38" s="76" t="str">
        <f t="shared" si="33"/>
        <v/>
      </c>
      <c r="CH38" s="88"/>
      <c r="CI38" s="76" t="str">
        <f t="shared" si="34"/>
        <v/>
      </c>
      <c r="CJ38" s="88"/>
      <c r="CK38" s="76" t="str">
        <f t="shared" si="35"/>
        <v/>
      </c>
      <c r="CL38" s="88"/>
      <c r="CM38" s="76" t="str">
        <f t="shared" si="36"/>
        <v/>
      </c>
      <c r="CN38" s="88"/>
      <c r="CO38" s="76" t="str">
        <f t="shared" si="37"/>
        <v/>
      </c>
      <c r="CP38" s="86">
        <f t="shared" si="38"/>
        <v>40.625</v>
      </c>
      <c r="CQ38" s="82">
        <f t="shared" si="39"/>
        <v>89.625</v>
      </c>
      <c r="CR38" s="82">
        <f t="shared" si="40"/>
        <v>89.63</v>
      </c>
      <c r="CS38" s="87">
        <f t="shared" si="45"/>
        <v>80.658000000000001</v>
      </c>
      <c r="CT38" s="87">
        <f>IFERROR(VLOOKUP(CS38,REGISTRATION!$Q$22:$R$32,2),"")</f>
        <v>2.25</v>
      </c>
      <c r="CU38" s="77" t="str">
        <f t="shared" si="42"/>
        <v>PASSED</v>
      </c>
    </row>
    <row r="39" spans="1:99" x14ac:dyDescent="0.25">
      <c r="A39" s="36">
        <f>REGISTRATION!A40</f>
        <v>30</v>
      </c>
      <c r="B39" s="36" t="str">
        <f>REGISTRATION!B40</f>
        <v>2015-02-094</v>
      </c>
      <c r="C39" s="37" t="str">
        <f>UPPER(CONCATENATE(REGISTRATION!C40," ",REGISTRATION!D40," ",REGISTRATION!F40))</f>
        <v>MERCADO ALLEN PAUL S</v>
      </c>
      <c r="D39" s="89">
        <v>43</v>
      </c>
      <c r="E39" s="76">
        <f t="shared" si="43"/>
        <v>86</v>
      </c>
      <c r="F39" s="79">
        <f t="shared" si="0"/>
        <v>25.8</v>
      </c>
      <c r="G39" s="89"/>
      <c r="H39" s="76">
        <f t="shared" si="2"/>
        <v>0</v>
      </c>
      <c r="I39" s="79">
        <f t="shared" si="1"/>
        <v>0</v>
      </c>
      <c r="J39" s="88">
        <v>10</v>
      </c>
      <c r="K39" s="76">
        <f t="shared" si="3"/>
        <v>100</v>
      </c>
      <c r="L39" s="89">
        <v>20</v>
      </c>
      <c r="M39" s="76">
        <f t="shared" si="4"/>
        <v>100</v>
      </c>
      <c r="N39" s="141"/>
      <c r="O39" s="76">
        <f t="shared" si="5"/>
        <v>0</v>
      </c>
      <c r="P39" s="89">
        <v>18</v>
      </c>
      <c r="Q39" s="76">
        <f t="shared" si="6"/>
        <v>60</v>
      </c>
      <c r="R39" s="89"/>
      <c r="S39" s="76" t="str">
        <f t="shared" si="7"/>
        <v/>
      </c>
      <c r="T39" s="89"/>
      <c r="U39" s="76" t="str">
        <f t="shared" si="8"/>
        <v/>
      </c>
      <c r="V39" s="89"/>
      <c r="W39" s="78"/>
      <c r="X39" s="89"/>
      <c r="Y39" s="78"/>
      <c r="Z39" s="89"/>
      <c r="AA39" s="78"/>
      <c r="AB39" s="78"/>
      <c r="AC39" s="78"/>
      <c r="AD39" s="89"/>
      <c r="AE39" s="78"/>
      <c r="AF39" s="89"/>
      <c r="AG39" s="78"/>
      <c r="AH39" s="89"/>
      <c r="AI39" s="78"/>
      <c r="AJ39" s="89"/>
      <c r="AK39" s="78"/>
      <c r="AL39" s="78"/>
      <c r="AM39" s="78"/>
      <c r="AN39" s="79">
        <f t="shared" si="9"/>
        <v>13</v>
      </c>
      <c r="AO39" s="89">
        <v>95</v>
      </c>
      <c r="AP39" s="76">
        <f t="shared" si="10"/>
        <v>95</v>
      </c>
      <c r="AQ39" s="89"/>
      <c r="AR39" s="76" t="str">
        <f t="shared" si="11"/>
        <v/>
      </c>
      <c r="AS39" s="89"/>
      <c r="AT39" s="76" t="str">
        <f t="shared" si="12"/>
        <v/>
      </c>
      <c r="AU39" s="79">
        <f t="shared" si="13"/>
        <v>9.5</v>
      </c>
      <c r="AV39" s="89">
        <v>100</v>
      </c>
      <c r="AW39" s="76">
        <f t="shared" si="14"/>
        <v>100</v>
      </c>
      <c r="AX39" s="89"/>
      <c r="AY39" s="76" t="str">
        <f t="shared" si="15"/>
        <v/>
      </c>
      <c r="AZ39" s="89"/>
      <c r="BA39" s="76" t="str">
        <f t="shared" si="16"/>
        <v/>
      </c>
      <c r="BB39" s="79">
        <f t="shared" si="17"/>
        <v>10</v>
      </c>
      <c r="BC39" s="81">
        <f t="shared" si="18"/>
        <v>58.3</v>
      </c>
      <c r="BD39" s="81">
        <f t="shared" si="19"/>
        <v>58.3</v>
      </c>
      <c r="BE39" s="89"/>
      <c r="BF39" s="76" t="str">
        <f t="shared" si="20"/>
        <v/>
      </c>
      <c r="BG39" s="89">
        <v>98</v>
      </c>
      <c r="BH39" s="76">
        <f t="shared" si="21"/>
        <v>98</v>
      </c>
      <c r="BI39" s="89"/>
      <c r="BJ39" s="76" t="str">
        <f t="shared" si="44"/>
        <v/>
      </c>
      <c r="BK39" s="86">
        <f t="shared" si="22"/>
        <v>49</v>
      </c>
      <c r="BL39" s="88">
        <v>70</v>
      </c>
      <c r="BM39" s="76">
        <f t="shared" si="23"/>
        <v>70</v>
      </c>
      <c r="BN39" s="88">
        <v>70</v>
      </c>
      <c r="BO39" s="76">
        <f t="shared" si="24"/>
        <v>70</v>
      </c>
      <c r="BP39" s="88">
        <v>70</v>
      </c>
      <c r="BQ39" s="76">
        <f t="shared" si="25"/>
        <v>70</v>
      </c>
      <c r="BR39" s="88">
        <v>70</v>
      </c>
      <c r="BS39" s="76">
        <f t="shared" si="26"/>
        <v>70</v>
      </c>
      <c r="BT39" s="89"/>
      <c r="BU39" s="76">
        <f t="shared" si="27"/>
        <v>0</v>
      </c>
      <c r="BV39" s="88">
        <v>100</v>
      </c>
      <c r="BW39" s="76">
        <f t="shared" si="28"/>
        <v>100</v>
      </c>
      <c r="BX39" s="88">
        <v>100</v>
      </c>
      <c r="BY39" s="76">
        <f t="shared" si="29"/>
        <v>100</v>
      </c>
      <c r="BZ39" s="88">
        <v>100</v>
      </c>
      <c r="CA39" s="76">
        <f t="shared" si="30"/>
        <v>100</v>
      </c>
      <c r="CB39" s="88"/>
      <c r="CC39" s="76" t="str">
        <f t="shared" si="31"/>
        <v/>
      </c>
      <c r="CD39" s="88"/>
      <c r="CE39" s="76" t="str">
        <f t="shared" si="32"/>
        <v/>
      </c>
      <c r="CF39" s="88"/>
      <c r="CG39" s="76" t="str">
        <f t="shared" si="33"/>
        <v/>
      </c>
      <c r="CH39" s="88"/>
      <c r="CI39" s="76" t="str">
        <f t="shared" si="34"/>
        <v/>
      </c>
      <c r="CJ39" s="88"/>
      <c r="CK39" s="76" t="str">
        <f t="shared" si="35"/>
        <v/>
      </c>
      <c r="CL39" s="88"/>
      <c r="CM39" s="76" t="str">
        <f t="shared" si="36"/>
        <v/>
      </c>
      <c r="CN39" s="88"/>
      <c r="CO39" s="76" t="str">
        <f t="shared" si="37"/>
        <v/>
      </c>
      <c r="CP39" s="86">
        <f t="shared" si="38"/>
        <v>36.25</v>
      </c>
      <c r="CQ39" s="82">
        <f t="shared" si="39"/>
        <v>85.25</v>
      </c>
      <c r="CR39" s="82">
        <f t="shared" si="40"/>
        <v>85.25</v>
      </c>
      <c r="CS39" s="87">
        <f t="shared" si="45"/>
        <v>74.47</v>
      </c>
      <c r="CT39" s="87">
        <f>IFERROR(VLOOKUP(CS39,REGISTRATION!$Q$22:$R$32,2),"")</f>
        <v>2.75</v>
      </c>
      <c r="CU39" s="77" t="str">
        <f t="shared" si="42"/>
        <v>PASSED</v>
      </c>
    </row>
    <row r="40" spans="1:99" x14ac:dyDescent="0.25">
      <c r="A40" s="36">
        <f>REGISTRATION!A41</f>
        <v>31</v>
      </c>
      <c r="B40" s="36" t="str">
        <f>REGISTRATION!B41</f>
        <v>2015-01-1458</v>
      </c>
      <c r="C40" s="37" t="str">
        <f>UPPER(CONCATENATE(REGISTRATION!C41," ",REGISTRATION!D41," ",REGISTRATION!F41))</f>
        <v>MISCREOLA ANGEL JOY R</v>
      </c>
      <c r="D40" s="89">
        <v>37</v>
      </c>
      <c r="E40" s="76">
        <f t="shared" si="43"/>
        <v>74</v>
      </c>
      <c r="F40" s="79">
        <f t="shared" si="0"/>
        <v>22.2</v>
      </c>
      <c r="G40" s="89"/>
      <c r="H40" s="76">
        <f t="shared" si="2"/>
        <v>0</v>
      </c>
      <c r="I40" s="79">
        <f t="shared" si="1"/>
        <v>0</v>
      </c>
      <c r="J40" s="88">
        <v>9</v>
      </c>
      <c r="K40" s="76">
        <f t="shared" si="3"/>
        <v>90</v>
      </c>
      <c r="L40" s="89">
        <v>20</v>
      </c>
      <c r="M40" s="76">
        <f t="shared" si="4"/>
        <v>100</v>
      </c>
      <c r="N40" s="141"/>
      <c r="O40" s="76">
        <f t="shared" si="5"/>
        <v>0</v>
      </c>
      <c r="P40" s="89">
        <v>30</v>
      </c>
      <c r="Q40" s="76">
        <f t="shared" si="6"/>
        <v>100</v>
      </c>
      <c r="R40" s="89"/>
      <c r="S40" s="76" t="str">
        <f t="shared" si="7"/>
        <v/>
      </c>
      <c r="T40" s="89"/>
      <c r="U40" s="76" t="str">
        <f t="shared" si="8"/>
        <v/>
      </c>
      <c r="V40" s="89"/>
      <c r="W40" s="78"/>
      <c r="X40" s="89"/>
      <c r="Y40" s="78"/>
      <c r="Z40" s="89"/>
      <c r="AA40" s="78"/>
      <c r="AB40" s="78"/>
      <c r="AC40" s="78"/>
      <c r="AD40" s="89"/>
      <c r="AE40" s="78"/>
      <c r="AF40" s="89"/>
      <c r="AG40" s="78"/>
      <c r="AH40" s="89"/>
      <c r="AI40" s="78"/>
      <c r="AJ40" s="89"/>
      <c r="AK40" s="78"/>
      <c r="AL40" s="78"/>
      <c r="AM40" s="78"/>
      <c r="AN40" s="79">
        <f t="shared" si="9"/>
        <v>14.5</v>
      </c>
      <c r="AO40" s="89">
        <v>95</v>
      </c>
      <c r="AP40" s="76">
        <f t="shared" si="10"/>
        <v>95</v>
      </c>
      <c r="AQ40" s="89"/>
      <c r="AR40" s="76" t="str">
        <f t="shared" si="11"/>
        <v/>
      </c>
      <c r="AS40" s="89"/>
      <c r="AT40" s="76" t="str">
        <f t="shared" si="12"/>
        <v/>
      </c>
      <c r="AU40" s="79">
        <f t="shared" si="13"/>
        <v>9.5</v>
      </c>
      <c r="AV40" s="89">
        <v>100</v>
      </c>
      <c r="AW40" s="76">
        <f t="shared" si="14"/>
        <v>100</v>
      </c>
      <c r="AX40" s="89"/>
      <c r="AY40" s="76" t="str">
        <f t="shared" si="15"/>
        <v/>
      </c>
      <c r="AZ40" s="89"/>
      <c r="BA40" s="76" t="str">
        <f t="shared" si="16"/>
        <v/>
      </c>
      <c r="BB40" s="79">
        <f t="shared" si="17"/>
        <v>10</v>
      </c>
      <c r="BC40" s="81">
        <f t="shared" si="18"/>
        <v>56.2</v>
      </c>
      <c r="BD40" s="81">
        <f t="shared" si="19"/>
        <v>56.2</v>
      </c>
      <c r="BE40" s="89"/>
      <c r="BF40" s="76" t="str">
        <f t="shared" si="20"/>
        <v/>
      </c>
      <c r="BG40" s="89">
        <v>72</v>
      </c>
      <c r="BH40" s="76">
        <f t="shared" si="21"/>
        <v>72</v>
      </c>
      <c r="BI40" s="89"/>
      <c r="BJ40" s="76" t="str">
        <f t="shared" si="44"/>
        <v/>
      </c>
      <c r="BK40" s="86">
        <f t="shared" si="22"/>
        <v>36</v>
      </c>
      <c r="BL40" s="88">
        <v>70</v>
      </c>
      <c r="BM40" s="76">
        <f t="shared" si="23"/>
        <v>70</v>
      </c>
      <c r="BN40" s="88">
        <v>70</v>
      </c>
      <c r="BO40" s="76">
        <f t="shared" si="24"/>
        <v>70</v>
      </c>
      <c r="BP40" s="88">
        <v>70</v>
      </c>
      <c r="BQ40" s="76">
        <f t="shared" si="25"/>
        <v>70</v>
      </c>
      <c r="BR40" s="88">
        <v>70</v>
      </c>
      <c r="BS40" s="76">
        <f t="shared" si="26"/>
        <v>70</v>
      </c>
      <c r="BT40" s="89">
        <v>70</v>
      </c>
      <c r="BU40" s="76">
        <f t="shared" si="27"/>
        <v>70</v>
      </c>
      <c r="BV40" s="88">
        <v>100</v>
      </c>
      <c r="BW40" s="76">
        <f t="shared" si="28"/>
        <v>100</v>
      </c>
      <c r="BX40" s="88">
        <v>100</v>
      </c>
      <c r="BY40" s="76">
        <f t="shared" si="29"/>
        <v>100</v>
      </c>
      <c r="BZ40" s="88">
        <v>100</v>
      </c>
      <c r="CA40" s="76">
        <f t="shared" si="30"/>
        <v>100</v>
      </c>
      <c r="CB40" s="88"/>
      <c r="CC40" s="76" t="str">
        <f t="shared" si="31"/>
        <v/>
      </c>
      <c r="CD40" s="88"/>
      <c r="CE40" s="76" t="str">
        <f t="shared" si="32"/>
        <v/>
      </c>
      <c r="CF40" s="88"/>
      <c r="CG40" s="76" t="str">
        <f t="shared" si="33"/>
        <v/>
      </c>
      <c r="CH40" s="88"/>
      <c r="CI40" s="76" t="str">
        <f t="shared" si="34"/>
        <v/>
      </c>
      <c r="CJ40" s="88"/>
      <c r="CK40" s="76" t="str">
        <f t="shared" si="35"/>
        <v/>
      </c>
      <c r="CL40" s="88"/>
      <c r="CM40" s="76" t="str">
        <f t="shared" si="36"/>
        <v/>
      </c>
      <c r="CN40" s="88"/>
      <c r="CO40" s="76" t="str">
        <f t="shared" si="37"/>
        <v/>
      </c>
      <c r="CP40" s="86">
        <f t="shared" si="38"/>
        <v>40.625</v>
      </c>
      <c r="CQ40" s="82">
        <f t="shared" si="39"/>
        <v>76.625</v>
      </c>
      <c r="CR40" s="82">
        <f t="shared" si="40"/>
        <v>76.63</v>
      </c>
      <c r="CS40" s="87">
        <f t="shared" si="45"/>
        <v>68.457999999999998</v>
      </c>
      <c r="CT40" s="87">
        <f>IFERROR(VLOOKUP(CS40,REGISTRATION!$Q$22:$R$32,2),"")</f>
        <v>5</v>
      </c>
      <c r="CU40" s="77" t="str">
        <f t="shared" si="42"/>
        <v>FAILED</v>
      </c>
    </row>
    <row r="41" spans="1:99" x14ac:dyDescent="0.25">
      <c r="A41" s="36">
        <f>REGISTRATION!A42</f>
        <v>32</v>
      </c>
      <c r="B41" s="36" t="str">
        <f>REGISTRATION!B42</f>
        <v>2014-01-706</v>
      </c>
      <c r="C41" s="37" t="str">
        <f>UPPER(CONCATENATE(REGISTRATION!C42," ",REGISTRATION!D42," ",REGISTRATION!F42))</f>
        <v>NAVARRA JHON ANGELO  D</v>
      </c>
      <c r="D41" s="89">
        <v>19</v>
      </c>
      <c r="E41" s="76">
        <f t="shared" si="43"/>
        <v>38</v>
      </c>
      <c r="F41" s="79">
        <f t="shared" si="0"/>
        <v>11.4</v>
      </c>
      <c r="G41" s="89">
        <v>75</v>
      </c>
      <c r="H41" s="76">
        <f t="shared" si="2"/>
        <v>100</v>
      </c>
      <c r="I41" s="79">
        <f t="shared" si="1"/>
        <v>30</v>
      </c>
      <c r="J41" s="88">
        <v>9</v>
      </c>
      <c r="K41" s="76">
        <f t="shared" si="3"/>
        <v>90</v>
      </c>
      <c r="L41" s="89">
        <v>20</v>
      </c>
      <c r="M41" s="76">
        <f t="shared" si="4"/>
        <v>100</v>
      </c>
      <c r="N41" s="141">
        <v>8</v>
      </c>
      <c r="O41" s="76">
        <f t="shared" si="5"/>
        <v>80</v>
      </c>
      <c r="P41" s="89">
        <v>30</v>
      </c>
      <c r="Q41" s="76">
        <f t="shared" si="6"/>
        <v>100</v>
      </c>
      <c r="R41" s="89"/>
      <c r="S41" s="76" t="str">
        <f t="shared" si="7"/>
        <v/>
      </c>
      <c r="T41" s="89"/>
      <c r="U41" s="76" t="str">
        <f t="shared" si="8"/>
        <v/>
      </c>
      <c r="V41" s="89"/>
      <c r="W41" s="78"/>
      <c r="X41" s="89"/>
      <c r="Y41" s="78"/>
      <c r="Z41" s="89"/>
      <c r="AA41" s="78"/>
      <c r="AB41" s="78"/>
      <c r="AC41" s="78"/>
      <c r="AD41" s="89"/>
      <c r="AE41" s="78"/>
      <c r="AF41" s="89"/>
      <c r="AG41" s="78"/>
      <c r="AH41" s="89"/>
      <c r="AI41" s="78"/>
      <c r="AJ41" s="89"/>
      <c r="AK41" s="78"/>
      <c r="AL41" s="78"/>
      <c r="AM41" s="78"/>
      <c r="AN41" s="79">
        <f t="shared" si="9"/>
        <v>18.5</v>
      </c>
      <c r="AO41" s="89">
        <v>95</v>
      </c>
      <c r="AP41" s="76">
        <f t="shared" si="10"/>
        <v>95</v>
      </c>
      <c r="AQ41" s="89"/>
      <c r="AR41" s="76" t="str">
        <f t="shared" si="11"/>
        <v/>
      </c>
      <c r="AS41" s="89"/>
      <c r="AT41" s="76" t="str">
        <f t="shared" si="12"/>
        <v/>
      </c>
      <c r="AU41" s="79">
        <f t="shared" si="13"/>
        <v>9.5</v>
      </c>
      <c r="AV41" s="89">
        <v>100</v>
      </c>
      <c r="AW41" s="76">
        <f t="shared" si="14"/>
        <v>100</v>
      </c>
      <c r="AX41" s="89"/>
      <c r="AY41" s="76" t="str">
        <f t="shared" si="15"/>
        <v/>
      </c>
      <c r="AZ41" s="89"/>
      <c r="BA41" s="76" t="str">
        <f t="shared" si="16"/>
        <v/>
      </c>
      <c r="BB41" s="79">
        <f t="shared" si="17"/>
        <v>10</v>
      </c>
      <c r="BC41" s="81">
        <f t="shared" si="18"/>
        <v>79.400000000000006</v>
      </c>
      <c r="BD41" s="81">
        <f t="shared" si="19"/>
        <v>79.400000000000006</v>
      </c>
      <c r="BE41" s="89"/>
      <c r="BF41" s="76" t="str">
        <f t="shared" si="20"/>
        <v/>
      </c>
      <c r="BG41" s="89">
        <v>78</v>
      </c>
      <c r="BH41" s="76">
        <f t="shared" si="21"/>
        <v>78</v>
      </c>
      <c r="BI41" s="89"/>
      <c r="BJ41" s="76" t="str">
        <f t="shared" si="44"/>
        <v/>
      </c>
      <c r="BK41" s="86">
        <f t="shared" si="22"/>
        <v>39</v>
      </c>
      <c r="BL41" s="88">
        <v>70</v>
      </c>
      <c r="BM41" s="76">
        <f t="shared" si="23"/>
        <v>70</v>
      </c>
      <c r="BN41" s="88">
        <v>70</v>
      </c>
      <c r="BO41" s="76">
        <f t="shared" si="24"/>
        <v>70</v>
      </c>
      <c r="BP41" s="88">
        <v>70</v>
      </c>
      <c r="BQ41" s="76">
        <f t="shared" si="25"/>
        <v>70</v>
      </c>
      <c r="BR41" s="88">
        <v>70</v>
      </c>
      <c r="BS41" s="76">
        <f t="shared" si="26"/>
        <v>70</v>
      </c>
      <c r="BT41" s="89"/>
      <c r="BU41" s="76">
        <f t="shared" si="27"/>
        <v>0</v>
      </c>
      <c r="BV41" s="88">
        <v>100</v>
      </c>
      <c r="BW41" s="76">
        <f t="shared" si="28"/>
        <v>100</v>
      </c>
      <c r="BX41" s="88">
        <v>100</v>
      </c>
      <c r="BY41" s="76">
        <f t="shared" si="29"/>
        <v>100</v>
      </c>
      <c r="BZ41" s="88">
        <v>100</v>
      </c>
      <c r="CA41" s="76">
        <f t="shared" si="30"/>
        <v>100</v>
      </c>
      <c r="CB41" s="88"/>
      <c r="CC41" s="76" t="str">
        <f t="shared" si="31"/>
        <v/>
      </c>
      <c r="CD41" s="88"/>
      <c r="CE41" s="76" t="str">
        <f t="shared" si="32"/>
        <v/>
      </c>
      <c r="CF41" s="88"/>
      <c r="CG41" s="76" t="str">
        <f t="shared" si="33"/>
        <v/>
      </c>
      <c r="CH41" s="88"/>
      <c r="CI41" s="76" t="str">
        <f t="shared" si="34"/>
        <v/>
      </c>
      <c r="CJ41" s="88"/>
      <c r="CK41" s="76" t="str">
        <f t="shared" si="35"/>
        <v/>
      </c>
      <c r="CL41" s="88"/>
      <c r="CM41" s="76" t="str">
        <f t="shared" si="36"/>
        <v/>
      </c>
      <c r="CN41" s="88"/>
      <c r="CO41" s="76" t="str">
        <f t="shared" si="37"/>
        <v/>
      </c>
      <c r="CP41" s="86">
        <f t="shared" si="38"/>
        <v>36.25</v>
      </c>
      <c r="CQ41" s="82">
        <f t="shared" si="39"/>
        <v>75.25</v>
      </c>
      <c r="CR41" s="82">
        <f t="shared" si="40"/>
        <v>75.25</v>
      </c>
      <c r="CS41" s="87">
        <f t="shared" si="45"/>
        <v>76.91</v>
      </c>
      <c r="CT41" s="87">
        <f>IFERROR(VLOOKUP(CS41,REGISTRATION!$Q$22:$R$32,2),"")</f>
        <v>2.5</v>
      </c>
      <c r="CU41" s="77" t="str">
        <f t="shared" si="42"/>
        <v>PASSED</v>
      </c>
    </row>
    <row r="42" spans="1:99" x14ac:dyDescent="0.25">
      <c r="A42" s="36">
        <f>REGISTRATION!A43</f>
        <v>33</v>
      </c>
      <c r="B42" s="36" t="str">
        <f>REGISTRATION!B43</f>
        <v>2015-01-742</v>
      </c>
      <c r="C42" s="37" t="str">
        <f>UPPER(CONCATENATE(REGISTRATION!C43," ",REGISTRATION!D43," ",REGISTRATION!F43))</f>
        <v>NOVEROS KENNETH O</v>
      </c>
      <c r="D42" s="89">
        <v>40</v>
      </c>
      <c r="E42" s="76">
        <f t="shared" si="43"/>
        <v>80</v>
      </c>
      <c r="F42" s="79">
        <f t="shared" ref="F42:F70" si="46">IFERROR((E42*$F$7), " ")</f>
        <v>24</v>
      </c>
      <c r="G42" s="89"/>
      <c r="H42" s="76">
        <f t="shared" si="2"/>
        <v>0</v>
      </c>
      <c r="I42" s="79">
        <f t="shared" ref="I42:I70" si="47">IFERROR((H42*$I$7), "")</f>
        <v>0</v>
      </c>
      <c r="J42" s="88">
        <v>9</v>
      </c>
      <c r="K42" s="76">
        <f t="shared" si="3"/>
        <v>90</v>
      </c>
      <c r="L42" s="89">
        <v>16</v>
      </c>
      <c r="M42" s="76">
        <f t="shared" si="4"/>
        <v>80</v>
      </c>
      <c r="N42" s="141"/>
      <c r="O42" s="76">
        <f t="shared" si="5"/>
        <v>0</v>
      </c>
      <c r="P42" s="89">
        <v>18</v>
      </c>
      <c r="Q42" s="76">
        <f t="shared" si="6"/>
        <v>60</v>
      </c>
      <c r="R42" s="89"/>
      <c r="S42" s="76" t="str">
        <f t="shared" si="7"/>
        <v/>
      </c>
      <c r="T42" s="89"/>
      <c r="U42" s="76" t="str">
        <f t="shared" si="8"/>
        <v/>
      </c>
      <c r="V42" s="89"/>
      <c r="W42" s="78"/>
      <c r="X42" s="89"/>
      <c r="Y42" s="78"/>
      <c r="Z42" s="89"/>
      <c r="AA42" s="78"/>
      <c r="AB42" s="78"/>
      <c r="AC42" s="78"/>
      <c r="AD42" s="89"/>
      <c r="AE42" s="78"/>
      <c r="AF42" s="89"/>
      <c r="AG42" s="78"/>
      <c r="AH42" s="89"/>
      <c r="AI42" s="78"/>
      <c r="AJ42" s="89"/>
      <c r="AK42" s="78"/>
      <c r="AL42" s="78"/>
      <c r="AM42" s="78"/>
      <c r="AN42" s="79">
        <f t="shared" si="9"/>
        <v>11.5</v>
      </c>
      <c r="AO42" s="89">
        <v>95</v>
      </c>
      <c r="AP42" s="76">
        <f t="shared" si="10"/>
        <v>95</v>
      </c>
      <c r="AQ42" s="89"/>
      <c r="AR42" s="76" t="str">
        <f t="shared" si="11"/>
        <v/>
      </c>
      <c r="AS42" s="89"/>
      <c r="AT42" s="76" t="str">
        <f t="shared" si="12"/>
        <v/>
      </c>
      <c r="AU42" s="79">
        <f t="shared" si="13"/>
        <v>9.5</v>
      </c>
      <c r="AV42" s="89">
        <v>85</v>
      </c>
      <c r="AW42" s="76">
        <f t="shared" si="14"/>
        <v>85</v>
      </c>
      <c r="AX42" s="89"/>
      <c r="AY42" s="76" t="str">
        <f t="shared" si="15"/>
        <v/>
      </c>
      <c r="AZ42" s="89"/>
      <c r="BA42" s="76" t="str">
        <f t="shared" si="16"/>
        <v/>
      </c>
      <c r="BB42" s="79">
        <f t="shared" si="17"/>
        <v>8.5</v>
      </c>
      <c r="BC42" s="81">
        <f t="shared" si="18"/>
        <v>53.5</v>
      </c>
      <c r="BD42" s="81">
        <f t="shared" si="19"/>
        <v>53.5</v>
      </c>
      <c r="BE42" s="89"/>
      <c r="BF42" s="76" t="str">
        <f t="shared" si="20"/>
        <v/>
      </c>
      <c r="BG42" s="89">
        <v>95</v>
      </c>
      <c r="BH42" s="76">
        <f t="shared" si="21"/>
        <v>95</v>
      </c>
      <c r="BI42" s="89"/>
      <c r="BJ42" s="76" t="str">
        <f t="shared" si="44"/>
        <v/>
      </c>
      <c r="BK42" s="86">
        <f t="shared" si="22"/>
        <v>47.5</v>
      </c>
      <c r="BL42" s="88">
        <v>70</v>
      </c>
      <c r="BM42" s="76">
        <f t="shared" si="23"/>
        <v>70</v>
      </c>
      <c r="BN42" s="88">
        <v>70</v>
      </c>
      <c r="BO42" s="76">
        <f t="shared" si="24"/>
        <v>70</v>
      </c>
      <c r="BP42" s="88">
        <v>70</v>
      </c>
      <c r="BQ42" s="76">
        <f t="shared" si="25"/>
        <v>70</v>
      </c>
      <c r="BR42" s="88"/>
      <c r="BS42" s="76">
        <f t="shared" si="26"/>
        <v>0</v>
      </c>
      <c r="BT42" s="89">
        <v>70</v>
      </c>
      <c r="BU42" s="76">
        <f t="shared" si="27"/>
        <v>70</v>
      </c>
      <c r="BV42" s="88">
        <v>100</v>
      </c>
      <c r="BW42" s="76">
        <f t="shared" si="28"/>
        <v>100</v>
      </c>
      <c r="BX42" s="88">
        <v>100</v>
      </c>
      <c r="BY42" s="76">
        <f t="shared" si="29"/>
        <v>100</v>
      </c>
      <c r="BZ42" s="88">
        <v>100</v>
      </c>
      <c r="CA42" s="76">
        <f t="shared" si="30"/>
        <v>100</v>
      </c>
      <c r="CB42" s="88"/>
      <c r="CC42" s="76" t="str">
        <f t="shared" si="31"/>
        <v/>
      </c>
      <c r="CD42" s="88"/>
      <c r="CE42" s="76" t="str">
        <f t="shared" si="32"/>
        <v/>
      </c>
      <c r="CF42" s="88"/>
      <c r="CG42" s="76" t="str">
        <f t="shared" si="33"/>
        <v/>
      </c>
      <c r="CH42" s="88"/>
      <c r="CI42" s="76" t="str">
        <f t="shared" si="34"/>
        <v/>
      </c>
      <c r="CJ42" s="88"/>
      <c r="CK42" s="76" t="str">
        <f t="shared" si="35"/>
        <v/>
      </c>
      <c r="CL42" s="88"/>
      <c r="CM42" s="76" t="str">
        <f t="shared" si="36"/>
        <v/>
      </c>
      <c r="CN42" s="88"/>
      <c r="CO42" s="76" t="str">
        <f t="shared" si="37"/>
        <v/>
      </c>
      <c r="CP42" s="86">
        <f t="shared" si="38"/>
        <v>36.25</v>
      </c>
      <c r="CQ42" s="82">
        <f t="shared" si="39"/>
        <v>83.75</v>
      </c>
      <c r="CR42" s="82">
        <f t="shared" si="40"/>
        <v>83.75</v>
      </c>
      <c r="CS42" s="87">
        <f t="shared" si="45"/>
        <v>71.650000000000006</v>
      </c>
      <c r="CT42" s="87">
        <f>IFERROR(VLOOKUP(CS42,REGISTRATION!$Q$22:$R$32,2),"")</f>
        <v>3</v>
      </c>
      <c r="CU42" s="77" t="str">
        <f t="shared" si="42"/>
        <v>PASSED</v>
      </c>
    </row>
    <row r="43" spans="1:99" x14ac:dyDescent="0.25">
      <c r="A43" s="36">
        <f>REGISTRATION!A44</f>
        <v>34</v>
      </c>
      <c r="B43" s="36" t="str">
        <f>REGISTRATION!B44</f>
        <v>2012-01-686</v>
      </c>
      <c r="C43" s="37" t="str">
        <f>UPPER(CONCATENATE(REGISTRATION!C44," ",REGISTRATION!D44," ",REGISTRATION!F44))</f>
        <v>ONIA JAYVEE RENZ J</v>
      </c>
      <c r="D43" s="89">
        <v>41</v>
      </c>
      <c r="E43" s="76">
        <f t="shared" si="43"/>
        <v>82</v>
      </c>
      <c r="F43" s="79">
        <f t="shared" si="46"/>
        <v>24.599999999999998</v>
      </c>
      <c r="G43" s="89"/>
      <c r="H43" s="76">
        <f t="shared" si="2"/>
        <v>0</v>
      </c>
      <c r="I43" s="79">
        <f t="shared" si="47"/>
        <v>0</v>
      </c>
      <c r="J43" s="88">
        <v>9</v>
      </c>
      <c r="K43" s="76">
        <f t="shared" si="3"/>
        <v>90</v>
      </c>
      <c r="L43" s="89">
        <v>18</v>
      </c>
      <c r="M43" s="76">
        <f t="shared" si="4"/>
        <v>90</v>
      </c>
      <c r="N43" s="141"/>
      <c r="O43" s="76">
        <f t="shared" si="5"/>
        <v>0</v>
      </c>
      <c r="P43" s="89">
        <v>20</v>
      </c>
      <c r="Q43" s="76">
        <f t="shared" si="6"/>
        <v>66.666666666666657</v>
      </c>
      <c r="R43" s="89"/>
      <c r="S43" s="76" t="str">
        <f t="shared" si="7"/>
        <v/>
      </c>
      <c r="T43" s="89"/>
      <c r="U43" s="76" t="str">
        <f t="shared" si="8"/>
        <v/>
      </c>
      <c r="V43" s="89"/>
      <c r="W43" s="78"/>
      <c r="X43" s="89"/>
      <c r="Y43" s="78"/>
      <c r="Z43" s="89"/>
      <c r="AA43" s="78"/>
      <c r="AB43" s="78"/>
      <c r="AC43" s="78"/>
      <c r="AD43" s="89"/>
      <c r="AE43" s="78"/>
      <c r="AF43" s="89"/>
      <c r="AG43" s="78"/>
      <c r="AH43" s="89"/>
      <c r="AI43" s="78"/>
      <c r="AJ43" s="89"/>
      <c r="AK43" s="78"/>
      <c r="AL43" s="78"/>
      <c r="AM43" s="78"/>
      <c r="AN43" s="79">
        <f t="shared" si="9"/>
        <v>12.333333333333334</v>
      </c>
      <c r="AO43" s="89">
        <v>95</v>
      </c>
      <c r="AP43" s="76">
        <f t="shared" si="10"/>
        <v>95</v>
      </c>
      <c r="AQ43" s="89"/>
      <c r="AR43" s="76" t="str">
        <f t="shared" si="11"/>
        <v/>
      </c>
      <c r="AS43" s="89"/>
      <c r="AT43" s="76" t="str">
        <f t="shared" si="12"/>
        <v/>
      </c>
      <c r="AU43" s="79">
        <f t="shared" si="13"/>
        <v>9.5</v>
      </c>
      <c r="AV43" s="89">
        <v>70</v>
      </c>
      <c r="AW43" s="76">
        <f t="shared" si="14"/>
        <v>70</v>
      </c>
      <c r="AX43" s="89"/>
      <c r="AY43" s="76" t="str">
        <f t="shared" si="15"/>
        <v/>
      </c>
      <c r="AZ43" s="89"/>
      <c r="BA43" s="76" t="str">
        <f t="shared" si="16"/>
        <v/>
      </c>
      <c r="BB43" s="79">
        <f t="shared" si="17"/>
        <v>7</v>
      </c>
      <c r="BC43" s="81">
        <f t="shared" si="18"/>
        <v>53.433333333333337</v>
      </c>
      <c r="BD43" s="81">
        <f t="shared" si="19"/>
        <v>53.43</v>
      </c>
      <c r="BE43" s="89"/>
      <c r="BF43" s="76" t="str">
        <f t="shared" si="20"/>
        <v/>
      </c>
      <c r="BG43" s="89">
        <v>72</v>
      </c>
      <c r="BH43" s="76">
        <f t="shared" si="21"/>
        <v>72</v>
      </c>
      <c r="BI43" s="89"/>
      <c r="BJ43" s="76" t="str">
        <f t="shared" si="44"/>
        <v/>
      </c>
      <c r="BK43" s="86">
        <f t="shared" si="22"/>
        <v>36</v>
      </c>
      <c r="BL43" s="88">
        <v>70</v>
      </c>
      <c r="BM43" s="76">
        <f t="shared" si="23"/>
        <v>70</v>
      </c>
      <c r="BN43" s="88">
        <v>70</v>
      </c>
      <c r="BO43" s="76">
        <f t="shared" si="24"/>
        <v>70</v>
      </c>
      <c r="BP43" s="88">
        <v>70</v>
      </c>
      <c r="BQ43" s="76">
        <f t="shared" si="25"/>
        <v>70</v>
      </c>
      <c r="BR43" s="88"/>
      <c r="BS43" s="76">
        <f t="shared" si="26"/>
        <v>0</v>
      </c>
      <c r="BT43" s="89">
        <v>70</v>
      </c>
      <c r="BU43" s="76">
        <f t="shared" si="27"/>
        <v>70</v>
      </c>
      <c r="BV43" s="88">
        <v>100</v>
      </c>
      <c r="BW43" s="76">
        <f t="shared" si="28"/>
        <v>100</v>
      </c>
      <c r="BX43" s="88">
        <v>100</v>
      </c>
      <c r="BY43" s="76">
        <f t="shared" si="29"/>
        <v>100</v>
      </c>
      <c r="BZ43" s="88">
        <v>100</v>
      </c>
      <c r="CA43" s="76">
        <f t="shared" si="30"/>
        <v>100</v>
      </c>
      <c r="CB43" s="88"/>
      <c r="CC43" s="76" t="str">
        <f t="shared" si="31"/>
        <v/>
      </c>
      <c r="CD43" s="88"/>
      <c r="CE43" s="76" t="str">
        <f t="shared" si="32"/>
        <v/>
      </c>
      <c r="CF43" s="88"/>
      <c r="CG43" s="76" t="str">
        <f t="shared" si="33"/>
        <v/>
      </c>
      <c r="CH43" s="88"/>
      <c r="CI43" s="76" t="str">
        <f t="shared" si="34"/>
        <v/>
      </c>
      <c r="CJ43" s="88"/>
      <c r="CK43" s="76" t="str">
        <f t="shared" si="35"/>
        <v/>
      </c>
      <c r="CL43" s="88"/>
      <c r="CM43" s="76" t="str">
        <f t="shared" si="36"/>
        <v/>
      </c>
      <c r="CN43" s="88"/>
      <c r="CO43" s="76" t="str">
        <f t="shared" si="37"/>
        <v/>
      </c>
      <c r="CP43" s="86">
        <f t="shared" si="38"/>
        <v>36.25</v>
      </c>
      <c r="CQ43" s="82">
        <f t="shared" si="39"/>
        <v>72.25</v>
      </c>
      <c r="CR43" s="82">
        <f t="shared" si="40"/>
        <v>72.25</v>
      </c>
      <c r="CS43" s="87">
        <f t="shared" si="45"/>
        <v>64.722000000000008</v>
      </c>
      <c r="CT43" s="87">
        <f>IFERROR(VLOOKUP(CS43,REGISTRATION!$Q$22:$R$32,2),"")</f>
        <v>5</v>
      </c>
      <c r="CU43" s="77" t="str">
        <f t="shared" si="42"/>
        <v>FAILED</v>
      </c>
    </row>
    <row r="44" spans="1:99" x14ac:dyDescent="0.25">
      <c r="A44" s="36">
        <f>REGISTRATION!A45</f>
        <v>35</v>
      </c>
      <c r="B44" s="36" t="str">
        <f>REGISTRATION!B45</f>
        <v>2015-02-080</v>
      </c>
      <c r="C44" s="37" t="str">
        <f>UPPER(CONCATENATE(REGISTRATION!C45," ",REGISTRATION!D45," ",REGISTRATION!F45))</f>
        <v>PEREA KIM NATHANIEL C</v>
      </c>
      <c r="D44" s="89">
        <v>42</v>
      </c>
      <c r="E44" s="76">
        <f t="shared" si="43"/>
        <v>84</v>
      </c>
      <c r="F44" s="79">
        <f t="shared" si="46"/>
        <v>25.2</v>
      </c>
      <c r="G44" s="89"/>
      <c r="H44" s="76">
        <f t="shared" si="2"/>
        <v>0</v>
      </c>
      <c r="I44" s="79">
        <f t="shared" si="47"/>
        <v>0</v>
      </c>
      <c r="J44" s="88">
        <v>9</v>
      </c>
      <c r="K44" s="76">
        <f t="shared" si="3"/>
        <v>90</v>
      </c>
      <c r="L44" s="89">
        <v>20</v>
      </c>
      <c r="M44" s="76">
        <f t="shared" si="4"/>
        <v>100</v>
      </c>
      <c r="N44" s="141">
        <v>9</v>
      </c>
      <c r="O44" s="76">
        <f t="shared" si="5"/>
        <v>90</v>
      </c>
      <c r="P44" s="89">
        <v>18</v>
      </c>
      <c r="Q44" s="76">
        <f t="shared" si="6"/>
        <v>60</v>
      </c>
      <c r="R44" s="89"/>
      <c r="S44" s="76" t="str">
        <f t="shared" si="7"/>
        <v/>
      </c>
      <c r="T44" s="89"/>
      <c r="U44" s="76" t="str">
        <f t="shared" si="8"/>
        <v/>
      </c>
      <c r="V44" s="89"/>
      <c r="W44" s="78"/>
      <c r="X44" s="89"/>
      <c r="Y44" s="78"/>
      <c r="Z44" s="89"/>
      <c r="AA44" s="78"/>
      <c r="AB44" s="78"/>
      <c r="AC44" s="78"/>
      <c r="AD44" s="89"/>
      <c r="AE44" s="78"/>
      <c r="AF44" s="89"/>
      <c r="AG44" s="78"/>
      <c r="AH44" s="89"/>
      <c r="AI44" s="78"/>
      <c r="AJ44" s="89"/>
      <c r="AK44" s="78"/>
      <c r="AL44" s="78"/>
      <c r="AM44" s="78"/>
      <c r="AN44" s="79">
        <f t="shared" si="9"/>
        <v>17</v>
      </c>
      <c r="AO44" s="89">
        <v>95</v>
      </c>
      <c r="AP44" s="76">
        <f t="shared" si="10"/>
        <v>95</v>
      </c>
      <c r="AQ44" s="89"/>
      <c r="AR44" s="76" t="str">
        <f t="shared" si="11"/>
        <v/>
      </c>
      <c r="AS44" s="89"/>
      <c r="AT44" s="76" t="str">
        <f t="shared" si="12"/>
        <v/>
      </c>
      <c r="AU44" s="79">
        <f t="shared" si="13"/>
        <v>9.5</v>
      </c>
      <c r="AV44" s="89">
        <v>100</v>
      </c>
      <c r="AW44" s="76">
        <f t="shared" si="14"/>
        <v>100</v>
      </c>
      <c r="AX44" s="89"/>
      <c r="AY44" s="76" t="str">
        <f t="shared" si="15"/>
        <v/>
      </c>
      <c r="AZ44" s="89"/>
      <c r="BA44" s="76" t="str">
        <f t="shared" si="16"/>
        <v/>
      </c>
      <c r="BB44" s="79">
        <f t="shared" si="17"/>
        <v>10</v>
      </c>
      <c r="BC44" s="81">
        <f t="shared" si="18"/>
        <v>61.7</v>
      </c>
      <c r="BD44" s="81">
        <f t="shared" si="19"/>
        <v>61.7</v>
      </c>
      <c r="BE44" s="89"/>
      <c r="BF44" s="76" t="str">
        <f t="shared" si="20"/>
        <v/>
      </c>
      <c r="BG44" s="89">
        <v>95</v>
      </c>
      <c r="BH44" s="76">
        <f t="shared" si="21"/>
        <v>95</v>
      </c>
      <c r="BI44" s="89"/>
      <c r="BJ44" s="76" t="str">
        <f t="shared" si="44"/>
        <v/>
      </c>
      <c r="BK44" s="86">
        <f t="shared" si="22"/>
        <v>47.5</v>
      </c>
      <c r="BL44" s="88">
        <v>70</v>
      </c>
      <c r="BM44" s="76">
        <f t="shared" si="23"/>
        <v>70</v>
      </c>
      <c r="BN44" s="88">
        <v>70</v>
      </c>
      <c r="BO44" s="76">
        <f t="shared" si="24"/>
        <v>70</v>
      </c>
      <c r="BP44" s="88">
        <v>70</v>
      </c>
      <c r="BQ44" s="76">
        <f t="shared" si="25"/>
        <v>70</v>
      </c>
      <c r="BR44" s="88">
        <v>70</v>
      </c>
      <c r="BS44" s="76">
        <f t="shared" si="26"/>
        <v>70</v>
      </c>
      <c r="BT44" s="89">
        <v>70</v>
      </c>
      <c r="BU44" s="76">
        <f t="shared" si="27"/>
        <v>70</v>
      </c>
      <c r="BV44" s="88">
        <v>100</v>
      </c>
      <c r="BW44" s="76">
        <f t="shared" si="28"/>
        <v>100</v>
      </c>
      <c r="BX44" s="88">
        <v>100</v>
      </c>
      <c r="BY44" s="76">
        <f t="shared" si="29"/>
        <v>100</v>
      </c>
      <c r="BZ44" s="88">
        <v>100</v>
      </c>
      <c r="CA44" s="76">
        <f t="shared" si="30"/>
        <v>100</v>
      </c>
      <c r="CB44" s="88"/>
      <c r="CC44" s="76" t="str">
        <f t="shared" si="31"/>
        <v/>
      </c>
      <c r="CD44" s="88"/>
      <c r="CE44" s="76" t="str">
        <f t="shared" si="32"/>
        <v/>
      </c>
      <c r="CF44" s="88"/>
      <c r="CG44" s="76" t="str">
        <f t="shared" si="33"/>
        <v/>
      </c>
      <c r="CH44" s="88"/>
      <c r="CI44" s="76" t="str">
        <f t="shared" si="34"/>
        <v/>
      </c>
      <c r="CJ44" s="88"/>
      <c r="CK44" s="76" t="str">
        <f t="shared" si="35"/>
        <v/>
      </c>
      <c r="CL44" s="88"/>
      <c r="CM44" s="76" t="str">
        <f t="shared" si="36"/>
        <v/>
      </c>
      <c r="CN44" s="88"/>
      <c r="CO44" s="76" t="str">
        <f t="shared" si="37"/>
        <v/>
      </c>
      <c r="CP44" s="86">
        <f t="shared" si="38"/>
        <v>40.625</v>
      </c>
      <c r="CQ44" s="82">
        <f t="shared" si="39"/>
        <v>88.125</v>
      </c>
      <c r="CR44" s="82">
        <f t="shared" si="40"/>
        <v>88.13</v>
      </c>
      <c r="CS44" s="87">
        <f t="shared" si="45"/>
        <v>77.557999999999993</v>
      </c>
      <c r="CT44" s="87">
        <f>IFERROR(VLOOKUP(CS44,REGISTRATION!$Q$22:$R$32,2),"")</f>
        <v>2.5</v>
      </c>
      <c r="CU44" s="77" t="str">
        <f t="shared" si="42"/>
        <v>PASSED</v>
      </c>
    </row>
    <row r="45" spans="1:99" x14ac:dyDescent="0.25">
      <c r="A45" s="36">
        <f>REGISTRATION!A46</f>
        <v>36</v>
      </c>
      <c r="B45" s="36" t="str">
        <f>REGISTRATION!B46</f>
        <v>2017-01-099</v>
      </c>
      <c r="C45" s="37" t="str">
        <f>UPPER(CONCATENATE(REGISTRATION!C46," ",REGISTRATION!D46," ",REGISTRATION!F46))</f>
        <v>PETINGLAY REX JR. A</v>
      </c>
      <c r="D45" s="89">
        <v>39</v>
      </c>
      <c r="E45" s="76">
        <f t="shared" si="43"/>
        <v>78</v>
      </c>
      <c r="F45" s="79">
        <f t="shared" si="46"/>
        <v>23.4</v>
      </c>
      <c r="G45" s="89"/>
      <c r="H45" s="76">
        <f t="shared" si="2"/>
        <v>0</v>
      </c>
      <c r="I45" s="79">
        <f t="shared" si="47"/>
        <v>0</v>
      </c>
      <c r="J45" s="88">
        <v>9</v>
      </c>
      <c r="K45" s="76">
        <f t="shared" si="3"/>
        <v>90</v>
      </c>
      <c r="L45" s="89">
        <v>17</v>
      </c>
      <c r="M45" s="76">
        <f t="shared" si="4"/>
        <v>85</v>
      </c>
      <c r="N45" s="141">
        <v>10</v>
      </c>
      <c r="O45" s="76">
        <f t="shared" si="5"/>
        <v>100</v>
      </c>
      <c r="P45" s="89">
        <v>30</v>
      </c>
      <c r="Q45" s="76">
        <f t="shared" si="6"/>
        <v>100</v>
      </c>
      <c r="R45" s="89"/>
      <c r="S45" s="76" t="str">
        <f t="shared" si="7"/>
        <v/>
      </c>
      <c r="T45" s="89"/>
      <c r="U45" s="76" t="str">
        <f t="shared" si="8"/>
        <v/>
      </c>
      <c r="V45" s="89"/>
      <c r="W45" s="78"/>
      <c r="X45" s="89"/>
      <c r="Y45" s="78"/>
      <c r="Z45" s="89"/>
      <c r="AA45" s="78"/>
      <c r="AB45" s="78"/>
      <c r="AC45" s="78"/>
      <c r="AD45" s="89"/>
      <c r="AE45" s="78"/>
      <c r="AF45" s="89"/>
      <c r="AG45" s="78"/>
      <c r="AH45" s="89"/>
      <c r="AI45" s="78"/>
      <c r="AJ45" s="89"/>
      <c r="AK45" s="78"/>
      <c r="AL45" s="78"/>
      <c r="AM45" s="78"/>
      <c r="AN45" s="79">
        <f t="shared" si="9"/>
        <v>18.75</v>
      </c>
      <c r="AO45" s="89">
        <v>95</v>
      </c>
      <c r="AP45" s="76">
        <f t="shared" si="10"/>
        <v>95</v>
      </c>
      <c r="AQ45" s="89"/>
      <c r="AR45" s="76" t="str">
        <f t="shared" si="11"/>
        <v/>
      </c>
      <c r="AS45" s="89"/>
      <c r="AT45" s="76" t="str">
        <f t="shared" si="12"/>
        <v/>
      </c>
      <c r="AU45" s="79">
        <f t="shared" si="13"/>
        <v>9.5</v>
      </c>
      <c r="AV45" s="89">
        <v>100</v>
      </c>
      <c r="AW45" s="76">
        <f t="shared" si="14"/>
        <v>100</v>
      </c>
      <c r="AX45" s="89"/>
      <c r="AY45" s="76" t="str">
        <f t="shared" si="15"/>
        <v/>
      </c>
      <c r="AZ45" s="89"/>
      <c r="BA45" s="76" t="str">
        <f t="shared" si="16"/>
        <v/>
      </c>
      <c r="BB45" s="79">
        <f t="shared" si="17"/>
        <v>10</v>
      </c>
      <c r="BC45" s="81">
        <f t="shared" si="18"/>
        <v>61.65</v>
      </c>
      <c r="BD45" s="81">
        <f t="shared" si="19"/>
        <v>61.65</v>
      </c>
      <c r="BE45" s="89"/>
      <c r="BF45" s="76" t="str">
        <f t="shared" si="20"/>
        <v/>
      </c>
      <c r="BG45" s="89">
        <v>77</v>
      </c>
      <c r="BH45" s="76">
        <f t="shared" si="21"/>
        <v>77</v>
      </c>
      <c r="BI45" s="89"/>
      <c r="BJ45" s="76" t="str">
        <f t="shared" si="44"/>
        <v/>
      </c>
      <c r="BK45" s="86">
        <f t="shared" si="22"/>
        <v>38.5</v>
      </c>
      <c r="BL45" s="88">
        <v>70</v>
      </c>
      <c r="BM45" s="76">
        <f t="shared" si="23"/>
        <v>70</v>
      </c>
      <c r="BN45" s="88">
        <v>70</v>
      </c>
      <c r="BO45" s="76">
        <f t="shared" si="24"/>
        <v>70</v>
      </c>
      <c r="BP45" s="88">
        <v>70</v>
      </c>
      <c r="BQ45" s="76">
        <f t="shared" si="25"/>
        <v>70</v>
      </c>
      <c r="BR45" s="88">
        <v>70</v>
      </c>
      <c r="BS45" s="76">
        <f t="shared" si="26"/>
        <v>70</v>
      </c>
      <c r="BT45" s="89">
        <v>70</v>
      </c>
      <c r="BU45" s="76">
        <f t="shared" si="27"/>
        <v>70</v>
      </c>
      <c r="BV45" s="88">
        <v>100</v>
      </c>
      <c r="BW45" s="76">
        <f t="shared" si="28"/>
        <v>100</v>
      </c>
      <c r="BX45" s="88">
        <v>100</v>
      </c>
      <c r="BY45" s="76">
        <f t="shared" si="29"/>
        <v>100</v>
      </c>
      <c r="BZ45" s="88">
        <v>100</v>
      </c>
      <c r="CA45" s="76">
        <f t="shared" si="30"/>
        <v>100</v>
      </c>
      <c r="CB45" s="88"/>
      <c r="CC45" s="76" t="str">
        <f t="shared" si="31"/>
        <v/>
      </c>
      <c r="CD45" s="88"/>
      <c r="CE45" s="76" t="str">
        <f t="shared" si="32"/>
        <v/>
      </c>
      <c r="CF45" s="88"/>
      <c r="CG45" s="76" t="str">
        <f t="shared" si="33"/>
        <v/>
      </c>
      <c r="CH45" s="88"/>
      <c r="CI45" s="76" t="str">
        <f t="shared" si="34"/>
        <v/>
      </c>
      <c r="CJ45" s="88"/>
      <c r="CK45" s="76" t="str">
        <f t="shared" si="35"/>
        <v/>
      </c>
      <c r="CL45" s="88"/>
      <c r="CM45" s="76" t="str">
        <f t="shared" si="36"/>
        <v/>
      </c>
      <c r="CN45" s="88"/>
      <c r="CO45" s="76" t="str">
        <f t="shared" si="37"/>
        <v/>
      </c>
      <c r="CP45" s="86">
        <f t="shared" si="38"/>
        <v>40.625</v>
      </c>
      <c r="CQ45" s="82">
        <f t="shared" si="39"/>
        <v>79.125</v>
      </c>
      <c r="CR45" s="82">
        <f t="shared" si="40"/>
        <v>79.13</v>
      </c>
      <c r="CS45" s="87">
        <f t="shared" si="45"/>
        <v>72.137999999999991</v>
      </c>
      <c r="CT45" s="87">
        <f>IFERROR(VLOOKUP(CS45,REGISTRATION!$Q$22:$R$32,2),"")</f>
        <v>3</v>
      </c>
      <c r="CU45" s="77" t="str">
        <f t="shared" si="42"/>
        <v>PASSED</v>
      </c>
    </row>
    <row r="46" spans="1:99" x14ac:dyDescent="0.25">
      <c r="A46" s="36">
        <f>REGISTRATION!A47</f>
        <v>37</v>
      </c>
      <c r="B46" s="36" t="str">
        <f>REGISTRATION!B47</f>
        <v>2014-01-669</v>
      </c>
      <c r="C46" s="37" t="str">
        <f>UPPER(CONCATENATE(REGISTRATION!C47," ",REGISTRATION!D47," ",REGISTRATION!F47))</f>
        <v>RAPAS JOHN CARLO C</v>
      </c>
      <c r="D46" s="89">
        <v>40</v>
      </c>
      <c r="E46" s="76">
        <f t="shared" si="43"/>
        <v>80</v>
      </c>
      <c r="F46" s="79">
        <f t="shared" si="46"/>
        <v>24</v>
      </c>
      <c r="G46" s="89">
        <v>54</v>
      </c>
      <c r="H46" s="76">
        <f t="shared" si="2"/>
        <v>72</v>
      </c>
      <c r="I46" s="79">
        <f t="shared" si="47"/>
        <v>21.599999999999998</v>
      </c>
      <c r="J46" s="88">
        <v>8</v>
      </c>
      <c r="K46" s="76">
        <f t="shared" si="3"/>
        <v>80</v>
      </c>
      <c r="L46" s="89">
        <v>20</v>
      </c>
      <c r="M46" s="76">
        <f t="shared" si="4"/>
        <v>100</v>
      </c>
      <c r="N46" s="141">
        <v>9</v>
      </c>
      <c r="O46" s="76">
        <f t="shared" si="5"/>
        <v>90</v>
      </c>
      <c r="P46" s="89">
        <v>18</v>
      </c>
      <c r="Q46" s="76">
        <f t="shared" si="6"/>
        <v>60</v>
      </c>
      <c r="R46" s="89"/>
      <c r="S46" s="76" t="str">
        <f t="shared" si="7"/>
        <v/>
      </c>
      <c r="T46" s="89"/>
      <c r="U46" s="76" t="str">
        <f t="shared" si="8"/>
        <v/>
      </c>
      <c r="V46" s="89"/>
      <c r="W46" s="78"/>
      <c r="X46" s="89"/>
      <c r="Y46" s="78"/>
      <c r="Z46" s="89"/>
      <c r="AA46" s="78"/>
      <c r="AB46" s="78"/>
      <c r="AC46" s="78"/>
      <c r="AD46" s="89"/>
      <c r="AE46" s="78"/>
      <c r="AF46" s="89"/>
      <c r="AG46" s="78"/>
      <c r="AH46" s="89"/>
      <c r="AI46" s="78"/>
      <c r="AJ46" s="89"/>
      <c r="AK46" s="78"/>
      <c r="AL46" s="78"/>
      <c r="AM46" s="78"/>
      <c r="AN46" s="79">
        <f t="shared" si="9"/>
        <v>16.5</v>
      </c>
      <c r="AO46" s="89">
        <v>95</v>
      </c>
      <c r="AP46" s="76">
        <f t="shared" si="10"/>
        <v>95</v>
      </c>
      <c r="AQ46" s="89"/>
      <c r="AR46" s="76" t="str">
        <f t="shared" si="11"/>
        <v/>
      </c>
      <c r="AS46" s="89"/>
      <c r="AT46" s="76" t="str">
        <f t="shared" si="12"/>
        <v/>
      </c>
      <c r="AU46" s="79">
        <f t="shared" si="13"/>
        <v>9.5</v>
      </c>
      <c r="AV46" s="89">
        <v>100</v>
      </c>
      <c r="AW46" s="76">
        <f t="shared" si="14"/>
        <v>100</v>
      </c>
      <c r="AX46" s="89"/>
      <c r="AY46" s="76" t="str">
        <f t="shared" si="15"/>
        <v/>
      </c>
      <c r="AZ46" s="89"/>
      <c r="BA46" s="76" t="str">
        <f t="shared" si="16"/>
        <v/>
      </c>
      <c r="BB46" s="79">
        <f t="shared" si="17"/>
        <v>10</v>
      </c>
      <c r="BC46" s="81">
        <f t="shared" si="18"/>
        <v>81.599999999999994</v>
      </c>
      <c r="BD46" s="81">
        <f t="shared" si="19"/>
        <v>81.599999999999994</v>
      </c>
      <c r="BE46" s="89"/>
      <c r="BF46" s="76" t="str">
        <f t="shared" si="20"/>
        <v/>
      </c>
      <c r="BG46" s="89">
        <v>78</v>
      </c>
      <c r="BH46" s="76">
        <f t="shared" si="21"/>
        <v>78</v>
      </c>
      <c r="BI46" s="89"/>
      <c r="BJ46" s="76" t="str">
        <f t="shared" si="44"/>
        <v/>
      </c>
      <c r="BK46" s="86">
        <f t="shared" si="22"/>
        <v>39</v>
      </c>
      <c r="BL46" s="88">
        <v>70</v>
      </c>
      <c r="BM46" s="76">
        <f t="shared" si="23"/>
        <v>70</v>
      </c>
      <c r="BN46" s="88">
        <v>70</v>
      </c>
      <c r="BO46" s="76">
        <f t="shared" si="24"/>
        <v>70</v>
      </c>
      <c r="BP46" s="88">
        <v>70</v>
      </c>
      <c r="BQ46" s="76">
        <f t="shared" si="25"/>
        <v>70</v>
      </c>
      <c r="BR46" s="88">
        <v>70</v>
      </c>
      <c r="BS46" s="76">
        <f t="shared" si="26"/>
        <v>70</v>
      </c>
      <c r="BT46" s="89"/>
      <c r="BU46" s="76">
        <f t="shared" si="27"/>
        <v>0</v>
      </c>
      <c r="BV46" s="88">
        <v>100</v>
      </c>
      <c r="BW46" s="76">
        <f t="shared" si="28"/>
        <v>100</v>
      </c>
      <c r="BX46" s="88">
        <v>100</v>
      </c>
      <c r="BY46" s="76">
        <f t="shared" si="29"/>
        <v>100</v>
      </c>
      <c r="BZ46" s="88">
        <v>100</v>
      </c>
      <c r="CA46" s="76">
        <f t="shared" si="30"/>
        <v>100</v>
      </c>
      <c r="CB46" s="88"/>
      <c r="CC46" s="76" t="str">
        <f t="shared" si="31"/>
        <v/>
      </c>
      <c r="CD46" s="88"/>
      <c r="CE46" s="76" t="str">
        <f t="shared" si="32"/>
        <v/>
      </c>
      <c r="CF46" s="88"/>
      <c r="CG46" s="76" t="str">
        <f t="shared" si="33"/>
        <v/>
      </c>
      <c r="CH46" s="88"/>
      <c r="CI46" s="76" t="str">
        <f t="shared" si="34"/>
        <v/>
      </c>
      <c r="CJ46" s="88"/>
      <c r="CK46" s="76" t="str">
        <f t="shared" si="35"/>
        <v/>
      </c>
      <c r="CL46" s="88"/>
      <c r="CM46" s="76" t="str">
        <f t="shared" si="36"/>
        <v/>
      </c>
      <c r="CN46" s="88"/>
      <c r="CO46" s="76" t="str">
        <f t="shared" si="37"/>
        <v/>
      </c>
      <c r="CP46" s="86">
        <f t="shared" si="38"/>
        <v>36.25</v>
      </c>
      <c r="CQ46" s="82">
        <f t="shared" si="39"/>
        <v>75.25</v>
      </c>
      <c r="CR46" s="82">
        <f t="shared" si="40"/>
        <v>75.25</v>
      </c>
      <c r="CS46" s="87">
        <f t="shared" si="45"/>
        <v>77.789999999999992</v>
      </c>
      <c r="CT46" s="87">
        <f>IFERROR(VLOOKUP(CS46,REGISTRATION!$Q$22:$R$32,2),"")</f>
        <v>2.5</v>
      </c>
      <c r="CU46" s="77" t="str">
        <f t="shared" si="42"/>
        <v>PASSED</v>
      </c>
    </row>
    <row r="47" spans="1:99" x14ac:dyDescent="0.25">
      <c r="A47" s="36">
        <f>REGISTRATION!A48</f>
        <v>38</v>
      </c>
      <c r="B47" s="36" t="str">
        <f>REGISTRATION!B48</f>
        <v>2015-01-2074</v>
      </c>
      <c r="C47" s="37" t="str">
        <f>UPPER(CONCATENATE(REGISTRATION!C48," ",REGISTRATION!D48," ",REGISTRATION!F48))</f>
        <v xml:space="preserve">RAZO LINWEL JOHN </v>
      </c>
      <c r="D47" s="89">
        <v>35</v>
      </c>
      <c r="E47" s="76">
        <f t="shared" si="43"/>
        <v>70</v>
      </c>
      <c r="F47" s="79">
        <f t="shared" si="46"/>
        <v>21</v>
      </c>
      <c r="G47" s="89"/>
      <c r="H47" s="76">
        <f t="shared" si="2"/>
        <v>0</v>
      </c>
      <c r="I47" s="79">
        <f t="shared" si="47"/>
        <v>0</v>
      </c>
      <c r="J47" s="88">
        <v>9</v>
      </c>
      <c r="K47" s="76">
        <f t="shared" si="3"/>
        <v>90</v>
      </c>
      <c r="L47" s="89">
        <v>17</v>
      </c>
      <c r="M47" s="76">
        <f t="shared" si="4"/>
        <v>85</v>
      </c>
      <c r="N47" s="141"/>
      <c r="O47" s="76">
        <f t="shared" si="5"/>
        <v>0</v>
      </c>
      <c r="P47" s="89">
        <v>18</v>
      </c>
      <c r="Q47" s="76">
        <f t="shared" si="6"/>
        <v>60</v>
      </c>
      <c r="R47" s="89"/>
      <c r="S47" s="76" t="str">
        <f t="shared" si="7"/>
        <v/>
      </c>
      <c r="T47" s="89"/>
      <c r="U47" s="76" t="str">
        <f t="shared" si="8"/>
        <v/>
      </c>
      <c r="V47" s="89"/>
      <c r="W47" s="78"/>
      <c r="X47" s="89"/>
      <c r="Y47" s="78"/>
      <c r="Z47" s="89"/>
      <c r="AA47" s="78"/>
      <c r="AB47" s="78"/>
      <c r="AC47" s="78"/>
      <c r="AD47" s="89"/>
      <c r="AE47" s="78"/>
      <c r="AF47" s="89"/>
      <c r="AG47" s="78"/>
      <c r="AH47" s="89"/>
      <c r="AI47" s="78"/>
      <c r="AJ47" s="89"/>
      <c r="AK47" s="78"/>
      <c r="AL47" s="78"/>
      <c r="AM47" s="78"/>
      <c r="AN47" s="79">
        <f t="shared" si="9"/>
        <v>11.75</v>
      </c>
      <c r="AO47" s="89">
        <v>95</v>
      </c>
      <c r="AP47" s="76">
        <f t="shared" si="10"/>
        <v>95</v>
      </c>
      <c r="AQ47" s="89"/>
      <c r="AR47" s="76" t="str">
        <f t="shared" si="11"/>
        <v/>
      </c>
      <c r="AS47" s="89"/>
      <c r="AT47" s="76" t="str">
        <f t="shared" si="12"/>
        <v/>
      </c>
      <c r="AU47" s="79">
        <f t="shared" si="13"/>
        <v>9.5</v>
      </c>
      <c r="AV47" s="89">
        <v>100</v>
      </c>
      <c r="AW47" s="76">
        <f t="shared" si="14"/>
        <v>100</v>
      </c>
      <c r="AX47" s="89"/>
      <c r="AY47" s="76" t="str">
        <f t="shared" si="15"/>
        <v/>
      </c>
      <c r="AZ47" s="89"/>
      <c r="BA47" s="76" t="str">
        <f t="shared" si="16"/>
        <v/>
      </c>
      <c r="BB47" s="79">
        <f t="shared" si="17"/>
        <v>10</v>
      </c>
      <c r="BC47" s="81">
        <f t="shared" si="18"/>
        <v>52.25</v>
      </c>
      <c r="BD47" s="81">
        <f t="shared" si="19"/>
        <v>52.25</v>
      </c>
      <c r="BE47" s="89"/>
      <c r="BF47" s="76" t="str">
        <f t="shared" si="20"/>
        <v/>
      </c>
      <c r="BG47" s="89">
        <v>92</v>
      </c>
      <c r="BH47" s="76">
        <f t="shared" si="21"/>
        <v>92</v>
      </c>
      <c r="BI47" s="89"/>
      <c r="BJ47" s="76" t="str">
        <f t="shared" si="44"/>
        <v/>
      </c>
      <c r="BK47" s="86">
        <f t="shared" si="22"/>
        <v>46</v>
      </c>
      <c r="BL47" s="88">
        <v>70</v>
      </c>
      <c r="BM47" s="76">
        <f t="shared" si="23"/>
        <v>70</v>
      </c>
      <c r="BN47" s="88">
        <v>70</v>
      </c>
      <c r="BO47" s="76">
        <f t="shared" si="24"/>
        <v>70</v>
      </c>
      <c r="BP47" s="88">
        <v>70</v>
      </c>
      <c r="BQ47" s="76">
        <f t="shared" si="25"/>
        <v>70</v>
      </c>
      <c r="BR47" s="88"/>
      <c r="BS47" s="76">
        <f t="shared" si="26"/>
        <v>0</v>
      </c>
      <c r="BT47" s="89">
        <v>70</v>
      </c>
      <c r="BU47" s="76">
        <f t="shared" si="27"/>
        <v>70</v>
      </c>
      <c r="BV47" s="88">
        <v>100</v>
      </c>
      <c r="BW47" s="76">
        <f t="shared" si="28"/>
        <v>100</v>
      </c>
      <c r="BX47" s="88">
        <v>100</v>
      </c>
      <c r="BY47" s="76">
        <f t="shared" si="29"/>
        <v>100</v>
      </c>
      <c r="BZ47" s="88">
        <v>100</v>
      </c>
      <c r="CA47" s="76">
        <f t="shared" si="30"/>
        <v>100</v>
      </c>
      <c r="CB47" s="88"/>
      <c r="CC47" s="76" t="str">
        <f t="shared" si="31"/>
        <v/>
      </c>
      <c r="CD47" s="88"/>
      <c r="CE47" s="76" t="str">
        <f t="shared" si="32"/>
        <v/>
      </c>
      <c r="CF47" s="88"/>
      <c r="CG47" s="76" t="str">
        <f t="shared" si="33"/>
        <v/>
      </c>
      <c r="CH47" s="88"/>
      <c r="CI47" s="76" t="str">
        <f t="shared" si="34"/>
        <v/>
      </c>
      <c r="CJ47" s="88"/>
      <c r="CK47" s="76" t="str">
        <f t="shared" si="35"/>
        <v/>
      </c>
      <c r="CL47" s="88"/>
      <c r="CM47" s="76" t="str">
        <f t="shared" si="36"/>
        <v/>
      </c>
      <c r="CN47" s="88"/>
      <c r="CO47" s="76" t="str">
        <f t="shared" si="37"/>
        <v/>
      </c>
      <c r="CP47" s="86">
        <f t="shared" si="38"/>
        <v>36.25</v>
      </c>
      <c r="CQ47" s="82">
        <f t="shared" si="39"/>
        <v>82.25</v>
      </c>
      <c r="CR47" s="82">
        <f t="shared" si="40"/>
        <v>82.25</v>
      </c>
      <c r="CS47" s="87">
        <f t="shared" si="45"/>
        <v>70.25</v>
      </c>
      <c r="CT47" s="87">
        <f>IFERROR(VLOOKUP(CS47,REGISTRATION!$Q$22:$R$32,2),"")</f>
        <v>3</v>
      </c>
      <c r="CU47" s="77" t="str">
        <f t="shared" si="42"/>
        <v>PASSED</v>
      </c>
    </row>
    <row r="48" spans="1:99" x14ac:dyDescent="0.25">
      <c r="A48" s="36">
        <f>REGISTRATION!A49</f>
        <v>39</v>
      </c>
      <c r="B48" s="36" t="str">
        <f>REGISTRATION!B49</f>
        <v>2015-01-553</v>
      </c>
      <c r="C48" s="37" t="str">
        <f>UPPER(CONCATENATE(REGISTRATION!C49," ",REGISTRATION!D49," ",REGISTRATION!F49))</f>
        <v>REAL  JERICO B</v>
      </c>
      <c r="D48" s="89">
        <v>46</v>
      </c>
      <c r="E48" s="76">
        <f t="shared" si="43"/>
        <v>92</v>
      </c>
      <c r="F48" s="79">
        <f t="shared" si="46"/>
        <v>27.599999999999998</v>
      </c>
      <c r="G48" s="89"/>
      <c r="H48" s="76">
        <f t="shared" si="2"/>
        <v>0</v>
      </c>
      <c r="I48" s="79">
        <f t="shared" si="47"/>
        <v>0</v>
      </c>
      <c r="J48" s="88">
        <v>9</v>
      </c>
      <c r="K48" s="76">
        <f t="shared" si="3"/>
        <v>90</v>
      </c>
      <c r="L48" s="89">
        <v>17</v>
      </c>
      <c r="M48" s="76">
        <f t="shared" si="4"/>
        <v>85</v>
      </c>
      <c r="N48" s="141">
        <v>10</v>
      </c>
      <c r="O48" s="76">
        <f t="shared" si="5"/>
        <v>100</v>
      </c>
      <c r="P48" s="89">
        <v>30</v>
      </c>
      <c r="Q48" s="76">
        <f t="shared" si="6"/>
        <v>100</v>
      </c>
      <c r="R48" s="89"/>
      <c r="S48" s="76" t="str">
        <f t="shared" si="7"/>
        <v/>
      </c>
      <c r="T48" s="89"/>
      <c r="U48" s="76" t="str">
        <f t="shared" si="8"/>
        <v/>
      </c>
      <c r="V48" s="89"/>
      <c r="W48" s="78"/>
      <c r="X48" s="89"/>
      <c r="Y48" s="78"/>
      <c r="Z48" s="89"/>
      <c r="AA48" s="78"/>
      <c r="AB48" s="78"/>
      <c r="AC48" s="78"/>
      <c r="AD48" s="89"/>
      <c r="AE48" s="78"/>
      <c r="AF48" s="89"/>
      <c r="AG48" s="78"/>
      <c r="AH48" s="89"/>
      <c r="AI48" s="78"/>
      <c r="AJ48" s="89"/>
      <c r="AK48" s="78"/>
      <c r="AL48" s="78"/>
      <c r="AM48" s="78"/>
      <c r="AN48" s="79">
        <f t="shared" si="9"/>
        <v>18.75</v>
      </c>
      <c r="AO48" s="89">
        <v>95</v>
      </c>
      <c r="AP48" s="76">
        <f t="shared" si="10"/>
        <v>95</v>
      </c>
      <c r="AQ48" s="89"/>
      <c r="AR48" s="76" t="str">
        <f t="shared" si="11"/>
        <v/>
      </c>
      <c r="AS48" s="89"/>
      <c r="AT48" s="76" t="str">
        <f t="shared" si="12"/>
        <v/>
      </c>
      <c r="AU48" s="79">
        <f t="shared" si="13"/>
        <v>9.5</v>
      </c>
      <c r="AV48" s="89">
        <v>85</v>
      </c>
      <c r="AW48" s="76">
        <f t="shared" si="14"/>
        <v>85</v>
      </c>
      <c r="AX48" s="89"/>
      <c r="AY48" s="76" t="str">
        <f t="shared" si="15"/>
        <v/>
      </c>
      <c r="AZ48" s="89"/>
      <c r="BA48" s="76" t="str">
        <f t="shared" si="16"/>
        <v/>
      </c>
      <c r="BB48" s="79">
        <f t="shared" si="17"/>
        <v>8.5</v>
      </c>
      <c r="BC48" s="81">
        <f t="shared" si="18"/>
        <v>64.349999999999994</v>
      </c>
      <c r="BD48" s="81">
        <f t="shared" si="19"/>
        <v>64.349999999999994</v>
      </c>
      <c r="BE48" s="89"/>
      <c r="BF48" s="76" t="str">
        <f t="shared" si="20"/>
        <v/>
      </c>
      <c r="BG48" s="89">
        <v>90</v>
      </c>
      <c r="BH48" s="76">
        <f t="shared" si="21"/>
        <v>90</v>
      </c>
      <c r="BI48" s="89"/>
      <c r="BJ48" s="76" t="str">
        <f t="shared" si="44"/>
        <v/>
      </c>
      <c r="BK48" s="86">
        <f t="shared" si="22"/>
        <v>45</v>
      </c>
      <c r="BL48" s="88">
        <v>70</v>
      </c>
      <c r="BM48" s="76">
        <f t="shared" si="23"/>
        <v>70</v>
      </c>
      <c r="BN48" s="88">
        <v>70</v>
      </c>
      <c r="BO48" s="76">
        <f t="shared" si="24"/>
        <v>70</v>
      </c>
      <c r="BP48" s="88">
        <v>70</v>
      </c>
      <c r="BQ48" s="76">
        <f t="shared" si="25"/>
        <v>70</v>
      </c>
      <c r="BR48" s="88">
        <v>70</v>
      </c>
      <c r="BS48" s="76">
        <f t="shared" si="26"/>
        <v>70</v>
      </c>
      <c r="BT48" s="89">
        <v>70</v>
      </c>
      <c r="BU48" s="76">
        <f t="shared" si="27"/>
        <v>70</v>
      </c>
      <c r="BV48" s="88">
        <v>100</v>
      </c>
      <c r="BW48" s="76">
        <f t="shared" si="28"/>
        <v>100</v>
      </c>
      <c r="BX48" s="88">
        <v>100</v>
      </c>
      <c r="BY48" s="76">
        <f t="shared" si="29"/>
        <v>100</v>
      </c>
      <c r="BZ48" s="88">
        <v>100</v>
      </c>
      <c r="CA48" s="76">
        <f t="shared" si="30"/>
        <v>100</v>
      </c>
      <c r="CB48" s="88"/>
      <c r="CC48" s="76" t="str">
        <f t="shared" si="31"/>
        <v/>
      </c>
      <c r="CD48" s="88"/>
      <c r="CE48" s="76" t="str">
        <f t="shared" si="32"/>
        <v/>
      </c>
      <c r="CF48" s="88"/>
      <c r="CG48" s="76" t="str">
        <f t="shared" si="33"/>
        <v/>
      </c>
      <c r="CH48" s="88"/>
      <c r="CI48" s="76" t="str">
        <f t="shared" si="34"/>
        <v/>
      </c>
      <c r="CJ48" s="88"/>
      <c r="CK48" s="76" t="str">
        <f t="shared" si="35"/>
        <v/>
      </c>
      <c r="CL48" s="88"/>
      <c r="CM48" s="76" t="str">
        <f t="shared" si="36"/>
        <v/>
      </c>
      <c r="CN48" s="88"/>
      <c r="CO48" s="76" t="str">
        <f t="shared" si="37"/>
        <v/>
      </c>
      <c r="CP48" s="86">
        <f t="shared" si="38"/>
        <v>40.625</v>
      </c>
      <c r="CQ48" s="82">
        <f t="shared" si="39"/>
        <v>85.625</v>
      </c>
      <c r="CR48" s="82">
        <f t="shared" si="40"/>
        <v>85.63</v>
      </c>
      <c r="CS48" s="87">
        <f t="shared" si="45"/>
        <v>77.117999999999995</v>
      </c>
      <c r="CT48" s="87">
        <f>IFERROR(VLOOKUP(CS48,REGISTRATION!$Q$22:$R$32,2),"")</f>
        <v>2.5</v>
      </c>
      <c r="CU48" s="77" t="str">
        <f t="shared" si="42"/>
        <v>PASSED</v>
      </c>
    </row>
    <row r="49" spans="1:99" x14ac:dyDescent="0.25">
      <c r="A49" s="36">
        <f>REGISTRATION!A50</f>
        <v>40</v>
      </c>
      <c r="B49" s="36" t="str">
        <f>REGISTRATION!B50</f>
        <v>2016-01-554</v>
      </c>
      <c r="C49" s="37" t="str">
        <f>UPPER(CONCATENATE(REGISTRATION!C50," ",REGISTRATION!D50," ",REGISTRATION!F50))</f>
        <v>RODRIGUEZ CYLEE Y</v>
      </c>
      <c r="D49" s="89">
        <v>36</v>
      </c>
      <c r="E49" s="76">
        <f t="shared" si="43"/>
        <v>72</v>
      </c>
      <c r="F49" s="79">
        <f t="shared" si="46"/>
        <v>21.599999999999998</v>
      </c>
      <c r="G49" s="89"/>
      <c r="H49" s="76">
        <f t="shared" si="2"/>
        <v>0</v>
      </c>
      <c r="I49" s="79">
        <f t="shared" si="47"/>
        <v>0</v>
      </c>
      <c r="J49" s="88">
        <v>9</v>
      </c>
      <c r="K49" s="76">
        <f t="shared" si="3"/>
        <v>90</v>
      </c>
      <c r="L49" s="89">
        <v>16</v>
      </c>
      <c r="M49" s="76">
        <f t="shared" si="4"/>
        <v>80</v>
      </c>
      <c r="N49" s="141"/>
      <c r="O49" s="76">
        <f t="shared" si="5"/>
        <v>0</v>
      </c>
      <c r="P49" s="89">
        <v>18</v>
      </c>
      <c r="Q49" s="76">
        <f t="shared" si="6"/>
        <v>60</v>
      </c>
      <c r="R49" s="89"/>
      <c r="S49" s="76" t="str">
        <f t="shared" si="7"/>
        <v/>
      </c>
      <c r="T49" s="89"/>
      <c r="U49" s="76" t="str">
        <f t="shared" si="8"/>
        <v/>
      </c>
      <c r="V49" s="89"/>
      <c r="W49" s="78"/>
      <c r="X49" s="89"/>
      <c r="Y49" s="78"/>
      <c r="Z49" s="89"/>
      <c r="AA49" s="78"/>
      <c r="AB49" s="78"/>
      <c r="AC49" s="78"/>
      <c r="AD49" s="89"/>
      <c r="AE49" s="78"/>
      <c r="AF49" s="89"/>
      <c r="AG49" s="78"/>
      <c r="AH49" s="89"/>
      <c r="AI49" s="78"/>
      <c r="AJ49" s="89"/>
      <c r="AK49" s="78"/>
      <c r="AL49" s="78"/>
      <c r="AM49" s="78"/>
      <c r="AN49" s="79">
        <f t="shared" si="9"/>
        <v>11.5</v>
      </c>
      <c r="AO49" s="89">
        <v>95</v>
      </c>
      <c r="AP49" s="76">
        <f t="shared" si="10"/>
        <v>95</v>
      </c>
      <c r="AQ49" s="89"/>
      <c r="AR49" s="76" t="str">
        <f t="shared" si="11"/>
        <v/>
      </c>
      <c r="AS49" s="89"/>
      <c r="AT49" s="76" t="str">
        <f t="shared" si="12"/>
        <v/>
      </c>
      <c r="AU49" s="79">
        <f t="shared" si="13"/>
        <v>9.5</v>
      </c>
      <c r="AV49" s="89">
        <v>20</v>
      </c>
      <c r="AW49" s="76">
        <f t="shared" si="14"/>
        <v>20</v>
      </c>
      <c r="AX49" s="89"/>
      <c r="AY49" s="76" t="str">
        <f t="shared" si="15"/>
        <v/>
      </c>
      <c r="AZ49" s="89"/>
      <c r="BA49" s="76" t="str">
        <f t="shared" si="16"/>
        <v/>
      </c>
      <c r="BB49" s="79">
        <f t="shared" si="17"/>
        <v>2</v>
      </c>
      <c r="BC49" s="81">
        <f t="shared" si="18"/>
        <v>44.599999999999994</v>
      </c>
      <c r="BD49" s="81">
        <f t="shared" si="19"/>
        <v>44.6</v>
      </c>
      <c r="BE49" s="89"/>
      <c r="BF49" s="76" t="str">
        <f t="shared" si="20"/>
        <v/>
      </c>
      <c r="BG49" s="89"/>
      <c r="BH49" s="76">
        <f t="shared" si="21"/>
        <v>0</v>
      </c>
      <c r="BI49" s="89"/>
      <c r="BJ49" s="76" t="str">
        <f t="shared" si="44"/>
        <v/>
      </c>
      <c r="BK49" s="86">
        <f t="shared" si="22"/>
        <v>0</v>
      </c>
      <c r="BL49" s="88">
        <v>70</v>
      </c>
      <c r="BM49" s="76">
        <f t="shared" si="23"/>
        <v>70</v>
      </c>
      <c r="BN49" s="88">
        <v>70</v>
      </c>
      <c r="BO49" s="76">
        <f t="shared" si="24"/>
        <v>70</v>
      </c>
      <c r="BP49" s="88">
        <v>70</v>
      </c>
      <c r="BQ49" s="76">
        <f t="shared" si="25"/>
        <v>70</v>
      </c>
      <c r="BR49" s="88"/>
      <c r="BS49" s="76">
        <f t="shared" si="26"/>
        <v>0</v>
      </c>
      <c r="BT49" s="89"/>
      <c r="BU49" s="76">
        <f t="shared" si="27"/>
        <v>0</v>
      </c>
      <c r="BV49" s="88"/>
      <c r="BW49" s="76">
        <f t="shared" si="28"/>
        <v>0</v>
      </c>
      <c r="BX49" s="88"/>
      <c r="BY49" s="76">
        <f t="shared" si="29"/>
        <v>0</v>
      </c>
      <c r="BZ49" s="88"/>
      <c r="CA49" s="76">
        <f t="shared" si="30"/>
        <v>0</v>
      </c>
      <c r="CB49" s="88"/>
      <c r="CC49" s="76" t="str">
        <f t="shared" si="31"/>
        <v/>
      </c>
      <c r="CD49" s="88"/>
      <c r="CE49" s="76" t="str">
        <f t="shared" si="32"/>
        <v/>
      </c>
      <c r="CF49" s="88"/>
      <c r="CG49" s="76" t="str">
        <f t="shared" si="33"/>
        <v/>
      </c>
      <c r="CH49" s="88"/>
      <c r="CI49" s="76" t="str">
        <f t="shared" si="34"/>
        <v/>
      </c>
      <c r="CJ49" s="88"/>
      <c r="CK49" s="76" t="str">
        <f t="shared" si="35"/>
        <v/>
      </c>
      <c r="CL49" s="88"/>
      <c r="CM49" s="76" t="str">
        <f t="shared" si="36"/>
        <v/>
      </c>
      <c r="CN49" s="88"/>
      <c r="CO49" s="76" t="str">
        <f t="shared" si="37"/>
        <v/>
      </c>
      <c r="CP49" s="86">
        <f t="shared" si="38"/>
        <v>13.125</v>
      </c>
      <c r="CQ49" s="82">
        <f t="shared" si="39"/>
        <v>13.125</v>
      </c>
      <c r="CR49" s="82">
        <f t="shared" si="40"/>
        <v>13.13</v>
      </c>
      <c r="CS49" s="87">
        <f t="shared" si="45"/>
        <v>25.718</v>
      </c>
      <c r="CT49" s="87">
        <f>IFERROR(VLOOKUP(CS49,REGISTRATION!$Q$22:$R$32,2),"")</f>
        <v>5</v>
      </c>
      <c r="CU49" s="77" t="str">
        <f t="shared" si="42"/>
        <v>FAILED</v>
      </c>
    </row>
    <row r="50" spans="1:99" x14ac:dyDescent="0.25">
      <c r="A50" s="36">
        <f>REGISTRATION!A51</f>
        <v>41</v>
      </c>
      <c r="B50" s="36" t="str">
        <f>REGISTRATION!B51</f>
        <v>2015-02-004</v>
      </c>
      <c r="C50" s="37" t="str">
        <f>UPPER(CONCATENATE(REGISTRATION!C51," ",REGISTRATION!D51," ",REGISTRATION!F51))</f>
        <v>SALUDO MANUEL B</v>
      </c>
      <c r="D50" s="89">
        <v>34</v>
      </c>
      <c r="E50" s="76">
        <f t="shared" si="43"/>
        <v>68</v>
      </c>
      <c r="F50" s="79">
        <f t="shared" si="46"/>
        <v>20.399999999999999</v>
      </c>
      <c r="G50" s="89"/>
      <c r="H50" s="76">
        <f t="shared" si="2"/>
        <v>0</v>
      </c>
      <c r="I50" s="79">
        <f t="shared" si="47"/>
        <v>0</v>
      </c>
      <c r="J50" s="88">
        <v>10</v>
      </c>
      <c r="K50" s="76">
        <f t="shared" si="3"/>
        <v>100</v>
      </c>
      <c r="L50" s="89">
        <v>18</v>
      </c>
      <c r="M50" s="76">
        <f t="shared" si="4"/>
        <v>90</v>
      </c>
      <c r="N50" s="141">
        <v>8</v>
      </c>
      <c r="O50" s="76">
        <f t="shared" si="5"/>
        <v>80</v>
      </c>
      <c r="P50" s="89">
        <v>30</v>
      </c>
      <c r="Q50" s="76">
        <f t="shared" si="6"/>
        <v>100</v>
      </c>
      <c r="R50" s="89"/>
      <c r="S50" s="76" t="str">
        <f t="shared" si="7"/>
        <v/>
      </c>
      <c r="T50" s="89"/>
      <c r="U50" s="76" t="str">
        <f t="shared" si="8"/>
        <v/>
      </c>
      <c r="V50" s="89"/>
      <c r="W50" s="78"/>
      <c r="X50" s="89"/>
      <c r="Y50" s="78"/>
      <c r="Z50" s="89"/>
      <c r="AA50" s="78"/>
      <c r="AB50" s="78"/>
      <c r="AC50" s="78"/>
      <c r="AD50" s="89"/>
      <c r="AE50" s="78"/>
      <c r="AF50" s="89"/>
      <c r="AG50" s="78"/>
      <c r="AH50" s="89"/>
      <c r="AI50" s="78"/>
      <c r="AJ50" s="89"/>
      <c r="AK50" s="78"/>
      <c r="AL50" s="78"/>
      <c r="AM50" s="78"/>
      <c r="AN50" s="79">
        <f t="shared" si="9"/>
        <v>18.5</v>
      </c>
      <c r="AO50" s="89">
        <v>95</v>
      </c>
      <c r="AP50" s="76">
        <f t="shared" si="10"/>
        <v>95</v>
      </c>
      <c r="AQ50" s="89"/>
      <c r="AR50" s="76" t="str">
        <f t="shared" si="11"/>
        <v/>
      </c>
      <c r="AS50" s="89"/>
      <c r="AT50" s="76" t="str">
        <f t="shared" si="12"/>
        <v/>
      </c>
      <c r="AU50" s="79">
        <f t="shared" si="13"/>
        <v>9.5</v>
      </c>
      <c r="AV50" s="89">
        <v>90</v>
      </c>
      <c r="AW50" s="76">
        <f t="shared" si="14"/>
        <v>90</v>
      </c>
      <c r="AX50" s="89"/>
      <c r="AY50" s="76" t="str">
        <f t="shared" si="15"/>
        <v/>
      </c>
      <c r="AZ50" s="89"/>
      <c r="BA50" s="76" t="str">
        <f t="shared" si="16"/>
        <v/>
      </c>
      <c r="BB50" s="79">
        <f t="shared" si="17"/>
        <v>9</v>
      </c>
      <c r="BC50" s="81">
        <f t="shared" si="18"/>
        <v>57.4</v>
      </c>
      <c r="BD50" s="81">
        <f t="shared" si="19"/>
        <v>57.4</v>
      </c>
      <c r="BE50" s="89"/>
      <c r="BF50" s="76" t="str">
        <f t="shared" si="20"/>
        <v/>
      </c>
      <c r="BG50" s="89">
        <v>89</v>
      </c>
      <c r="BH50" s="76">
        <f t="shared" si="21"/>
        <v>89</v>
      </c>
      <c r="BI50" s="89"/>
      <c r="BJ50" s="76" t="str">
        <f t="shared" si="44"/>
        <v/>
      </c>
      <c r="BK50" s="86">
        <f t="shared" si="22"/>
        <v>44.5</v>
      </c>
      <c r="BL50" s="88">
        <v>70</v>
      </c>
      <c r="BM50" s="76">
        <f t="shared" si="23"/>
        <v>70</v>
      </c>
      <c r="BN50" s="88">
        <v>70</v>
      </c>
      <c r="BO50" s="76">
        <f t="shared" si="24"/>
        <v>70</v>
      </c>
      <c r="BP50" s="88">
        <v>70</v>
      </c>
      <c r="BQ50" s="76">
        <f t="shared" si="25"/>
        <v>70</v>
      </c>
      <c r="BR50" s="88">
        <v>70</v>
      </c>
      <c r="BS50" s="76">
        <f t="shared" si="26"/>
        <v>70</v>
      </c>
      <c r="BT50" s="89"/>
      <c r="BU50" s="76">
        <f t="shared" si="27"/>
        <v>0</v>
      </c>
      <c r="BV50" s="88">
        <v>100</v>
      </c>
      <c r="BW50" s="76">
        <f t="shared" si="28"/>
        <v>100</v>
      </c>
      <c r="BX50" s="88">
        <v>100</v>
      </c>
      <c r="BY50" s="76">
        <f t="shared" si="29"/>
        <v>100</v>
      </c>
      <c r="BZ50" s="88">
        <v>100</v>
      </c>
      <c r="CA50" s="76">
        <f t="shared" si="30"/>
        <v>100</v>
      </c>
      <c r="CB50" s="88"/>
      <c r="CC50" s="76" t="str">
        <f t="shared" si="31"/>
        <v/>
      </c>
      <c r="CD50" s="88"/>
      <c r="CE50" s="76" t="str">
        <f t="shared" si="32"/>
        <v/>
      </c>
      <c r="CF50" s="88"/>
      <c r="CG50" s="76" t="str">
        <f t="shared" si="33"/>
        <v/>
      </c>
      <c r="CH50" s="88"/>
      <c r="CI50" s="76" t="str">
        <f t="shared" si="34"/>
        <v/>
      </c>
      <c r="CJ50" s="88"/>
      <c r="CK50" s="76" t="str">
        <f t="shared" si="35"/>
        <v/>
      </c>
      <c r="CL50" s="88"/>
      <c r="CM50" s="76" t="str">
        <f t="shared" si="36"/>
        <v/>
      </c>
      <c r="CN50" s="88"/>
      <c r="CO50" s="76" t="str">
        <f t="shared" si="37"/>
        <v/>
      </c>
      <c r="CP50" s="86">
        <f t="shared" si="38"/>
        <v>36.25</v>
      </c>
      <c r="CQ50" s="82">
        <f t="shared" si="39"/>
        <v>80.75</v>
      </c>
      <c r="CR50" s="82">
        <f t="shared" si="40"/>
        <v>80.75</v>
      </c>
      <c r="CS50" s="87">
        <f t="shared" si="45"/>
        <v>71.41</v>
      </c>
      <c r="CT50" s="87">
        <f>IFERROR(VLOOKUP(CS50,REGISTRATION!$Q$22:$R$32,2),"")</f>
        <v>3</v>
      </c>
      <c r="CU50" s="77" t="str">
        <f t="shared" si="42"/>
        <v>PASSED</v>
      </c>
    </row>
    <row r="51" spans="1:99" x14ac:dyDescent="0.25">
      <c r="A51" s="36">
        <f>REGISTRATION!A52</f>
        <v>42</v>
      </c>
      <c r="B51" s="36" t="str">
        <f>REGISTRATION!B52</f>
        <v>2015-01-1533</v>
      </c>
      <c r="C51" s="37" t="str">
        <f>UPPER(CONCATENATE(REGISTRATION!C52," ",REGISTRATION!D52," ",REGISTRATION!F52))</f>
        <v>SANAREZ CARL GEVEN R</v>
      </c>
      <c r="D51" s="89">
        <v>38</v>
      </c>
      <c r="E51" s="76">
        <f t="shared" si="43"/>
        <v>76</v>
      </c>
      <c r="F51" s="79">
        <f t="shared" si="46"/>
        <v>22.8</v>
      </c>
      <c r="G51" s="89"/>
      <c r="H51" s="76">
        <f t="shared" si="2"/>
        <v>0</v>
      </c>
      <c r="I51" s="79">
        <f t="shared" si="47"/>
        <v>0</v>
      </c>
      <c r="J51" s="88">
        <v>9</v>
      </c>
      <c r="K51" s="76">
        <f t="shared" si="3"/>
        <v>90</v>
      </c>
      <c r="L51" s="89">
        <v>15</v>
      </c>
      <c r="M51" s="76">
        <f t="shared" si="4"/>
        <v>75</v>
      </c>
      <c r="N51" s="141">
        <v>10</v>
      </c>
      <c r="O51" s="76">
        <f t="shared" si="5"/>
        <v>100</v>
      </c>
      <c r="P51" s="89">
        <v>18</v>
      </c>
      <c r="Q51" s="76">
        <f t="shared" si="6"/>
        <v>60</v>
      </c>
      <c r="R51" s="89"/>
      <c r="S51" s="76" t="str">
        <f t="shared" si="7"/>
        <v/>
      </c>
      <c r="T51" s="89"/>
      <c r="U51" s="76" t="str">
        <f t="shared" si="8"/>
        <v/>
      </c>
      <c r="V51" s="89"/>
      <c r="W51" s="78"/>
      <c r="X51" s="89"/>
      <c r="Y51" s="78"/>
      <c r="Z51" s="89"/>
      <c r="AA51" s="78"/>
      <c r="AB51" s="78"/>
      <c r="AC51" s="78"/>
      <c r="AD51" s="89"/>
      <c r="AE51" s="78"/>
      <c r="AF51" s="89"/>
      <c r="AG51" s="78"/>
      <c r="AH51" s="89"/>
      <c r="AI51" s="78"/>
      <c r="AJ51" s="89"/>
      <c r="AK51" s="78"/>
      <c r="AL51" s="78"/>
      <c r="AM51" s="78"/>
      <c r="AN51" s="79">
        <f t="shared" si="9"/>
        <v>16.25</v>
      </c>
      <c r="AO51" s="89">
        <v>95</v>
      </c>
      <c r="AP51" s="76">
        <f t="shared" si="10"/>
        <v>95</v>
      </c>
      <c r="AQ51" s="89"/>
      <c r="AR51" s="76" t="str">
        <f t="shared" si="11"/>
        <v/>
      </c>
      <c r="AS51" s="89"/>
      <c r="AT51" s="76" t="str">
        <f t="shared" si="12"/>
        <v/>
      </c>
      <c r="AU51" s="79">
        <f t="shared" si="13"/>
        <v>9.5</v>
      </c>
      <c r="AV51" s="89">
        <v>100</v>
      </c>
      <c r="AW51" s="76">
        <f t="shared" si="14"/>
        <v>100</v>
      </c>
      <c r="AX51" s="89"/>
      <c r="AY51" s="76" t="str">
        <f t="shared" si="15"/>
        <v/>
      </c>
      <c r="AZ51" s="89"/>
      <c r="BA51" s="76" t="str">
        <f t="shared" si="16"/>
        <v/>
      </c>
      <c r="BB51" s="79">
        <f t="shared" si="17"/>
        <v>10</v>
      </c>
      <c r="BC51" s="81">
        <f t="shared" si="18"/>
        <v>58.55</v>
      </c>
      <c r="BD51" s="81">
        <f t="shared" si="19"/>
        <v>58.55</v>
      </c>
      <c r="BE51" s="89"/>
      <c r="BF51" s="76" t="str">
        <f t="shared" si="20"/>
        <v/>
      </c>
      <c r="BG51" s="89">
        <v>95</v>
      </c>
      <c r="BH51" s="76">
        <f t="shared" si="21"/>
        <v>95</v>
      </c>
      <c r="BI51" s="89"/>
      <c r="BJ51" s="76" t="str">
        <f t="shared" si="44"/>
        <v/>
      </c>
      <c r="BK51" s="86">
        <f t="shared" si="22"/>
        <v>47.5</v>
      </c>
      <c r="BL51" s="88">
        <v>70</v>
      </c>
      <c r="BM51" s="76">
        <f t="shared" si="23"/>
        <v>70</v>
      </c>
      <c r="BN51" s="88">
        <v>70</v>
      </c>
      <c r="BO51" s="76">
        <f t="shared" si="24"/>
        <v>70</v>
      </c>
      <c r="BP51" s="88">
        <v>70</v>
      </c>
      <c r="BQ51" s="76">
        <f t="shared" si="25"/>
        <v>70</v>
      </c>
      <c r="BR51" s="88"/>
      <c r="BS51" s="76">
        <f t="shared" si="26"/>
        <v>0</v>
      </c>
      <c r="BT51" s="89">
        <v>70</v>
      </c>
      <c r="BU51" s="76">
        <f t="shared" si="27"/>
        <v>70</v>
      </c>
      <c r="BV51" s="88">
        <v>100</v>
      </c>
      <c r="BW51" s="76">
        <f t="shared" si="28"/>
        <v>100</v>
      </c>
      <c r="BX51" s="88">
        <v>100</v>
      </c>
      <c r="BY51" s="76">
        <f t="shared" si="29"/>
        <v>100</v>
      </c>
      <c r="BZ51" s="88">
        <v>100</v>
      </c>
      <c r="CA51" s="76">
        <f t="shared" si="30"/>
        <v>100</v>
      </c>
      <c r="CB51" s="88"/>
      <c r="CC51" s="76" t="str">
        <f t="shared" si="31"/>
        <v/>
      </c>
      <c r="CD51" s="88"/>
      <c r="CE51" s="76" t="str">
        <f t="shared" si="32"/>
        <v/>
      </c>
      <c r="CF51" s="88"/>
      <c r="CG51" s="76" t="str">
        <f t="shared" si="33"/>
        <v/>
      </c>
      <c r="CH51" s="88"/>
      <c r="CI51" s="76" t="str">
        <f t="shared" si="34"/>
        <v/>
      </c>
      <c r="CJ51" s="88"/>
      <c r="CK51" s="76" t="str">
        <f t="shared" si="35"/>
        <v/>
      </c>
      <c r="CL51" s="88"/>
      <c r="CM51" s="76" t="str">
        <f t="shared" si="36"/>
        <v/>
      </c>
      <c r="CN51" s="88"/>
      <c r="CO51" s="76" t="str">
        <f t="shared" si="37"/>
        <v/>
      </c>
      <c r="CP51" s="86">
        <f t="shared" si="38"/>
        <v>36.25</v>
      </c>
      <c r="CQ51" s="82">
        <f t="shared" si="39"/>
        <v>83.75</v>
      </c>
      <c r="CR51" s="82">
        <f t="shared" si="40"/>
        <v>83.75</v>
      </c>
      <c r="CS51" s="87">
        <f t="shared" si="45"/>
        <v>73.67</v>
      </c>
      <c r="CT51" s="87">
        <f>IFERROR(VLOOKUP(CS51,REGISTRATION!$Q$22:$R$32,2),"")</f>
        <v>2.75</v>
      </c>
      <c r="CU51" s="77" t="str">
        <f t="shared" si="42"/>
        <v>PASSED</v>
      </c>
    </row>
    <row r="52" spans="1:99" x14ac:dyDescent="0.25">
      <c r="A52" s="36">
        <f>REGISTRATION!A53</f>
        <v>43</v>
      </c>
      <c r="B52" s="36" t="str">
        <f>REGISTRATION!B53</f>
        <v>2015-01-1859</v>
      </c>
      <c r="C52" s="37" t="str">
        <f>UPPER(CONCATENATE(REGISTRATION!C53," ",REGISTRATION!D53," ",REGISTRATION!F53))</f>
        <v>SAYSAY ROWELL B</v>
      </c>
      <c r="D52" s="89">
        <v>38</v>
      </c>
      <c r="E52" s="76">
        <f t="shared" si="43"/>
        <v>76</v>
      </c>
      <c r="F52" s="79">
        <f t="shared" si="46"/>
        <v>22.8</v>
      </c>
      <c r="G52" s="89"/>
      <c r="H52" s="76">
        <f t="shared" si="2"/>
        <v>0</v>
      </c>
      <c r="I52" s="79">
        <f t="shared" si="47"/>
        <v>0</v>
      </c>
      <c r="J52" s="88">
        <v>9</v>
      </c>
      <c r="K52" s="76">
        <f t="shared" si="3"/>
        <v>90</v>
      </c>
      <c r="L52" s="89">
        <v>17</v>
      </c>
      <c r="M52" s="76">
        <f t="shared" si="4"/>
        <v>85</v>
      </c>
      <c r="N52" s="141">
        <v>10</v>
      </c>
      <c r="O52" s="76">
        <f t="shared" si="5"/>
        <v>100</v>
      </c>
      <c r="P52" s="89">
        <v>30</v>
      </c>
      <c r="Q52" s="76">
        <f t="shared" si="6"/>
        <v>100</v>
      </c>
      <c r="R52" s="89"/>
      <c r="S52" s="76" t="str">
        <f t="shared" si="7"/>
        <v/>
      </c>
      <c r="T52" s="89"/>
      <c r="U52" s="76" t="str">
        <f t="shared" si="8"/>
        <v/>
      </c>
      <c r="V52" s="89"/>
      <c r="W52" s="78"/>
      <c r="X52" s="89"/>
      <c r="Y52" s="78"/>
      <c r="Z52" s="89"/>
      <c r="AA52" s="78"/>
      <c r="AB52" s="78"/>
      <c r="AC52" s="78"/>
      <c r="AD52" s="89"/>
      <c r="AE52" s="78"/>
      <c r="AF52" s="89"/>
      <c r="AG52" s="78"/>
      <c r="AH52" s="89"/>
      <c r="AI52" s="78"/>
      <c r="AJ52" s="89"/>
      <c r="AK52" s="78"/>
      <c r="AL52" s="78"/>
      <c r="AM52" s="78"/>
      <c r="AN52" s="79">
        <f t="shared" si="9"/>
        <v>18.75</v>
      </c>
      <c r="AO52" s="89">
        <v>95</v>
      </c>
      <c r="AP52" s="76">
        <f t="shared" si="10"/>
        <v>95</v>
      </c>
      <c r="AQ52" s="89"/>
      <c r="AR52" s="76" t="str">
        <f t="shared" si="11"/>
        <v/>
      </c>
      <c r="AS52" s="89"/>
      <c r="AT52" s="76" t="str">
        <f t="shared" si="12"/>
        <v/>
      </c>
      <c r="AU52" s="79">
        <f t="shared" si="13"/>
        <v>9.5</v>
      </c>
      <c r="AV52" s="89">
        <v>100</v>
      </c>
      <c r="AW52" s="76">
        <f t="shared" si="14"/>
        <v>100</v>
      </c>
      <c r="AX52" s="89"/>
      <c r="AY52" s="76" t="str">
        <f t="shared" si="15"/>
        <v/>
      </c>
      <c r="AZ52" s="89"/>
      <c r="BA52" s="76" t="str">
        <f t="shared" si="16"/>
        <v/>
      </c>
      <c r="BB52" s="79">
        <f t="shared" si="17"/>
        <v>10</v>
      </c>
      <c r="BC52" s="81">
        <f t="shared" si="18"/>
        <v>61.05</v>
      </c>
      <c r="BD52" s="81">
        <f t="shared" si="19"/>
        <v>61.05</v>
      </c>
      <c r="BE52" s="89"/>
      <c r="BF52" s="76" t="str">
        <f t="shared" si="20"/>
        <v/>
      </c>
      <c r="BG52" s="89">
        <v>90</v>
      </c>
      <c r="BH52" s="76">
        <f t="shared" si="21"/>
        <v>90</v>
      </c>
      <c r="BI52" s="89"/>
      <c r="BJ52" s="76" t="str">
        <f t="shared" si="44"/>
        <v/>
      </c>
      <c r="BK52" s="86">
        <f t="shared" si="22"/>
        <v>45</v>
      </c>
      <c r="BL52" s="88">
        <v>70</v>
      </c>
      <c r="BM52" s="76">
        <f t="shared" si="23"/>
        <v>70</v>
      </c>
      <c r="BN52" s="88">
        <v>70</v>
      </c>
      <c r="BO52" s="76">
        <f t="shared" si="24"/>
        <v>70</v>
      </c>
      <c r="BP52" s="88">
        <v>70</v>
      </c>
      <c r="BQ52" s="76">
        <f t="shared" si="25"/>
        <v>70</v>
      </c>
      <c r="BR52" s="88">
        <v>70</v>
      </c>
      <c r="BS52" s="76">
        <f t="shared" si="26"/>
        <v>70</v>
      </c>
      <c r="BT52" s="89">
        <v>70</v>
      </c>
      <c r="BU52" s="76">
        <f t="shared" si="27"/>
        <v>70</v>
      </c>
      <c r="BV52" s="88">
        <v>100</v>
      </c>
      <c r="BW52" s="76">
        <f t="shared" si="28"/>
        <v>100</v>
      </c>
      <c r="BX52" s="88">
        <v>100</v>
      </c>
      <c r="BY52" s="76">
        <f t="shared" si="29"/>
        <v>100</v>
      </c>
      <c r="BZ52" s="88">
        <v>100</v>
      </c>
      <c r="CA52" s="76">
        <f t="shared" si="30"/>
        <v>100</v>
      </c>
      <c r="CB52" s="88"/>
      <c r="CC52" s="76" t="str">
        <f t="shared" si="31"/>
        <v/>
      </c>
      <c r="CD52" s="88"/>
      <c r="CE52" s="76" t="str">
        <f t="shared" si="32"/>
        <v/>
      </c>
      <c r="CF52" s="88"/>
      <c r="CG52" s="76" t="str">
        <f t="shared" si="33"/>
        <v/>
      </c>
      <c r="CH52" s="88"/>
      <c r="CI52" s="76" t="str">
        <f t="shared" si="34"/>
        <v/>
      </c>
      <c r="CJ52" s="88"/>
      <c r="CK52" s="76" t="str">
        <f t="shared" si="35"/>
        <v/>
      </c>
      <c r="CL52" s="88"/>
      <c r="CM52" s="76" t="str">
        <f t="shared" si="36"/>
        <v/>
      </c>
      <c r="CN52" s="88"/>
      <c r="CO52" s="76" t="str">
        <f t="shared" si="37"/>
        <v/>
      </c>
      <c r="CP52" s="86">
        <f t="shared" si="38"/>
        <v>40.625</v>
      </c>
      <c r="CQ52" s="82">
        <f t="shared" si="39"/>
        <v>85.625</v>
      </c>
      <c r="CR52" s="82">
        <f t="shared" si="40"/>
        <v>85.63</v>
      </c>
      <c r="CS52" s="87">
        <f t="shared" si="45"/>
        <v>75.798000000000002</v>
      </c>
      <c r="CT52" s="87">
        <f>IFERROR(VLOOKUP(CS52,REGISTRATION!$Q$22:$R$32,2),"")</f>
        <v>2.75</v>
      </c>
      <c r="CU52" s="77" t="str">
        <f t="shared" si="42"/>
        <v>PASSED</v>
      </c>
    </row>
    <row r="53" spans="1:99" x14ac:dyDescent="0.25">
      <c r="A53" s="36">
        <f>REGISTRATION!A54</f>
        <v>44</v>
      </c>
      <c r="B53" s="36" t="str">
        <f>REGISTRATION!B54</f>
        <v>2015-01-1447</v>
      </c>
      <c r="C53" s="37" t="str">
        <f>UPPER(CONCATENATE(REGISTRATION!C54," ",REGISTRATION!D54," ",REGISTRATION!F54))</f>
        <v>SERBISE JAYVEE H</v>
      </c>
      <c r="D53" s="89">
        <v>42</v>
      </c>
      <c r="E53" s="76">
        <f t="shared" si="43"/>
        <v>84</v>
      </c>
      <c r="F53" s="79">
        <f t="shared" si="46"/>
        <v>25.2</v>
      </c>
      <c r="G53" s="89"/>
      <c r="H53" s="76">
        <f t="shared" si="2"/>
        <v>0</v>
      </c>
      <c r="I53" s="79">
        <f t="shared" si="47"/>
        <v>0</v>
      </c>
      <c r="J53" s="88">
        <v>9</v>
      </c>
      <c r="K53" s="76">
        <f t="shared" si="3"/>
        <v>90</v>
      </c>
      <c r="L53" s="89">
        <v>20</v>
      </c>
      <c r="M53" s="76">
        <f t="shared" si="4"/>
        <v>100</v>
      </c>
      <c r="N53" s="141">
        <v>9</v>
      </c>
      <c r="O53" s="76">
        <f t="shared" si="5"/>
        <v>90</v>
      </c>
      <c r="P53" s="89">
        <v>25</v>
      </c>
      <c r="Q53" s="76">
        <f t="shared" si="6"/>
        <v>83.333333333333343</v>
      </c>
      <c r="R53" s="89"/>
      <c r="S53" s="76" t="str">
        <f t="shared" si="7"/>
        <v/>
      </c>
      <c r="T53" s="89"/>
      <c r="U53" s="76" t="str">
        <f t="shared" si="8"/>
        <v/>
      </c>
      <c r="V53" s="89"/>
      <c r="W53" s="78"/>
      <c r="X53" s="89"/>
      <c r="Y53" s="78"/>
      <c r="Z53" s="89"/>
      <c r="AA53" s="78"/>
      <c r="AB53" s="78"/>
      <c r="AC53" s="78"/>
      <c r="AD53" s="89"/>
      <c r="AE53" s="78"/>
      <c r="AF53" s="89"/>
      <c r="AG53" s="78"/>
      <c r="AH53" s="89"/>
      <c r="AI53" s="78"/>
      <c r="AJ53" s="89"/>
      <c r="AK53" s="78"/>
      <c r="AL53" s="78"/>
      <c r="AM53" s="78"/>
      <c r="AN53" s="79">
        <f t="shared" si="9"/>
        <v>18.166666666666668</v>
      </c>
      <c r="AO53" s="89">
        <v>95</v>
      </c>
      <c r="AP53" s="76">
        <f t="shared" si="10"/>
        <v>95</v>
      </c>
      <c r="AQ53" s="89"/>
      <c r="AR53" s="76" t="str">
        <f t="shared" si="11"/>
        <v/>
      </c>
      <c r="AS53" s="89"/>
      <c r="AT53" s="76" t="str">
        <f t="shared" si="12"/>
        <v/>
      </c>
      <c r="AU53" s="79">
        <f t="shared" si="13"/>
        <v>9.5</v>
      </c>
      <c r="AV53" s="89">
        <v>90</v>
      </c>
      <c r="AW53" s="76">
        <f t="shared" si="14"/>
        <v>90</v>
      </c>
      <c r="AX53" s="89"/>
      <c r="AY53" s="76" t="str">
        <f t="shared" si="15"/>
        <v/>
      </c>
      <c r="AZ53" s="89"/>
      <c r="BA53" s="76" t="str">
        <f t="shared" si="16"/>
        <v/>
      </c>
      <c r="BB53" s="79">
        <f t="shared" si="17"/>
        <v>9</v>
      </c>
      <c r="BC53" s="81">
        <f t="shared" si="18"/>
        <v>61.866666666666674</v>
      </c>
      <c r="BD53" s="81">
        <f t="shared" si="19"/>
        <v>61.87</v>
      </c>
      <c r="BE53" s="89"/>
      <c r="BF53" s="76" t="str">
        <f t="shared" si="20"/>
        <v/>
      </c>
      <c r="BG53" s="89"/>
      <c r="BH53" s="76">
        <f t="shared" si="21"/>
        <v>0</v>
      </c>
      <c r="BI53" s="89"/>
      <c r="BJ53" s="76" t="str">
        <f t="shared" si="44"/>
        <v/>
      </c>
      <c r="BK53" s="86">
        <f t="shared" si="22"/>
        <v>0</v>
      </c>
      <c r="BL53" s="88">
        <v>70</v>
      </c>
      <c r="BM53" s="76">
        <f t="shared" si="23"/>
        <v>70</v>
      </c>
      <c r="BN53" s="88">
        <v>70</v>
      </c>
      <c r="BO53" s="76">
        <f t="shared" si="24"/>
        <v>70</v>
      </c>
      <c r="BP53" s="88">
        <v>70</v>
      </c>
      <c r="BQ53" s="76">
        <f t="shared" si="25"/>
        <v>70</v>
      </c>
      <c r="BR53" s="88">
        <v>70</v>
      </c>
      <c r="BS53" s="76">
        <f t="shared" si="26"/>
        <v>70</v>
      </c>
      <c r="BT53" s="89">
        <v>70</v>
      </c>
      <c r="BU53" s="76">
        <f t="shared" si="27"/>
        <v>70</v>
      </c>
      <c r="BV53" s="88">
        <v>100</v>
      </c>
      <c r="BW53" s="76">
        <f t="shared" si="28"/>
        <v>100</v>
      </c>
      <c r="BX53" s="88">
        <v>100</v>
      </c>
      <c r="BY53" s="76">
        <f t="shared" si="29"/>
        <v>100</v>
      </c>
      <c r="BZ53" s="88">
        <v>100</v>
      </c>
      <c r="CA53" s="76">
        <f t="shared" si="30"/>
        <v>100</v>
      </c>
      <c r="CB53" s="88"/>
      <c r="CC53" s="76" t="str">
        <f t="shared" si="31"/>
        <v/>
      </c>
      <c r="CD53" s="88"/>
      <c r="CE53" s="76" t="str">
        <f t="shared" si="32"/>
        <v/>
      </c>
      <c r="CF53" s="88"/>
      <c r="CG53" s="76" t="str">
        <f t="shared" si="33"/>
        <v/>
      </c>
      <c r="CH53" s="88"/>
      <c r="CI53" s="76" t="str">
        <f t="shared" si="34"/>
        <v/>
      </c>
      <c r="CJ53" s="88"/>
      <c r="CK53" s="76" t="str">
        <f t="shared" si="35"/>
        <v/>
      </c>
      <c r="CL53" s="88"/>
      <c r="CM53" s="76" t="str">
        <f t="shared" si="36"/>
        <v/>
      </c>
      <c r="CN53" s="88"/>
      <c r="CO53" s="76" t="str">
        <f t="shared" si="37"/>
        <v/>
      </c>
      <c r="CP53" s="86">
        <f t="shared" si="38"/>
        <v>40.625</v>
      </c>
      <c r="CQ53" s="82">
        <f t="shared" si="39"/>
        <v>40.625</v>
      </c>
      <c r="CR53" s="82">
        <f t="shared" si="40"/>
        <v>40.630000000000003</v>
      </c>
      <c r="CS53" s="87">
        <f t="shared" si="45"/>
        <v>49.126000000000005</v>
      </c>
      <c r="CT53" s="87">
        <f>IFERROR(VLOOKUP(CS53,REGISTRATION!$Q$22:$R$32,2),"")</f>
        <v>5</v>
      </c>
      <c r="CU53" s="77" t="str">
        <f t="shared" si="42"/>
        <v>FAILED</v>
      </c>
    </row>
    <row r="54" spans="1:99" x14ac:dyDescent="0.25">
      <c r="A54" s="36">
        <f>REGISTRATION!A55</f>
        <v>45</v>
      </c>
      <c r="B54" s="36" t="str">
        <f>REGISTRATION!B55</f>
        <v>2015-01-530</v>
      </c>
      <c r="C54" s="37" t="str">
        <f>UPPER(CONCATENATE(REGISTRATION!C55," ",REGISTRATION!D55," ",REGISTRATION!F55))</f>
        <v>SICAPIRO ALDWIN JOHN O</v>
      </c>
      <c r="D54" s="89">
        <v>38</v>
      </c>
      <c r="E54" s="76">
        <f t="shared" si="43"/>
        <v>76</v>
      </c>
      <c r="F54" s="79">
        <f t="shared" si="46"/>
        <v>22.8</v>
      </c>
      <c r="G54" s="89">
        <v>72</v>
      </c>
      <c r="H54" s="76">
        <f t="shared" si="2"/>
        <v>96</v>
      </c>
      <c r="I54" s="79">
        <f t="shared" si="47"/>
        <v>28.799999999999997</v>
      </c>
      <c r="J54" s="88">
        <v>9</v>
      </c>
      <c r="K54" s="76">
        <f t="shared" si="3"/>
        <v>90</v>
      </c>
      <c r="L54" s="89">
        <v>18</v>
      </c>
      <c r="M54" s="76">
        <f t="shared" si="4"/>
        <v>90</v>
      </c>
      <c r="N54" s="141">
        <v>10</v>
      </c>
      <c r="O54" s="76">
        <f t="shared" si="5"/>
        <v>100</v>
      </c>
      <c r="P54" s="89">
        <v>30</v>
      </c>
      <c r="Q54" s="76">
        <f t="shared" si="6"/>
        <v>100</v>
      </c>
      <c r="R54" s="89"/>
      <c r="S54" s="76" t="str">
        <f t="shared" si="7"/>
        <v/>
      </c>
      <c r="T54" s="89"/>
      <c r="U54" s="76" t="str">
        <f t="shared" si="8"/>
        <v/>
      </c>
      <c r="V54" s="89"/>
      <c r="W54" s="78"/>
      <c r="X54" s="89"/>
      <c r="Y54" s="78"/>
      <c r="Z54" s="89"/>
      <c r="AA54" s="78"/>
      <c r="AB54" s="78"/>
      <c r="AC54" s="78"/>
      <c r="AD54" s="89"/>
      <c r="AE54" s="78"/>
      <c r="AF54" s="89"/>
      <c r="AG54" s="78"/>
      <c r="AH54" s="89"/>
      <c r="AI54" s="78"/>
      <c r="AJ54" s="89"/>
      <c r="AK54" s="78"/>
      <c r="AL54" s="78"/>
      <c r="AM54" s="78"/>
      <c r="AN54" s="79">
        <f t="shared" si="9"/>
        <v>19</v>
      </c>
      <c r="AO54" s="89">
        <v>95</v>
      </c>
      <c r="AP54" s="76">
        <f t="shared" si="10"/>
        <v>95</v>
      </c>
      <c r="AQ54" s="89"/>
      <c r="AR54" s="76" t="str">
        <f t="shared" si="11"/>
        <v/>
      </c>
      <c r="AS54" s="89"/>
      <c r="AT54" s="76" t="str">
        <f t="shared" si="12"/>
        <v/>
      </c>
      <c r="AU54" s="79">
        <f t="shared" si="13"/>
        <v>9.5</v>
      </c>
      <c r="AV54" s="89">
        <v>100</v>
      </c>
      <c r="AW54" s="76">
        <f t="shared" si="14"/>
        <v>100</v>
      </c>
      <c r="AX54" s="89"/>
      <c r="AY54" s="76" t="str">
        <f t="shared" si="15"/>
        <v/>
      </c>
      <c r="AZ54" s="89"/>
      <c r="BA54" s="76" t="str">
        <f t="shared" si="16"/>
        <v/>
      </c>
      <c r="BB54" s="79">
        <f t="shared" si="17"/>
        <v>10</v>
      </c>
      <c r="BC54" s="81">
        <f t="shared" si="18"/>
        <v>90.1</v>
      </c>
      <c r="BD54" s="81">
        <f t="shared" si="19"/>
        <v>90.1</v>
      </c>
      <c r="BE54" s="89"/>
      <c r="BF54" s="76" t="str">
        <f t="shared" si="20"/>
        <v/>
      </c>
      <c r="BG54" s="89">
        <v>78</v>
      </c>
      <c r="BH54" s="76">
        <f t="shared" si="21"/>
        <v>78</v>
      </c>
      <c r="BI54" s="89"/>
      <c r="BJ54" s="76" t="str">
        <f t="shared" si="44"/>
        <v/>
      </c>
      <c r="BK54" s="86">
        <f t="shared" si="22"/>
        <v>39</v>
      </c>
      <c r="BL54" s="88">
        <v>70</v>
      </c>
      <c r="BM54" s="76">
        <f t="shared" si="23"/>
        <v>70</v>
      </c>
      <c r="BN54" s="88">
        <v>70</v>
      </c>
      <c r="BO54" s="76">
        <f t="shared" si="24"/>
        <v>70</v>
      </c>
      <c r="BP54" s="88">
        <v>70</v>
      </c>
      <c r="BQ54" s="76">
        <f t="shared" si="25"/>
        <v>70</v>
      </c>
      <c r="BR54" s="88">
        <v>70</v>
      </c>
      <c r="BS54" s="76">
        <f t="shared" si="26"/>
        <v>70</v>
      </c>
      <c r="BT54" s="89"/>
      <c r="BU54" s="76">
        <f t="shared" si="27"/>
        <v>0</v>
      </c>
      <c r="BV54" s="88">
        <v>100</v>
      </c>
      <c r="BW54" s="76">
        <f t="shared" si="28"/>
        <v>100</v>
      </c>
      <c r="BX54" s="88">
        <v>100</v>
      </c>
      <c r="BY54" s="76">
        <f t="shared" si="29"/>
        <v>100</v>
      </c>
      <c r="BZ54" s="88">
        <v>100</v>
      </c>
      <c r="CA54" s="76">
        <f t="shared" si="30"/>
        <v>100</v>
      </c>
      <c r="CB54" s="88"/>
      <c r="CC54" s="76" t="str">
        <f t="shared" si="31"/>
        <v/>
      </c>
      <c r="CD54" s="88"/>
      <c r="CE54" s="76" t="str">
        <f t="shared" si="32"/>
        <v/>
      </c>
      <c r="CF54" s="88"/>
      <c r="CG54" s="76" t="str">
        <f t="shared" si="33"/>
        <v/>
      </c>
      <c r="CH54" s="88"/>
      <c r="CI54" s="76" t="str">
        <f t="shared" si="34"/>
        <v/>
      </c>
      <c r="CJ54" s="88"/>
      <c r="CK54" s="76" t="str">
        <f t="shared" si="35"/>
        <v/>
      </c>
      <c r="CL54" s="88"/>
      <c r="CM54" s="76" t="str">
        <f t="shared" si="36"/>
        <v/>
      </c>
      <c r="CN54" s="88"/>
      <c r="CO54" s="76" t="str">
        <f t="shared" si="37"/>
        <v/>
      </c>
      <c r="CP54" s="86">
        <f t="shared" si="38"/>
        <v>36.25</v>
      </c>
      <c r="CQ54" s="82">
        <f t="shared" si="39"/>
        <v>75.25</v>
      </c>
      <c r="CR54" s="82">
        <f t="shared" si="40"/>
        <v>75.25</v>
      </c>
      <c r="CS54" s="87">
        <f t="shared" si="45"/>
        <v>81.19</v>
      </c>
      <c r="CT54" s="87">
        <f>IFERROR(VLOOKUP(CS54,REGISTRATION!$Q$22:$R$32,2),"")</f>
        <v>2.25</v>
      </c>
      <c r="CU54" s="77" t="str">
        <f t="shared" si="42"/>
        <v>PASSED</v>
      </c>
    </row>
    <row r="55" spans="1:99" x14ac:dyDescent="0.25">
      <c r="A55" s="36">
        <f>REGISTRATION!A56</f>
        <v>46</v>
      </c>
      <c r="B55" s="36" t="str">
        <f>REGISTRATION!B56</f>
        <v>2017-01-150</v>
      </c>
      <c r="C55" s="37" t="str">
        <f>UPPER(CONCATENATE(REGISTRATION!C56," ",REGISTRATION!D56," ",REGISTRATION!F56))</f>
        <v>TEQUEL MARVIN B</v>
      </c>
      <c r="D55" s="89">
        <v>38</v>
      </c>
      <c r="E55" s="76">
        <f t="shared" si="43"/>
        <v>76</v>
      </c>
      <c r="F55" s="79">
        <f t="shared" si="46"/>
        <v>22.8</v>
      </c>
      <c r="G55" s="89"/>
      <c r="H55" s="76">
        <f t="shared" si="2"/>
        <v>0</v>
      </c>
      <c r="I55" s="79">
        <f t="shared" si="47"/>
        <v>0</v>
      </c>
      <c r="J55" s="88">
        <v>9</v>
      </c>
      <c r="K55" s="76">
        <f t="shared" si="3"/>
        <v>90</v>
      </c>
      <c r="L55" s="89">
        <v>15</v>
      </c>
      <c r="M55" s="76">
        <f t="shared" si="4"/>
        <v>75</v>
      </c>
      <c r="N55" s="141"/>
      <c r="O55" s="76">
        <f t="shared" si="5"/>
        <v>0</v>
      </c>
      <c r="P55" s="89">
        <v>18</v>
      </c>
      <c r="Q55" s="76">
        <f t="shared" si="6"/>
        <v>60</v>
      </c>
      <c r="R55" s="89"/>
      <c r="S55" s="76" t="str">
        <f t="shared" si="7"/>
        <v/>
      </c>
      <c r="T55" s="89"/>
      <c r="U55" s="76" t="str">
        <f t="shared" si="8"/>
        <v/>
      </c>
      <c r="V55" s="89"/>
      <c r="W55" s="78"/>
      <c r="X55" s="89"/>
      <c r="Y55" s="78"/>
      <c r="Z55" s="89"/>
      <c r="AA55" s="78"/>
      <c r="AB55" s="78"/>
      <c r="AC55" s="78"/>
      <c r="AD55" s="89"/>
      <c r="AE55" s="78"/>
      <c r="AF55" s="89"/>
      <c r="AG55" s="78"/>
      <c r="AH55" s="89"/>
      <c r="AI55" s="78"/>
      <c r="AJ55" s="89"/>
      <c r="AK55" s="78"/>
      <c r="AL55" s="78"/>
      <c r="AM55" s="78"/>
      <c r="AN55" s="79">
        <f t="shared" si="9"/>
        <v>11.25</v>
      </c>
      <c r="AO55" s="89">
        <v>95</v>
      </c>
      <c r="AP55" s="76">
        <f t="shared" si="10"/>
        <v>95</v>
      </c>
      <c r="AQ55" s="89"/>
      <c r="AR55" s="76" t="str">
        <f t="shared" si="11"/>
        <v/>
      </c>
      <c r="AS55" s="89"/>
      <c r="AT55" s="76" t="str">
        <f t="shared" si="12"/>
        <v/>
      </c>
      <c r="AU55" s="79">
        <f t="shared" si="13"/>
        <v>9.5</v>
      </c>
      <c r="AV55" s="89">
        <v>70</v>
      </c>
      <c r="AW55" s="76">
        <f t="shared" si="14"/>
        <v>70</v>
      </c>
      <c r="AX55" s="89"/>
      <c r="AY55" s="76" t="str">
        <f t="shared" si="15"/>
        <v/>
      </c>
      <c r="AZ55" s="89"/>
      <c r="BA55" s="76" t="str">
        <f t="shared" si="16"/>
        <v/>
      </c>
      <c r="BB55" s="79">
        <f t="shared" si="17"/>
        <v>7</v>
      </c>
      <c r="BC55" s="81">
        <f t="shared" si="18"/>
        <v>50.55</v>
      </c>
      <c r="BD55" s="81">
        <f t="shared" si="19"/>
        <v>50.55</v>
      </c>
      <c r="BE55" s="89"/>
      <c r="BF55" s="76" t="str">
        <f t="shared" si="20"/>
        <v/>
      </c>
      <c r="BG55" s="89">
        <v>88</v>
      </c>
      <c r="BH55" s="76">
        <f t="shared" si="21"/>
        <v>88</v>
      </c>
      <c r="BI55" s="89"/>
      <c r="BJ55" s="76" t="str">
        <f t="shared" si="44"/>
        <v/>
      </c>
      <c r="BK55" s="86">
        <f t="shared" si="22"/>
        <v>44</v>
      </c>
      <c r="BL55" s="88">
        <v>70</v>
      </c>
      <c r="BM55" s="76">
        <f t="shared" si="23"/>
        <v>70</v>
      </c>
      <c r="BN55" s="88">
        <v>70</v>
      </c>
      <c r="BO55" s="76">
        <f t="shared" si="24"/>
        <v>70</v>
      </c>
      <c r="BP55" s="88">
        <v>70</v>
      </c>
      <c r="BQ55" s="76">
        <f t="shared" si="25"/>
        <v>70</v>
      </c>
      <c r="BR55" s="88"/>
      <c r="BS55" s="76">
        <f t="shared" si="26"/>
        <v>0</v>
      </c>
      <c r="BT55" s="89">
        <v>100</v>
      </c>
      <c r="BU55" s="76">
        <f t="shared" si="27"/>
        <v>100</v>
      </c>
      <c r="BV55" s="88">
        <v>100</v>
      </c>
      <c r="BW55" s="76">
        <f t="shared" si="28"/>
        <v>100</v>
      </c>
      <c r="BX55" s="88">
        <v>100</v>
      </c>
      <c r="BY55" s="76">
        <f t="shared" si="29"/>
        <v>100</v>
      </c>
      <c r="BZ55" s="88">
        <v>100</v>
      </c>
      <c r="CA55" s="76">
        <f t="shared" si="30"/>
        <v>100</v>
      </c>
      <c r="CB55" s="88"/>
      <c r="CC55" s="76" t="str">
        <f t="shared" si="31"/>
        <v/>
      </c>
      <c r="CD55" s="88"/>
      <c r="CE55" s="76" t="str">
        <f t="shared" si="32"/>
        <v/>
      </c>
      <c r="CF55" s="88"/>
      <c r="CG55" s="76" t="str">
        <f t="shared" si="33"/>
        <v/>
      </c>
      <c r="CH55" s="88"/>
      <c r="CI55" s="76" t="str">
        <f t="shared" si="34"/>
        <v/>
      </c>
      <c r="CJ55" s="88"/>
      <c r="CK55" s="76" t="str">
        <f t="shared" si="35"/>
        <v/>
      </c>
      <c r="CL55" s="88"/>
      <c r="CM55" s="76" t="str">
        <f t="shared" si="36"/>
        <v/>
      </c>
      <c r="CN55" s="88"/>
      <c r="CO55" s="76" t="str">
        <f t="shared" si="37"/>
        <v/>
      </c>
      <c r="CP55" s="86">
        <f t="shared" si="38"/>
        <v>38.125</v>
      </c>
      <c r="CQ55" s="82">
        <f t="shared" si="39"/>
        <v>82.125</v>
      </c>
      <c r="CR55" s="82">
        <f t="shared" si="40"/>
        <v>82.13</v>
      </c>
      <c r="CS55" s="87">
        <f t="shared" si="45"/>
        <v>69.49799999999999</v>
      </c>
      <c r="CT55" s="87">
        <f>IFERROR(VLOOKUP(CS55,REGISTRATION!$Q$22:$R$32,2),"")</f>
        <v>5</v>
      </c>
      <c r="CU55" s="77" t="str">
        <f t="shared" si="42"/>
        <v>FAILED</v>
      </c>
    </row>
    <row r="56" spans="1:99" x14ac:dyDescent="0.25">
      <c r="A56" s="36">
        <f>REGISTRATION!A57</f>
        <v>47</v>
      </c>
      <c r="B56" s="36" t="str">
        <f>REGISTRATION!B57</f>
        <v>2016-01-249</v>
      </c>
      <c r="C56" s="37" t="str">
        <f>UPPER(CONCATENATE(REGISTRATION!C57," ",REGISTRATION!D57," ",REGISTRATION!F57))</f>
        <v>URATE JISSELLE B</v>
      </c>
      <c r="D56" s="89">
        <v>42</v>
      </c>
      <c r="E56" s="76">
        <f t="shared" si="43"/>
        <v>84</v>
      </c>
      <c r="F56" s="79">
        <f t="shared" si="46"/>
        <v>25.2</v>
      </c>
      <c r="G56" s="89"/>
      <c r="H56" s="76">
        <f t="shared" si="2"/>
        <v>0</v>
      </c>
      <c r="I56" s="79">
        <f t="shared" si="47"/>
        <v>0</v>
      </c>
      <c r="J56" s="88">
        <v>10</v>
      </c>
      <c r="K56" s="76">
        <f t="shared" si="3"/>
        <v>100</v>
      </c>
      <c r="L56" s="89">
        <v>17</v>
      </c>
      <c r="M56" s="76">
        <f t="shared" si="4"/>
        <v>85</v>
      </c>
      <c r="N56" s="141">
        <v>10</v>
      </c>
      <c r="O56" s="76">
        <f t="shared" si="5"/>
        <v>100</v>
      </c>
      <c r="P56" s="89">
        <v>30</v>
      </c>
      <c r="Q56" s="76">
        <f t="shared" si="6"/>
        <v>100</v>
      </c>
      <c r="R56" s="89"/>
      <c r="S56" s="76" t="str">
        <f t="shared" si="7"/>
        <v/>
      </c>
      <c r="T56" s="89"/>
      <c r="U56" s="76" t="str">
        <f t="shared" si="8"/>
        <v/>
      </c>
      <c r="V56" s="89"/>
      <c r="W56" s="78"/>
      <c r="X56" s="89"/>
      <c r="Y56" s="78"/>
      <c r="Z56" s="89"/>
      <c r="AA56" s="78"/>
      <c r="AB56" s="78"/>
      <c r="AC56" s="78"/>
      <c r="AD56" s="89"/>
      <c r="AE56" s="78"/>
      <c r="AF56" s="89"/>
      <c r="AG56" s="78"/>
      <c r="AH56" s="89"/>
      <c r="AI56" s="78"/>
      <c r="AJ56" s="89"/>
      <c r="AK56" s="78"/>
      <c r="AL56" s="78"/>
      <c r="AM56" s="78"/>
      <c r="AN56" s="79">
        <f t="shared" si="9"/>
        <v>19.25</v>
      </c>
      <c r="AO56" s="89">
        <v>95</v>
      </c>
      <c r="AP56" s="76">
        <f t="shared" si="10"/>
        <v>95</v>
      </c>
      <c r="AQ56" s="89"/>
      <c r="AR56" s="76" t="str">
        <f t="shared" si="11"/>
        <v/>
      </c>
      <c r="AS56" s="89"/>
      <c r="AT56" s="76" t="str">
        <f t="shared" si="12"/>
        <v/>
      </c>
      <c r="AU56" s="79">
        <f t="shared" si="13"/>
        <v>9.5</v>
      </c>
      <c r="AV56" s="89">
        <v>100</v>
      </c>
      <c r="AW56" s="76">
        <f t="shared" si="14"/>
        <v>100</v>
      </c>
      <c r="AX56" s="89"/>
      <c r="AY56" s="76" t="str">
        <f t="shared" si="15"/>
        <v/>
      </c>
      <c r="AZ56" s="89"/>
      <c r="BA56" s="76" t="str">
        <f t="shared" si="16"/>
        <v/>
      </c>
      <c r="BB56" s="79">
        <f t="shared" si="17"/>
        <v>10</v>
      </c>
      <c r="BC56" s="81">
        <f t="shared" si="18"/>
        <v>63.95</v>
      </c>
      <c r="BD56" s="81">
        <f t="shared" si="19"/>
        <v>63.95</v>
      </c>
      <c r="BE56" s="89"/>
      <c r="BF56" s="76" t="str">
        <f t="shared" si="20"/>
        <v/>
      </c>
      <c r="BG56" s="89">
        <v>98</v>
      </c>
      <c r="BH56" s="76">
        <f t="shared" si="21"/>
        <v>98</v>
      </c>
      <c r="BI56" s="89"/>
      <c r="BJ56" s="76" t="str">
        <f t="shared" si="44"/>
        <v/>
      </c>
      <c r="BK56" s="86">
        <f t="shared" si="22"/>
        <v>49</v>
      </c>
      <c r="BL56" s="88">
        <v>70</v>
      </c>
      <c r="BM56" s="76">
        <f t="shared" si="23"/>
        <v>70</v>
      </c>
      <c r="BN56" s="88">
        <v>70</v>
      </c>
      <c r="BO56" s="76">
        <f t="shared" si="24"/>
        <v>70</v>
      </c>
      <c r="BP56" s="88">
        <v>70</v>
      </c>
      <c r="BQ56" s="76">
        <f t="shared" si="25"/>
        <v>70</v>
      </c>
      <c r="BR56" s="88">
        <v>70</v>
      </c>
      <c r="BS56" s="76">
        <f t="shared" si="26"/>
        <v>70</v>
      </c>
      <c r="BT56" s="89">
        <v>70</v>
      </c>
      <c r="BU56" s="76">
        <f t="shared" si="27"/>
        <v>70</v>
      </c>
      <c r="BV56" s="88">
        <v>100</v>
      </c>
      <c r="BW56" s="76">
        <f t="shared" si="28"/>
        <v>100</v>
      </c>
      <c r="BX56" s="88">
        <v>100</v>
      </c>
      <c r="BY56" s="76">
        <f t="shared" si="29"/>
        <v>100</v>
      </c>
      <c r="BZ56" s="88">
        <v>100</v>
      </c>
      <c r="CA56" s="76">
        <f t="shared" si="30"/>
        <v>100</v>
      </c>
      <c r="CB56" s="88"/>
      <c r="CC56" s="76" t="str">
        <f t="shared" si="31"/>
        <v/>
      </c>
      <c r="CD56" s="88"/>
      <c r="CE56" s="76" t="str">
        <f t="shared" si="32"/>
        <v/>
      </c>
      <c r="CF56" s="88"/>
      <c r="CG56" s="76" t="str">
        <f t="shared" si="33"/>
        <v/>
      </c>
      <c r="CH56" s="88"/>
      <c r="CI56" s="76" t="str">
        <f t="shared" si="34"/>
        <v/>
      </c>
      <c r="CJ56" s="88"/>
      <c r="CK56" s="76" t="str">
        <f t="shared" si="35"/>
        <v/>
      </c>
      <c r="CL56" s="88"/>
      <c r="CM56" s="76" t="str">
        <f t="shared" si="36"/>
        <v/>
      </c>
      <c r="CN56" s="88"/>
      <c r="CO56" s="76" t="str">
        <f t="shared" si="37"/>
        <v/>
      </c>
      <c r="CP56" s="86">
        <f t="shared" si="38"/>
        <v>40.625</v>
      </c>
      <c r="CQ56" s="82">
        <f t="shared" si="39"/>
        <v>89.625</v>
      </c>
      <c r="CR56" s="82">
        <f t="shared" si="40"/>
        <v>89.63</v>
      </c>
      <c r="CS56" s="87">
        <f t="shared" si="45"/>
        <v>79.358000000000004</v>
      </c>
      <c r="CT56" s="87">
        <f>IFERROR(VLOOKUP(CS56,REGISTRATION!$Q$22:$R$32,2),"")</f>
        <v>2.5</v>
      </c>
      <c r="CU56" s="77" t="str">
        <f t="shared" si="42"/>
        <v>PASSED</v>
      </c>
    </row>
    <row r="57" spans="1:99" x14ac:dyDescent="0.25">
      <c r="A57" s="36">
        <f>REGISTRATION!A58</f>
        <v>48</v>
      </c>
      <c r="B57" s="36" t="str">
        <f>REGISTRATION!B58</f>
        <v>2016-01-453</v>
      </c>
      <c r="C57" s="37" t="str">
        <f>UPPER(CONCATENATE(REGISTRATION!C58," ",REGISTRATION!D58," ",REGISTRATION!F58))</f>
        <v>VALLESCAS RINA LYN M</v>
      </c>
      <c r="D57" s="89">
        <v>41</v>
      </c>
      <c r="E57" s="76">
        <f t="shared" si="43"/>
        <v>82</v>
      </c>
      <c r="F57" s="79">
        <f t="shared" si="46"/>
        <v>24.599999999999998</v>
      </c>
      <c r="G57" s="89"/>
      <c r="H57" s="76">
        <f t="shared" si="2"/>
        <v>0</v>
      </c>
      <c r="I57" s="79">
        <f t="shared" si="47"/>
        <v>0</v>
      </c>
      <c r="J57" s="88">
        <v>9</v>
      </c>
      <c r="K57" s="76">
        <f t="shared" si="3"/>
        <v>90</v>
      </c>
      <c r="L57" s="89">
        <v>17</v>
      </c>
      <c r="M57" s="76">
        <f t="shared" si="4"/>
        <v>85</v>
      </c>
      <c r="N57" s="141"/>
      <c r="O57" s="76">
        <f t="shared" si="5"/>
        <v>0</v>
      </c>
      <c r="P57" s="89">
        <v>20</v>
      </c>
      <c r="Q57" s="76">
        <f t="shared" si="6"/>
        <v>66.666666666666657</v>
      </c>
      <c r="R57" s="89"/>
      <c r="S57" s="76" t="str">
        <f t="shared" si="7"/>
        <v/>
      </c>
      <c r="T57" s="89"/>
      <c r="U57" s="76" t="str">
        <f t="shared" si="8"/>
        <v/>
      </c>
      <c r="V57" s="89"/>
      <c r="W57" s="78"/>
      <c r="X57" s="89"/>
      <c r="Y57" s="78"/>
      <c r="Z57" s="89"/>
      <c r="AA57" s="78"/>
      <c r="AB57" s="78"/>
      <c r="AC57" s="78"/>
      <c r="AD57" s="89"/>
      <c r="AE57" s="78"/>
      <c r="AF57" s="89"/>
      <c r="AG57" s="78"/>
      <c r="AH57" s="89"/>
      <c r="AI57" s="78"/>
      <c r="AJ57" s="89"/>
      <c r="AK57" s="78"/>
      <c r="AL57" s="78"/>
      <c r="AM57" s="78"/>
      <c r="AN57" s="79">
        <f t="shared" si="9"/>
        <v>12.083333333333334</v>
      </c>
      <c r="AO57" s="89">
        <v>95</v>
      </c>
      <c r="AP57" s="76">
        <f t="shared" si="10"/>
        <v>95</v>
      </c>
      <c r="AQ57" s="89"/>
      <c r="AR57" s="76" t="str">
        <f t="shared" si="11"/>
        <v/>
      </c>
      <c r="AS57" s="89"/>
      <c r="AT57" s="76" t="str">
        <f t="shared" si="12"/>
        <v/>
      </c>
      <c r="AU57" s="79">
        <f t="shared" si="13"/>
        <v>9.5</v>
      </c>
      <c r="AV57" s="89">
        <v>70</v>
      </c>
      <c r="AW57" s="76">
        <f t="shared" si="14"/>
        <v>70</v>
      </c>
      <c r="AX57" s="89"/>
      <c r="AY57" s="76" t="str">
        <f t="shared" si="15"/>
        <v/>
      </c>
      <c r="AZ57" s="89"/>
      <c r="BA57" s="76" t="str">
        <f t="shared" si="16"/>
        <v/>
      </c>
      <c r="BB57" s="79">
        <f t="shared" si="17"/>
        <v>7</v>
      </c>
      <c r="BC57" s="81">
        <f t="shared" si="18"/>
        <v>53.183333333333337</v>
      </c>
      <c r="BD57" s="81">
        <f t="shared" si="19"/>
        <v>53.18</v>
      </c>
      <c r="BE57" s="89"/>
      <c r="BF57" s="76" t="str">
        <f t="shared" si="20"/>
        <v/>
      </c>
      <c r="BG57" s="89">
        <v>72</v>
      </c>
      <c r="BH57" s="76">
        <f t="shared" si="21"/>
        <v>72</v>
      </c>
      <c r="BI57" s="89"/>
      <c r="BJ57" s="76" t="str">
        <f t="shared" si="44"/>
        <v/>
      </c>
      <c r="BK57" s="86">
        <f t="shared" si="22"/>
        <v>36</v>
      </c>
      <c r="BL57" s="88">
        <v>70</v>
      </c>
      <c r="BM57" s="76">
        <f t="shared" si="23"/>
        <v>70</v>
      </c>
      <c r="BN57" s="88">
        <v>70</v>
      </c>
      <c r="BO57" s="76">
        <f t="shared" si="24"/>
        <v>70</v>
      </c>
      <c r="BP57" s="88">
        <v>70</v>
      </c>
      <c r="BQ57" s="76">
        <f t="shared" si="25"/>
        <v>70</v>
      </c>
      <c r="BR57" s="88"/>
      <c r="BS57" s="76">
        <f t="shared" si="26"/>
        <v>0</v>
      </c>
      <c r="BT57" s="89">
        <v>70</v>
      </c>
      <c r="BU57" s="76">
        <f t="shared" si="27"/>
        <v>70</v>
      </c>
      <c r="BV57" s="88">
        <v>100</v>
      </c>
      <c r="BW57" s="76">
        <f t="shared" si="28"/>
        <v>100</v>
      </c>
      <c r="BX57" s="88">
        <v>100</v>
      </c>
      <c r="BY57" s="76">
        <f t="shared" si="29"/>
        <v>100</v>
      </c>
      <c r="BZ57" s="88">
        <v>100</v>
      </c>
      <c r="CA57" s="76">
        <f t="shared" si="30"/>
        <v>100</v>
      </c>
      <c r="CB57" s="88"/>
      <c r="CC57" s="76" t="str">
        <f t="shared" si="31"/>
        <v/>
      </c>
      <c r="CD57" s="88"/>
      <c r="CE57" s="76" t="str">
        <f t="shared" si="32"/>
        <v/>
      </c>
      <c r="CF57" s="88"/>
      <c r="CG57" s="76" t="str">
        <f t="shared" si="33"/>
        <v/>
      </c>
      <c r="CH57" s="88"/>
      <c r="CI57" s="76" t="str">
        <f t="shared" si="34"/>
        <v/>
      </c>
      <c r="CJ57" s="88"/>
      <c r="CK57" s="76" t="str">
        <f t="shared" si="35"/>
        <v/>
      </c>
      <c r="CL57" s="88"/>
      <c r="CM57" s="76" t="str">
        <f t="shared" si="36"/>
        <v/>
      </c>
      <c r="CN57" s="88"/>
      <c r="CO57" s="76" t="str">
        <f t="shared" si="37"/>
        <v/>
      </c>
      <c r="CP57" s="86">
        <f t="shared" si="38"/>
        <v>36.25</v>
      </c>
      <c r="CQ57" s="82">
        <f t="shared" si="39"/>
        <v>72.25</v>
      </c>
      <c r="CR57" s="82">
        <f t="shared" si="40"/>
        <v>72.25</v>
      </c>
      <c r="CS57" s="87">
        <f t="shared" si="45"/>
        <v>64.622</v>
      </c>
      <c r="CT57" s="87">
        <f>IFERROR(VLOOKUP(CS57,REGISTRATION!$Q$22:$R$32,2),"")</f>
        <v>5</v>
      </c>
      <c r="CU57" s="77" t="str">
        <f t="shared" si="42"/>
        <v>FAILED</v>
      </c>
    </row>
    <row r="58" spans="1:99" x14ac:dyDescent="0.25">
      <c r="A58" s="36">
        <f>REGISTRATION!A59</f>
        <v>49</v>
      </c>
      <c r="B58" s="36" t="str">
        <f>REGISTRATION!B59</f>
        <v>2017-01-686</v>
      </c>
      <c r="C58" s="37" t="str">
        <f>UPPER(CONCATENATE(REGISTRATION!C59," ",REGISTRATION!D59," ",REGISTRATION!F59))</f>
        <v>VENTURA CHRISTOPHER LAURENCE K</v>
      </c>
      <c r="D58" s="89">
        <v>38</v>
      </c>
      <c r="E58" s="76">
        <f t="shared" si="43"/>
        <v>76</v>
      </c>
      <c r="F58" s="79">
        <f t="shared" si="46"/>
        <v>22.8</v>
      </c>
      <c r="G58" s="89"/>
      <c r="H58" s="76">
        <f t="shared" si="2"/>
        <v>0</v>
      </c>
      <c r="I58" s="79">
        <f t="shared" si="47"/>
        <v>0</v>
      </c>
      <c r="J58" s="88">
        <v>9</v>
      </c>
      <c r="K58" s="76">
        <f t="shared" si="3"/>
        <v>90</v>
      </c>
      <c r="L58" s="89">
        <v>17</v>
      </c>
      <c r="M58" s="76">
        <f t="shared" si="4"/>
        <v>85</v>
      </c>
      <c r="N58" s="141"/>
      <c r="O58" s="76">
        <f t="shared" si="5"/>
        <v>0</v>
      </c>
      <c r="P58" s="89">
        <v>18</v>
      </c>
      <c r="Q58" s="76">
        <f t="shared" si="6"/>
        <v>60</v>
      </c>
      <c r="R58" s="89"/>
      <c r="S58" s="76" t="str">
        <f t="shared" si="7"/>
        <v/>
      </c>
      <c r="T58" s="89"/>
      <c r="U58" s="76" t="str">
        <f t="shared" si="8"/>
        <v/>
      </c>
      <c r="V58" s="89"/>
      <c r="W58" s="78"/>
      <c r="X58" s="89"/>
      <c r="Y58" s="78"/>
      <c r="Z58" s="89"/>
      <c r="AA58" s="78"/>
      <c r="AB58" s="78"/>
      <c r="AC58" s="78"/>
      <c r="AD58" s="89"/>
      <c r="AE58" s="78"/>
      <c r="AF58" s="89"/>
      <c r="AG58" s="78"/>
      <c r="AH58" s="89"/>
      <c r="AI58" s="78"/>
      <c r="AJ58" s="89"/>
      <c r="AK58" s="78"/>
      <c r="AL58" s="78"/>
      <c r="AM58" s="78"/>
      <c r="AN58" s="79">
        <f t="shared" si="9"/>
        <v>11.75</v>
      </c>
      <c r="AO58" s="89">
        <v>95</v>
      </c>
      <c r="AP58" s="76">
        <f t="shared" si="10"/>
        <v>95</v>
      </c>
      <c r="AQ58" s="89"/>
      <c r="AR58" s="76" t="str">
        <f t="shared" si="11"/>
        <v/>
      </c>
      <c r="AS58" s="89"/>
      <c r="AT58" s="76" t="str">
        <f t="shared" si="12"/>
        <v/>
      </c>
      <c r="AU58" s="79">
        <f t="shared" si="13"/>
        <v>9.5</v>
      </c>
      <c r="AV58" s="89">
        <v>50</v>
      </c>
      <c r="AW58" s="76">
        <f t="shared" si="14"/>
        <v>50</v>
      </c>
      <c r="AX58" s="89"/>
      <c r="AY58" s="76" t="str">
        <f t="shared" si="15"/>
        <v/>
      </c>
      <c r="AZ58" s="89"/>
      <c r="BA58" s="76" t="str">
        <f t="shared" si="16"/>
        <v/>
      </c>
      <c r="BB58" s="79">
        <f t="shared" si="17"/>
        <v>5</v>
      </c>
      <c r="BC58" s="81">
        <f t="shared" si="18"/>
        <v>49.05</v>
      </c>
      <c r="BD58" s="81">
        <f t="shared" si="19"/>
        <v>49.05</v>
      </c>
      <c r="BE58" s="89"/>
      <c r="BF58" s="76" t="str">
        <f t="shared" si="20"/>
        <v/>
      </c>
      <c r="BG58" s="89">
        <v>88</v>
      </c>
      <c r="BH58" s="76">
        <f t="shared" si="21"/>
        <v>88</v>
      </c>
      <c r="BI58" s="89"/>
      <c r="BJ58" s="76" t="str">
        <f t="shared" si="44"/>
        <v/>
      </c>
      <c r="BK58" s="86">
        <f t="shared" si="22"/>
        <v>44</v>
      </c>
      <c r="BL58" s="88">
        <v>70</v>
      </c>
      <c r="BM58" s="76">
        <f t="shared" si="23"/>
        <v>70</v>
      </c>
      <c r="BN58" s="88">
        <v>70</v>
      </c>
      <c r="BO58" s="76">
        <f t="shared" si="24"/>
        <v>70</v>
      </c>
      <c r="BP58" s="88">
        <v>70</v>
      </c>
      <c r="BQ58" s="76">
        <f t="shared" si="25"/>
        <v>70</v>
      </c>
      <c r="BR58" s="88"/>
      <c r="BS58" s="76">
        <f t="shared" si="26"/>
        <v>0</v>
      </c>
      <c r="BT58" s="89">
        <v>100</v>
      </c>
      <c r="BU58" s="76">
        <f t="shared" si="27"/>
        <v>100</v>
      </c>
      <c r="BV58" s="88">
        <v>100</v>
      </c>
      <c r="BW58" s="76">
        <f t="shared" si="28"/>
        <v>100</v>
      </c>
      <c r="BX58" s="88">
        <v>100</v>
      </c>
      <c r="BY58" s="76">
        <f t="shared" si="29"/>
        <v>100</v>
      </c>
      <c r="BZ58" s="88">
        <v>100</v>
      </c>
      <c r="CA58" s="76">
        <f t="shared" si="30"/>
        <v>100</v>
      </c>
      <c r="CB58" s="88"/>
      <c r="CC58" s="76" t="str">
        <f t="shared" si="31"/>
        <v/>
      </c>
      <c r="CD58" s="88"/>
      <c r="CE58" s="76" t="str">
        <f t="shared" si="32"/>
        <v/>
      </c>
      <c r="CF58" s="88"/>
      <c r="CG58" s="76" t="str">
        <f t="shared" si="33"/>
        <v/>
      </c>
      <c r="CH58" s="88"/>
      <c r="CI58" s="76" t="str">
        <f t="shared" si="34"/>
        <v/>
      </c>
      <c r="CJ58" s="88"/>
      <c r="CK58" s="76" t="str">
        <f t="shared" si="35"/>
        <v/>
      </c>
      <c r="CL58" s="88"/>
      <c r="CM58" s="76" t="str">
        <f t="shared" si="36"/>
        <v/>
      </c>
      <c r="CN58" s="88"/>
      <c r="CO58" s="76" t="str">
        <f t="shared" si="37"/>
        <v/>
      </c>
      <c r="CP58" s="86">
        <f t="shared" si="38"/>
        <v>38.125</v>
      </c>
      <c r="CQ58" s="82">
        <f t="shared" si="39"/>
        <v>82.125</v>
      </c>
      <c r="CR58" s="82">
        <f t="shared" si="40"/>
        <v>82.13</v>
      </c>
      <c r="CS58" s="87">
        <f t="shared" si="45"/>
        <v>68.897999999999996</v>
      </c>
      <c r="CT58" s="87">
        <f>IFERROR(VLOOKUP(CS58,REGISTRATION!$Q$22:$R$32,2),"")</f>
        <v>5</v>
      </c>
      <c r="CU58" s="77" t="str">
        <f t="shared" si="42"/>
        <v>FAILED</v>
      </c>
    </row>
    <row r="59" spans="1:99" x14ac:dyDescent="0.25">
      <c r="A59" s="36">
        <f>REGISTRATION!A60</f>
        <v>50</v>
      </c>
      <c r="B59" s="36" t="str">
        <f>REGISTRATION!B60</f>
        <v>2016-01-201</v>
      </c>
      <c r="C59" s="37" t="str">
        <f>UPPER(CONCATENATE(REGISTRATION!C60," ",REGISTRATION!D60," ",REGISTRATION!F60))</f>
        <v>VERGARA JOAN VERONICA J</v>
      </c>
      <c r="D59" s="89">
        <v>30</v>
      </c>
      <c r="E59" s="76">
        <f t="shared" si="43"/>
        <v>60</v>
      </c>
      <c r="F59" s="79">
        <f t="shared" si="46"/>
        <v>18</v>
      </c>
      <c r="G59" s="89"/>
      <c r="H59" s="76">
        <f t="shared" si="2"/>
        <v>0</v>
      </c>
      <c r="I59" s="79">
        <f t="shared" si="47"/>
        <v>0</v>
      </c>
      <c r="J59" s="88">
        <v>9</v>
      </c>
      <c r="K59" s="76">
        <f t="shared" si="3"/>
        <v>90</v>
      </c>
      <c r="L59" s="89">
        <v>20</v>
      </c>
      <c r="M59" s="76">
        <f t="shared" si="4"/>
        <v>100</v>
      </c>
      <c r="N59" s="141">
        <v>8</v>
      </c>
      <c r="O59" s="76">
        <f t="shared" si="5"/>
        <v>80</v>
      </c>
      <c r="P59" s="89">
        <v>20</v>
      </c>
      <c r="Q59" s="76">
        <f t="shared" si="6"/>
        <v>66.666666666666657</v>
      </c>
      <c r="R59" s="89"/>
      <c r="S59" s="76" t="str">
        <f t="shared" si="7"/>
        <v/>
      </c>
      <c r="T59" s="89"/>
      <c r="U59" s="76" t="str">
        <f t="shared" si="8"/>
        <v/>
      </c>
      <c r="V59" s="89"/>
      <c r="W59" s="78"/>
      <c r="X59" s="89"/>
      <c r="Y59" s="78"/>
      <c r="Z59" s="89"/>
      <c r="AA59" s="78"/>
      <c r="AB59" s="78"/>
      <c r="AC59" s="78"/>
      <c r="AD59" s="89"/>
      <c r="AE59" s="78"/>
      <c r="AF59" s="89"/>
      <c r="AG59" s="78"/>
      <c r="AH59" s="89"/>
      <c r="AI59" s="78"/>
      <c r="AJ59" s="89"/>
      <c r="AK59" s="78"/>
      <c r="AL59" s="78"/>
      <c r="AM59" s="78"/>
      <c r="AN59" s="79">
        <f t="shared" si="9"/>
        <v>16.833333333333332</v>
      </c>
      <c r="AO59" s="89">
        <v>95</v>
      </c>
      <c r="AP59" s="76">
        <f t="shared" si="10"/>
        <v>95</v>
      </c>
      <c r="AQ59" s="89"/>
      <c r="AR59" s="76" t="str">
        <f t="shared" si="11"/>
        <v/>
      </c>
      <c r="AS59" s="89"/>
      <c r="AT59" s="76" t="str">
        <f t="shared" si="12"/>
        <v/>
      </c>
      <c r="AU59" s="79">
        <f t="shared" si="13"/>
        <v>9.5</v>
      </c>
      <c r="AV59" s="89">
        <v>95</v>
      </c>
      <c r="AW59" s="76">
        <f t="shared" si="14"/>
        <v>95</v>
      </c>
      <c r="AX59" s="89"/>
      <c r="AY59" s="76" t="str">
        <f t="shared" si="15"/>
        <v/>
      </c>
      <c r="AZ59" s="89"/>
      <c r="BA59" s="76" t="str">
        <f t="shared" si="16"/>
        <v/>
      </c>
      <c r="BB59" s="79">
        <f t="shared" si="17"/>
        <v>9.5</v>
      </c>
      <c r="BC59" s="81">
        <f t="shared" si="18"/>
        <v>53.833333333333329</v>
      </c>
      <c r="BD59" s="81">
        <f t="shared" si="19"/>
        <v>53.83</v>
      </c>
      <c r="BE59" s="89"/>
      <c r="BF59" s="76" t="str">
        <f t="shared" si="20"/>
        <v/>
      </c>
      <c r="BG59" s="89">
        <v>89</v>
      </c>
      <c r="BH59" s="76">
        <f t="shared" si="21"/>
        <v>89</v>
      </c>
      <c r="BI59" s="89"/>
      <c r="BJ59" s="76" t="str">
        <f t="shared" si="44"/>
        <v/>
      </c>
      <c r="BK59" s="86">
        <f t="shared" si="22"/>
        <v>44.5</v>
      </c>
      <c r="BL59" s="88">
        <v>70</v>
      </c>
      <c r="BM59" s="76">
        <f t="shared" si="23"/>
        <v>70</v>
      </c>
      <c r="BN59" s="88">
        <v>70</v>
      </c>
      <c r="BO59" s="76">
        <f t="shared" si="24"/>
        <v>70</v>
      </c>
      <c r="BP59" s="88">
        <v>70</v>
      </c>
      <c r="BQ59" s="76">
        <f t="shared" si="25"/>
        <v>70</v>
      </c>
      <c r="BR59" s="88">
        <v>70</v>
      </c>
      <c r="BS59" s="76">
        <f t="shared" si="26"/>
        <v>70</v>
      </c>
      <c r="BT59" s="89">
        <v>70</v>
      </c>
      <c r="BU59" s="76">
        <f t="shared" si="27"/>
        <v>70</v>
      </c>
      <c r="BV59" s="88">
        <v>100</v>
      </c>
      <c r="BW59" s="76">
        <f t="shared" si="28"/>
        <v>100</v>
      </c>
      <c r="BX59" s="88">
        <v>100</v>
      </c>
      <c r="BY59" s="76">
        <f t="shared" si="29"/>
        <v>100</v>
      </c>
      <c r="BZ59" s="88">
        <v>100</v>
      </c>
      <c r="CA59" s="76">
        <f t="shared" si="30"/>
        <v>100</v>
      </c>
      <c r="CB59" s="88"/>
      <c r="CC59" s="76" t="str">
        <f t="shared" si="31"/>
        <v/>
      </c>
      <c r="CD59" s="88"/>
      <c r="CE59" s="76" t="str">
        <f t="shared" si="32"/>
        <v/>
      </c>
      <c r="CF59" s="88"/>
      <c r="CG59" s="76" t="str">
        <f t="shared" si="33"/>
        <v/>
      </c>
      <c r="CH59" s="88"/>
      <c r="CI59" s="76" t="str">
        <f t="shared" si="34"/>
        <v/>
      </c>
      <c r="CJ59" s="88"/>
      <c r="CK59" s="76" t="str">
        <f t="shared" si="35"/>
        <v/>
      </c>
      <c r="CL59" s="88"/>
      <c r="CM59" s="76" t="str">
        <f t="shared" si="36"/>
        <v/>
      </c>
      <c r="CN59" s="88"/>
      <c r="CO59" s="76" t="str">
        <f t="shared" si="37"/>
        <v/>
      </c>
      <c r="CP59" s="86">
        <f t="shared" si="38"/>
        <v>40.625</v>
      </c>
      <c r="CQ59" s="82">
        <f t="shared" si="39"/>
        <v>85.125</v>
      </c>
      <c r="CR59" s="82">
        <f t="shared" si="40"/>
        <v>85.13</v>
      </c>
      <c r="CS59" s="87">
        <f t="shared" si="45"/>
        <v>72.61</v>
      </c>
      <c r="CT59" s="87">
        <f>IFERROR(VLOOKUP(CS59,REGISTRATION!$Q$22:$R$32,2),"")</f>
        <v>3</v>
      </c>
      <c r="CU59" s="77" t="str">
        <f t="shared" si="42"/>
        <v>PASSED</v>
      </c>
    </row>
    <row r="60" spans="1:99" x14ac:dyDescent="0.25">
      <c r="A60" s="36">
        <f>REGISTRATION!A61</f>
        <v>51</v>
      </c>
      <c r="B60" s="36" t="str">
        <f>REGISTRATION!B61</f>
        <v>2015-01-749</v>
      </c>
      <c r="C60" s="37" t="str">
        <f>UPPER(CONCATENATE(REGISTRATION!C61," ",REGISTRATION!D61," ",REGISTRATION!F61))</f>
        <v>VERGARA MARK JASON L</v>
      </c>
      <c r="D60" s="89">
        <v>41</v>
      </c>
      <c r="E60" s="76">
        <f t="shared" si="43"/>
        <v>82</v>
      </c>
      <c r="F60" s="79">
        <f t="shared" si="46"/>
        <v>24.599999999999998</v>
      </c>
      <c r="G60" s="89"/>
      <c r="H60" s="76">
        <f t="shared" si="2"/>
        <v>0</v>
      </c>
      <c r="I60" s="79">
        <f t="shared" si="47"/>
        <v>0</v>
      </c>
      <c r="J60" s="88">
        <v>9</v>
      </c>
      <c r="K60" s="76">
        <f t="shared" si="3"/>
        <v>90</v>
      </c>
      <c r="L60" s="89">
        <v>20</v>
      </c>
      <c r="M60" s="76">
        <f t="shared" si="4"/>
        <v>100</v>
      </c>
      <c r="N60" s="141"/>
      <c r="O60" s="76">
        <f t="shared" si="5"/>
        <v>0</v>
      </c>
      <c r="P60" s="89">
        <v>18</v>
      </c>
      <c r="Q60" s="76">
        <f t="shared" si="6"/>
        <v>60</v>
      </c>
      <c r="R60" s="89"/>
      <c r="S60" s="76" t="str">
        <f t="shared" si="7"/>
        <v/>
      </c>
      <c r="T60" s="89"/>
      <c r="U60" s="76" t="str">
        <f t="shared" si="8"/>
        <v/>
      </c>
      <c r="V60" s="89"/>
      <c r="W60" s="78"/>
      <c r="X60" s="89"/>
      <c r="Y60" s="78"/>
      <c r="Z60" s="89"/>
      <c r="AA60" s="78"/>
      <c r="AB60" s="78"/>
      <c r="AC60" s="78"/>
      <c r="AD60" s="89"/>
      <c r="AE60" s="78"/>
      <c r="AF60" s="89"/>
      <c r="AG60" s="78"/>
      <c r="AH60" s="89"/>
      <c r="AI60" s="78"/>
      <c r="AJ60" s="89"/>
      <c r="AK60" s="78"/>
      <c r="AL60" s="78"/>
      <c r="AM60" s="78"/>
      <c r="AN60" s="79">
        <f t="shared" si="9"/>
        <v>12.5</v>
      </c>
      <c r="AO60" s="89">
        <v>95</v>
      </c>
      <c r="AP60" s="76">
        <f t="shared" si="10"/>
        <v>95</v>
      </c>
      <c r="AQ60" s="89"/>
      <c r="AR60" s="76" t="str">
        <f t="shared" si="11"/>
        <v/>
      </c>
      <c r="AS60" s="89"/>
      <c r="AT60" s="76" t="str">
        <f t="shared" si="12"/>
        <v/>
      </c>
      <c r="AU60" s="79">
        <f t="shared" si="13"/>
        <v>9.5</v>
      </c>
      <c r="AV60" s="89">
        <v>70</v>
      </c>
      <c r="AW60" s="76">
        <f t="shared" si="14"/>
        <v>70</v>
      </c>
      <c r="AX60" s="89"/>
      <c r="AY60" s="76" t="str">
        <f t="shared" si="15"/>
        <v/>
      </c>
      <c r="AZ60" s="89"/>
      <c r="BA60" s="76" t="str">
        <f t="shared" si="16"/>
        <v/>
      </c>
      <c r="BB60" s="79">
        <f t="shared" si="17"/>
        <v>7</v>
      </c>
      <c r="BC60" s="81">
        <f t="shared" si="18"/>
        <v>53.599999999999994</v>
      </c>
      <c r="BD60" s="81">
        <f t="shared" si="19"/>
        <v>53.6</v>
      </c>
      <c r="BE60" s="89"/>
      <c r="BF60" s="76" t="str">
        <f t="shared" si="20"/>
        <v/>
      </c>
      <c r="BG60" s="89"/>
      <c r="BH60" s="76">
        <f t="shared" si="21"/>
        <v>0</v>
      </c>
      <c r="BI60" s="89"/>
      <c r="BJ60" s="76" t="str">
        <f t="shared" si="44"/>
        <v/>
      </c>
      <c r="BK60" s="86">
        <f t="shared" si="22"/>
        <v>0</v>
      </c>
      <c r="BL60" s="88">
        <v>70</v>
      </c>
      <c r="BM60" s="76">
        <f t="shared" si="23"/>
        <v>70</v>
      </c>
      <c r="BN60" s="88">
        <v>70</v>
      </c>
      <c r="BO60" s="76">
        <f t="shared" si="24"/>
        <v>70</v>
      </c>
      <c r="BP60" s="88">
        <v>70</v>
      </c>
      <c r="BQ60" s="76">
        <f t="shared" si="25"/>
        <v>70</v>
      </c>
      <c r="BR60" s="88">
        <v>70</v>
      </c>
      <c r="BS60" s="76">
        <f t="shared" si="26"/>
        <v>70</v>
      </c>
      <c r="BT60" s="89">
        <v>70</v>
      </c>
      <c r="BU60" s="76">
        <f t="shared" si="27"/>
        <v>70</v>
      </c>
      <c r="BV60" s="88">
        <v>100</v>
      </c>
      <c r="BW60" s="76">
        <f t="shared" si="28"/>
        <v>100</v>
      </c>
      <c r="BX60" s="88">
        <v>100</v>
      </c>
      <c r="BY60" s="76">
        <f t="shared" si="29"/>
        <v>100</v>
      </c>
      <c r="BZ60" s="88">
        <v>100</v>
      </c>
      <c r="CA60" s="76">
        <f t="shared" si="30"/>
        <v>100</v>
      </c>
      <c r="CB60" s="88"/>
      <c r="CC60" s="76" t="str">
        <f t="shared" si="31"/>
        <v/>
      </c>
      <c r="CD60" s="88"/>
      <c r="CE60" s="76" t="str">
        <f t="shared" si="32"/>
        <v/>
      </c>
      <c r="CF60" s="88"/>
      <c r="CG60" s="76" t="str">
        <f t="shared" si="33"/>
        <v/>
      </c>
      <c r="CH60" s="88"/>
      <c r="CI60" s="76" t="str">
        <f t="shared" si="34"/>
        <v/>
      </c>
      <c r="CJ60" s="88"/>
      <c r="CK60" s="76" t="str">
        <f t="shared" si="35"/>
        <v/>
      </c>
      <c r="CL60" s="88"/>
      <c r="CM60" s="76" t="str">
        <f t="shared" si="36"/>
        <v/>
      </c>
      <c r="CN60" s="88"/>
      <c r="CO60" s="76" t="str">
        <f t="shared" si="37"/>
        <v/>
      </c>
      <c r="CP60" s="86">
        <f t="shared" si="38"/>
        <v>40.625</v>
      </c>
      <c r="CQ60" s="82">
        <f t="shared" si="39"/>
        <v>40.625</v>
      </c>
      <c r="CR60" s="82">
        <f t="shared" si="40"/>
        <v>40.630000000000003</v>
      </c>
      <c r="CS60" s="87">
        <f t="shared" si="45"/>
        <v>45.817999999999998</v>
      </c>
      <c r="CT60" s="87">
        <f>IFERROR(VLOOKUP(CS60,REGISTRATION!$Q$22:$R$32,2),"")</f>
        <v>5</v>
      </c>
      <c r="CU60" s="77" t="str">
        <f t="shared" si="42"/>
        <v>FAILED</v>
      </c>
    </row>
    <row r="61" spans="1:99" x14ac:dyDescent="0.25">
      <c r="A61" s="36">
        <f>REGISTRATION!A62</f>
        <v>52</v>
      </c>
      <c r="B61" s="36" t="str">
        <f>REGISTRATION!B62</f>
        <v>2015-02-169</v>
      </c>
      <c r="C61" s="37" t="str">
        <f>UPPER(CONCATENATE(REGISTRATION!C62," ",REGISTRATION!D62," ",REGISTRATION!F62))</f>
        <v>VILLANUEVA JAKE S</v>
      </c>
      <c r="D61" s="89">
        <v>35</v>
      </c>
      <c r="E61" s="76">
        <f t="shared" si="43"/>
        <v>70</v>
      </c>
      <c r="F61" s="79">
        <f t="shared" si="46"/>
        <v>21</v>
      </c>
      <c r="G61" s="89"/>
      <c r="H61" s="76">
        <f t="shared" si="2"/>
        <v>0</v>
      </c>
      <c r="I61" s="79">
        <f t="shared" si="47"/>
        <v>0</v>
      </c>
      <c r="J61" s="88">
        <v>10</v>
      </c>
      <c r="K61" s="76">
        <f t="shared" si="3"/>
        <v>100</v>
      </c>
      <c r="L61" s="89">
        <v>18</v>
      </c>
      <c r="M61" s="76">
        <f t="shared" si="4"/>
        <v>90</v>
      </c>
      <c r="N61" s="141"/>
      <c r="O61" s="76">
        <f t="shared" si="5"/>
        <v>0</v>
      </c>
      <c r="P61" s="89">
        <v>18</v>
      </c>
      <c r="Q61" s="76">
        <f t="shared" si="6"/>
        <v>60</v>
      </c>
      <c r="R61" s="89"/>
      <c r="S61" s="76" t="str">
        <f t="shared" si="7"/>
        <v/>
      </c>
      <c r="T61" s="89"/>
      <c r="U61" s="76" t="str">
        <f t="shared" si="8"/>
        <v/>
      </c>
      <c r="V61" s="89"/>
      <c r="W61" s="78"/>
      <c r="X61" s="89"/>
      <c r="Y61" s="78"/>
      <c r="Z61" s="89"/>
      <c r="AA61" s="78"/>
      <c r="AB61" s="78"/>
      <c r="AC61" s="78"/>
      <c r="AD61" s="89"/>
      <c r="AE61" s="78"/>
      <c r="AF61" s="89"/>
      <c r="AG61" s="78"/>
      <c r="AH61" s="89"/>
      <c r="AI61" s="78"/>
      <c r="AJ61" s="89"/>
      <c r="AK61" s="78"/>
      <c r="AL61" s="78"/>
      <c r="AM61" s="78"/>
      <c r="AN61" s="79">
        <f t="shared" si="9"/>
        <v>12.5</v>
      </c>
      <c r="AO61" s="89">
        <v>95</v>
      </c>
      <c r="AP61" s="76">
        <f t="shared" si="10"/>
        <v>95</v>
      </c>
      <c r="AQ61" s="89"/>
      <c r="AR61" s="76" t="str">
        <f t="shared" si="11"/>
        <v/>
      </c>
      <c r="AS61" s="89"/>
      <c r="AT61" s="76" t="str">
        <f t="shared" si="12"/>
        <v/>
      </c>
      <c r="AU61" s="79">
        <f t="shared" si="13"/>
        <v>9.5</v>
      </c>
      <c r="AV61" s="89">
        <v>100</v>
      </c>
      <c r="AW61" s="76">
        <f t="shared" si="14"/>
        <v>100</v>
      </c>
      <c r="AX61" s="89"/>
      <c r="AY61" s="76" t="str">
        <f t="shared" si="15"/>
        <v/>
      </c>
      <c r="AZ61" s="89"/>
      <c r="BA61" s="76" t="str">
        <f t="shared" si="16"/>
        <v/>
      </c>
      <c r="BB61" s="79">
        <f t="shared" si="17"/>
        <v>10</v>
      </c>
      <c r="BC61" s="81">
        <f t="shared" si="18"/>
        <v>53</v>
      </c>
      <c r="BD61" s="81">
        <f t="shared" si="19"/>
        <v>53</v>
      </c>
      <c r="BE61" s="89"/>
      <c r="BF61" s="76" t="str">
        <f t="shared" si="20"/>
        <v/>
      </c>
      <c r="BG61" s="89">
        <v>77</v>
      </c>
      <c r="BH61" s="76">
        <f t="shared" si="21"/>
        <v>77</v>
      </c>
      <c r="BI61" s="89"/>
      <c r="BJ61" s="76" t="str">
        <f t="shared" si="44"/>
        <v/>
      </c>
      <c r="BK61" s="86">
        <f t="shared" si="22"/>
        <v>38.5</v>
      </c>
      <c r="BL61" s="88">
        <v>70</v>
      </c>
      <c r="BM61" s="76">
        <f t="shared" si="23"/>
        <v>70</v>
      </c>
      <c r="BN61" s="88">
        <v>70</v>
      </c>
      <c r="BO61" s="76">
        <f t="shared" si="24"/>
        <v>70</v>
      </c>
      <c r="BP61" s="88">
        <v>70</v>
      </c>
      <c r="BQ61" s="76">
        <f t="shared" si="25"/>
        <v>70</v>
      </c>
      <c r="BR61" s="88">
        <v>70</v>
      </c>
      <c r="BS61" s="76">
        <f t="shared" si="26"/>
        <v>70</v>
      </c>
      <c r="BT61" s="89"/>
      <c r="BU61" s="76">
        <f t="shared" si="27"/>
        <v>0</v>
      </c>
      <c r="BV61" s="88">
        <v>100</v>
      </c>
      <c r="BW61" s="76">
        <f t="shared" si="28"/>
        <v>100</v>
      </c>
      <c r="BX61" s="88">
        <v>100</v>
      </c>
      <c r="BY61" s="76">
        <f t="shared" si="29"/>
        <v>100</v>
      </c>
      <c r="BZ61" s="88">
        <v>100</v>
      </c>
      <c r="CA61" s="76">
        <f t="shared" si="30"/>
        <v>100</v>
      </c>
      <c r="CB61" s="88"/>
      <c r="CC61" s="76" t="str">
        <f t="shared" si="31"/>
        <v/>
      </c>
      <c r="CD61" s="88"/>
      <c r="CE61" s="76" t="str">
        <f t="shared" si="32"/>
        <v/>
      </c>
      <c r="CF61" s="88"/>
      <c r="CG61" s="76" t="str">
        <f t="shared" si="33"/>
        <v/>
      </c>
      <c r="CH61" s="88"/>
      <c r="CI61" s="76" t="str">
        <f t="shared" si="34"/>
        <v/>
      </c>
      <c r="CJ61" s="88"/>
      <c r="CK61" s="76" t="str">
        <f t="shared" si="35"/>
        <v/>
      </c>
      <c r="CL61" s="88"/>
      <c r="CM61" s="76" t="str">
        <f t="shared" si="36"/>
        <v/>
      </c>
      <c r="CN61" s="88"/>
      <c r="CO61" s="76" t="str">
        <f t="shared" si="37"/>
        <v/>
      </c>
      <c r="CP61" s="86">
        <f t="shared" si="38"/>
        <v>36.25</v>
      </c>
      <c r="CQ61" s="82">
        <f t="shared" si="39"/>
        <v>74.75</v>
      </c>
      <c r="CR61" s="82">
        <f t="shared" si="40"/>
        <v>74.75</v>
      </c>
      <c r="CS61" s="87">
        <f t="shared" si="45"/>
        <v>66.050000000000011</v>
      </c>
      <c r="CT61" s="87">
        <f>IFERROR(VLOOKUP(CS61,REGISTRATION!$Q$22:$R$32,2),"")</f>
        <v>5</v>
      </c>
      <c r="CU61" s="77" t="str">
        <f t="shared" si="42"/>
        <v>FAILED</v>
      </c>
    </row>
    <row r="62" spans="1:99" x14ac:dyDescent="0.25">
      <c r="A62" s="36">
        <f>REGISTRATION!A63</f>
        <v>53</v>
      </c>
      <c r="B62" s="36" t="str">
        <f>REGISTRATION!B63</f>
        <v>2016-01-484</v>
      </c>
      <c r="C62" s="37" t="str">
        <f>UPPER(CONCATENATE(REGISTRATION!C63," ",REGISTRATION!D63," ",REGISTRATION!F63))</f>
        <v>VILLAREAL JOVELYN A</v>
      </c>
      <c r="D62" s="89">
        <v>34</v>
      </c>
      <c r="E62" s="76">
        <f t="shared" si="43"/>
        <v>68</v>
      </c>
      <c r="F62" s="79">
        <f t="shared" si="46"/>
        <v>20.399999999999999</v>
      </c>
      <c r="G62" s="89"/>
      <c r="H62" s="76">
        <f t="shared" si="2"/>
        <v>0</v>
      </c>
      <c r="I62" s="79">
        <f t="shared" si="47"/>
        <v>0</v>
      </c>
      <c r="J62" s="88">
        <v>10</v>
      </c>
      <c r="K62" s="76">
        <f t="shared" si="3"/>
        <v>100</v>
      </c>
      <c r="L62" s="89">
        <v>20</v>
      </c>
      <c r="M62" s="76">
        <f t="shared" si="4"/>
        <v>100</v>
      </c>
      <c r="N62" s="141">
        <v>8</v>
      </c>
      <c r="O62" s="76">
        <f t="shared" si="5"/>
        <v>80</v>
      </c>
      <c r="P62" s="89">
        <v>25</v>
      </c>
      <c r="Q62" s="76">
        <f t="shared" si="6"/>
        <v>83.333333333333343</v>
      </c>
      <c r="R62" s="89"/>
      <c r="S62" s="76" t="str">
        <f t="shared" si="7"/>
        <v/>
      </c>
      <c r="T62" s="89"/>
      <c r="U62" s="76" t="str">
        <f t="shared" si="8"/>
        <v/>
      </c>
      <c r="V62" s="89"/>
      <c r="W62" s="78"/>
      <c r="X62" s="89"/>
      <c r="Y62" s="78"/>
      <c r="Z62" s="89"/>
      <c r="AA62" s="78"/>
      <c r="AB62" s="78"/>
      <c r="AC62" s="78"/>
      <c r="AD62" s="89"/>
      <c r="AE62" s="78"/>
      <c r="AF62" s="89"/>
      <c r="AG62" s="78"/>
      <c r="AH62" s="89"/>
      <c r="AI62" s="78"/>
      <c r="AJ62" s="89"/>
      <c r="AK62" s="78"/>
      <c r="AL62" s="78"/>
      <c r="AM62" s="78"/>
      <c r="AN62" s="79">
        <f t="shared" si="9"/>
        <v>18.166666666666668</v>
      </c>
      <c r="AO62" s="89">
        <v>95</v>
      </c>
      <c r="AP62" s="76">
        <f t="shared" si="10"/>
        <v>95</v>
      </c>
      <c r="AQ62" s="89"/>
      <c r="AR62" s="76" t="str">
        <f t="shared" si="11"/>
        <v/>
      </c>
      <c r="AS62" s="89"/>
      <c r="AT62" s="76" t="str">
        <f t="shared" si="12"/>
        <v/>
      </c>
      <c r="AU62" s="79">
        <f t="shared" si="13"/>
        <v>9.5</v>
      </c>
      <c r="AV62" s="89">
        <v>100</v>
      </c>
      <c r="AW62" s="76">
        <f t="shared" si="14"/>
        <v>100</v>
      </c>
      <c r="AX62" s="89"/>
      <c r="AY62" s="76" t="str">
        <f t="shared" si="15"/>
        <v/>
      </c>
      <c r="AZ62" s="89"/>
      <c r="BA62" s="76" t="str">
        <f t="shared" si="16"/>
        <v/>
      </c>
      <c r="BB62" s="79">
        <f t="shared" si="17"/>
        <v>10</v>
      </c>
      <c r="BC62" s="81">
        <f t="shared" si="18"/>
        <v>58.06666666666667</v>
      </c>
      <c r="BD62" s="81">
        <f t="shared" si="19"/>
        <v>58.07</v>
      </c>
      <c r="BE62" s="89"/>
      <c r="BF62" s="76" t="str">
        <f t="shared" si="20"/>
        <v/>
      </c>
      <c r="BG62" s="89">
        <v>92</v>
      </c>
      <c r="BH62" s="76">
        <f t="shared" si="21"/>
        <v>92</v>
      </c>
      <c r="BI62" s="89"/>
      <c r="BJ62" s="76" t="str">
        <f t="shared" si="44"/>
        <v/>
      </c>
      <c r="BK62" s="86">
        <f t="shared" si="22"/>
        <v>46</v>
      </c>
      <c r="BL62" s="88">
        <v>70</v>
      </c>
      <c r="BM62" s="76">
        <f t="shared" si="23"/>
        <v>70</v>
      </c>
      <c r="BN62" s="88">
        <v>70</v>
      </c>
      <c r="BO62" s="76">
        <f t="shared" si="24"/>
        <v>70</v>
      </c>
      <c r="BP62" s="88">
        <v>70</v>
      </c>
      <c r="BQ62" s="76">
        <f t="shared" si="25"/>
        <v>70</v>
      </c>
      <c r="BR62" s="88">
        <v>70</v>
      </c>
      <c r="BS62" s="76">
        <f t="shared" si="26"/>
        <v>70</v>
      </c>
      <c r="BT62" s="89">
        <v>100</v>
      </c>
      <c r="BU62" s="76">
        <f t="shared" si="27"/>
        <v>100</v>
      </c>
      <c r="BV62" s="88">
        <v>100</v>
      </c>
      <c r="BW62" s="76">
        <f t="shared" si="28"/>
        <v>100</v>
      </c>
      <c r="BX62" s="88">
        <v>100</v>
      </c>
      <c r="BY62" s="76">
        <f t="shared" si="29"/>
        <v>100</v>
      </c>
      <c r="BZ62" s="88">
        <v>100</v>
      </c>
      <c r="CA62" s="76">
        <f t="shared" si="30"/>
        <v>100</v>
      </c>
      <c r="CB62" s="88"/>
      <c r="CC62" s="76" t="str">
        <f t="shared" si="31"/>
        <v/>
      </c>
      <c r="CD62" s="88"/>
      <c r="CE62" s="76" t="str">
        <f t="shared" si="32"/>
        <v/>
      </c>
      <c r="CF62" s="88"/>
      <c r="CG62" s="76" t="str">
        <f t="shared" si="33"/>
        <v/>
      </c>
      <c r="CH62" s="88"/>
      <c r="CI62" s="76" t="str">
        <f t="shared" si="34"/>
        <v/>
      </c>
      <c r="CJ62" s="88"/>
      <c r="CK62" s="76" t="str">
        <f t="shared" si="35"/>
        <v/>
      </c>
      <c r="CL62" s="88"/>
      <c r="CM62" s="76" t="str">
        <f t="shared" si="36"/>
        <v/>
      </c>
      <c r="CN62" s="88"/>
      <c r="CO62" s="76" t="str">
        <f t="shared" si="37"/>
        <v/>
      </c>
      <c r="CP62" s="86">
        <f t="shared" si="38"/>
        <v>42.5</v>
      </c>
      <c r="CQ62" s="82">
        <f t="shared" si="39"/>
        <v>88.5</v>
      </c>
      <c r="CR62" s="82">
        <f t="shared" si="40"/>
        <v>88.5</v>
      </c>
      <c r="CS62" s="87">
        <f t="shared" si="45"/>
        <v>76.328000000000003</v>
      </c>
      <c r="CT62" s="87">
        <f>IFERROR(VLOOKUP(CS62,REGISTRATION!$Q$22:$R$32,2),"")</f>
        <v>2.75</v>
      </c>
      <c r="CU62" s="77" t="str">
        <f t="shared" si="42"/>
        <v>PASSED</v>
      </c>
    </row>
    <row r="63" spans="1:99" x14ac:dyDescent="0.25">
      <c r="A63" s="36">
        <f>REGISTRATION!A64</f>
        <v>54</v>
      </c>
      <c r="B63" s="36" t="str">
        <f>REGISTRATION!B64</f>
        <v>2016-01-484</v>
      </c>
      <c r="C63" s="37" t="str">
        <f>UPPER(CONCATENATE(REGISTRATION!C64," ",REGISTRATION!D64," ",REGISTRATION!F64))</f>
        <v>VILLAREAL JANINE A.</v>
      </c>
      <c r="D63" s="89">
        <v>48</v>
      </c>
      <c r="E63" s="76">
        <f t="shared" si="43"/>
        <v>96</v>
      </c>
      <c r="F63" s="79">
        <f t="shared" si="46"/>
        <v>28.799999999999997</v>
      </c>
      <c r="G63" s="89"/>
      <c r="H63" s="76">
        <f t="shared" si="2"/>
        <v>0</v>
      </c>
      <c r="I63" s="79">
        <f t="shared" si="47"/>
        <v>0</v>
      </c>
      <c r="J63" s="88">
        <v>10</v>
      </c>
      <c r="K63" s="76">
        <f t="shared" si="3"/>
        <v>100</v>
      </c>
      <c r="L63" s="89">
        <v>20</v>
      </c>
      <c r="M63" s="76">
        <f t="shared" si="4"/>
        <v>100</v>
      </c>
      <c r="N63" s="141">
        <v>8</v>
      </c>
      <c r="O63" s="76">
        <f t="shared" si="5"/>
        <v>80</v>
      </c>
      <c r="P63" s="89">
        <v>25</v>
      </c>
      <c r="Q63" s="76">
        <f t="shared" si="6"/>
        <v>83.333333333333343</v>
      </c>
      <c r="R63" s="89"/>
      <c r="S63" s="76" t="str">
        <f t="shared" si="7"/>
        <v/>
      </c>
      <c r="T63" s="89"/>
      <c r="U63" s="76" t="str">
        <f t="shared" si="8"/>
        <v/>
      </c>
      <c r="V63" s="89"/>
      <c r="W63" s="78"/>
      <c r="X63" s="89"/>
      <c r="Y63" s="78"/>
      <c r="Z63" s="89"/>
      <c r="AA63" s="78"/>
      <c r="AB63" s="78"/>
      <c r="AC63" s="78"/>
      <c r="AD63" s="89"/>
      <c r="AE63" s="78"/>
      <c r="AF63" s="89"/>
      <c r="AG63" s="78"/>
      <c r="AH63" s="89"/>
      <c r="AI63" s="78"/>
      <c r="AJ63" s="89"/>
      <c r="AK63" s="78"/>
      <c r="AL63" s="78"/>
      <c r="AM63" s="78"/>
      <c r="AN63" s="79">
        <f t="shared" si="9"/>
        <v>18.166666666666668</v>
      </c>
      <c r="AO63" s="89">
        <v>95</v>
      </c>
      <c r="AP63" s="76">
        <f t="shared" si="10"/>
        <v>95</v>
      </c>
      <c r="AQ63" s="89"/>
      <c r="AR63" s="76" t="str">
        <f t="shared" si="11"/>
        <v/>
      </c>
      <c r="AS63" s="89"/>
      <c r="AT63" s="76" t="str">
        <f t="shared" si="12"/>
        <v/>
      </c>
      <c r="AU63" s="79">
        <f t="shared" si="13"/>
        <v>9.5</v>
      </c>
      <c r="AV63" s="89">
        <v>100</v>
      </c>
      <c r="AW63" s="76">
        <f t="shared" si="14"/>
        <v>100</v>
      </c>
      <c r="AX63" s="89"/>
      <c r="AY63" s="76" t="str">
        <f t="shared" si="15"/>
        <v/>
      </c>
      <c r="AZ63" s="89"/>
      <c r="BA63" s="76" t="str">
        <f t="shared" si="16"/>
        <v/>
      </c>
      <c r="BB63" s="79">
        <f t="shared" si="17"/>
        <v>10</v>
      </c>
      <c r="BC63" s="81">
        <f t="shared" si="18"/>
        <v>66.466666666666669</v>
      </c>
      <c r="BD63" s="81">
        <f t="shared" si="19"/>
        <v>66.47</v>
      </c>
      <c r="BE63" s="89"/>
      <c r="BF63" s="76" t="str">
        <f t="shared" si="20"/>
        <v/>
      </c>
      <c r="BG63" s="89">
        <v>92</v>
      </c>
      <c r="BH63" s="76">
        <f t="shared" si="21"/>
        <v>92</v>
      </c>
      <c r="BI63" s="89"/>
      <c r="BJ63" s="76" t="str">
        <f t="shared" si="44"/>
        <v/>
      </c>
      <c r="BK63" s="86">
        <f t="shared" si="22"/>
        <v>46</v>
      </c>
      <c r="BL63" s="88">
        <v>70</v>
      </c>
      <c r="BM63" s="76">
        <f t="shared" si="23"/>
        <v>70</v>
      </c>
      <c r="BN63" s="88">
        <v>70</v>
      </c>
      <c r="BO63" s="76">
        <f t="shared" si="24"/>
        <v>70</v>
      </c>
      <c r="BP63" s="88">
        <v>70</v>
      </c>
      <c r="BQ63" s="76">
        <f t="shared" si="25"/>
        <v>70</v>
      </c>
      <c r="BR63" s="88">
        <v>70</v>
      </c>
      <c r="BS63" s="76">
        <f t="shared" si="26"/>
        <v>70</v>
      </c>
      <c r="BT63" s="89">
        <v>100</v>
      </c>
      <c r="BU63" s="76">
        <f t="shared" si="27"/>
        <v>100</v>
      </c>
      <c r="BV63" s="88">
        <v>100</v>
      </c>
      <c r="BW63" s="76">
        <f t="shared" si="28"/>
        <v>100</v>
      </c>
      <c r="BX63" s="88">
        <v>100</v>
      </c>
      <c r="BY63" s="76">
        <f t="shared" si="29"/>
        <v>100</v>
      </c>
      <c r="BZ63" s="88">
        <v>100</v>
      </c>
      <c r="CA63" s="76">
        <f t="shared" si="30"/>
        <v>100</v>
      </c>
      <c r="CB63" s="88"/>
      <c r="CC63" s="76" t="str">
        <f t="shared" si="31"/>
        <v/>
      </c>
      <c r="CD63" s="88"/>
      <c r="CE63" s="76" t="str">
        <f t="shared" si="32"/>
        <v/>
      </c>
      <c r="CF63" s="88"/>
      <c r="CG63" s="76" t="str">
        <f t="shared" si="33"/>
        <v/>
      </c>
      <c r="CH63" s="88"/>
      <c r="CI63" s="76" t="str">
        <f t="shared" si="34"/>
        <v/>
      </c>
      <c r="CJ63" s="88"/>
      <c r="CK63" s="76" t="str">
        <f t="shared" si="35"/>
        <v/>
      </c>
      <c r="CL63" s="88"/>
      <c r="CM63" s="76" t="str">
        <f t="shared" si="36"/>
        <v/>
      </c>
      <c r="CN63" s="88"/>
      <c r="CO63" s="76" t="str">
        <f t="shared" si="37"/>
        <v/>
      </c>
      <c r="CP63" s="86">
        <f t="shared" si="38"/>
        <v>42.5</v>
      </c>
      <c r="CQ63" s="82">
        <f t="shared" si="39"/>
        <v>88.5</v>
      </c>
      <c r="CR63" s="82">
        <f t="shared" si="40"/>
        <v>88.5</v>
      </c>
      <c r="CS63" s="87">
        <f t="shared" si="45"/>
        <v>79.688000000000002</v>
      </c>
      <c r="CT63" s="87">
        <f>IFERROR(VLOOKUP(CS63,REGISTRATION!$Q$22:$R$32,2),"")</f>
        <v>2.5</v>
      </c>
      <c r="CU63" s="77" t="str">
        <f t="shared" si="42"/>
        <v>PASSED</v>
      </c>
    </row>
    <row r="64" spans="1:99" x14ac:dyDescent="0.25">
      <c r="A64" s="36">
        <f>REGISTRATION!A65</f>
        <v>55</v>
      </c>
      <c r="B64" s="36" t="str">
        <f>REGISTRATION!B65</f>
        <v>2017-01-350</v>
      </c>
      <c r="C64" s="37" t="str">
        <f>UPPER(CONCATENATE(REGISTRATION!C65," ",REGISTRATION!D65," ",REGISTRATION!F65))</f>
        <v>ZARAGOZA RHEYNZQUEL JOYCE R</v>
      </c>
      <c r="D64" s="89">
        <v>40</v>
      </c>
      <c r="E64" s="76">
        <f t="shared" si="43"/>
        <v>80</v>
      </c>
      <c r="F64" s="79">
        <f t="shared" si="46"/>
        <v>24</v>
      </c>
      <c r="G64" s="89"/>
      <c r="H64" s="76">
        <f t="shared" si="2"/>
        <v>0</v>
      </c>
      <c r="I64" s="79">
        <f t="shared" si="47"/>
        <v>0</v>
      </c>
      <c r="J64" s="88">
        <v>9</v>
      </c>
      <c r="K64" s="76">
        <f t="shared" si="3"/>
        <v>90</v>
      </c>
      <c r="L64" s="89">
        <v>15</v>
      </c>
      <c r="M64" s="76">
        <f t="shared" si="4"/>
        <v>75</v>
      </c>
      <c r="N64" s="141">
        <v>10</v>
      </c>
      <c r="O64" s="76">
        <f t="shared" si="5"/>
        <v>100</v>
      </c>
      <c r="P64" s="89">
        <v>21</v>
      </c>
      <c r="Q64" s="76">
        <f t="shared" si="6"/>
        <v>70</v>
      </c>
      <c r="R64" s="89"/>
      <c r="S64" s="76" t="str">
        <f t="shared" si="7"/>
        <v/>
      </c>
      <c r="T64" s="89"/>
      <c r="U64" s="76" t="str">
        <f t="shared" si="8"/>
        <v/>
      </c>
      <c r="V64" s="89"/>
      <c r="W64" s="78"/>
      <c r="X64" s="89"/>
      <c r="Y64" s="78"/>
      <c r="Z64" s="89"/>
      <c r="AA64" s="78"/>
      <c r="AB64" s="78"/>
      <c r="AC64" s="78"/>
      <c r="AD64" s="89"/>
      <c r="AE64" s="78"/>
      <c r="AF64" s="89"/>
      <c r="AG64" s="78"/>
      <c r="AH64" s="89"/>
      <c r="AI64" s="78"/>
      <c r="AJ64" s="89"/>
      <c r="AK64" s="78"/>
      <c r="AL64" s="78"/>
      <c r="AM64" s="78"/>
      <c r="AN64" s="79">
        <f t="shared" si="9"/>
        <v>16.75</v>
      </c>
      <c r="AO64" s="89">
        <v>95</v>
      </c>
      <c r="AP64" s="76">
        <f t="shared" si="10"/>
        <v>95</v>
      </c>
      <c r="AQ64" s="89"/>
      <c r="AR64" s="76" t="str">
        <f t="shared" si="11"/>
        <v/>
      </c>
      <c r="AS64" s="89"/>
      <c r="AT64" s="76" t="str">
        <f t="shared" si="12"/>
        <v/>
      </c>
      <c r="AU64" s="79">
        <f t="shared" si="13"/>
        <v>9.5</v>
      </c>
      <c r="AV64" s="89">
        <v>80</v>
      </c>
      <c r="AW64" s="76">
        <f t="shared" si="14"/>
        <v>80</v>
      </c>
      <c r="AX64" s="89"/>
      <c r="AY64" s="76" t="str">
        <f t="shared" si="15"/>
        <v/>
      </c>
      <c r="AZ64" s="89"/>
      <c r="BA64" s="76" t="str">
        <f t="shared" si="16"/>
        <v/>
      </c>
      <c r="BB64" s="79">
        <f t="shared" si="17"/>
        <v>8</v>
      </c>
      <c r="BC64" s="81">
        <f t="shared" si="18"/>
        <v>58.25</v>
      </c>
      <c r="BD64" s="81">
        <f t="shared" si="19"/>
        <v>58.25</v>
      </c>
      <c r="BE64" s="89"/>
      <c r="BF64" s="76" t="str">
        <f t="shared" si="20"/>
        <v/>
      </c>
      <c r="BG64" s="89">
        <v>88</v>
      </c>
      <c r="BH64" s="76">
        <f t="shared" si="21"/>
        <v>88</v>
      </c>
      <c r="BI64" s="89"/>
      <c r="BJ64" s="76" t="str">
        <f t="shared" si="44"/>
        <v/>
      </c>
      <c r="BK64" s="86">
        <f t="shared" si="22"/>
        <v>44</v>
      </c>
      <c r="BL64" s="88">
        <v>70</v>
      </c>
      <c r="BM64" s="76">
        <f t="shared" si="23"/>
        <v>70</v>
      </c>
      <c r="BN64" s="88">
        <v>70</v>
      </c>
      <c r="BO64" s="76">
        <f t="shared" si="24"/>
        <v>70</v>
      </c>
      <c r="BP64" s="88">
        <v>70</v>
      </c>
      <c r="BQ64" s="76">
        <f t="shared" si="25"/>
        <v>70</v>
      </c>
      <c r="BR64" s="88">
        <v>70</v>
      </c>
      <c r="BS64" s="76">
        <f t="shared" si="26"/>
        <v>70</v>
      </c>
      <c r="BT64" s="89"/>
      <c r="BU64" s="76">
        <f t="shared" si="27"/>
        <v>0</v>
      </c>
      <c r="BV64" s="88">
        <v>100</v>
      </c>
      <c r="BW64" s="76">
        <f t="shared" si="28"/>
        <v>100</v>
      </c>
      <c r="BX64" s="88">
        <v>100</v>
      </c>
      <c r="BY64" s="76">
        <f t="shared" si="29"/>
        <v>100</v>
      </c>
      <c r="BZ64" s="88">
        <v>100</v>
      </c>
      <c r="CA64" s="76">
        <f t="shared" si="30"/>
        <v>100</v>
      </c>
      <c r="CB64" s="88"/>
      <c r="CC64" s="76" t="str">
        <f t="shared" si="31"/>
        <v/>
      </c>
      <c r="CD64" s="88"/>
      <c r="CE64" s="76" t="str">
        <f t="shared" si="32"/>
        <v/>
      </c>
      <c r="CF64" s="88"/>
      <c r="CG64" s="76" t="str">
        <f t="shared" si="33"/>
        <v/>
      </c>
      <c r="CH64" s="88"/>
      <c r="CI64" s="76" t="str">
        <f t="shared" si="34"/>
        <v/>
      </c>
      <c r="CJ64" s="88"/>
      <c r="CK64" s="76" t="str">
        <f t="shared" si="35"/>
        <v/>
      </c>
      <c r="CL64" s="88"/>
      <c r="CM64" s="76" t="str">
        <f t="shared" si="36"/>
        <v/>
      </c>
      <c r="CN64" s="88"/>
      <c r="CO64" s="76" t="str">
        <f t="shared" si="37"/>
        <v/>
      </c>
      <c r="CP64" s="86">
        <f t="shared" si="38"/>
        <v>36.25</v>
      </c>
      <c r="CQ64" s="82">
        <f t="shared" si="39"/>
        <v>80.25</v>
      </c>
      <c r="CR64" s="82">
        <f t="shared" si="40"/>
        <v>80.25</v>
      </c>
      <c r="CS64" s="87">
        <f t="shared" si="45"/>
        <v>71.45</v>
      </c>
      <c r="CT64" s="87">
        <f>IFERROR(VLOOKUP(CS64,REGISTRATION!$Q$22:$R$32,2),"")</f>
        <v>3</v>
      </c>
      <c r="CU64" s="77" t="str">
        <f t="shared" si="42"/>
        <v>PASSED</v>
      </c>
    </row>
    <row r="65" spans="1:99" x14ac:dyDescent="0.25">
      <c r="A65" s="36">
        <f>REGISTRATION!A66</f>
        <v>56</v>
      </c>
      <c r="B65" s="36">
        <f>REGISTRATION!B66</f>
        <v>0</v>
      </c>
      <c r="C65" s="37" t="str">
        <f>UPPER(CONCATENATE(REGISTRATION!C66," ",REGISTRATION!D66," ",REGISTRATION!F66))</f>
        <v xml:space="preserve">  </v>
      </c>
      <c r="D65" s="89"/>
      <c r="E65" s="76">
        <f t="shared" si="43"/>
        <v>0</v>
      </c>
      <c r="F65" s="79">
        <f t="shared" si="46"/>
        <v>0</v>
      </c>
      <c r="G65" s="89"/>
      <c r="H65" s="76">
        <f t="shared" si="2"/>
        <v>0</v>
      </c>
      <c r="I65" s="79">
        <f t="shared" si="47"/>
        <v>0</v>
      </c>
      <c r="J65" s="89"/>
      <c r="K65" s="76">
        <f t="shared" si="3"/>
        <v>0</v>
      </c>
      <c r="L65" s="89"/>
      <c r="M65" s="76">
        <f t="shared" si="4"/>
        <v>0</v>
      </c>
      <c r="N65" s="89"/>
      <c r="O65" s="76">
        <f t="shared" si="5"/>
        <v>0</v>
      </c>
      <c r="P65" s="89"/>
      <c r="Q65" s="76">
        <f t="shared" si="6"/>
        <v>0</v>
      </c>
      <c r="R65" s="89"/>
      <c r="S65" s="76" t="str">
        <f t="shared" si="7"/>
        <v/>
      </c>
      <c r="T65" s="89"/>
      <c r="U65" s="76" t="str">
        <f t="shared" si="8"/>
        <v/>
      </c>
      <c r="V65" s="89"/>
      <c r="W65" s="78"/>
      <c r="X65" s="89"/>
      <c r="Y65" s="78"/>
      <c r="Z65" s="89"/>
      <c r="AA65" s="78"/>
      <c r="AB65" s="78"/>
      <c r="AC65" s="78"/>
      <c r="AD65" s="89"/>
      <c r="AE65" s="78"/>
      <c r="AF65" s="89"/>
      <c r="AG65" s="78"/>
      <c r="AH65" s="89"/>
      <c r="AI65" s="78"/>
      <c r="AJ65" s="89"/>
      <c r="AK65" s="78"/>
      <c r="AL65" s="78"/>
      <c r="AM65" s="78"/>
      <c r="AN65" s="79">
        <f t="shared" si="9"/>
        <v>0</v>
      </c>
      <c r="AO65" s="89"/>
      <c r="AP65" s="76">
        <f t="shared" si="10"/>
        <v>0</v>
      </c>
      <c r="AQ65" s="89"/>
      <c r="AR65" s="76" t="str">
        <f t="shared" si="11"/>
        <v/>
      </c>
      <c r="AS65" s="89"/>
      <c r="AT65" s="76" t="str">
        <f t="shared" si="12"/>
        <v/>
      </c>
      <c r="AU65" s="79">
        <f t="shared" si="13"/>
        <v>0</v>
      </c>
      <c r="AV65" s="89"/>
      <c r="AW65" s="76">
        <f t="shared" si="14"/>
        <v>0</v>
      </c>
      <c r="AX65" s="89"/>
      <c r="AY65" s="76" t="str">
        <f t="shared" si="15"/>
        <v/>
      </c>
      <c r="AZ65" s="89"/>
      <c r="BA65" s="76" t="str">
        <f t="shared" si="16"/>
        <v/>
      </c>
      <c r="BB65" s="79">
        <f t="shared" si="17"/>
        <v>0</v>
      </c>
      <c r="BC65" s="81">
        <f t="shared" si="18"/>
        <v>0</v>
      </c>
      <c r="BD65" s="81">
        <f t="shared" si="19"/>
        <v>0</v>
      </c>
      <c r="BE65" s="89"/>
      <c r="BF65" s="76" t="str">
        <f t="shared" si="20"/>
        <v/>
      </c>
      <c r="BG65" s="89"/>
      <c r="BH65" s="76">
        <f t="shared" si="21"/>
        <v>0</v>
      </c>
      <c r="BI65" s="89"/>
      <c r="BJ65" s="76" t="str">
        <f t="shared" si="44"/>
        <v/>
      </c>
      <c r="BK65" s="86">
        <f t="shared" si="22"/>
        <v>0</v>
      </c>
      <c r="BL65" s="89"/>
      <c r="BM65" s="76">
        <f t="shared" si="23"/>
        <v>0</v>
      </c>
      <c r="BN65" s="89"/>
      <c r="BO65" s="76">
        <f t="shared" si="24"/>
        <v>0</v>
      </c>
      <c r="BP65" s="89"/>
      <c r="BQ65" s="76">
        <f t="shared" si="25"/>
        <v>0</v>
      </c>
      <c r="BR65" s="89"/>
      <c r="BS65" s="76">
        <f t="shared" si="26"/>
        <v>0</v>
      </c>
      <c r="BT65" s="89"/>
      <c r="BU65" s="76">
        <f t="shared" si="27"/>
        <v>0</v>
      </c>
      <c r="BV65" s="88"/>
      <c r="BW65" s="76">
        <f t="shared" si="28"/>
        <v>0</v>
      </c>
      <c r="BX65" s="88"/>
      <c r="BY65" s="76">
        <f t="shared" si="29"/>
        <v>0</v>
      </c>
      <c r="BZ65" s="88"/>
      <c r="CA65" s="76">
        <f t="shared" si="30"/>
        <v>0</v>
      </c>
      <c r="CB65" s="88"/>
      <c r="CC65" s="76" t="str">
        <f t="shared" si="31"/>
        <v/>
      </c>
      <c r="CD65" s="88"/>
      <c r="CE65" s="76" t="str">
        <f t="shared" si="32"/>
        <v/>
      </c>
      <c r="CF65" s="88"/>
      <c r="CG65" s="76" t="str">
        <f t="shared" si="33"/>
        <v/>
      </c>
      <c r="CH65" s="88"/>
      <c r="CI65" s="76" t="str">
        <f t="shared" si="34"/>
        <v/>
      </c>
      <c r="CJ65" s="88"/>
      <c r="CK65" s="76" t="str">
        <f t="shared" si="35"/>
        <v/>
      </c>
      <c r="CL65" s="88"/>
      <c r="CM65" s="76" t="str">
        <f t="shared" si="36"/>
        <v/>
      </c>
      <c r="CN65" s="88"/>
      <c r="CO65" s="76" t="str">
        <f t="shared" si="37"/>
        <v/>
      </c>
      <c r="CP65" s="86">
        <f t="shared" si="38"/>
        <v>0</v>
      </c>
      <c r="CQ65" s="82">
        <f t="shared" si="39"/>
        <v>0</v>
      </c>
      <c r="CR65" s="82">
        <f t="shared" si="40"/>
        <v>0</v>
      </c>
      <c r="CS65" s="87">
        <f t="shared" si="45"/>
        <v>0</v>
      </c>
      <c r="CT65" s="87">
        <f>IFERROR(VLOOKUP(CS65,REGISTRATION!$Q$22:$R$32,2),"")</f>
        <v>5</v>
      </c>
      <c r="CU65" s="77" t="str">
        <f t="shared" si="42"/>
        <v>FAILED</v>
      </c>
    </row>
    <row r="66" spans="1:99" x14ac:dyDescent="0.25">
      <c r="A66" s="36">
        <f>REGISTRATION!A67</f>
        <v>57</v>
      </c>
      <c r="B66" s="36">
        <f>REGISTRATION!B67</f>
        <v>0</v>
      </c>
      <c r="C66" s="37" t="str">
        <f>UPPER(CONCATENATE(REGISTRATION!C67," ",REGISTRATION!D67," ",REGISTRATION!F67))</f>
        <v xml:space="preserve">  </v>
      </c>
      <c r="D66" s="89"/>
      <c r="E66" s="76">
        <f t="shared" si="43"/>
        <v>0</v>
      </c>
      <c r="F66" s="79">
        <f t="shared" si="46"/>
        <v>0</v>
      </c>
      <c r="G66" s="89"/>
      <c r="H66" s="76">
        <f t="shared" si="2"/>
        <v>0</v>
      </c>
      <c r="I66" s="79">
        <f t="shared" si="47"/>
        <v>0</v>
      </c>
      <c r="J66" s="89"/>
      <c r="K66" s="76">
        <f t="shared" si="3"/>
        <v>0</v>
      </c>
      <c r="L66" s="89"/>
      <c r="M66" s="76">
        <f t="shared" si="4"/>
        <v>0</v>
      </c>
      <c r="N66" s="89"/>
      <c r="O66" s="76">
        <f t="shared" si="5"/>
        <v>0</v>
      </c>
      <c r="P66" s="89"/>
      <c r="Q66" s="76">
        <f t="shared" si="6"/>
        <v>0</v>
      </c>
      <c r="R66" s="89"/>
      <c r="S66" s="76" t="str">
        <f t="shared" si="7"/>
        <v/>
      </c>
      <c r="T66" s="89"/>
      <c r="U66" s="76" t="str">
        <f t="shared" si="8"/>
        <v/>
      </c>
      <c r="V66" s="89"/>
      <c r="W66" s="78"/>
      <c r="X66" s="89"/>
      <c r="Y66" s="78"/>
      <c r="Z66" s="89"/>
      <c r="AA66" s="78"/>
      <c r="AB66" s="78"/>
      <c r="AC66" s="78"/>
      <c r="AD66" s="89"/>
      <c r="AE66" s="78"/>
      <c r="AF66" s="89"/>
      <c r="AG66" s="78"/>
      <c r="AH66" s="89"/>
      <c r="AI66" s="78"/>
      <c r="AJ66" s="89"/>
      <c r="AK66" s="78"/>
      <c r="AL66" s="78"/>
      <c r="AM66" s="78"/>
      <c r="AN66" s="79">
        <f t="shared" si="9"/>
        <v>0</v>
      </c>
      <c r="AO66" s="89"/>
      <c r="AP66" s="76">
        <f t="shared" si="10"/>
        <v>0</v>
      </c>
      <c r="AQ66" s="89"/>
      <c r="AR66" s="76" t="str">
        <f t="shared" si="11"/>
        <v/>
      </c>
      <c r="AS66" s="89"/>
      <c r="AT66" s="76" t="str">
        <f t="shared" si="12"/>
        <v/>
      </c>
      <c r="AU66" s="79">
        <f t="shared" si="13"/>
        <v>0</v>
      </c>
      <c r="AV66" s="89"/>
      <c r="AW66" s="76">
        <f t="shared" si="14"/>
        <v>0</v>
      </c>
      <c r="AX66" s="89"/>
      <c r="AY66" s="76" t="str">
        <f t="shared" si="15"/>
        <v/>
      </c>
      <c r="AZ66" s="89"/>
      <c r="BA66" s="76" t="str">
        <f t="shared" si="16"/>
        <v/>
      </c>
      <c r="BB66" s="79">
        <f t="shared" si="17"/>
        <v>0</v>
      </c>
      <c r="BC66" s="81">
        <f t="shared" si="18"/>
        <v>0</v>
      </c>
      <c r="BD66" s="81">
        <f t="shared" si="19"/>
        <v>0</v>
      </c>
      <c r="BE66" s="89"/>
      <c r="BF66" s="76" t="str">
        <f t="shared" si="20"/>
        <v/>
      </c>
      <c r="BG66" s="89"/>
      <c r="BH66" s="76">
        <f t="shared" si="21"/>
        <v>0</v>
      </c>
      <c r="BI66" s="89"/>
      <c r="BJ66" s="76" t="str">
        <f t="shared" si="44"/>
        <v/>
      </c>
      <c r="BK66" s="86">
        <f t="shared" si="22"/>
        <v>0</v>
      </c>
      <c r="BL66" s="89"/>
      <c r="BM66" s="76">
        <f t="shared" si="23"/>
        <v>0</v>
      </c>
      <c r="BN66" s="89"/>
      <c r="BO66" s="76">
        <f t="shared" si="24"/>
        <v>0</v>
      </c>
      <c r="BP66" s="89"/>
      <c r="BQ66" s="76">
        <f t="shared" si="25"/>
        <v>0</v>
      </c>
      <c r="BR66" s="89"/>
      <c r="BS66" s="76">
        <f t="shared" si="26"/>
        <v>0</v>
      </c>
      <c r="BT66" s="89"/>
      <c r="BU66" s="76">
        <f t="shared" si="27"/>
        <v>0</v>
      </c>
      <c r="BV66" s="88"/>
      <c r="BW66" s="76">
        <f t="shared" si="28"/>
        <v>0</v>
      </c>
      <c r="BX66" s="88"/>
      <c r="BY66" s="76">
        <f t="shared" si="29"/>
        <v>0</v>
      </c>
      <c r="BZ66" s="88"/>
      <c r="CA66" s="76">
        <f t="shared" si="30"/>
        <v>0</v>
      </c>
      <c r="CB66" s="88"/>
      <c r="CC66" s="76" t="str">
        <f t="shared" si="31"/>
        <v/>
      </c>
      <c r="CD66" s="88"/>
      <c r="CE66" s="76" t="str">
        <f t="shared" si="32"/>
        <v/>
      </c>
      <c r="CF66" s="88"/>
      <c r="CG66" s="76" t="str">
        <f t="shared" si="33"/>
        <v/>
      </c>
      <c r="CH66" s="88"/>
      <c r="CI66" s="76" t="str">
        <f t="shared" si="34"/>
        <v/>
      </c>
      <c r="CJ66" s="88"/>
      <c r="CK66" s="76" t="str">
        <f t="shared" si="35"/>
        <v/>
      </c>
      <c r="CL66" s="88"/>
      <c r="CM66" s="76" t="str">
        <f t="shared" si="36"/>
        <v/>
      </c>
      <c r="CN66" s="88"/>
      <c r="CO66" s="76" t="str">
        <f t="shared" si="37"/>
        <v/>
      </c>
      <c r="CP66" s="86">
        <f t="shared" si="38"/>
        <v>0</v>
      </c>
      <c r="CQ66" s="82">
        <f t="shared" si="39"/>
        <v>0</v>
      </c>
      <c r="CR66" s="82">
        <f t="shared" si="40"/>
        <v>0</v>
      </c>
      <c r="CS66" s="87">
        <f t="shared" si="45"/>
        <v>0</v>
      </c>
      <c r="CT66" s="87">
        <f>IFERROR(VLOOKUP(CS66,REGISTRATION!$Q$22:$R$32,2),"")</f>
        <v>5</v>
      </c>
      <c r="CU66" s="77" t="str">
        <f t="shared" si="42"/>
        <v>FAILED</v>
      </c>
    </row>
    <row r="67" spans="1:99" x14ac:dyDescent="0.25">
      <c r="A67" s="36">
        <f>REGISTRATION!A68</f>
        <v>58</v>
      </c>
      <c r="B67" s="36">
        <f>REGISTRATION!B68</f>
        <v>0</v>
      </c>
      <c r="C67" s="37" t="str">
        <f>UPPER(CONCATENATE(REGISTRATION!C68," ",REGISTRATION!D68," ",REGISTRATION!F68))</f>
        <v xml:space="preserve">  </v>
      </c>
      <c r="D67" s="89"/>
      <c r="E67" s="76">
        <f t="shared" si="43"/>
        <v>0</v>
      </c>
      <c r="F67" s="79">
        <f t="shared" si="46"/>
        <v>0</v>
      </c>
      <c r="G67" s="89"/>
      <c r="H67" s="76">
        <f t="shared" si="2"/>
        <v>0</v>
      </c>
      <c r="I67" s="79">
        <f t="shared" si="47"/>
        <v>0</v>
      </c>
      <c r="J67" s="89"/>
      <c r="K67" s="76">
        <f t="shared" si="3"/>
        <v>0</v>
      </c>
      <c r="L67" s="89"/>
      <c r="M67" s="76">
        <f t="shared" si="4"/>
        <v>0</v>
      </c>
      <c r="N67" s="89"/>
      <c r="O67" s="76">
        <f t="shared" si="5"/>
        <v>0</v>
      </c>
      <c r="P67" s="89"/>
      <c r="Q67" s="76">
        <f t="shared" si="6"/>
        <v>0</v>
      </c>
      <c r="R67" s="89"/>
      <c r="S67" s="76" t="str">
        <f t="shared" si="7"/>
        <v/>
      </c>
      <c r="T67" s="89"/>
      <c r="U67" s="76" t="str">
        <f t="shared" si="8"/>
        <v/>
      </c>
      <c r="V67" s="89"/>
      <c r="W67" s="78"/>
      <c r="X67" s="89"/>
      <c r="Y67" s="78"/>
      <c r="Z67" s="89"/>
      <c r="AA67" s="78"/>
      <c r="AB67" s="78"/>
      <c r="AC67" s="78"/>
      <c r="AD67" s="89"/>
      <c r="AE67" s="78"/>
      <c r="AF67" s="89"/>
      <c r="AG67" s="78"/>
      <c r="AH67" s="89"/>
      <c r="AI67" s="78"/>
      <c r="AJ67" s="89"/>
      <c r="AK67" s="78"/>
      <c r="AL67" s="78"/>
      <c r="AM67" s="78"/>
      <c r="AN67" s="79">
        <f t="shared" si="9"/>
        <v>0</v>
      </c>
      <c r="AO67" s="89"/>
      <c r="AP67" s="76">
        <f t="shared" si="10"/>
        <v>0</v>
      </c>
      <c r="AQ67" s="89"/>
      <c r="AR67" s="76" t="str">
        <f t="shared" si="11"/>
        <v/>
      </c>
      <c r="AS67" s="89"/>
      <c r="AT67" s="76" t="str">
        <f t="shared" si="12"/>
        <v/>
      </c>
      <c r="AU67" s="79">
        <f t="shared" si="13"/>
        <v>0</v>
      </c>
      <c r="AV67" s="89"/>
      <c r="AW67" s="76">
        <f t="shared" si="14"/>
        <v>0</v>
      </c>
      <c r="AX67" s="89"/>
      <c r="AY67" s="76" t="str">
        <f t="shared" si="15"/>
        <v/>
      </c>
      <c r="AZ67" s="89"/>
      <c r="BA67" s="76" t="str">
        <f t="shared" si="16"/>
        <v/>
      </c>
      <c r="BB67" s="79">
        <f t="shared" si="17"/>
        <v>0</v>
      </c>
      <c r="BC67" s="81">
        <f t="shared" si="18"/>
        <v>0</v>
      </c>
      <c r="BD67" s="81">
        <f t="shared" si="19"/>
        <v>0</v>
      </c>
      <c r="BE67" s="89"/>
      <c r="BF67" s="76" t="str">
        <f t="shared" si="20"/>
        <v/>
      </c>
      <c r="BG67" s="89"/>
      <c r="BH67" s="76">
        <f t="shared" si="21"/>
        <v>0</v>
      </c>
      <c r="BI67" s="89"/>
      <c r="BJ67" s="76" t="str">
        <f t="shared" si="44"/>
        <v/>
      </c>
      <c r="BK67" s="86">
        <f t="shared" si="22"/>
        <v>0</v>
      </c>
      <c r="BL67" s="89"/>
      <c r="BM67" s="76">
        <f t="shared" si="23"/>
        <v>0</v>
      </c>
      <c r="BN67" s="89"/>
      <c r="BO67" s="76">
        <f t="shared" si="24"/>
        <v>0</v>
      </c>
      <c r="BP67" s="89"/>
      <c r="BQ67" s="76">
        <f t="shared" si="25"/>
        <v>0</v>
      </c>
      <c r="BR67" s="89"/>
      <c r="BS67" s="76">
        <f t="shared" si="26"/>
        <v>0</v>
      </c>
      <c r="BT67" s="89"/>
      <c r="BU67" s="76">
        <f t="shared" si="27"/>
        <v>0</v>
      </c>
      <c r="BV67" s="88"/>
      <c r="BW67" s="76">
        <f t="shared" si="28"/>
        <v>0</v>
      </c>
      <c r="BX67" s="88"/>
      <c r="BY67" s="76">
        <f t="shared" si="29"/>
        <v>0</v>
      </c>
      <c r="BZ67" s="88"/>
      <c r="CA67" s="76">
        <f t="shared" si="30"/>
        <v>0</v>
      </c>
      <c r="CB67" s="88"/>
      <c r="CC67" s="76" t="str">
        <f t="shared" si="31"/>
        <v/>
      </c>
      <c r="CD67" s="88"/>
      <c r="CE67" s="76" t="str">
        <f t="shared" si="32"/>
        <v/>
      </c>
      <c r="CF67" s="88"/>
      <c r="CG67" s="76" t="str">
        <f t="shared" si="33"/>
        <v/>
      </c>
      <c r="CH67" s="88"/>
      <c r="CI67" s="76" t="str">
        <f t="shared" si="34"/>
        <v/>
      </c>
      <c r="CJ67" s="88"/>
      <c r="CK67" s="76" t="str">
        <f t="shared" si="35"/>
        <v/>
      </c>
      <c r="CL67" s="88"/>
      <c r="CM67" s="76" t="str">
        <f t="shared" si="36"/>
        <v/>
      </c>
      <c r="CN67" s="88"/>
      <c r="CO67" s="76" t="str">
        <f t="shared" si="37"/>
        <v/>
      </c>
      <c r="CP67" s="86">
        <f t="shared" si="38"/>
        <v>0</v>
      </c>
      <c r="CQ67" s="82">
        <f t="shared" si="39"/>
        <v>0</v>
      </c>
      <c r="CR67" s="82">
        <f t="shared" si="40"/>
        <v>0</v>
      </c>
      <c r="CS67" s="87">
        <f t="shared" si="45"/>
        <v>0</v>
      </c>
      <c r="CT67" s="87">
        <f>IFERROR(VLOOKUP(CS67,REGISTRATION!$Q$22:$R$32,2),"")</f>
        <v>5</v>
      </c>
      <c r="CU67" s="77" t="str">
        <f t="shared" si="42"/>
        <v>FAILED</v>
      </c>
    </row>
    <row r="68" spans="1:99" x14ac:dyDescent="0.25">
      <c r="A68" s="36">
        <f>REGISTRATION!A69</f>
        <v>59</v>
      </c>
      <c r="B68" s="36">
        <f>REGISTRATION!B69</f>
        <v>0</v>
      </c>
      <c r="C68" s="37" t="str">
        <f>UPPER(CONCATENATE(REGISTRATION!C69," ",REGISTRATION!D69," ",REGISTRATION!F69))</f>
        <v xml:space="preserve">  </v>
      </c>
      <c r="D68" s="89"/>
      <c r="E68" s="76">
        <f t="shared" si="43"/>
        <v>0</v>
      </c>
      <c r="F68" s="79">
        <f t="shared" si="46"/>
        <v>0</v>
      </c>
      <c r="G68" s="89"/>
      <c r="H68" s="76">
        <f t="shared" si="2"/>
        <v>0</v>
      </c>
      <c r="I68" s="79">
        <f t="shared" si="47"/>
        <v>0</v>
      </c>
      <c r="J68" s="89"/>
      <c r="K68" s="76">
        <f t="shared" si="3"/>
        <v>0</v>
      </c>
      <c r="L68" s="89"/>
      <c r="M68" s="76">
        <f t="shared" si="4"/>
        <v>0</v>
      </c>
      <c r="N68" s="89"/>
      <c r="O68" s="76">
        <f t="shared" si="5"/>
        <v>0</v>
      </c>
      <c r="P68" s="89"/>
      <c r="Q68" s="76">
        <f t="shared" si="6"/>
        <v>0</v>
      </c>
      <c r="R68" s="89"/>
      <c r="S68" s="76" t="str">
        <f t="shared" si="7"/>
        <v/>
      </c>
      <c r="T68" s="89"/>
      <c r="U68" s="76" t="str">
        <f t="shared" si="8"/>
        <v/>
      </c>
      <c r="V68" s="89"/>
      <c r="W68" s="78"/>
      <c r="X68" s="89"/>
      <c r="Y68" s="78"/>
      <c r="Z68" s="89"/>
      <c r="AA68" s="78"/>
      <c r="AB68" s="78"/>
      <c r="AC68" s="78"/>
      <c r="AD68" s="89"/>
      <c r="AE68" s="78"/>
      <c r="AF68" s="89"/>
      <c r="AG68" s="78"/>
      <c r="AH68" s="89"/>
      <c r="AI68" s="78"/>
      <c r="AJ68" s="89"/>
      <c r="AK68" s="78"/>
      <c r="AL68" s="78"/>
      <c r="AM68" s="78"/>
      <c r="AN68" s="79">
        <f t="shared" si="9"/>
        <v>0</v>
      </c>
      <c r="AO68" s="89"/>
      <c r="AP68" s="76">
        <f t="shared" si="10"/>
        <v>0</v>
      </c>
      <c r="AQ68" s="89"/>
      <c r="AR68" s="76" t="str">
        <f t="shared" si="11"/>
        <v/>
      </c>
      <c r="AS68" s="89"/>
      <c r="AT68" s="76" t="str">
        <f t="shared" si="12"/>
        <v/>
      </c>
      <c r="AU68" s="79">
        <f t="shared" si="13"/>
        <v>0</v>
      </c>
      <c r="AV68" s="89"/>
      <c r="AW68" s="76">
        <f t="shared" si="14"/>
        <v>0</v>
      </c>
      <c r="AX68" s="89"/>
      <c r="AY68" s="76" t="str">
        <f t="shared" si="15"/>
        <v/>
      </c>
      <c r="AZ68" s="89"/>
      <c r="BA68" s="76" t="str">
        <f t="shared" si="16"/>
        <v/>
      </c>
      <c r="BB68" s="79">
        <f t="shared" si="17"/>
        <v>0</v>
      </c>
      <c r="BC68" s="81">
        <f t="shared" si="18"/>
        <v>0</v>
      </c>
      <c r="BD68" s="81">
        <f t="shared" si="19"/>
        <v>0</v>
      </c>
      <c r="BE68" s="89"/>
      <c r="BF68" s="76" t="str">
        <f t="shared" si="20"/>
        <v/>
      </c>
      <c r="BG68" s="89"/>
      <c r="BH68" s="76">
        <f t="shared" si="21"/>
        <v>0</v>
      </c>
      <c r="BI68" s="89"/>
      <c r="BJ68" s="76" t="str">
        <f t="shared" si="44"/>
        <v/>
      </c>
      <c r="BK68" s="86">
        <f t="shared" si="22"/>
        <v>0</v>
      </c>
      <c r="BL68" s="89"/>
      <c r="BM68" s="76">
        <f t="shared" si="23"/>
        <v>0</v>
      </c>
      <c r="BN68" s="89"/>
      <c r="BO68" s="76">
        <f t="shared" si="24"/>
        <v>0</v>
      </c>
      <c r="BP68" s="89"/>
      <c r="BQ68" s="76">
        <f t="shared" si="25"/>
        <v>0</v>
      </c>
      <c r="BR68" s="89"/>
      <c r="BS68" s="76">
        <f t="shared" si="26"/>
        <v>0</v>
      </c>
      <c r="BT68" s="89"/>
      <c r="BU68" s="76">
        <f t="shared" si="27"/>
        <v>0</v>
      </c>
      <c r="BV68" s="88"/>
      <c r="BW68" s="76">
        <f t="shared" si="28"/>
        <v>0</v>
      </c>
      <c r="BX68" s="88"/>
      <c r="BY68" s="76">
        <f t="shared" si="29"/>
        <v>0</v>
      </c>
      <c r="BZ68" s="88"/>
      <c r="CA68" s="76">
        <f t="shared" si="30"/>
        <v>0</v>
      </c>
      <c r="CB68" s="88"/>
      <c r="CC68" s="76" t="str">
        <f t="shared" si="31"/>
        <v/>
      </c>
      <c r="CD68" s="88"/>
      <c r="CE68" s="76" t="str">
        <f t="shared" si="32"/>
        <v/>
      </c>
      <c r="CF68" s="88"/>
      <c r="CG68" s="76" t="str">
        <f t="shared" si="33"/>
        <v/>
      </c>
      <c r="CH68" s="88"/>
      <c r="CI68" s="76" t="str">
        <f t="shared" si="34"/>
        <v/>
      </c>
      <c r="CJ68" s="88"/>
      <c r="CK68" s="76" t="str">
        <f t="shared" si="35"/>
        <v/>
      </c>
      <c r="CL68" s="88"/>
      <c r="CM68" s="76" t="str">
        <f t="shared" si="36"/>
        <v/>
      </c>
      <c r="CN68" s="88"/>
      <c r="CO68" s="76" t="str">
        <f t="shared" si="37"/>
        <v/>
      </c>
      <c r="CP68" s="86">
        <f t="shared" si="38"/>
        <v>0</v>
      </c>
      <c r="CQ68" s="82">
        <f t="shared" si="39"/>
        <v>0</v>
      </c>
      <c r="CR68" s="82">
        <f t="shared" si="40"/>
        <v>0</v>
      </c>
      <c r="CS68" s="87">
        <f t="shared" si="45"/>
        <v>0</v>
      </c>
      <c r="CT68" s="87">
        <f>IFERROR(VLOOKUP(CS68,REGISTRATION!$Q$22:$R$32,2),"")</f>
        <v>5</v>
      </c>
      <c r="CU68" s="77" t="str">
        <f t="shared" si="42"/>
        <v>FAILED</v>
      </c>
    </row>
    <row r="69" spans="1:99" x14ac:dyDescent="0.25">
      <c r="A69" s="36">
        <f>REGISTRATION!A70</f>
        <v>60</v>
      </c>
      <c r="B69" s="36">
        <f>REGISTRATION!B70</f>
        <v>0</v>
      </c>
      <c r="C69" s="37" t="str">
        <f>UPPER(CONCATENATE(REGISTRATION!C70," ",REGISTRATION!D70," ",REGISTRATION!F70))</f>
        <v xml:space="preserve">  </v>
      </c>
      <c r="D69" s="89"/>
      <c r="E69" s="76">
        <f t="shared" si="43"/>
        <v>0</v>
      </c>
      <c r="F69" s="79">
        <f t="shared" si="46"/>
        <v>0</v>
      </c>
      <c r="G69" s="89"/>
      <c r="H69" s="76">
        <f t="shared" si="2"/>
        <v>0</v>
      </c>
      <c r="I69" s="79">
        <f t="shared" si="47"/>
        <v>0</v>
      </c>
      <c r="J69" s="89"/>
      <c r="K69" s="76">
        <f t="shared" si="3"/>
        <v>0</v>
      </c>
      <c r="L69" s="89"/>
      <c r="M69" s="76">
        <f t="shared" si="4"/>
        <v>0</v>
      </c>
      <c r="N69" s="89"/>
      <c r="O69" s="76">
        <f t="shared" si="5"/>
        <v>0</v>
      </c>
      <c r="P69" s="89"/>
      <c r="Q69" s="76">
        <f t="shared" si="6"/>
        <v>0</v>
      </c>
      <c r="R69" s="89"/>
      <c r="S69" s="76" t="str">
        <f t="shared" si="7"/>
        <v/>
      </c>
      <c r="T69" s="89"/>
      <c r="U69" s="76" t="str">
        <f t="shared" si="8"/>
        <v/>
      </c>
      <c r="V69" s="89"/>
      <c r="W69" s="78"/>
      <c r="X69" s="89"/>
      <c r="Y69" s="78"/>
      <c r="Z69" s="89"/>
      <c r="AA69" s="78"/>
      <c r="AB69" s="78"/>
      <c r="AC69" s="78"/>
      <c r="AD69" s="89"/>
      <c r="AE69" s="78"/>
      <c r="AF69" s="89"/>
      <c r="AG69" s="78"/>
      <c r="AH69" s="89"/>
      <c r="AI69" s="78"/>
      <c r="AJ69" s="89"/>
      <c r="AK69" s="78"/>
      <c r="AL69" s="78"/>
      <c r="AM69" s="78"/>
      <c r="AN69" s="79">
        <f t="shared" si="9"/>
        <v>0</v>
      </c>
      <c r="AO69" s="89"/>
      <c r="AP69" s="76">
        <f t="shared" si="10"/>
        <v>0</v>
      </c>
      <c r="AQ69" s="89"/>
      <c r="AR69" s="76" t="str">
        <f t="shared" si="11"/>
        <v/>
      </c>
      <c r="AS69" s="89"/>
      <c r="AT69" s="76" t="str">
        <f t="shared" si="12"/>
        <v/>
      </c>
      <c r="AU69" s="79">
        <f t="shared" si="13"/>
        <v>0</v>
      </c>
      <c r="AV69" s="89"/>
      <c r="AW69" s="76">
        <f t="shared" si="14"/>
        <v>0</v>
      </c>
      <c r="AX69" s="89"/>
      <c r="AY69" s="76" t="str">
        <f t="shared" si="15"/>
        <v/>
      </c>
      <c r="AZ69" s="89"/>
      <c r="BA69" s="76" t="str">
        <f t="shared" si="16"/>
        <v/>
      </c>
      <c r="BB69" s="79">
        <f t="shared" si="17"/>
        <v>0</v>
      </c>
      <c r="BC69" s="81">
        <f t="shared" si="18"/>
        <v>0</v>
      </c>
      <c r="BD69" s="81">
        <f t="shared" si="19"/>
        <v>0</v>
      </c>
      <c r="BE69" s="89"/>
      <c r="BF69" s="76" t="str">
        <f t="shared" si="20"/>
        <v/>
      </c>
      <c r="BG69" s="89"/>
      <c r="BH69" s="76">
        <f t="shared" si="21"/>
        <v>0</v>
      </c>
      <c r="BI69" s="89"/>
      <c r="BJ69" s="76" t="str">
        <f t="shared" si="44"/>
        <v/>
      </c>
      <c r="BK69" s="86">
        <f t="shared" si="22"/>
        <v>0</v>
      </c>
      <c r="BL69" s="89"/>
      <c r="BM69" s="76">
        <f t="shared" si="23"/>
        <v>0</v>
      </c>
      <c r="BN69" s="89"/>
      <c r="BO69" s="76">
        <f t="shared" si="24"/>
        <v>0</v>
      </c>
      <c r="BP69" s="89"/>
      <c r="BQ69" s="76">
        <f t="shared" si="25"/>
        <v>0</v>
      </c>
      <c r="BR69" s="89"/>
      <c r="BS69" s="76">
        <f t="shared" si="26"/>
        <v>0</v>
      </c>
      <c r="BT69" s="89"/>
      <c r="BU69" s="76">
        <f t="shared" si="27"/>
        <v>0</v>
      </c>
      <c r="BV69" s="88"/>
      <c r="BW69" s="76">
        <f t="shared" si="28"/>
        <v>0</v>
      </c>
      <c r="BX69" s="88"/>
      <c r="BY69" s="76">
        <f t="shared" si="29"/>
        <v>0</v>
      </c>
      <c r="BZ69" s="88"/>
      <c r="CA69" s="76">
        <f t="shared" si="30"/>
        <v>0</v>
      </c>
      <c r="CB69" s="88"/>
      <c r="CC69" s="76" t="str">
        <f t="shared" si="31"/>
        <v/>
      </c>
      <c r="CD69" s="88"/>
      <c r="CE69" s="76" t="str">
        <f t="shared" si="32"/>
        <v/>
      </c>
      <c r="CF69" s="88"/>
      <c r="CG69" s="76" t="str">
        <f t="shared" si="33"/>
        <v/>
      </c>
      <c r="CH69" s="88"/>
      <c r="CI69" s="76" t="str">
        <f t="shared" si="34"/>
        <v/>
      </c>
      <c r="CJ69" s="88"/>
      <c r="CK69" s="76" t="str">
        <f t="shared" si="35"/>
        <v/>
      </c>
      <c r="CL69" s="88"/>
      <c r="CM69" s="90" t="str">
        <f t="shared" si="36"/>
        <v/>
      </c>
      <c r="CN69" s="88"/>
      <c r="CO69" s="90" t="str">
        <f t="shared" si="37"/>
        <v/>
      </c>
      <c r="CP69" s="91">
        <f t="shared" si="38"/>
        <v>0</v>
      </c>
      <c r="CQ69" s="82">
        <f t="shared" si="39"/>
        <v>0</v>
      </c>
      <c r="CR69" s="82">
        <f t="shared" si="40"/>
        <v>0</v>
      </c>
      <c r="CS69" s="87">
        <f t="shared" si="45"/>
        <v>0</v>
      </c>
      <c r="CT69" s="87">
        <f>IFERROR(VLOOKUP(CS69,REGISTRATION!$Q$22:$R$32,2),"")</f>
        <v>5</v>
      </c>
      <c r="CU69" s="77" t="str">
        <f t="shared" si="42"/>
        <v>FAILED</v>
      </c>
    </row>
    <row r="70" spans="1:99" x14ac:dyDescent="0.25">
      <c r="A70" s="36">
        <f>REGISTRATION!A71</f>
        <v>61</v>
      </c>
      <c r="B70" s="36">
        <f>REGISTRATION!B71</f>
        <v>0</v>
      </c>
      <c r="C70" s="37" t="str">
        <f>UPPER(CONCATENATE(REGISTRATION!C71," ",REGISTRATION!D71," ",REGISTRATION!F71))</f>
        <v xml:space="preserve">  </v>
      </c>
      <c r="D70" s="89"/>
      <c r="E70" s="76">
        <f t="shared" si="43"/>
        <v>0</v>
      </c>
      <c r="F70" s="79">
        <f t="shared" si="46"/>
        <v>0</v>
      </c>
      <c r="G70" s="89"/>
      <c r="H70" s="76">
        <f t="shared" si="2"/>
        <v>0</v>
      </c>
      <c r="I70" s="79">
        <f t="shared" si="47"/>
        <v>0</v>
      </c>
      <c r="J70" s="89"/>
      <c r="K70" s="76">
        <f t="shared" si="3"/>
        <v>0</v>
      </c>
      <c r="L70" s="89"/>
      <c r="M70" s="76">
        <f t="shared" si="4"/>
        <v>0</v>
      </c>
      <c r="N70" s="89"/>
      <c r="O70" s="76">
        <f t="shared" si="5"/>
        <v>0</v>
      </c>
      <c r="P70" s="89"/>
      <c r="Q70" s="76">
        <f t="shared" si="6"/>
        <v>0</v>
      </c>
      <c r="R70" s="89"/>
      <c r="S70" s="76" t="str">
        <f t="shared" si="7"/>
        <v/>
      </c>
      <c r="T70" s="89"/>
      <c r="U70" s="76" t="str">
        <f t="shared" si="8"/>
        <v/>
      </c>
      <c r="V70" s="89"/>
      <c r="W70" s="78"/>
      <c r="X70" s="89"/>
      <c r="Y70" s="78"/>
      <c r="Z70" s="89"/>
      <c r="AA70" s="78"/>
      <c r="AB70" s="78"/>
      <c r="AC70" s="78"/>
      <c r="AD70" s="89"/>
      <c r="AE70" s="78"/>
      <c r="AF70" s="89"/>
      <c r="AG70" s="78"/>
      <c r="AH70" s="89"/>
      <c r="AI70" s="78"/>
      <c r="AJ70" s="89"/>
      <c r="AK70" s="78"/>
      <c r="AL70" s="78"/>
      <c r="AM70" s="78"/>
      <c r="AN70" s="79">
        <f t="shared" si="9"/>
        <v>0</v>
      </c>
      <c r="AO70" s="89"/>
      <c r="AP70" s="76">
        <f t="shared" si="10"/>
        <v>0</v>
      </c>
      <c r="AQ70" s="89"/>
      <c r="AR70" s="76" t="str">
        <f t="shared" si="11"/>
        <v/>
      </c>
      <c r="AS70" s="89"/>
      <c r="AT70" s="76" t="str">
        <f t="shared" si="12"/>
        <v/>
      </c>
      <c r="AU70" s="79">
        <f t="shared" si="13"/>
        <v>0</v>
      </c>
      <c r="AV70" s="89"/>
      <c r="AW70" s="76">
        <f t="shared" si="14"/>
        <v>0</v>
      </c>
      <c r="AX70" s="89"/>
      <c r="AY70" s="76" t="str">
        <f t="shared" si="15"/>
        <v/>
      </c>
      <c r="AZ70" s="89"/>
      <c r="BA70" s="76" t="str">
        <f t="shared" si="16"/>
        <v/>
      </c>
      <c r="BB70" s="79">
        <f t="shared" si="17"/>
        <v>0</v>
      </c>
      <c r="BC70" s="81">
        <f t="shared" si="18"/>
        <v>0</v>
      </c>
      <c r="BD70" s="81">
        <f t="shared" si="19"/>
        <v>0</v>
      </c>
      <c r="BE70" s="89"/>
      <c r="BF70" s="76" t="str">
        <f t="shared" si="20"/>
        <v/>
      </c>
      <c r="BG70" s="89"/>
      <c r="BH70" s="76">
        <f t="shared" si="21"/>
        <v>0</v>
      </c>
      <c r="BI70" s="89"/>
      <c r="BJ70" s="76" t="str">
        <f t="shared" si="44"/>
        <v/>
      </c>
      <c r="BK70" s="86">
        <f t="shared" si="22"/>
        <v>0</v>
      </c>
      <c r="BL70" s="89"/>
      <c r="BM70" s="76">
        <f t="shared" si="23"/>
        <v>0</v>
      </c>
      <c r="BN70" s="89"/>
      <c r="BO70" s="76">
        <f t="shared" si="24"/>
        <v>0</v>
      </c>
      <c r="BP70" s="89"/>
      <c r="BQ70" s="76">
        <f t="shared" si="25"/>
        <v>0</v>
      </c>
      <c r="BR70" s="89"/>
      <c r="BS70" s="76">
        <f t="shared" si="26"/>
        <v>0</v>
      </c>
      <c r="BT70" s="89"/>
      <c r="BU70" s="76">
        <f t="shared" si="27"/>
        <v>0</v>
      </c>
      <c r="BV70" s="88"/>
      <c r="BW70" s="76">
        <f t="shared" si="28"/>
        <v>0</v>
      </c>
      <c r="BX70" s="88"/>
      <c r="BY70" s="76">
        <f t="shared" si="29"/>
        <v>0</v>
      </c>
      <c r="BZ70" s="88"/>
      <c r="CA70" s="76">
        <f t="shared" si="30"/>
        <v>0</v>
      </c>
      <c r="CB70" s="88"/>
      <c r="CC70" s="76" t="str">
        <f t="shared" si="31"/>
        <v/>
      </c>
      <c r="CD70" s="88"/>
      <c r="CE70" s="76" t="str">
        <f t="shared" si="32"/>
        <v/>
      </c>
      <c r="CF70" s="88"/>
      <c r="CG70" s="76" t="str">
        <f t="shared" si="33"/>
        <v/>
      </c>
      <c r="CH70" s="88"/>
      <c r="CI70" s="76" t="str">
        <f t="shared" si="34"/>
        <v/>
      </c>
      <c r="CJ70" s="88"/>
      <c r="CK70" s="76" t="str">
        <f t="shared" si="35"/>
        <v/>
      </c>
      <c r="CL70" s="88"/>
      <c r="CM70" s="76" t="str">
        <f t="shared" si="36"/>
        <v/>
      </c>
      <c r="CN70" s="88"/>
      <c r="CO70" s="76" t="str">
        <f t="shared" si="37"/>
        <v/>
      </c>
      <c r="CP70" s="86">
        <f t="shared" si="38"/>
        <v>0</v>
      </c>
      <c r="CQ70" s="82">
        <f t="shared" si="39"/>
        <v>0</v>
      </c>
      <c r="CR70" s="82">
        <f t="shared" si="40"/>
        <v>0</v>
      </c>
      <c r="CS70" s="87">
        <f t="shared" si="45"/>
        <v>0</v>
      </c>
      <c r="CT70" s="87">
        <f>IFERROR(VLOOKUP(CS70,REGISTRATION!$Q$22:$R$32,2),"")</f>
        <v>5</v>
      </c>
      <c r="CU70" s="77" t="str">
        <f t="shared" si="42"/>
        <v>FAILED</v>
      </c>
    </row>
  </sheetData>
  <mergeCells count="98">
    <mergeCell ref="CS6:CS9"/>
    <mergeCell ref="A5:A9"/>
    <mergeCell ref="B5:B9"/>
    <mergeCell ref="C5:C9"/>
    <mergeCell ref="D5:BD5"/>
    <mergeCell ref="BE5:CR5"/>
    <mergeCell ref="D8:F8"/>
    <mergeCell ref="G8:I8"/>
    <mergeCell ref="J8:K8"/>
    <mergeCell ref="L8:M8"/>
    <mergeCell ref="AV7:AW7"/>
    <mergeCell ref="AX7:AY7"/>
    <mergeCell ref="AZ7:BA7"/>
    <mergeCell ref="BG7:BH7"/>
    <mergeCell ref="CF7:CG7"/>
    <mergeCell ref="CH7:CI7"/>
    <mergeCell ref="CS5:CU5"/>
    <mergeCell ref="BL7:BM7"/>
    <mergeCell ref="BN7:BO7"/>
    <mergeCell ref="BP7:BQ7"/>
    <mergeCell ref="BR7:BS7"/>
    <mergeCell ref="CL7:CM7"/>
    <mergeCell ref="CN7:CO7"/>
    <mergeCell ref="BT7:BU7"/>
    <mergeCell ref="BV7:BW7"/>
    <mergeCell ref="BX7:BY7"/>
    <mergeCell ref="BZ7:CA7"/>
    <mergeCell ref="CB7:CC7"/>
    <mergeCell ref="CJ7:CK7"/>
    <mergeCell ref="CD7:CE7"/>
    <mergeCell ref="CQ6:CR8"/>
    <mergeCell ref="CN8:CO8"/>
    <mergeCell ref="AO6:AU6"/>
    <mergeCell ref="AV6:BB6"/>
    <mergeCell ref="CU6:CU9"/>
    <mergeCell ref="J7:K7"/>
    <mergeCell ref="L7:M7"/>
    <mergeCell ref="N7:O7"/>
    <mergeCell ref="P7:Q7"/>
    <mergeCell ref="R7:S7"/>
    <mergeCell ref="T7:U7"/>
    <mergeCell ref="BC6:BD8"/>
    <mergeCell ref="BE6:BK6"/>
    <mergeCell ref="BL6:CP6"/>
    <mergeCell ref="AD7:AE7"/>
    <mergeCell ref="AF7:AG7"/>
    <mergeCell ref="CT6:CT9"/>
    <mergeCell ref="BE7:BF7"/>
    <mergeCell ref="BI7:BJ7"/>
    <mergeCell ref="AH7:AI7"/>
    <mergeCell ref="AJ7:AK7"/>
    <mergeCell ref="AL7:AM7"/>
    <mergeCell ref="AO7:AP7"/>
    <mergeCell ref="AQ7:AR7"/>
    <mergeCell ref="AS7:AT7"/>
    <mergeCell ref="AH8:AI8"/>
    <mergeCell ref="BI8:BJ8"/>
    <mergeCell ref="BL8:BM8"/>
    <mergeCell ref="BN8:BO8"/>
    <mergeCell ref="AL8:AM8"/>
    <mergeCell ref="AO8:AP8"/>
    <mergeCell ref="AQ8:AR8"/>
    <mergeCell ref="AS8:AT8"/>
    <mergeCell ref="BE8:BF8"/>
    <mergeCell ref="AZ8:BA8"/>
    <mergeCell ref="BG8:BH8"/>
    <mergeCell ref="BZ8:CA8"/>
    <mergeCell ref="D6:I6"/>
    <mergeCell ref="X8:Y8"/>
    <mergeCell ref="Z8:AA8"/>
    <mergeCell ref="AB8:AC8"/>
    <mergeCell ref="N8:O8"/>
    <mergeCell ref="P8:Q8"/>
    <mergeCell ref="R8:S8"/>
    <mergeCell ref="T8:U8"/>
    <mergeCell ref="V8:W8"/>
    <mergeCell ref="X7:Y7"/>
    <mergeCell ref="Z7:AA7"/>
    <mergeCell ref="AB7:AC7"/>
    <mergeCell ref="J6:AN6"/>
    <mergeCell ref="V7:W7"/>
    <mergeCell ref="AF8:AG8"/>
    <mergeCell ref="AD8:AE8"/>
    <mergeCell ref="AJ8:AK8"/>
    <mergeCell ref="AV8:AW8"/>
    <mergeCell ref="AX8:AY8"/>
    <mergeCell ref="A2:CU3"/>
    <mergeCell ref="CB8:CC8"/>
    <mergeCell ref="CD8:CE8"/>
    <mergeCell ref="CF8:CG8"/>
    <mergeCell ref="CH8:CI8"/>
    <mergeCell ref="CJ8:CK8"/>
    <mergeCell ref="CL8:CM8"/>
    <mergeCell ref="BP8:BQ8"/>
    <mergeCell ref="BR8:BS8"/>
    <mergeCell ref="BT8:BU8"/>
    <mergeCell ref="BV8:BW8"/>
    <mergeCell ref="BX8:BY8"/>
  </mergeCells>
  <conditionalFormatting sqref="CU10:CU70">
    <cfRule type="cellIs" dxfId="3" priority="1" operator="equal">
      <formula>"FAILED"</formula>
    </cfRule>
  </conditionalFormatting>
  <dataValidations count="3">
    <dataValidation allowBlank="1" showInputMessage="1" showErrorMessage="1" promptTitle="Input" prompt="Date(mm-dd)" sqref="BL7:CO7 BE7:BJ7 AV7:BA7 AO7:AT7 E7:F7 H7:AM7" xr:uid="{00000000-0002-0000-0100-000000000000}"/>
    <dataValidation type="whole" allowBlank="1" showInputMessage="1" showErrorMessage="1" errorTitle="Grading System" error="Enter 5-100 Only" promptTitle="Input" prompt="No. of Items (5-100)" sqref="D9:E9 CN9 CL9 CJ9 CH9 CF9 CD9 CB9 BZ9 BX9 BT9 BV9 BR9 BN9 BP9 BL9 BI9 BG9 BE9 AL9 AJ9 AH9 AF9 AD9 AB9 Z9 X9 V9 T9 R9 P9 N9 L9 J9 G9:H9 AO9 AQ9 AS9" xr:uid="{00000000-0002-0000-0100-000001000000}">
      <formula1>5</formula1>
      <formula2>100</formula2>
    </dataValidation>
    <dataValidation allowBlank="1" showInputMessage="1" showErrorMessage="1" promptTitle="Grading System" prompt="Number of Quizzes" sqref="AN7" xr:uid="{00000000-0002-0000-0100-000002000000}"/>
  </dataValidations>
  <pageMargins left="0.7" right="0.7" top="0.75" bottom="0.75" header="0.3" footer="0.3"/>
  <pageSetup orientation="portrait" horizontalDpi="360" verticalDpi="36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2:P79"/>
  <sheetViews>
    <sheetView view="pageBreakPreview" zoomScaleNormal="100" zoomScaleSheetLayoutView="100" workbookViewId="0">
      <selection activeCell="H8" sqref="H8"/>
    </sheetView>
  </sheetViews>
  <sheetFormatPr defaultRowHeight="15" x14ac:dyDescent="0.25"/>
  <cols>
    <col min="1" max="1" width="3.85546875" customWidth="1"/>
    <col min="2" max="2" width="27.28515625" customWidth="1"/>
  </cols>
  <sheetData>
    <row r="2" spans="1:16" x14ac:dyDescent="0.25">
      <c r="A2" s="232" t="str">
        <f>UPPER(CONCATENATE("GRADING SHEET A.Y."," ",REGISTRATION!Q12))</f>
        <v>GRADING SHEET A.Y. 2017-2018</v>
      </c>
      <c r="B2" s="232"/>
      <c r="C2" s="232"/>
      <c r="D2" s="232"/>
      <c r="E2" s="232"/>
      <c r="F2" s="232"/>
      <c r="G2" s="232"/>
      <c r="H2" s="232"/>
      <c r="I2" s="232"/>
      <c r="J2" s="232"/>
      <c r="K2" s="232"/>
      <c r="L2" s="232"/>
      <c r="M2" s="232"/>
      <c r="N2" s="232"/>
      <c r="O2" s="232"/>
      <c r="P2" s="232"/>
    </row>
    <row r="3" spans="1:16" x14ac:dyDescent="0.25">
      <c r="A3" s="232"/>
      <c r="B3" s="232"/>
      <c r="C3" s="232"/>
      <c r="D3" s="232"/>
      <c r="E3" s="232"/>
      <c r="F3" s="232"/>
      <c r="G3" s="232"/>
      <c r="H3" s="232"/>
      <c r="I3" s="232"/>
      <c r="J3" s="232"/>
      <c r="K3" s="232"/>
      <c r="L3" s="232"/>
      <c r="M3" s="232"/>
      <c r="N3" s="232"/>
      <c r="O3" s="232"/>
      <c r="P3" s="232"/>
    </row>
    <row r="5" spans="1:16" x14ac:dyDescent="0.25">
      <c r="B5" t="str">
        <f>REGISTRATION!A6</f>
        <v>Subject:</v>
      </c>
      <c r="C5" s="106" t="str">
        <f>REGISTRATION!C6</f>
        <v>Data Structure</v>
      </c>
      <c r="D5" s="104"/>
      <c r="E5" s="104"/>
      <c r="F5" s="104"/>
      <c r="G5" s="104"/>
      <c r="H5" s="104"/>
    </row>
    <row r="6" spans="1:16" x14ac:dyDescent="0.25">
      <c r="B6" t="str">
        <f>REGISTRATION!A7</f>
        <v>Subject Code:</v>
      </c>
      <c r="C6" s="107" t="str">
        <f>REGISTRATION!C7</f>
        <v>COSC 60</v>
      </c>
      <c r="D6" s="105"/>
      <c r="E6" s="105"/>
      <c r="F6" s="105"/>
      <c r="G6" s="105"/>
      <c r="H6" s="105"/>
    </row>
    <row r="7" spans="1:16" x14ac:dyDescent="0.25">
      <c r="B7" t="s">
        <v>170</v>
      </c>
      <c r="C7" s="107" t="str">
        <f>'SEMESTRAL GRADE'!C16:E16</f>
        <v>BSIT D</v>
      </c>
      <c r="D7" s="105"/>
      <c r="E7" s="105"/>
      <c r="F7" s="105"/>
      <c r="G7" s="105"/>
      <c r="H7" s="105"/>
    </row>
    <row r="8" spans="1:16" x14ac:dyDescent="0.25">
      <c r="B8" t="str">
        <f>'SEMESTRAL GRADE'!B17</f>
        <v>Semester/Summer,AY</v>
      </c>
      <c r="C8" s="106" t="str">
        <f>'SEMESTRAL GRADE'!C17:E17</f>
        <v>SECOND SEMESTER A.Y. 2017-2018</v>
      </c>
      <c r="D8" s="104"/>
      <c r="E8" s="104"/>
      <c r="F8" s="104"/>
      <c r="G8" s="104"/>
      <c r="H8" s="104"/>
    </row>
    <row r="9" spans="1:16" ht="15.75" thickBot="1" x14ac:dyDescent="0.3"/>
    <row r="10" spans="1:16" ht="15" customHeight="1" x14ac:dyDescent="0.25">
      <c r="A10" s="244" t="s">
        <v>12</v>
      </c>
      <c r="B10" s="38" t="s">
        <v>85</v>
      </c>
      <c r="C10" s="233" t="s">
        <v>86</v>
      </c>
      <c r="D10" s="233"/>
      <c r="E10" s="233"/>
      <c r="F10" s="233"/>
      <c r="G10" s="233"/>
      <c r="H10" s="233"/>
      <c r="I10" s="233"/>
      <c r="J10" s="233" t="s">
        <v>87</v>
      </c>
      <c r="K10" s="233"/>
      <c r="L10" s="233"/>
      <c r="M10" s="233"/>
      <c r="N10" s="234" t="s">
        <v>32</v>
      </c>
      <c r="O10" s="235"/>
      <c r="P10" s="238" t="s">
        <v>88</v>
      </c>
    </row>
    <row r="11" spans="1:16" x14ac:dyDescent="0.25">
      <c r="A11" s="245"/>
      <c r="B11" s="241" t="s">
        <v>89</v>
      </c>
      <c r="C11" s="39" t="s">
        <v>93</v>
      </c>
      <c r="D11" s="40" t="s">
        <v>129</v>
      </c>
      <c r="E11" s="39" t="s">
        <v>20</v>
      </c>
      <c r="F11" s="39" t="s">
        <v>62</v>
      </c>
      <c r="G11" s="39" t="s">
        <v>66</v>
      </c>
      <c r="H11" s="243" t="s">
        <v>90</v>
      </c>
      <c r="I11" s="243"/>
      <c r="J11" s="39" t="s">
        <v>169</v>
      </c>
      <c r="K11" s="39" t="s">
        <v>94</v>
      </c>
      <c r="L11" s="243" t="s">
        <v>91</v>
      </c>
      <c r="M11" s="243"/>
      <c r="N11" s="236"/>
      <c r="O11" s="237"/>
      <c r="P11" s="239"/>
    </row>
    <row r="12" spans="1:16" ht="15.75" thickBot="1" x14ac:dyDescent="0.3">
      <c r="A12" s="246"/>
      <c r="B12" s="242"/>
      <c r="C12" s="41">
        <f>'RAW GRADES'!F7</f>
        <v>0.3</v>
      </c>
      <c r="D12" s="41">
        <f>'RAW GRADES'!I7</f>
        <v>0.3</v>
      </c>
      <c r="E12" s="41">
        <f>'RAW GRADES'!AN7</f>
        <v>0.2</v>
      </c>
      <c r="F12" s="41">
        <f>'RAW GRADES'!AU7</f>
        <v>0.1</v>
      </c>
      <c r="G12" s="41">
        <f>'RAW GRADES'!BB7</f>
        <v>0.1</v>
      </c>
      <c r="H12" s="42" t="s">
        <v>92</v>
      </c>
      <c r="I12" s="42" t="s">
        <v>39</v>
      </c>
      <c r="J12" s="41">
        <f>'RAW GRADES'!BK7</f>
        <v>0.5</v>
      </c>
      <c r="K12" s="41">
        <f>'RAW GRADES'!CP7</f>
        <v>0.5</v>
      </c>
      <c r="L12" s="41" t="s">
        <v>92</v>
      </c>
      <c r="M12" s="42" t="s">
        <v>39</v>
      </c>
      <c r="N12" s="43" t="s">
        <v>92</v>
      </c>
      <c r="O12" s="43" t="s">
        <v>39</v>
      </c>
      <c r="P12" s="240"/>
    </row>
    <row r="13" spans="1:16" x14ac:dyDescent="0.25">
      <c r="A13" s="44">
        <v>1</v>
      </c>
      <c r="B13" s="45" t="str">
        <f>'RAW GRADES'!C10</f>
        <v>ABAD CYN EULESIS T</v>
      </c>
      <c r="C13" s="46">
        <f>'RAW GRADES'!F10</f>
        <v>26.4</v>
      </c>
      <c r="D13" s="73">
        <f>'RAW GRADES'!I10</f>
        <v>0</v>
      </c>
      <c r="E13" s="47">
        <f>'RAW GRADES'!AN10</f>
        <v>19.5</v>
      </c>
      <c r="F13" s="47">
        <f>'RAW GRADES'!AU10</f>
        <v>9.5</v>
      </c>
      <c r="G13" s="47">
        <f>'RAW GRADES'!BB10</f>
        <v>9</v>
      </c>
      <c r="H13" s="48">
        <f>'RAW GRADES'!BC10</f>
        <v>64.400000000000006</v>
      </c>
      <c r="I13" s="48">
        <f>'RAW GRADES'!BD10</f>
        <v>64.400000000000006</v>
      </c>
      <c r="J13" s="47">
        <f>'RAW GRADES'!BK10</f>
        <v>38.5</v>
      </c>
      <c r="K13" s="47">
        <f>'RAW GRADES'!CP10</f>
        <v>36.25</v>
      </c>
      <c r="L13" s="47">
        <f>'RAW GRADES'!CQ10</f>
        <v>74.75</v>
      </c>
      <c r="M13" s="49">
        <f>'RAW GRADES'!CR10</f>
        <v>74.75</v>
      </c>
      <c r="N13" s="50">
        <f>'RAW GRADES'!CS10</f>
        <v>70.610000000000014</v>
      </c>
      <c r="O13" s="51">
        <f>'RAW GRADES'!CT10</f>
        <v>3</v>
      </c>
      <c r="P13" s="54" t="str">
        <f>IF(O13&gt;3,"FAILED","PASSED")</f>
        <v>PASSED</v>
      </c>
    </row>
    <row r="14" spans="1:16" x14ac:dyDescent="0.25">
      <c r="A14" s="44">
        <v>2</v>
      </c>
      <c r="B14" s="45" t="str">
        <f>'RAW GRADES'!C11</f>
        <v>ACA-AC REINA JOY S</v>
      </c>
      <c r="C14" s="52">
        <f>'RAW GRADES'!F11</f>
        <v>0</v>
      </c>
      <c r="D14" s="73">
        <f>'RAW GRADES'!I11</f>
        <v>0</v>
      </c>
      <c r="E14" s="47">
        <f>'RAW GRADES'!AN11</f>
        <v>8.75</v>
      </c>
      <c r="F14" s="47">
        <f>'RAW GRADES'!AU11</f>
        <v>7</v>
      </c>
      <c r="G14" s="47">
        <f>'RAW GRADES'!BB11</f>
        <v>2</v>
      </c>
      <c r="H14" s="48">
        <f>'RAW GRADES'!BC11</f>
        <v>17.75</v>
      </c>
      <c r="I14" s="48">
        <f>'RAW GRADES'!BD11</f>
        <v>17.75</v>
      </c>
      <c r="J14" s="47">
        <f>'RAW GRADES'!BK11</f>
        <v>0</v>
      </c>
      <c r="K14" s="47">
        <f>'RAW GRADES'!CP11</f>
        <v>19.375</v>
      </c>
      <c r="L14" s="47">
        <f>'RAW GRADES'!CQ11</f>
        <v>19.375</v>
      </c>
      <c r="M14" s="49">
        <f>'RAW GRADES'!CR11</f>
        <v>19.38</v>
      </c>
      <c r="N14" s="53">
        <f>'RAW GRADES'!CS11</f>
        <v>18.727999999999998</v>
      </c>
      <c r="O14" s="51">
        <f>'RAW GRADES'!CT11</f>
        <v>5</v>
      </c>
      <c r="P14" s="54" t="str">
        <f>IF(O14&gt;3,"FAILED","PASSED")</f>
        <v>FAILED</v>
      </c>
    </row>
    <row r="15" spans="1:16" x14ac:dyDescent="0.25">
      <c r="A15" s="44">
        <v>3</v>
      </c>
      <c r="B15" s="45" t="str">
        <f>'RAW GRADES'!C12</f>
        <v>ADRIANO JOMARI A</v>
      </c>
      <c r="C15" s="52">
        <f>'RAW GRADES'!F12</f>
        <v>23.4</v>
      </c>
      <c r="D15" s="73">
        <f>'RAW GRADES'!I12</f>
        <v>0</v>
      </c>
      <c r="E15" s="47">
        <f>'RAW GRADES'!AN12</f>
        <v>12.75</v>
      </c>
      <c r="F15" s="47">
        <f>'RAW GRADES'!AU12</f>
        <v>9.5</v>
      </c>
      <c r="G15" s="47">
        <f>'RAW GRADES'!BB12</f>
        <v>4.5</v>
      </c>
      <c r="H15" s="48">
        <f>'RAW GRADES'!BC12</f>
        <v>50.15</v>
      </c>
      <c r="I15" s="48">
        <f>'RAW GRADES'!BD12</f>
        <v>50.15</v>
      </c>
      <c r="J15" s="47">
        <f>'RAW GRADES'!BK12</f>
        <v>47.5</v>
      </c>
      <c r="K15" s="47">
        <f>'RAW GRADES'!CP12</f>
        <v>40.625</v>
      </c>
      <c r="L15" s="47">
        <f>'RAW GRADES'!CQ12</f>
        <v>88.125</v>
      </c>
      <c r="M15" s="49">
        <f>'RAW GRADES'!CR12</f>
        <v>88.13</v>
      </c>
      <c r="N15" s="53">
        <f>'RAW GRADES'!CS12</f>
        <v>72.937999999999988</v>
      </c>
      <c r="O15" s="51">
        <f>'RAW GRADES'!CT12</f>
        <v>3</v>
      </c>
      <c r="P15" s="54" t="str">
        <f t="shared" ref="P15:P73" si="0">IF(O15&gt;3,"FAILED","PASSED")</f>
        <v>PASSED</v>
      </c>
    </row>
    <row r="16" spans="1:16" x14ac:dyDescent="0.25">
      <c r="A16" s="44">
        <v>4</v>
      </c>
      <c r="B16" s="45" t="str">
        <f>'RAW GRADES'!C13</f>
        <v>ALVAREZ DARYL L</v>
      </c>
      <c r="C16" s="52">
        <f>'RAW GRADES'!F13</f>
        <v>25.8</v>
      </c>
      <c r="D16" s="73">
        <f>'RAW GRADES'!I13</f>
        <v>0</v>
      </c>
      <c r="E16" s="47">
        <f>'RAW GRADES'!AN13</f>
        <v>12</v>
      </c>
      <c r="F16" s="47">
        <f>'RAW GRADES'!AU13</f>
        <v>9.5</v>
      </c>
      <c r="G16" s="47">
        <f>'RAW GRADES'!BB13</f>
        <v>9</v>
      </c>
      <c r="H16" s="48">
        <f>'RAW GRADES'!BC13</f>
        <v>56.3</v>
      </c>
      <c r="I16" s="48">
        <f>'RAW GRADES'!BD13</f>
        <v>56.3</v>
      </c>
      <c r="J16" s="47">
        <f>'RAW GRADES'!BK13</f>
        <v>44</v>
      </c>
      <c r="K16" s="47">
        <f>'RAW GRADES'!CP13</f>
        <v>38.125</v>
      </c>
      <c r="L16" s="47">
        <f>'RAW GRADES'!CQ13</f>
        <v>82.125</v>
      </c>
      <c r="M16" s="49">
        <f>'RAW GRADES'!CR13</f>
        <v>82.13</v>
      </c>
      <c r="N16" s="53">
        <f>'RAW GRADES'!CS13</f>
        <v>71.798000000000002</v>
      </c>
      <c r="O16" s="51">
        <f>'RAW GRADES'!CT13</f>
        <v>3</v>
      </c>
      <c r="P16" s="54" t="str">
        <f t="shared" si="0"/>
        <v>PASSED</v>
      </c>
    </row>
    <row r="17" spans="1:16" x14ac:dyDescent="0.25">
      <c r="A17" s="44">
        <v>5</v>
      </c>
      <c r="B17" s="45" t="str">
        <f>'RAW GRADES'!C14</f>
        <v>ANENIAS DANILO DANIEL  M</v>
      </c>
      <c r="C17" s="52">
        <f>'RAW GRADES'!F14</f>
        <v>27.599999999999998</v>
      </c>
      <c r="D17" s="73">
        <f>'RAW GRADES'!I14</f>
        <v>0</v>
      </c>
      <c r="E17" s="47">
        <f>'RAW GRADES'!AN14</f>
        <v>18.5</v>
      </c>
      <c r="F17" s="47">
        <f>'RAW GRADES'!AU14</f>
        <v>9.5</v>
      </c>
      <c r="G17" s="47">
        <f>'RAW GRADES'!BB14</f>
        <v>8.5</v>
      </c>
      <c r="H17" s="48">
        <f>'RAW GRADES'!BC14</f>
        <v>64.099999999999994</v>
      </c>
      <c r="I17" s="48">
        <f>'RAW GRADES'!BD14</f>
        <v>64.099999999999994</v>
      </c>
      <c r="J17" s="47">
        <f>'RAW GRADES'!BK14</f>
        <v>45</v>
      </c>
      <c r="K17" s="47">
        <f>'RAW GRADES'!CP14</f>
        <v>40.625</v>
      </c>
      <c r="L17" s="47">
        <f>'RAW GRADES'!CQ14</f>
        <v>85.625</v>
      </c>
      <c r="M17" s="49">
        <f>'RAW GRADES'!CR14</f>
        <v>85.63</v>
      </c>
      <c r="N17" s="53">
        <f>'RAW GRADES'!CS14</f>
        <v>77.018000000000001</v>
      </c>
      <c r="O17" s="51">
        <f>'RAW GRADES'!CT14</f>
        <v>2.5</v>
      </c>
      <c r="P17" s="54" t="str">
        <f t="shared" si="0"/>
        <v>PASSED</v>
      </c>
    </row>
    <row r="18" spans="1:16" x14ac:dyDescent="0.25">
      <c r="A18" s="44">
        <v>6</v>
      </c>
      <c r="B18" s="45" t="str">
        <f>'RAW GRADES'!C15</f>
        <v>ANGCON NIGUELITO H</v>
      </c>
      <c r="C18" s="52">
        <f>'RAW GRADES'!F15</f>
        <v>15</v>
      </c>
      <c r="D18" s="73">
        <f>'RAW GRADES'!I15</f>
        <v>0</v>
      </c>
      <c r="E18" s="47">
        <f>'RAW GRADES'!AN15</f>
        <v>16.5</v>
      </c>
      <c r="F18" s="47">
        <f>'RAW GRADES'!AU15</f>
        <v>9.5</v>
      </c>
      <c r="G18" s="47">
        <f>'RAW GRADES'!BB15</f>
        <v>10</v>
      </c>
      <c r="H18" s="48">
        <f>'RAW GRADES'!BC15</f>
        <v>51</v>
      </c>
      <c r="I18" s="48">
        <f>'RAW GRADES'!BD15</f>
        <v>51</v>
      </c>
      <c r="J18" s="47">
        <f>'RAW GRADES'!BK15</f>
        <v>38.5</v>
      </c>
      <c r="K18" s="47">
        <f>'RAW GRADES'!CP15</f>
        <v>40.625</v>
      </c>
      <c r="L18" s="47">
        <f>'RAW GRADES'!CQ15</f>
        <v>79.125</v>
      </c>
      <c r="M18" s="49">
        <f>'RAW GRADES'!CR15</f>
        <v>79.13</v>
      </c>
      <c r="N18" s="53">
        <f>'RAW GRADES'!CS15</f>
        <v>67.878</v>
      </c>
      <c r="O18" s="51">
        <f>'RAW GRADES'!CT15</f>
        <v>5</v>
      </c>
      <c r="P18" s="54" t="str">
        <f t="shared" si="0"/>
        <v>FAILED</v>
      </c>
    </row>
    <row r="19" spans="1:16" x14ac:dyDescent="0.25">
      <c r="A19" s="44">
        <v>7</v>
      </c>
      <c r="B19" s="45" t="str">
        <f>'RAW GRADES'!C16</f>
        <v>ATIENZA MHEL VINCE V</v>
      </c>
      <c r="C19" s="52">
        <f>'RAW GRADES'!F16</f>
        <v>22.8</v>
      </c>
      <c r="D19" s="73">
        <f>'RAW GRADES'!I16</f>
        <v>0</v>
      </c>
      <c r="E19" s="47">
        <f>'RAW GRADES'!AN16</f>
        <v>11.5</v>
      </c>
      <c r="F19" s="47">
        <f>'RAW GRADES'!AU16</f>
        <v>9.5</v>
      </c>
      <c r="G19" s="47">
        <f>'RAW GRADES'!BB16</f>
        <v>7</v>
      </c>
      <c r="H19" s="48">
        <f>'RAW GRADES'!BC16</f>
        <v>50.8</v>
      </c>
      <c r="I19" s="48">
        <f>'RAW GRADES'!BD16</f>
        <v>50.8</v>
      </c>
      <c r="J19" s="47">
        <f>'RAW GRADES'!BK16</f>
        <v>0</v>
      </c>
      <c r="K19" s="47">
        <f>'RAW GRADES'!CP16</f>
        <v>40.625</v>
      </c>
      <c r="L19" s="47">
        <f>'RAW GRADES'!CQ16</f>
        <v>40.625</v>
      </c>
      <c r="M19" s="49">
        <f>'RAW GRADES'!CR16</f>
        <v>40.630000000000003</v>
      </c>
      <c r="N19" s="53">
        <f>'RAW GRADES'!CS16</f>
        <v>44.698</v>
      </c>
      <c r="O19" s="51">
        <f>'RAW GRADES'!CT16</f>
        <v>5</v>
      </c>
      <c r="P19" s="54" t="str">
        <f t="shared" si="0"/>
        <v>FAILED</v>
      </c>
    </row>
    <row r="20" spans="1:16" x14ac:dyDescent="0.25">
      <c r="A20" s="44">
        <v>8</v>
      </c>
      <c r="B20" s="45" t="str">
        <f>'RAW GRADES'!C17</f>
        <v>BABADILLA MARK ANTHONY B</v>
      </c>
      <c r="C20" s="52">
        <f>'RAW GRADES'!F17</f>
        <v>22.8</v>
      </c>
      <c r="D20" s="73">
        <f>'RAW GRADES'!I17</f>
        <v>0</v>
      </c>
      <c r="E20" s="47">
        <f>'RAW GRADES'!AN17</f>
        <v>18.25</v>
      </c>
      <c r="F20" s="47">
        <f>'RAW GRADES'!AU17</f>
        <v>9.5</v>
      </c>
      <c r="G20" s="47">
        <f>'RAW GRADES'!BB17</f>
        <v>10</v>
      </c>
      <c r="H20" s="48">
        <f>'RAW GRADES'!BC17</f>
        <v>60.55</v>
      </c>
      <c r="I20" s="48">
        <f>'RAW GRADES'!BD17</f>
        <v>60.55</v>
      </c>
      <c r="J20" s="47">
        <f>'RAW GRADES'!BK17</f>
        <v>39</v>
      </c>
      <c r="K20" s="47">
        <f>'RAW GRADES'!CP17</f>
        <v>36.25</v>
      </c>
      <c r="L20" s="47">
        <f>'RAW GRADES'!CQ17</f>
        <v>75.25</v>
      </c>
      <c r="M20" s="49">
        <f>'RAW GRADES'!CR17</f>
        <v>75.25</v>
      </c>
      <c r="N20" s="53">
        <f>'RAW GRADES'!CS17</f>
        <v>69.37</v>
      </c>
      <c r="O20" s="51">
        <f>'RAW GRADES'!CT17</f>
        <v>5</v>
      </c>
      <c r="P20" s="54" t="str">
        <f t="shared" si="0"/>
        <v>FAILED</v>
      </c>
    </row>
    <row r="21" spans="1:16" x14ac:dyDescent="0.25">
      <c r="A21" s="44">
        <v>9</v>
      </c>
      <c r="B21" s="45" t="str">
        <f>'RAW GRADES'!C18</f>
        <v>BACUNGAN KIMBERLY C</v>
      </c>
      <c r="C21" s="52">
        <f>'RAW GRADES'!F18</f>
        <v>21.599999999999998</v>
      </c>
      <c r="D21" s="73">
        <f>'RAW GRADES'!I18</f>
        <v>0</v>
      </c>
      <c r="E21" s="47">
        <f>'RAW GRADES'!AN18</f>
        <v>11.75</v>
      </c>
      <c r="F21" s="47">
        <f>'RAW GRADES'!AU18</f>
        <v>9.5</v>
      </c>
      <c r="G21" s="47">
        <f>'RAW GRADES'!BB18</f>
        <v>7</v>
      </c>
      <c r="H21" s="48">
        <f>'RAW GRADES'!BC18</f>
        <v>49.849999999999994</v>
      </c>
      <c r="I21" s="48">
        <f>'RAW GRADES'!BD18</f>
        <v>49.85</v>
      </c>
      <c r="J21" s="47">
        <f>'RAW GRADES'!BK18</f>
        <v>44</v>
      </c>
      <c r="K21" s="47">
        <f>'RAW GRADES'!CP18</f>
        <v>38.125</v>
      </c>
      <c r="L21" s="47">
        <f>'RAW GRADES'!CQ18</f>
        <v>82.125</v>
      </c>
      <c r="M21" s="49">
        <f>'RAW GRADES'!CR18</f>
        <v>82.13</v>
      </c>
      <c r="N21" s="53">
        <f>'RAW GRADES'!CS18</f>
        <v>69.218000000000004</v>
      </c>
      <c r="O21" s="51">
        <f>'RAW GRADES'!CT18</f>
        <v>5</v>
      </c>
      <c r="P21" s="54" t="str">
        <f t="shared" si="0"/>
        <v>FAILED</v>
      </c>
    </row>
    <row r="22" spans="1:16" x14ac:dyDescent="0.25">
      <c r="A22" s="44">
        <v>10</v>
      </c>
      <c r="B22" s="45" t="str">
        <f>'RAW GRADES'!C19</f>
        <v>BAYLA ADRIAN PAULO C</v>
      </c>
      <c r="C22" s="52">
        <f>'RAW GRADES'!F19</f>
        <v>26.4</v>
      </c>
      <c r="D22" s="73">
        <f>'RAW GRADES'!I19</f>
        <v>0</v>
      </c>
      <c r="E22" s="47">
        <f>'RAW GRADES'!AN19</f>
        <v>16.833333333333332</v>
      </c>
      <c r="F22" s="47">
        <f>'RAW GRADES'!AU19</f>
        <v>9.5</v>
      </c>
      <c r="G22" s="47">
        <f>'RAW GRADES'!BB19</f>
        <v>5</v>
      </c>
      <c r="H22" s="48">
        <f>'RAW GRADES'!BC19</f>
        <v>57.733333333333334</v>
      </c>
      <c r="I22" s="48">
        <f>'RAW GRADES'!BD19</f>
        <v>57.73</v>
      </c>
      <c r="J22" s="47">
        <f>'RAW GRADES'!BK19</f>
        <v>0</v>
      </c>
      <c r="K22" s="47">
        <f>'RAW GRADES'!CP19</f>
        <v>40.625</v>
      </c>
      <c r="L22" s="47">
        <f>'RAW GRADES'!CQ19</f>
        <v>40.625</v>
      </c>
      <c r="M22" s="49">
        <f>'RAW GRADES'!CR19</f>
        <v>40.630000000000003</v>
      </c>
      <c r="N22" s="53">
        <f>'RAW GRADES'!CS19</f>
        <v>47.47</v>
      </c>
      <c r="O22" s="51">
        <f>'RAW GRADES'!CT19</f>
        <v>5</v>
      </c>
      <c r="P22" s="54" t="str">
        <f t="shared" si="0"/>
        <v>FAILED</v>
      </c>
    </row>
    <row r="23" spans="1:16" x14ac:dyDescent="0.25">
      <c r="A23" s="44">
        <v>11</v>
      </c>
      <c r="B23" s="45" t="str">
        <f>'RAW GRADES'!C20</f>
        <v>BONILLA JERRYCO D</v>
      </c>
      <c r="C23" s="52">
        <f>'RAW GRADES'!F20</f>
        <v>11.4</v>
      </c>
      <c r="D23" s="73">
        <f>'RAW GRADES'!I20</f>
        <v>0</v>
      </c>
      <c r="E23" s="47">
        <f>'RAW GRADES'!AN20</f>
        <v>15.5</v>
      </c>
      <c r="F23" s="47">
        <f>'RAW GRADES'!AU20</f>
        <v>9.5</v>
      </c>
      <c r="G23" s="47">
        <f>'RAW GRADES'!BB20</f>
        <v>10</v>
      </c>
      <c r="H23" s="48">
        <f>'RAW GRADES'!BC20</f>
        <v>46.4</v>
      </c>
      <c r="I23" s="48">
        <f>'RAW GRADES'!BD20</f>
        <v>46.4</v>
      </c>
      <c r="J23" s="47">
        <f>'RAW GRADES'!BK20</f>
        <v>0</v>
      </c>
      <c r="K23" s="47">
        <f>'RAW GRADES'!CP20</f>
        <v>36.25</v>
      </c>
      <c r="L23" s="47">
        <f>'RAW GRADES'!CQ20</f>
        <v>36.25</v>
      </c>
      <c r="M23" s="49">
        <f>'RAW GRADES'!CR20</f>
        <v>36.25</v>
      </c>
      <c r="N23" s="53">
        <f>'RAW GRADES'!CS20</f>
        <v>40.31</v>
      </c>
      <c r="O23" s="51">
        <f>'RAW GRADES'!CT20</f>
        <v>5</v>
      </c>
      <c r="P23" s="54" t="str">
        <f t="shared" si="0"/>
        <v>FAILED</v>
      </c>
    </row>
    <row r="24" spans="1:16" x14ac:dyDescent="0.25">
      <c r="A24" s="44">
        <v>12</v>
      </c>
      <c r="B24" s="45" t="str">
        <f>'RAW GRADES'!C21</f>
        <v>CABASAN ELMAR V</v>
      </c>
      <c r="C24" s="52">
        <f>'RAW GRADES'!F21</f>
        <v>21.599999999999998</v>
      </c>
      <c r="D24" s="73">
        <f>'RAW GRADES'!I21</f>
        <v>0</v>
      </c>
      <c r="E24" s="47">
        <f>'RAW GRADES'!AN21</f>
        <v>19.5</v>
      </c>
      <c r="F24" s="47">
        <f>'RAW GRADES'!AU21</f>
        <v>9.5</v>
      </c>
      <c r="G24" s="47">
        <f>'RAW GRADES'!BB21</f>
        <v>10</v>
      </c>
      <c r="H24" s="48">
        <f>'RAW GRADES'!BC21</f>
        <v>60.599999999999994</v>
      </c>
      <c r="I24" s="48">
        <f>'RAW GRADES'!BD21</f>
        <v>60.6</v>
      </c>
      <c r="J24" s="47">
        <f>'RAW GRADES'!BK21</f>
        <v>45</v>
      </c>
      <c r="K24" s="47">
        <f>'RAW GRADES'!CP21</f>
        <v>40.625</v>
      </c>
      <c r="L24" s="47">
        <f>'RAW GRADES'!CQ21</f>
        <v>85.625</v>
      </c>
      <c r="M24" s="49">
        <f>'RAW GRADES'!CR21</f>
        <v>85.63</v>
      </c>
      <c r="N24" s="53">
        <f>'RAW GRADES'!CS21</f>
        <v>75.617999999999995</v>
      </c>
      <c r="O24" s="51">
        <f>'RAW GRADES'!CT21</f>
        <v>2.75</v>
      </c>
      <c r="P24" s="54" t="str">
        <f t="shared" si="0"/>
        <v>PASSED</v>
      </c>
    </row>
    <row r="25" spans="1:16" x14ac:dyDescent="0.25">
      <c r="A25" s="44">
        <v>13</v>
      </c>
      <c r="B25" s="45" t="str">
        <f>'RAW GRADES'!C22</f>
        <v>CANDIDO PELEGRIN III D</v>
      </c>
      <c r="C25" s="52">
        <f>'RAW GRADES'!F22</f>
        <v>21.599999999999998</v>
      </c>
      <c r="D25" s="73">
        <f>'RAW GRADES'!I22</f>
        <v>0</v>
      </c>
      <c r="E25" s="47">
        <f>'RAW GRADES'!AN22</f>
        <v>18</v>
      </c>
      <c r="F25" s="47">
        <f>'RAW GRADES'!AU22</f>
        <v>9.5</v>
      </c>
      <c r="G25" s="47">
        <f>'RAW GRADES'!BB22</f>
        <v>5</v>
      </c>
      <c r="H25" s="48">
        <f>'RAW GRADES'!BC22</f>
        <v>54.099999999999994</v>
      </c>
      <c r="I25" s="48">
        <f>'RAW GRADES'!BD22</f>
        <v>54.1</v>
      </c>
      <c r="J25" s="47">
        <f>'RAW GRADES'!BK22</f>
        <v>0</v>
      </c>
      <c r="K25" s="47">
        <f>'RAW GRADES'!CP22</f>
        <v>36.25</v>
      </c>
      <c r="L25" s="47">
        <f>'RAW GRADES'!CQ22</f>
        <v>36.25</v>
      </c>
      <c r="M25" s="49">
        <f>'RAW GRADES'!CR22</f>
        <v>36.25</v>
      </c>
      <c r="N25" s="53">
        <f>'RAW GRADES'!CS22</f>
        <v>43.39</v>
      </c>
      <c r="O25" s="51">
        <f>'RAW GRADES'!CT22</f>
        <v>5</v>
      </c>
      <c r="P25" s="54" t="str">
        <f t="shared" si="0"/>
        <v>FAILED</v>
      </c>
    </row>
    <row r="26" spans="1:16" x14ac:dyDescent="0.25">
      <c r="A26" s="44">
        <v>14</v>
      </c>
      <c r="B26" s="45" t="str">
        <f>'RAW GRADES'!C23</f>
        <v>CANTORNE BLENNOX YAAQOV L</v>
      </c>
      <c r="C26" s="52">
        <f>'RAW GRADES'!F23</f>
        <v>24</v>
      </c>
      <c r="D26" s="73">
        <f>'RAW GRADES'!I23</f>
        <v>0</v>
      </c>
      <c r="E26" s="47">
        <f>'RAW GRADES'!AN23</f>
        <v>11.5</v>
      </c>
      <c r="F26" s="47">
        <f>'RAW GRADES'!AU23</f>
        <v>9.5</v>
      </c>
      <c r="G26" s="47">
        <f>'RAW GRADES'!BB23</f>
        <v>5</v>
      </c>
      <c r="H26" s="48">
        <f>'RAW GRADES'!BC23</f>
        <v>50</v>
      </c>
      <c r="I26" s="48">
        <f>'RAW GRADES'!BD23</f>
        <v>50</v>
      </c>
      <c r="J26" s="47">
        <f>'RAW GRADES'!BK23</f>
        <v>38.5</v>
      </c>
      <c r="K26" s="47">
        <f>'RAW GRADES'!CP23</f>
        <v>31.875</v>
      </c>
      <c r="L26" s="47">
        <f>'RAW GRADES'!CQ23</f>
        <v>70.375</v>
      </c>
      <c r="M26" s="49">
        <f>'RAW GRADES'!CR23</f>
        <v>70.38</v>
      </c>
      <c r="N26" s="53">
        <f>'RAW GRADES'!CS23</f>
        <v>62.227999999999994</v>
      </c>
      <c r="O26" s="51">
        <f>'RAW GRADES'!CT23</f>
        <v>5</v>
      </c>
      <c r="P26" s="54" t="str">
        <f t="shared" si="0"/>
        <v>FAILED</v>
      </c>
    </row>
    <row r="27" spans="1:16" x14ac:dyDescent="0.25">
      <c r="A27" s="44">
        <v>15</v>
      </c>
      <c r="B27" s="45" t="str">
        <f>'RAW GRADES'!C24</f>
        <v>CANTUBA JOHN VINCENT B</v>
      </c>
      <c r="C27" s="52">
        <f>'RAW GRADES'!F24</f>
        <v>24.599999999999998</v>
      </c>
      <c r="D27" s="73">
        <f>'RAW GRADES'!I24</f>
        <v>0</v>
      </c>
      <c r="E27" s="47">
        <f>'RAW GRADES'!AN24</f>
        <v>14.5</v>
      </c>
      <c r="F27" s="47">
        <f>'RAW GRADES'!AU24</f>
        <v>9.5</v>
      </c>
      <c r="G27" s="47">
        <f>'RAW GRADES'!BB24</f>
        <v>10</v>
      </c>
      <c r="H27" s="48">
        <f>'RAW GRADES'!BC24</f>
        <v>58.599999999999994</v>
      </c>
      <c r="I27" s="48">
        <f>'RAW GRADES'!BD24</f>
        <v>58.6</v>
      </c>
      <c r="J27" s="47">
        <f>'RAW GRADES'!BK24</f>
        <v>45</v>
      </c>
      <c r="K27" s="47">
        <f>'RAW GRADES'!CP24</f>
        <v>31.875</v>
      </c>
      <c r="L27" s="47">
        <f>'RAW GRADES'!CQ24</f>
        <v>76.875</v>
      </c>
      <c r="M27" s="49">
        <f>'RAW GRADES'!CR24</f>
        <v>76.88</v>
      </c>
      <c r="N27" s="53">
        <f>'RAW GRADES'!CS24</f>
        <v>69.567999999999998</v>
      </c>
      <c r="O27" s="51">
        <f>'RAW GRADES'!CT24</f>
        <v>5</v>
      </c>
      <c r="P27" s="54" t="str">
        <f t="shared" si="0"/>
        <v>FAILED</v>
      </c>
    </row>
    <row r="28" spans="1:16" x14ac:dyDescent="0.25">
      <c r="A28" s="44">
        <v>16</v>
      </c>
      <c r="B28" s="45" t="str">
        <f>'RAW GRADES'!C25</f>
        <v>CARPIO JAYSON JAY C</v>
      </c>
      <c r="C28" s="52">
        <f>'RAW GRADES'!F25</f>
        <v>21</v>
      </c>
      <c r="D28" s="73">
        <f>'RAW GRADES'!I25</f>
        <v>0</v>
      </c>
      <c r="E28" s="47">
        <f>'RAW GRADES'!AN25</f>
        <v>19</v>
      </c>
      <c r="F28" s="47">
        <f>'RAW GRADES'!AU25</f>
        <v>9.5</v>
      </c>
      <c r="G28" s="47">
        <f>'RAW GRADES'!BB25</f>
        <v>8</v>
      </c>
      <c r="H28" s="48">
        <f>'RAW GRADES'!BC25</f>
        <v>57.5</v>
      </c>
      <c r="I28" s="48">
        <f>'RAW GRADES'!BD25</f>
        <v>57.5</v>
      </c>
      <c r="J28" s="47">
        <f>'RAW GRADES'!BK25</f>
        <v>0</v>
      </c>
      <c r="K28" s="47">
        <f>'RAW GRADES'!CP25</f>
        <v>40.625</v>
      </c>
      <c r="L28" s="47">
        <f>'RAW GRADES'!CQ25</f>
        <v>40.625</v>
      </c>
      <c r="M28" s="49">
        <f>'RAW GRADES'!CR25</f>
        <v>40.630000000000003</v>
      </c>
      <c r="N28" s="53">
        <f>'RAW GRADES'!CS25</f>
        <v>47.378</v>
      </c>
      <c r="O28" s="51">
        <f>'RAW GRADES'!CT25</f>
        <v>5</v>
      </c>
      <c r="P28" s="54" t="str">
        <f t="shared" si="0"/>
        <v>FAILED</v>
      </c>
    </row>
    <row r="29" spans="1:16" x14ac:dyDescent="0.25">
      <c r="A29" s="44">
        <v>17</v>
      </c>
      <c r="B29" s="45" t="str">
        <f>'RAW GRADES'!C26</f>
        <v>CENTENO MATTHEW N</v>
      </c>
      <c r="C29" s="52">
        <f>'RAW GRADES'!F26</f>
        <v>25.8</v>
      </c>
      <c r="D29" s="73">
        <f>'RAW GRADES'!I26</f>
        <v>0</v>
      </c>
      <c r="E29" s="47">
        <f>'RAW GRADES'!AN26</f>
        <v>10.25</v>
      </c>
      <c r="F29" s="47">
        <f>'RAW GRADES'!AU26</f>
        <v>9.5</v>
      </c>
      <c r="G29" s="47">
        <f>'RAW GRADES'!BB26</f>
        <v>7</v>
      </c>
      <c r="H29" s="48">
        <f>'RAW GRADES'!BC26</f>
        <v>52.55</v>
      </c>
      <c r="I29" s="48">
        <f>'RAW GRADES'!BD26</f>
        <v>52.55</v>
      </c>
      <c r="J29" s="47">
        <f>'RAW GRADES'!BK26</f>
        <v>47.5</v>
      </c>
      <c r="K29" s="47">
        <f>'RAW GRADES'!CP26</f>
        <v>40.625</v>
      </c>
      <c r="L29" s="47">
        <f>'RAW GRADES'!CQ26</f>
        <v>88.125</v>
      </c>
      <c r="M29" s="49">
        <f>'RAW GRADES'!CR26</f>
        <v>88.13</v>
      </c>
      <c r="N29" s="53">
        <f>'RAW GRADES'!CS26</f>
        <v>73.897999999999996</v>
      </c>
      <c r="O29" s="51">
        <f>'RAW GRADES'!CT26</f>
        <v>2.75</v>
      </c>
      <c r="P29" s="54" t="str">
        <f t="shared" si="0"/>
        <v>PASSED</v>
      </c>
    </row>
    <row r="30" spans="1:16" x14ac:dyDescent="0.25">
      <c r="A30" s="44">
        <v>18</v>
      </c>
      <c r="B30" s="45" t="str">
        <f>'RAW GRADES'!C27</f>
        <v>CERVANTES JESUS H</v>
      </c>
      <c r="C30" s="52">
        <f>'RAW GRADES'!F27</f>
        <v>24</v>
      </c>
      <c r="D30" s="73">
        <f>'RAW GRADES'!I27</f>
        <v>0</v>
      </c>
      <c r="E30" s="47">
        <f>'RAW GRADES'!AN27</f>
        <v>19.5</v>
      </c>
      <c r="F30" s="47">
        <f>'RAW GRADES'!AU27</f>
        <v>9.5</v>
      </c>
      <c r="G30" s="47">
        <f>'RAW GRADES'!BB27</f>
        <v>10</v>
      </c>
      <c r="H30" s="48">
        <f>'RAW GRADES'!BC27</f>
        <v>63</v>
      </c>
      <c r="I30" s="48">
        <f>'RAW GRADES'!BD27</f>
        <v>63</v>
      </c>
      <c r="J30" s="47">
        <f>'RAW GRADES'!BK27</f>
        <v>46</v>
      </c>
      <c r="K30" s="47">
        <f>'RAW GRADES'!CP27</f>
        <v>40.625</v>
      </c>
      <c r="L30" s="47">
        <f>'RAW GRADES'!CQ27</f>
        <v>86.625</v>
      </c>
      <c r="M30" s="49">
        <f>'RAW GRADES'!CR27</f>
        <v>86.63</v>
      </c>
      <c r="N30" s="53">
        <f>'RAW GRADES'!CS27</f>
        <v>77.177999999999997</v>
      </c>
      <c r="O30" s="51">
        <f>'RAW GRADES'!CT27</f>
        <v>2.5</v>
      </c>
      <c r="P30" s="54" t="str">
        <f t="shared" si="0"/>
        <v>PASSED</v>
      </c>
    </row>
    <row r="31" spans="1:16" x14ac:dyDescent="0.25">
      <c r="A31" s="44">
        <v>19</v>
      </c>
      <c r="B31" s="45" t="str">
        <f>'RAW GRADES'!C28</f>
        <v>CONDE MARC ALDOUS S</v>
      </c>
      <c r="C31" s="52">
        <f>'RAW GRADES'!F28</f>
        <v>25.2</v>
      </c>
      <c r="D31" s="73">
        <f>'RAW GRADES'!I28</f>
        <v>0</v>
      </c>
      <c r="E31" s="47">
        <f>'RAW GRADES'!AN28</f>
        <v>19</v>
      </c>
      <c r="F31" s="47">
        <f>'RAW GRADES'!AU28</f>
        <v>9.5</v>
      </c>
      <c r="G31" s="47">
        <f>'RAW GRADES'!BB28</f>
        <v>8</v>
      </c>
      <c r="H31" s="48">
        <f>'RAW GRADES'!BC28</f>
        <v>61.7</v>
      </c>
      <c r="I31" s="48">
        <f>'RAW GRADES'!BD28</f>
        <v>61.7</v>
      </c>
      <c r="J31" s="47">
        <f>'RAW GRADES'!BK28</f>
        <v>39</v>
      </c>
      <c r="K31" s="47">
        <f>'RAW GRADES'!CP28</f>
        <v>38.125</v>
      </c>
      <c r="L31" s="47">
        <f>'RAW GRADES'!CQ28</f>
        <v>77.125</v>
      </c>
      <c r="M31" s="49">
        <f>'RAW GRADES'!CR28</f>
        <v>77.13</v>
      </c>
      <c r="N31" s="53">
        <f>'RAW GRADES'!CS28</f>
        <v>70.957999999999998</v>
      </c>
      <c r="O31" s="51">
        <f>'RAW GRADES'!CT28</f>
        <v>3</v>
      </c>
      <c r="P31" s="54" t="str">
        <f t="shared" si="0"/>
        <v>PASSED</v>
      </c>
    </row>
    <row r="32" spans="1:16" x14ac:dyDescent="0.25">
      <c r="A32" s="44">
        <v>20</v>
      </c>
      <c r="B32" s="45" t="str">
        <f>'RAW GRADES'!C29</f>
        <v>CORTEZ ADRIAN PHILIP V</v>
      </c>
      <c r="C32" s="52">
        <f>'RAW GRADES'!F29</f>
        <v>27.599999999999998</v>
      </c>
      <c r="D32" s="73">
        <f>'RAW GRADES'!I29</f>
        <v>0</v>
      </c>
      <c r="E32" s="47">
        <f>'RAW GRADES'!AN29</f>
        <v>13</v>
      </c>
      <c r="F32" s="47">
        <f>'RAW GRADES'!AU29</f>
        <v>9.5</v>
      </c>
      <c r="G32" s="47">
        <f>'RAW GRADES'!BB29</f>
        <v>8.5</v>
      </c>
      <c r="H32" s="48">
        <f>'RAW GRADES'!BC29</f>
        <v>58.599999999999994</v>
      </c>
      <c r="I32" s="48">
        <f>'RAW GRADES'!BD29</f>
        <v>58.6</v>
      </c>
      <c r="J32" s="47">
        <f>'RAW GRADES'!BK29</f>
        <v>45</v>
      </c>
      <c r="K32" s="47">
        <f>'RAW GRADES'!CP29</f>
        <v>40.625</v>
      </c>
      <c r="L32" s="47">
        <f>'RAW GRADES'!CQ29</f>
        <v>85.625</v>
      </c>
      <c r="M32" s="49">
        <f>'RAW GRADES'!CR29</f>
        <v>85.63</v>
      </c>
      <c r="N32" s="53">
        <f>'RAW GRADES'!CS29</f>
        <v>74.817999999999998</v>
      </c>
      <c r="O32" s="51">
        <f>'RAW GRADES'!CT29</f>
        <v>2.75</v>
      </c>
      <c r="P32" s="54" t="str">
        <f t="shared" si="0"/>
        <v>PASSED</v>
      </c>
    </row>
    <row r="33" spans="1:16" x14ac:dyDescent="0.25">
      <c r="A33" s="44">
        <v>21</v>
      </c>
      <c r="B33" s="45" t="str">
        <f>'RAW GRADES'!C30</f>
        <v>DELA CRUZ CHARLES B</v>
      </c>
      <c r="C33" s="52">
        <f>'RAW GRADES'!F30</f>
        <v>15.6</v>
      </c>
      <c r="D33" s="73">
        <f>'RAW GRADES'!I30</f>
        <v>0</v>
      </c>
      <c r="E33" s="47">
        <f>'RAW GRADES'!AN30</f>
        <v>12</v>
      </c>
      <c r="F33" s="47">
        <f>'RAW GRADES'!AU30</f>
        <v>9.5</v>
      </c>
      <c r="G33" s="47">
        <f>'RAW GRADES'!BB30</f>
        <v>10</v>
      </c>
      <c r="H33" s="48">
        <f>'RAW GRADES'!BC30</f>
        <v>47.1</v>
      </c>
      <c r="I33" s="48">
        <f>'RAW GRADES'!BD30</f>
        <v>47.1</v>
      </c>
      <c r="J33" s="47">
        <f>'RAW GRADES'!BK30</f>
        <v>46</v>
      </c>
      <c r="K33" s="47">
        <f>'RAW GRADES'!CP30</f>
        <v>37.8125</v>
      </c>
      <c r="L33" s="47">
        <f>'RAW GRADES'!CQ30</f>
        <v>83.8125</v>
      </c>
      <c r="M33" s="49">
        <f>'RAW GRADES'!CR30</f>
        <v>83.81</v>
      </c>
      <c r="N33" s="53">
        <f>'RAW GRADES'!CS30</f>
        <v>69.126000000000005</v>
      </c>
      <c r="O33" s="51">
        <f>'RAW GRADES'!CT30</f>
        <v>5</v>
      </c>
      <c r="P33" s="54" t="str">
        <f t="shared" si="0"/>
        <v>FAILED</v>
      </c>
    </row>
    <row r="34" spans="1:16" x14ac:dyDescent="0.25">
      <c r="A34" s="44">
        <v>22</v>
      </c>
      <c r="B34" s="45" t="str">
        <f>'RAW GRADES'!C31</f>
        <v>ELEPTICO RAYGIN F</v>
      </c>
      <c r="C34" s="52">
        <f>'RAW GRADES'!F31</f>
        <v>18.599999999999998</v>
      </c>
      <c r="D34" s="73">
        <f>'RAW GRADES'!I31</f>
        <v>0</v>
      </c>
      <c r="E34" s="47">
        <f>'RAW GRADES'!AN31</f>
        <v>11</v>
      </c>
      <c r="F34" s="47">
        <f>'RAW GRADES'!AU31</f>
        <v>9.5</v>
      </c>
      <c r="G34" s="47">
        <f>'RAW GRADES'!BB31</f>
        <v>5</v>
      </c>
      <c r="H34" s="48">
        <f>'RAW GRADES'!BC31</f>
        <v>44.099999999999994</v>
      </c>
      <c r="I34" s="48">
        <f>'RAW GRADES'!BD31</f>
        <v>44.1</v>
      </c>
      <c r="J34" s="47">
        <f>'RAW GRADES'!BK31</f>
        <v>44</v>
      </c>
      <c r="K34" s="47">
        <f>'RAW GRADES'!CP31</f>
        <v>38.125</v>
      </c>
      <c r="L34" s="47">
        <f>'RAW GRADES'!CQ31</f>
        <v>82.125</v>
      </c>
      <c r="M34" s="49">
        <f>'RAW GRADES'!CR31</f>
        <v>82.13</v>
      </c>
      <c r="N34" s="53">
        <f>'RAW GRADES'!CS31</f>
        <v>66.918000000000006</v>
      </c>
      <c r="O34" s="51">
        <f>'RAW GRADES'!CT31</f>
        <v>5</v>
      </c>
      <c r="P34" s="54" t="str">
        <f t="shared" si="0"/>
        <v>FAILED</v>
      </c>
    </row>
    <row r="35" spans="1:16" x14ac:dyDescent="0.25">
      <c r="A35" s="44">
        <v>23</v>
      </c>
      <c r="B35" s="45" t="str">
        <f>'RAW GRADES'!C32</f>
        <v>FRANCO JUNIEL C</v>
      </c>
      <c r="C35" s="52">
        <f>'RAW GRADES'!F32</f>
        <v>19.8</v>
      </c>
      <c r="D35" s="73">
        <f>'RAW GRADES'!I32</f>
        <v>0</v>
      </c>
      <c r="E35" s="47">
        <f>'RAW GRADES'!AN32</f>
        <v>17.25</v>
      </c>
      <c r="F35" s="47">
        <f>'RAW GRADES'!AU32</f>
        <v>9.5</v>
      </c>
      <c r="G35" s="47">
        <f>'RAW GRADES'!BB32</f>
        <v>7</v>
      </c>
      <c r="H35" s="48">
        <f>'RAW GRADES'!BC32</f>
        <v>53.55</v>
      </c>
      <c r="I35" s="48">
        <f>'RAW GRADES'!BD32</f>
        <v>53.55</v>
      </c>
      <c r="J35" s="47">
        <f>'RAW GRADES'!BK32</f>
        <v>44.5</v>
      </c>
      <c r="K35" s="47">
        <f>'RAW GRADES'!CP32</f>
        <v>40.625</v>
      </c>
      <c r="L35" s="47">
        <f>'RAW GRADES'!CQ32</f>
        <v>85.125</v>
      </c>
      <c r="M35" s="49">
        <f>'RAW GRADES'!CR32</f>
        <v>85.13</v>
      </c>
      <c r="N35" s="53">
        <f>'RAW GRADES'!CS32</f>
        <v>72.49799999999999</v>
      </c>
      <c r="O35" s="51">
        <f>'RAW GRADES'!CT32</f>
        <v>3</v>
      </c>
      <c r="P35" s="54" t="str">
        <f t="shared" si="0"/>
        <v>PASSED</v>
      </c>
    </row>
    <row r="36" spans="1:16" x14ac:dyDescent="0.25">
      <c r="A36" s="44">
        <v>24</v>
      </c>
      <c r="B36" s="45" t="str">
        <f>'RAW GRADES'!C33</f>
        <v>GOMEZ CELEEN MAE M</v>
      </c>
      <c r="C36" s="52">
        <f>'RAW GRADES'!F33</f>
        <v>24</v>
      </c>
      <c r="D36" s="73">
        <f>'RAW GRADES'!I33</f>
        <v>0</v>
      </c>
      <c r="E36" s="47">
        <f>'RAW GRADES'!AN33</f>
        <v>19</v>
      </c>
      <c r="F36" s="47">
        <f>'RAW GRADES'!AU33</f>
        <v>9.5</v>
      </c>
      <c r="G36" s="47">
        <f>'RAW GRADES'!BB33</f>
        <v>10</v>
      </c>
      <c r="H36" s="48">
        <f>'RAW GRADES'!BC33</f>
        <v>62.5</v>
      </c>
      <c r="I36" s="48">
        <f>'RAW GRADES'!BD33</f>
        <v>62.5</v>
      </c>
      <c r="J36" s="47">
        <f>'RAW GRADES'!BK33</f>
        <v>49</v>
      </c>
      <c r="K36" s="47">
        <f>'RAW GRADES'!CP33</f>
        <v>40.625</v>
      </c>
      <c r="L36" s="47">
        <f>'RAW GRADES'!CQ33</f>
        <v>89.625</v>
      </c>
      <c r="M36" s="49">
        <f>'RAW GRADES'!CR33</f>
        <v>89.63</v>
      </c>
      <c r="N36" s="53">
        <f>'RAW GRADES'!CS33</f>
        <v>78.777999999999992</v>
      </c>
      <c r="O36" s="51">
        <f>'RAW GRADES'!CT33</f>
        <v>2.5</v>
      </c>
      <c r="P36" s="54" t="str">
        <f t="shared" si="0"/>
        <v>PASSED</v>
      </c>
    </row>
    <row r="37" spans="1:16" x14ac:dyDescent="0.25">
      <c r="A37" s="44">
        <v>25</v>
      </c>
      <c r="B37" s="45" t="str">
        <f>'RAW GRADES'!C34</f>
        <v>IMPERIO RONALD BENEDICT M</v>
      </c>
      <c r="C37" s="52">
        <f>'RAW GRADES'!F34</f>
        <v>21</v>
      </c>
      <c r="D37" s="73">
        <f>'RAW GRADES'!I34</f>
        <v>0</v>
      </c>
      <c r="E37" s="47">
        <f>'RAW GRADES'!AN34</f>
        <v>11.25</v>
      </c>
      <c r="F37" s="47">
        <f>'RAW GRADES'!AU34</f>
        <v>9.5</v>
      </c>
      <c r="G37" s="47">
        <f>'RAW GRADES'!BB34</f>
        <v>5</v>
      </c>
      <c r="H37" s="48">
        <f>'RAW GRADES'!BC34</f>
        <v>46.75</v>
      </c>
      <c r="I37" s="48">
        <f>'RAW GRADES'!BD34</f>
        <v>46.75</v>
      </c>
      <c r="J37" s="47">
        <f>'RAW GRADES'!BK34</f>
        <v>38.5</v>
      </c>
      <c r="K37" s="47">
        <f>'RAW GRADES'!CP34</f>
        <v>31.875</v>
      </c>
      <c r="L37" s="47">
        <f>'RAW GRADES'!CQ34</f>
        <v>70.375</v>
      </c>
      <c r="M37" s="49">
        <f>'RAW GRADES'!CR34</f>
        <v>70.38</v>
      </c>
      <c r="N37" s="53">
        <f>'RAW GRADES'!CS34</f>
        <v>60.927999999999997</v>
      </c>
      <c r="O37" s="51">
        <f>'RAW GRADES'!CT34</f>
        <v>5</v>
      </c>
      <c r="P37" s="54" t="str">
        <f t="shared" si="0"/>
        <v>FAILED</v>
      </c>
    </row>
    <row r="38" spans="1:16" x14ac:dyDescent="0.25">
      <c r="A38" s="44">
        <v>26</v>
      </c>
      <c r="B38" s="45" t="str">
        <f>'RAW GRADES'!C35</f>
        <v>JOSE RALPH RHOLWEN M</v>
      </c>
      <c r="C38" s="52">
        <f>'RAW GRADES'!F35</f>
        <v>25.2</v>
      </c>
      <c r="D38" s="73">
        <f>'RAW GRADES'!I35</f>
        <v>0</v>
      </c>
      <c r="E38" s="47">
        <f>'RAW GRADES'!AN35</f>
        <v>18</v>
      </c>
      <c r="F38" s="47">
        <f>'RAW GRADES'!AU35</f>
        <v>9.5</v>
      </c>
      <c r="G38" s="47">
        <f>'RAW GRADES'!BB35</f>
        <v>7</v>
      </c>
      <c r="H38" s="48">
        <f>'RAW GRADES'!BC35</f>
        <v>59.7</v>
      </c>
      <c r="I38" s="48">
        <f>'RAW GRADES'!BD35</f>
        <v>59.7</v>
      </c>
      <c r="J38" s="47">
        <f>'RAW GRADES'!BK35</f>
        <v>44.5</v>
      </c>
      <c r="K38" s="47">
        <f>'RAW GRADES'!CP35</f>
        <v>40.625</v>
      </c>
      <c r="L38" s="47">
        <f>'RAW GRADES'!CQ35</f>
        <v>85.125</v>
      </c>
      <c r="M38" s="49">
        <f>'RAW GRADES'!CR35</f>
        <v>85.13</v>
      </c>
      <c r="N38" s="53">
        <f>'RAW GRADES'!CS35</f>
        <v>74.957999999999998</v>
      </c>
      <c r="O38" s="51">
        <f>'RAW GRADES'!CT35</f>
        <v>2.75</v>
      </c>
      <c r="P38" s="54" t="str">
        <f t="shared" si="0"/>
        <v>PASSED</v>
      </c>
    </row>
    <row r="39" spans="1:16" x14ac:dyDescent="0.25">
      <c r="A39" s="44">
        <v>27</v>
      </c>
      <c r="B39" s="45" t="str">
        <f>'RAW GRADES'!C36</f>
        <v>JUANCITO ROSALYN JOYCE R</v>
      </c>
      <c r="C39" s="52">
        <f>'RAW GRADES'!F36</f>
        <v>0</v>
      </c>
      <c r="D39" s="73">
        <f>'RAW GRADES'!I36</f>
        <v>0</v>
      </c>
      <c r="E39" s="47">
        <f>'RAW GRADES'!AN36</f>
        <v>4.5</v>
      </c>
      <c r="F39" s="47">
        <f>'RAW GRADES'!AU36</f>
        <v>0</v>
      </c>
      <c r="G39" s="47">
        <f>'RAW GRADES'!BB36</f>
        <v>2</v>
      </c>
      <c r="H39" s="48">
        <f>'RAW GRADES'!BC36</f>
        <v>6.5</v>
      </c>
      <c r="I39" s="48">
        <f>'RAW GRADES'!BD36</f>
        <v>6.5</v>
      </c>
      <c r="J39" s="47">
        <f>'RAW GRADES'!BK36</f>
        <v>0</v>
      </c>
      <c r="K39" s="47">
        <f>'RAW GRADES'!CP36</f>
        <v>13.125</v>
      </c>
      <c r="L39" s="47">
        <f>'RAW GRADES'!CQ36</f>
        <v>13.125</v>
      </c>
      <c r="M39" s="49">
        <f>'RAW GRADES'!CR36</f>
        <v>13.13</v>
      </c>
      <c r="N39" s="53">
        <f>'RAW GRADES'!CS36</f>
        <v>10.478</v>
      </c>
      <c r="O39" s="51">
        <f>'RAW GRADES'!CT36</f>
        <v>5</v>
      </c>
      <c r="P39" s="54" t="str">
        <f t="shared" si="0"/>
        <v>FAILED</v>
      </c>
    </row>
    <row r="40" spans="1:16" x14ac:dyDescent="0.25">
      <c r="A40" s="44">
        <v>28</v>
      </c>
      <c r="B40" s="45" t="str">
        <f>'RAW GRADES'!C37</f>
        <v>LOZADA ANGELICA T</v>
      </c>
      <c r="C40" s="52">
        <f>'RAW GRADES'!F37</f>
        <v>24</v>
      </c>
      <c r="D40" s="73">
        <f>'RAW GRADES'!I37</f>
        <v>0</v>
      </c>
      <c r="E40" s="47">
        <f>'RAW GRADES'!AN37</f>
        <v>19.5</v>
      </c>
      <c r="F40" s="47">
        <f>'RAW GRADES'!AU37</f>
        <v>9.5</v>
      </c>
      <c r="G40" s="47">
        <f>'RAW GRADES'!BB37</f>
        <v>10</v>
      </c>
      <c r="H40" s="48">
        <f>'RAW GRADES'!BC37</f>
        <v>63</v>
      </c>
      <c r="I40" s="48">
        <f>'RAW GRADES'!BD37</f>
        <v>63</v>
      </c>
      <c r="J40" s="47">
        <f>'RAW GRADES'!BK37</f>
        <v>49</v>
      </c>
      <c r="K40" s="47">
        <f>'RAW GRADES'!CP37</f>
        <v>40.625</v>
      </c>
      <c r="L40" s="47">
        <f>'RAW GRADES'!CQ37</f>
        <v>89.625</v>
      </c>
      <c r="M40" s="49">
        <f>'RAW GRADES'!CR37</f>
        <v>89.63</v>
      </c>
      <c r="N40" s="53">
        <f>'RAW GRADES'!CS37</f>
        <v>78.978000000000009</v>
      </c>
      <c r="O40" s="51">
        <f>'RAW GRADES'!CT37</f>
        <v>2.5</v>
      </c>
      <c r="P40" s="54" t="str">
        <f t="shared" si="0"/>
        <v>PASSED</v>
      </c>
    </row>
    <row r="41" spans="1:16" x14ac:dyDescent="0.25">
      <c r="A41" s="44">
        <v>29</v>
      </c>
      <c r="B41" s="45" t="str">
        <f>'RAW GRADES'!C38</f>
        <v>MAGLIAN MATHEOJAY R</v>
      </c>
      <c r="C41" s="52">
        <f>'RAW GRADES'!F38</f>
        <v>28.2</v>
      </c>
      <c r="D41" s="73">
        <f>'RAW GRADES'!I38</f>
        <v>0</v>
      </c>
      <c r="E41" s="47">
        <f>'RAW GRADES'!AN38</f>
        <v>19.5</v>
      </c>
      <c r="F41" s="47">
        <f>'RAW GRADES'!AU38</f>
        <v>9.5</v>
      </c>
      <c r="G41" s="47">
        <f>'RAW GRADES'!BB38</f>
        <v>10</v>
      </c>
      <c r="H41" s="48">
        <f>'RAW GRADES'!BC38</f>
        <v>67.2</v>
      </c>
      <c r="I41" s="48">
        <f>'RAW GRADES'!BD38</f>
        <v>67.2</v>
      </c>
      <c r="J41" s="47">
        <f>'RAW GRADES'!BK38</f>
        <v>49</v>
      </c>
      <c r="K41" s="47">
        <f>'RAW GRADES'!CP38</f>
        <v>40.625</v>
      </c>
      <c r="L41" s="47">
        <f>'RAW GRADES'!CQ38</f>
        <v>89.625</v>
      </c>
      <c r="M41" s="49">
        <f>'RAW GRADES'!CR38</f>
        <v>89.63</v>
      </c>
      <c r="N41" s="53">
        <f>'RAW GRADES'!CS38</f>
        <v>80.658000000000001</v>
      </c>
      <c r="O41" s="51">
        <f>'RAW GRADES'!CT38</f>
        <v>2.25</v>
      </c>
      <c r="P41" s="54" t="str">
        <f t="shared" si="0"/>
        <v>PASSED</v>
      </c>
    </row>
    <row r="42" spans="1:16" x14ac:dyDescent="0.25">
      <c r="A42" s="44">
        <v>30</v>
      </c>
      <c r="B42" s="45" t="str">
        <f>'RAW GRADES'!C39</f>
        <v>MERCADO ALLEN PAUL S</v>
      </c>
      <c r="C42" s="52">
        <f>'RAW GRADES'!F39</f>
        <v>25.8</v>
      </c>
      <c r="D42" s="73">
        <f>'RAW GRADES'!I39</f>
        <v>0</v>
      </c>
      <c r="E42" s="47">
        <f>'RAW GRADES'!AN39</f>
        <v>13</v>
      </c>
      <c r="F42" s="47">
        <f>'RAW GRADES'!AU39</f>
        <v>9.5</v>
      </c>
      <c r="G42" s="47">
        <f>'RAW GRADES'!BB39</f>
        <v>10</v>
      </c>
      <c r="H42" s="48">
        <f>'RAW GRADES'!BC39</f>
        <v>58.3</v>
      </c>
      <c r="I42" s="48">
        <f>'RAW GRADES'!BD39</f>
        <v>58.3</v>
      </c>
      <c r="J42" s="47">
        <f>'RAW GRADES'!BK39</f>
        <v>49</v>
      </c>
      <c r="K42" s="47">
        <f>'RAW GRADES'!CP39</f>
        <v>36.25</v>
      </c>
      <c r="L42" s="47">
        <f>'RAW GRADES'!CQ39</f>
        <v>85.25</v>
      </c>
      <c r="M42" s="49">
        <f>'RAW GRADES'!CR39</f>
        <v>85.25</v>
      </c>
      <c r="N42" s="53">
        <f>'RAW GRADES'!CS39</f>
        <v>74.47</v>
      </c>
      <c r="O42" s="51">
        <f>'RAW GRADES'!CT39</f>
        <v>2.75</v>
      </c>
      <c r="P42" s="54" t="str">
        <f t="shared" si="0"/>
        <v>PASSED</v>
      </c>
    </row>
    <row r="43" spans="1:16" x14ac:dyDescent="0.25">
      <c r="A43" s="44">
        <v>31</v>
      </c>
      <c r="B43" s="45" t="str">
        <f>'RAW GRADES'!C40</f>
        <v>MISCREOLA ANGEL JOY R</v>
      </c>
      <c r="C43" s="52">
        <f>'RAW GRADES'!F40</f>
        <v>22.2</v>
      </c>
      <c r="D43" s="73">
        <f>'RAW GRADES'!I40</f>
        <v>0</v>
      </c>
      <c r="E43" s="47">
        <f>'RAW GRADES'!AN40</f>
        <v>14.5</v>
      </c>
      <c r="F43" s="47">
        <f>'RAW GRADES'!AU40</f>
        <v>9.5</v>
      </c>
      <c r="G43" s="47">
        <f>'RAW GRADES'!BB40</f>
        <v>10</v>
      </c>
      <c r="H43" s="48">
        <f>'RAW GRADES'!BC40</f>
        <v>56.2</v>
      </c>
      <c r="I43" s="48">
        <f>'RAW GRADES'!BD40</f>
        <v>56.2</v>
      </c>
      <c r="J43" s="47">
        <f>'RAW GRADES'!BK40</f>
        <v>36</v>
      </c>
      <c r="K43" s="47">
        <f>'RAW GRADES'!CP40</f>
        <v>40.625</v>
      </c>
      <c r="L43" s="47">
        <f>'RAW GRADES'!CQ40</f>
        <v>76.625</v>
      </c>
      <c r="M43" s="49">
        <f>'RAW GRADES'!CR40</f>
        <v>76.63</v>
      </c>
      <c r="N43" s="53">
        <f>'RAW GRADES'!CS40</f>
        <v>68.457999999999998</v>
      </c>
      <c r="O43" s="51">
        <f>'RAW GRADES'!CT40</f>
        <v>5</v>
      </c>
      <c r="P43" s="54" t="str">
        <f t="shared" si="0"/>
        <v>FAILED</v>
      </c>
    </row>
    <row r="44" spans="1:16" x14ac:dyDescent="0.25">
      <c r="A44" s="44">
        <v>32</v>
      </c>
      <c r="B44" s="45" t="str">
        <f>'RAW GRADES'!C41</f>
        <v>NAVARRA JHON ANGELO  D</v>
      </c>
      <c r="C44" s="52">
        <f>'RAW GRADES'!F41</f>
        <v>11.4</v>
      </c>
      <c r="D44" s="73">
        <f>'RAW GRADES'!I41</f>
        <v>30</v>
      </c>
      <c r="E44" s="47">
        <f>'RAW GRADES'!AN41</f>
        <v>18.5</v>
      </c>
      <c r="F44" s="47">
        <f>'RAW GRADES'!AU41</f>
        <v>9.5</v>
      </c>
      <c r="G44" s="47">
        <f>'RAW GRADES'!BB41</f>
        <v>10</v>
      </c>
      <c r="H44" s="48">
        <f>'RAW GRADES'!BC41</f>
        <v>79.400000000000006</v>
      </c>
      <c r="I44" s="48">
        <f>'RAW GRADES'!BD41</f>
        <v>79.400000000000006</v>
      </c>
      <c r="J44" s="47">
        <f>'RAW GRADES'!BK41</f>
        <v>39</v>
      </c>
      <c r="K44" s="47">
        <f>'RAW GRADES'!CP41</f>
        <v>36.25</v>
      </c>
      <c r="L44" s="47">
        <f>'RAW GRADES'!CQ41</f>
        <v>75.25</v>
      </c>
      <c r="M44" s="49">
        <f>'RAW GRADES'!CR41</f>
        <v>75.25</v>
      </c>
      <c r="N44" s="53">
        <f>'RAW GRADES'!CS41</f>
        <v>76.91</v>
      </c>
      <c r="O44" s="51">
        <f>'RAW GRADES'!CT41</f>
        <v>2.5</v>
      </c>
      <c r="P44" s="54" t="str">
        <f t="shared" si="0"/>
        <v>PASSED</v>
      </c>
    </row>
    <row r="45" spans="1:16" x14ac:dyDescent="0.25">
      <c r="A45" s="44">
        <v>33</v>
      </c>
      <c r="B45" s="45" t="str">
        <f>'RAW GRADES'!C42</f>
        <v>NOVEROS KENNETH O</v>
      </c>
      <c r="C45" s="52">
        <f>'RAW GRADES'!F42</f>
        <v>24</v>
      </c>
      <c r="D45" s="73">
        <f>'RAW GRADES'!I42</f>
        <v>0</v>
      </c>
      <c r="E45" s="47">
        <f>'RAW GRADES'!AN42</f>
        <v>11.5</v>
      </c>
      <c r="F45" s="47">
        <f>'RAW GRADES'!AU42</f>
        <v>9.5</v>
      </c>
      <c r="G45" s="47">
        <f>'RAW GRADES'!BB42</f>
        <v>8.5</v>
      </c>
      <c r="H45" s="48">
        <f>'RAW GRADES'!BC42</f>
        <v>53.5</v>
      </c>
      <c r="I45" s="48">
        <f>'RAW GRADES'!BD42</f>
        <v>53.5</v>
      </c>
      <c r="J45" s="47">
        <f>'RAW GRADES'!BK42</f>
        <v>47.5</v>
      </c>
      <c r="K45" s="47">
        <f>'RAW GRADES'!CP42</f>
        <v>36.25</v>
      </c>
      <c r="L45" s="47">
        <f>'RAW GRADES'!CQ42</f>
        <v>83.75</v>
      </c>
      <c r="M45" s="49">
        <f>'RAW GRADES'!CR42</f>
        <v>83.75</v>
      </c>
      <c r="N45" s="53">
        <f>'RAW GRADES'!CS42</f>
        <v>71.650000000000006</v>
      </c>
      <c r="O45" s="51">
        <f>'RAW GRADES'!CT42</f>
        <v>3</v>
      </c>
      <c r="P45" s="54" t="str">
        <f t="shared" si="0"/>
        <v>PASSED</v>
      </c>
    </row>
    <row r="46" spans="1:16" x14ac:dyDescent="0.25">
      <c r="A46" s="44">
        <v>34</v>
      </c>
      <c r="B46" s="45" t="str">
        <f>'RAW GRADES'!C43</f>
        <v>ONIA JAYVEE RENZ J</v>
      </c>
      <c r="C46" s="52">
        <f>'RAW GRADES'!F43</f>
        <v>24.599999999999998</v>
      </c>
      <c r="D46" s="73">
        <f>'RAW GRADES'!I43</f>
        <v>0</v>
      </c>
      <c r="E46" s="47">
        <f>'RAW GRADES'!AN43</f>
        <v>12.333333333333334</v>
      </c>
      <c r="F46" s="47">
        <f>'RAW GRADES'!AU43</f>
        <v>9.5</v>
      </c>
      <c r="G46" s="47">
        <f>'RAW GRADES'!BB43</f>
        <v>7</v>
      </c>
      <c r="H46" s="48">
        <f>'RAW GRADES'!BC43</f>
        <v>53.433333333333337</v>
      </c>
      <c r="I46" s="48">
        <f>'RAW GRADES'!BD43</f>
        <v>53.43</v>
      </c>
      <c r="J46" s="47">
        <f>'RAW GRADES'!BK43</f>
        <v>36</v>
      </c>
      <c r="K46" s="47">
        <f>'RAW GRADES'!CP43</f>
        <v>36.25</v>
      </c>
      <c r="L46" s="47">
        <f>'RAW GRADES'!CQ43</f>
        <v>72.25</v>
      </c>
      <c r="M46" s="49">
        <f>'RAW GRADES'!CR43</f>
        <v>72.25</v>
      </c>
      <c r="N46" s="53">
        <f>'RAW GRADES'!CS43</f>
        <v>64.722000000000008</v>
      </c>
      <c r="O46" s="51">
        <f>'RAW GRADES'!CT43</f>
        <v>5</v>
      </c>
      <c r="P46" s="54" t="str">
        <f t="shared" si="0"/>
        <v>FAILED</v>
      </c>
    </row>
    <row r="47" spans="1:16" x14ac:dyDescent="0.25">
      <c r="A47" s="44">
        <v>35</v>
      </c>
      <c r="B47" s="45" t="str">
        <f>'RAW GRADES'!C44</f>
        <v>PEREA KIM NATHANIEL C</v>
      </c>
      <c r="C47" s="52">
        <f>'RAW GRADES'!F44</f>
        <v>25.2</v>
      </c>
      <c r="D47" s="73">
        <f>'RAW GRADES'!I44</f>
        <v>0</v>
      </c>
      <c r="E47" s="47">
        <f>'RAW GRADES'!AN44</f>
        <v>17</v>
      </c>
      <c r="F47" s="47">
        <f>'RAW GRADES'!AU44</f>
        <v>9.5</v>
      </c>
      <c r="G47" s="47">
        <f>'RAW GRADES'!BB44</f>
        <v>10</v>
      </c>
      <c r="H47" s="48">
        <f>'RAW GRADES'!BC44</f>
        <v>61.7</v>
      </c>
      <c r="I47" s="48">
        <f>'RAW GRADES'!BD44</f>
        <v>61.7</v>
      </c>
      <c r="J47" s="47">
        <f>'RAW GRADES'!BK44</f>
        <v>47.5</v>
      </c>
      <c r="K47" s="47">
        <f>'RAW GRADES'!CP44</f>
        <v>40.625</v>
      </c>
      <c r="L47" s="47">
        <f>'RAW GRADES'!CQ44</f>
        <v>88.125</v>
      </c>
      <c r="M47" s="49">
        <f>'RAW GRADES'!CR44</f>
        <v>88.13</v>
      </c>
      <c r="N47" s="53">
        <f>'RAW GRADES'!CS44</f>
        <v>77.557999999999993</v>
      </c>
      <c r="O47" s="51">
        <f>'RAW GRADES'!CT44</f>
        <v>2.5</v>
      </c>
      <c r="P47" s="54" t="str">
        <f t="shared" si="0"/>
        <v>PASSED</v>
      </c>
    </row>
    <row r="48" spans="1:16" x14ac:dyDescent="0.25">
      <c r="A48" s="44">
        <v>36</v>
      </c>
      <c r="B48" s="45" t="str">
        <f>'RAW GRADES'!C45</f>
        <v>PETINGLAY REX JR. A</v>
      </c>
      <c r="C48" s="52">
        <f>'RAW GRADES'!F45</f>
        <v>23.4</v>
      </c>
      <c r="D48" s="73">
        <f>'RAW GRADES'!I45</f>
        <v>0</v>
      </c>
      <c r="E48" s="47">
        <f>'RAW GRADES'!AN45</f>
        <v>18.75</v>
      </c>
      <c r="F48" s="47">
        <f>'RAW GRADES'!AU45</f>
        <v>9.5</v>
      </c>
      <c r="G48" s="47">
        <f>'RAW GRADES'!BB45</f>
        <v>10</v>
      </c>
      <c r="H48" s="48">
        <f>'RAW GRADES'!BC45</f>
        <v>61.65</v>
      </c>
      <c r="I48" s="48">
        <f>'RAW GRADES'!BD45</f>
        <v>61.65</v>
      </c>
      <c r="J48" s="47">
        <f>'RAW GRADES'!BK45</f>
        <v>38.5</v>
      </c>
      <c r="K48" s="47">
        <f>'RAW GRADES'!CP45</f>
        <v>40.625</v>
      </c>
      <c r="L48" s="47">
        <f>'RAW GRADES'!CQ45</f>
        <v>79.125</v>
      </c>
      <c r="M48" s="49">
        <f>'RAW GRADES'!CR45</f>
        <v>79.13</v>
      </c>
      <c r="N48" s="53">
        <f>'RAW GRADES'!CS45</f>
        <v>72.137999999999991</v>
      </c>
      <c r="O48" s="51">
        <f>'RAW GRADES'!CT45</f>
        <v>3</v>
      </c>
      <c r="P48" s="54" t="str">
        <f t="shared" si="0"/>
        <v>PASSED</v>
      </c>
    </row>
    <row r="49" spans="1:16" x14ac:dyDescent="0.25">
      <c r="A49" s="44">
        <v>37</v>
      </c>
      <c r="B49" s="45" t="str">
        <f>'RAW GRADES'!C46</f>
        <v>RAPAS JOHN CARLO C</v>
      </c>
      <c r="C49" s="52">
        <f>'RAW GRADES'!F46</f>
        <v>24</v>
      </c>
      <c r="D49" s="73">
        <f>'RAW GRADES'!I46</f>
        <v>21.599999999999998</v>
      </c>
      <c r="E49" s="47">
        <f>'RAW GRADES'!AN46</f>
        <v>16.5</v>
      </c>
      <c r="F49" s="47">
        <f>'RAW GRADES'!AU46</f>
        <v>9.5</v>
      </c>
      <c r="G49" s="47">
        <f>'RAW GRADES'!BB46</f>
        <v>10</v>
      </c>
      <c r="H49" s="48">
        <f>'RAW GRADES'!BC46</f>
        <v>81.599999999999994</v>
      </c>
      <c r="I49" s="48">
        <f>'RAW GRADES'!BD46</f>
        <v>81.599999999999994</v>
      </c>
      <c r="J49" s="47">
        <f>'RAW GRADES'!BK46</f>
        <v>39</v>
      </c>
      <c r="K49" s="47">
        <f>'RAW GRADES'!CP46</f>
        <v>36.25</v>
      </c>
      <c r="L49" s="47">
        <f>'RAW GRADES'!CQ46</f>
        <v>75.25</v>
      </c>
      <c r="M49" s="49">
        <f>'RAW GRADES'!CR46</f>
        <v>75.25</v>
      </c>
      <c r="N49" s="53">
        <f>'RAW GRADES'!CS46</f>
        <v>77.789999999999992</v>
      </c>
      <c r="O49" s="51">
        <f>'RAW GRADES'!CT46</f>
        <v>2.5</v>
      </c>
      <c r="P49" s="54" t="str">
        <f t="shared" si="0"/>
        <v>PASSED</v>
      </c>
    </row>
    <row r="50" spans="1:16" x14ac:dyDescent="0.25">
      <c r="A50" s="44">
        <v>38</v>
      </c>
      <c r="B50" s="45" t="str">
        <f>'RAW GRADES'!C47</f>
        <v xml:space="preserve">RAZO LINWEL JOHN </v>
      </c>
      <c r="C50" s="52">
        <f>'RAW GRADES'!F47</f>
        <v>21</v>
      </c>
      <c r="D50" s="73">
        <f>'RAW GRADES'!I47</f>
        <v>0</v>
      </c>
      <c r="E50" s="47">
        <f>'RAW GRADES'!AN47</f>
        <v>11.75</v>
      </c>
      <c r="F50" s="47">
        <f>'RAW GRADES'!AU47</f>
        <v>9.5</v>
      </c>
      <c r="G50" s="47">
        <f>'RAW GRADES'!BB47</f>
        <v>10</v>
      </c>
      <c r="H50" s="48">
        <f>'RAW GRADES'!BC47</f>
        <v>52.25</v>
      </c>
      <c r="I50" s="48">
        <f>'RAW GRADES'!BD47</f>
        <v>52.25</v>
      </c>
      <c r="J50" s="47">
        <f>'RAW GRADES'!BK47</f>
        <v>46</v>
      </c>
      <c r="K50" s="47">
        <f>'RAW GRADES'!CP47</f>
        <v>36.25</v>
      </c>
      <c r="L50" s="47">
        <f>'RAW GRADES'!CQ47</f>
        <v>82.25</v>
      </c>
      <c r="M50" s="49">
        <f>'RAW GRADES'!CR47</f>
        <v>82.25</v>
      </c>
      <c r="N50" s="53">
        <f>'RAW GRADES'!CS47</f>
        <v>70.25</v>
      </c>
      <c r="O50" s="51">
        <f>'RAW GRADES'!CT47</f>
        <v>3</v>
      </c>
      <c r="P50" s="54" t="str">
        <f t="shared" si="0"/>
        <v>PASSED</v>
      </c>
    </row>
    <row r="51" spans="1:16" x14ac:dyDescent="0.25">
      <c r="A51" s="44">
        <v>39</v>
      </c>
      <c r="B51" s="45" t="str">
        <f>'RAW GRADES'!C48</f>
        <v>REAL  JERICO B</v>
      </c>
      <c r="C51" s="52">
        <f>'RAW GRADES'!F48</f>
        <v>27.599999999999998</v>
      </c>
      <c r="D51" s="73">
        <f>'RAW GRADES'!I48</f>
        <v>0</v>
      </c>
      <c r="E51" s="47">
        <f>'RAW GRADES'!AN48</f>
        <v>18.75</v>
      </c>
      <c r="F51" s="47">
        <f>'RAW GRADES'!AU48</f>
        <v>9.5</v>
      </c>
      <c r="G51" s="47">
        <f>'RAW GRADES'!BB48</f>
        <v>8.5</v>
      </c>
      <c r="H51" s="48">
        <f>'RAW GRADES'!BC48</f>
        <v>64.349999999999994</v>
      </c>
      <c r="I51" s="48">
        <f>'RAW GRADES'!BD48</f>
        <v>64.349999999999994</v>
      </c>
      <c r="J51" s="47">
        <f>'RAW GRADES'!BK48</f>
        <v>45</v>
      </c>
      <c r="K51" s="47">
        <f>'RAW GRADES'!CP48</f>
        <v>40.625</v>
      </c>
      <c r="L51" s="47">
        <f>'RAW GRADES'!CQ48</f>
        <v>85.625</v>
      </c>
      <c r="M51" s="49">
        <f>'RAW GRADES'!CR48</f>
        <v>85.63</v>
      </c>
      <c r="N51" s="53">
        <f>'RAW GRADES'!CS48</f>
        <v>77.117999999999995</v>
      </c>
      <c r="O51" s="51">
        <f>'RAW GRADES'!CT48</f>
        <v>2.5</v>
      </c>
      <c r="P51" s="54" t="str">
        <f t="shared" si="0"/>
        <v>PASSED</v>
      </c>
    </row>
    <row r="52" spans="1:16" x14ac:dyDescent="0.25">
      <c r="A52" s="44">
        <v>40</v>
      </c>
      <c r="B52" s="45" t="str">
        <f>'RAW GRADES'!C49</f>
        <v>RODRIGUEZ CYLEE Y</v>
      </c>
      <c r="C52" s="52">
        <f>'RAW GRADES'!F49</f>
        <v>21.599999999999998</v>
      </c>
      <c r="D52" s="73">
        <f>'RAW GRADES'!I49</f>
        <v>0</v>
      </c>
      <c r="E52" s="47">
        <f>'RAW GRADES'!AN49</f>
        <v>11.5</v>
      </c>
      <c r="F52" s="47">
        <f>'RAW GRADES'!AU49</f>
        <v>9.5</v>
      </c>
      <c r="G52" s="47">
        <f>'RAW GRADES'!BB49</f>
        <v>2</v>
      </c>
      <c r="H52" s="48">
        <f>'RAW GRADES'!BC49</f>
        <v>44.599999999999994</v>
      </c>
      <c r="I52" s="48">
        <f>'RAW GRADES'!BD49</f>
        <v>44.6</v>
      </c>
      <c r="J52" s="47">
        <f>'RAW GRADES'!BK49</f>
        <v>0</v>
      </c>
      <c r="K52" s="47">
        <f>'RAW GRADES'!CP49</f>
        <v>13.125</v>
      </c>
      <c r="L52" s="47">
        <f>'RAW GRADES'!CQ49</f>
        <v>13.125</v>
      </c>
      <c r="M52" s="49">
        <f>'RAW GRADES'!CR49</f>
        <v>13.13</v>
      </c>
      <c r="N52" s="53">
        <f>'RAW GRADES'!CS49</f>
        <v>25.718</v>
      </c>
      <c r="O52" s="51">
        <f>'RAW GRADES'!CT49</f>
        <v>5</v>
      </c>
      <c r="P52" s="54" t="str">
        <f t="shared" si="0"/>
        <v>FAILED</v>
      </c>
    </row>
    <row r="53" spans="1:16" x14ac:dyDescent="0.25">
      <c r="A53" s="44">
        <v>41</v>
      </c>
      <c r="B53" s="45" t="str">
        <f>'RAW GRADES'!C50</f>
        <v>SALUDO MANUEL B</v>
      </c>
      <c r="C53" s="52">
        <f>'RAW GRADES'!F50</f>
        <v>20.399999999999999</v>
      </c>
      <c r="D53" s="73">
        <f>'RAW GRADES'!I50</f>
        <v>0</v>
      </c>
      <c r="E53" s="47">
        <f>'RAW GRADES'!AN50</f>
        <v>18.5</v>
      </c>
      <c r="F53" s="47">
        <f>'RAW GRADES'!AU50</f>
        <v>9.5</v>
      </c>
      <c r="G53" s="47">
        <f>'RAW GRADES'!BB50</f>
        <v>9</v>
      </c>
      <c r="H53" s="48">
        <f>'RAW GRADES'!BC50</f>
        <v>57.4</v>
      </c>
      <c r="I53" s="48">
        <f>'RAW GRADES'!BD50</f>
        <v>57.4</v>
      </c>
      <c r="J53" s="47">
        <f>'RAW GRADES'!BK50</f>
        <v>44.5</v>
      </c>
      <c r="K53" s="47">
        <f>'RAW GRADES'!CP50</f>
        <v>36.25</v>
      </c>
      <c r="L53" s="47">
        <f>'RAW GRADES'!CQ50</f>
        <v>80.75</v>
      </c>
      <c r="M53" s="49">
        <f>'RAW GRADES'!CR50</f>
        <v>80.75</v>
      </c>
      <c r="N53" s="53">
        <f>'RAW GRADES'!CS50</f>
        <v>71.41</v>
      </c>
      <c r="O53" s="51">
        <f>'RAW GRADES'!CT50</f>
        <v>3</v>
      </c>
      <c r="P53" s="54" t="str">
        <f t="shared" si="0"/>
        <v>PASSED</v>
      </c>
    </row>
    <row r="54" spans="1:16" x14ac:dyDescent="0.25">
      <c r="A54" s="44">
        <v>42</v>
      </c>
      <c r="B54" s="45" t="str">
        <f>'RAW GRADES'!C51</f>
        <v>SANAREZ CARL GEVEN R</v>
      </c>
      <c r="C54" s="52">
        <f>'RAW GRADES'!F51</f>
        <v>22.8</v>
      </c>
      <c r="D54" s="73">
        <f>'RAW GRADES'!I51</f>
        <v>0</v>
      </c>
      <c r="E54" s="47">
        <f>'RAW GRADES'!AN51</f>
        <v>16.25</v>
      </c>
      <c r="F54" s="47">
        <f>'RAW GRADES'!AU51</f>
        <v>9.5</v>
      </c>
      <c r="G54" s="47">
        <f>'RAW GRADES'!BB51</f>
        <v>10</v>
      </c>
      <c r="H54" s="48">
        <f>'RAW GRADES'!BC51</f>
        <v>58.55</v>
      </c>
      <c r="I54" s="48">
        <f>'RAW GRADES'!BD51</f>
        <v>58.55</v>
      </c>
      <c r="J54" s="47">
        <f>'RAW GRADES'!BK51</f>
        <v>47.5</v>
      </c>
      <c r="K54" s="47">
        <f>'RAW GRADES'!CP51</f>
        <v>36.25</v>
      </c>
      <c r="L54" s="47">
        <f>'RAW GRADES'!CQ51</f>
        <v>83.75</v>
      </c>
      <c r="M54" s="49">
        <f>'RAW GRADES'!CR51</f>
        <v>83.75</v>
      </c>
      <c r="N54" s="53">
        <f>'RAW GRADES'!CS51</f>
        <v>73.67</v>
      </c>
      <c r="O54" s="51">
        <f>'RAW GRADES'!CT51</f>
        <v>2.75</v>
      </c>
      <c r="P54" s="54" t="str">
        <f t="shared" si="0"/>
        <v>PASSED</v>
      </c>
    </row>
    <row r="55" spans="1:16" x14ac:dyDescent="0.25">
      <c r="A55" s="44">
        <v>43</v>
      </c>
      <c r="B55" s="45" t="str">
        <f>'RAW GRADES'!C52</f>
        <v>SAYSAY ROWELL B</v>
      </c>
      <c r="C55" s="52">
        <f>'RAW GRADES'!F52</f>
        <v>22.8</v>
      </c>
      <c r="D55" s="73">
        <f>'RAW GRADES'!I52</f>
        <v>0</v>
      </c>
      <c r="E55" s="47">
        <f>'RAW GRADES'!AN52</f>
        <v>18.75</v>
      </c>
      <c r="F55" s="47">
        <f>'RAW GRADES'!AU52</f>
        <v>9.5</v>
      </c>
      <c r="G55" s="47">
        <f>'RAW GRADES'!BB52</f>
        <v>10</v>
      </c>
      <c r="H55" s="48">
        <f>'RAW GRADES'!BC52</f>
        <v>61.05</v>
      </c>
      <c r="I55" s="48">
        <f>'RAW GRADES'!BD52</f>
        <v>61.05</v>
      </c>
      <c r="J55" s="47">
        <f>'RAW GRADES'!BK52</f>
        <v>45</v>
      </c>
      <c r="K55" s="47">
        <f>'RAW GRADES'!CP52</f>
        <v>40.625</v>
      </c>
      <c r="L55" s="47">
        <f>'RAW GRADES'!CQ52</f>
        <v>85.625</v>
      </c>
      <c r="M55" s="49">
        <f>'RAW GRADES'!CR52</f>
        <v>85.63</v>
      </c>
      <c r="N55" s="53">
        <f>'RAW GRADES'!CS52</f>
        <v>75.798000000000002</v>
      </c>
      <c r="O55" s="51">
        <f>'RAW GRADES'!CT52</f>
        <v>2.75</v>
      </c>
      <c r="P55" s="54" t="str">
        <f t="shared" si="0"/>
        <v>PASSED</v>
      </c>
    </row>
    <row r="56" spans="1:16" x14ac:dyDescent="0.25">
      <c r="A56" s="44">
        <v>44</v>
      </c>
      <c r="B56" s="45" t="str">
        <f>'RAW GRADES'!C53</f>
        <v>SERBISE JAYVEE H</v>
      </c>
      <c r="C56" s="52">
        <f>'RAW GRADES'!F53</f>
        <v>25.2</v>
      </c>
      <c r="D56" s="73">
        <f>'RAW GRADES'!I53</f>
        <v>0</v>
      </c>
      <c r="E56" s="47">
        <f>'RAW GRADES'!AN53</f>
        <v>18.166666666666668</v>
      </c>
      <c r="F56" s="47">
        <f>'RAW GRADES'!AU53</f>
        <v>9.5</v>
      </c>
      <c r="G56" s="47">
        <f>'RAW GRADES'!BB53</f>
        <v>9</v>
      </c>
      <c r="H56" s="48">
        <f>'RAW GRADES'!BC53</f>
        <v>61.866666666666674</v>
      </c>
      <c r="I56" s="48">
        <f>'RAW GRADES'!BD53</f>
        <v>61.87</v>
      </c>
      <c r="J56" s="47">
        <f>'RAW GRADES'!BK53</f>
        <v>0</v>
      </c>
      <c r="K56" s="47">
        <f>'RAW GRADES'!CP53</f>
        <v>40.625</v>
      </c>
      <c r="L56" s="47">
        <f>'RAW GRADES'!CQ53</f>
        <v>40.625</v>
      </c>
      <c r="M56" s="49">
        <f>'RAW GRADES'!CR53</f>
        <v>40.630000000000003</v>
      </c>
      <c r="N56" s="53">
        <f>'RAW GRADES'!CS53</f>
        <v>49.126000000000005</v>
      </c>
      <c r="O56" s="51">
        <f>'RAW GRADES'!CT53</f>
        <v>5</v>
      </c>
      <c r="P56" s="54" t="str">
        <f t="shared" si="0"/>
        <v>FAILED</v>
      </c>
    </row>
    <row r="57" spans="1:16" x14ac:dyDescent="0.25">
      <c r="A57" s="44">
        <v>45</v>
      </c>
      <c r="B57" s="45" t="str">
        <f>'RAW GRADES'!C54</f>
        <v>SICAPIRO ALDWIN JOHN O</v>
      </c>
      <c r="C57" s="52">
        <f>'RAW GRADES'!F54</f>
        <v>22.8</v>
      </c>
      <c r="D57" s="73">
        <f>'RAW GRADES'!I54</f>
        <v>28.799999999999997</v>
      </c>
      <c r="E57" s="47">
        <f>'RAW GRADES'!AN54</f>
        <v>19</v>
      </c>
      <c r="F57" s="47">
        <f>'RAW GRADES'!AU54</f>
        <v>9.5</v>
      </c>
      <c r="G57" s="47">
        <f>'RAW GRADES'!BB54</f>
        <v>10</v>
      </c>
      <c r="H57" s="48">
        <f>'RAW GRADES'!BC54</f>
        <v>90.1</v>
      </c>
      <c r="I57" s="48">
        <f>'RAW GRADES'!BD54</f>
        <v>90.1</v>
      </c>
      <c r="J57" s="47">
        <f>'RAW GRADES'!BK54</f>
        <v>39</v>
      </c>
      <c r="K57" s="47">
        <f>'RAW GRADES'!CP54</f>
        <v>36.25</v>
      </c>
      <c r="L57" s="47">
        <f>'RAW GRADES'!CQ54</f>
        <v>75.25</v>
      </c>
      <c r="M57" s="49">
        <f>'RAW GRADES'!CR54</f>
        <v>75.25</v>
      </c>
      <c r="N57" s="53">
        <f>'RAW GRADES'!CS54</f>
        <v>81.19</v>
      </c>
      <c r="O57" s="51">
        <f>'RAW GRADES'!CT54</f>
        <v>2.25</v>
      </c>
      <c r="P57" s="54" t="str">
        <f t="shared" si="0"/>
        <v>PASSED</v>
      </c>
    </row>
    <row r="58" spans="1:16" hidden="1" x14ac:dyDescent="0.25">
      <c r="A58" s="44">
        <v>46</v>
      </c>
      <c r="B58" s="45" t="str">
        <f>'RAW GRADES'!C55</f>
        <v>TEQUEL MARVIN B</v>
      </c>
      <c r="C58" s="52">
        <f>'RAW GRADES'!F55</f>
        <v>22.8</v>
      </c>
      <c r="D58" s="73">
        <f>'RAW GRADES'!I55</f>
        <v>0</v>
      </c>
      <c r="E58" s="47">
        <f>'RAW GRADES'!AN55</f>
        <v>11.25</v>
      </c>
      <c r="F58" s="47">
        <f>'RAW GRADES'!AU55</f>
        <v>9.5</v>
      </c>
      <c r="G58" s="47">
        <f>'RAW GRADES'!BB55</f>
        <v>7</v>
      </c>
      <c r="H58" s="48">
        <f>'RAW GRADES'!BC55</f>
        <v>50.55</v>
      </c>
      <c r="I58" s="48">
        <f>'RAW GRADES'!BD55</f>
        <v>50.55</v>
      </c>
      <c r="J58" s="47">
        <f>'RAW GRADES'!BK55</f>
        <v>44</v>
      </c>
      <c r="K58" s="47">
        <f>'RAW GRADES'!CP55</f>
        <v>38.125</v>
      </c>
      <c r="L58" s="47">
        <f>'RAW GRADES'!CQ55</f>
        <v>82.125</v>
      </c>
      <c r="M58" s="49">
        <f>'RAW GRADES'!CR55</f>
        <v>82.13</v>
      </c>
      <c r="N58" s="53">
        <f>'RAW GRADES'!CS55</f>
        <v>69.49799999999999</v>
      </c>
      <c r="O58" s="51">
        <f>'RAW GRADES'!CT55</f>
        <v>5</v>
      </c>
      <c r="P58" s="54" t="str">
        <f t="shared" si="0"/>
        <v>FAILED</v>
      </c>
    </row>
    <row r="59" spans="1:16" hidden="1" x14ac:dyDescent="0.25">
      <c r="A59" s="44">
        <v>47</v>
      </c>
      <c r="B59" s="45" t="str">
        <f>'RAW GRADES'!C56</f>
        <v>URATE JISSELLE B</v>
      </c>
      <c r="C59" s="52">
        <f>'RAW GRADES'!F56</f>
        <v>25.2</v>
      </c>
      <c r="D59" s="73">
        <f>'RAW GRADES'!I56</f>
        <v>0</v>
      </c>
      <c r="E59" s="47">
        <f>'RAW GRADES'!AN56</f>
        <v>19.25</v>
      </c>
      <c r="F59" s="47">
        <f>'RAW GRADES'!AU56</f>
        <v>9.5</v>
      </c>
      <c r="G59" s="47">
        <f>'RAW GRADES'!BB56</f>
        <v>10</v>
      </c>
      <c r="H59" s="48">
        <f>'RAW GRADES'!BC56</f>
        <v>63.95</v>
      </c>
      <c r="I59" s="48">
        <f>'RAW GRADES'!BD56</f>
        <v>63.95</v>
      </c>
      <c r="J59" s="47">
        <f>'RAW GRADES'!BK56</f>
        <v>49</v>
      </c>
      <c r="K59" s="47">
        <f>'RAW GRADES'!CP56</f>
        <v>40.625</v>
      </c>
      <c r="L59" s="47">
        <f>'RAW GRADES'!CQ56</f>
        <v>89.625</v>
      </c>
      <c r="M59" s="49">
        <f>'RAW GRADES'!CR56</f>
        <v>89.63</v>
      </c>
      <c r="N59" s="53">
        <f>'RAW GRADES'!CS56</f>
        <v>79.358000000000004</v>
      </c>
      <c r="O59" s="51">
        <f>'RAW GRADES'!CT56</f>
        <v>2.5</v>
      </c>
      <c r="P59" s="54" t="str">
        <f t="shared" si="0"/>
        <v>PASSED</v>
      </c>
    </row>
    <row r="60" spans="1:16" hidden="1" x14ac:dyDescent="0.25">
      <c r="A60" s="44">
        <v>48</v>
      </c>
      <c r="B60" s="45" t="str">
        <f>'RAW GRADES'!C57</f>
        <v>VALLESCAS RINA LYN M</v>
      </c>
      <c r="C60" s="52">
        <f>'RAW GRADES'!F57</f>
        <v>24.599999999999998</v>
      </c>
      <c r="D60" s="73">
        <f>'RAW GRADES'!I57</f>
        <v>0</v>
      </c>
      <c r="E60" s="47">
        <f>'RAW GRADES'!AN57</f>
        <v>12.083333333333334</v>
      </c>
      <c r="F60" s="47">
        <f>'RAW GRADES'!AU57</f>
        <v>9.5</v>
      </c>
      <c r="G60" s="47">
        <f>'RAW GRADES'!BB57</f>
        <v>7</v>
      </c>
      <c r="H60" s="48">
        <f>'RAW GRADES'!BC57</f>
        <v>53.183333333333337</v>
      </c>
      <c r="I60" s="48">
        <f>'RAW GRADES'!BD57</f>
        <v>53.18</v>
      </c>
      <c r="J60" s="47">
        <f>'RAW GRADES'!BK57</f>
        <v>36</v>
      </c>
      <c r="K60" s="47">
        <f>'RAW GRADES'!CP57</f>
        <v>36.25</v>
      </c>
      <c r="L60" s="47">
        <f>'RAW GRADES'!CQ57</f>
        <v>72.25</v>
      </c>
      <c r="M60" s="49">
        <f>'RAW GRADES'!CR57</f>
        <v>72.25</v>
      </c>
      <c r="N60" s="53">
        <f>'RAW GRADES'!CS57</f>
        <v>64.622</v>
      </c>
      <c r="O60" s="51">
        <f>'RAW GRADES'!CT57</f>
        <v>5</v>
      </c>
      <c r="P60" s="54" t="str">
        <f t="shared" si="0"/>
        <v>FAILED</v>
      </c>
    </row>
    <row r="61" spans="1:16" hidden="1" x14ac:dyDescent="0.25">
      <c r="A61" s="44">
        <v>49</v>
      </c>
      <c r="B61" s="45" t="str">
        <f>'RAW GRADES'!C58</f>
        <v>VENTURA CHRISTOPHER LAURENCE K</v>
      </c>
      <c r="C61" s="52">
        <f>'RAW GRADES'!F58</f>
        <v>22.8</v>
      </c>
      <c r="D61" s="73">
        <f>'RAW GRADES'!I58</f>
        <v>0</v>
      </c>
      <c r="E61" s="47">
        <f>'RAW GRADES'!AN58</f>
        <v>11.75</v>
      </c>
      <c r="F61" s="47">
        <f>'RAW GRADES'!AU58</f>
        <v>9.5</v>
      </c>
      <c r="G61" s="47">
        <f>'RAW GRADES'!BB58</f>
        <v>5</v>
      </c>
      <c r="H61" s="48">
        <f>'RAW GRADES'!BC58</f>
        <v>49.05</v>
      </c>
      <c r="I61" s="48">
        <f>'RAW GRADES'!BD58</f>
        <v>49.05</v>
      </c>
      <c r="J61" s="47">
        <f>'RAW GRADES'!BK58</f>
        <v>44</v>
      </c>
      <c r="K61" s="47">
        <f>'RAW GRADES'!CP58</f>
        <v>38.125</v>
      </c>
      <c r="L61" s="47">
        <f>'RAW GRADES'!CQ58</f>
        <v>82.125</v>
      </c>
      <c r="M61" s="49">
        <f>'RAW GRADES'!CR58</f>
        <v>82.13</v>
      </c>
      <c r="N61" s="53">
        <f>'RAW GRADES'!CS58</f>
        <v>68.897999999999996</v>
      </c>
      <c r="O61" s="51">
        <f>'RAW GRADES'!CT58</f>
        <v>5</v>
      </c>
      <c r="P61" s="54" t="str">
        <f t="shared" si="0"/>
        <v>FAILED</v>
      </c>
    </row>
    <row r="62" spans="1:16" hidden="1" x14ac:dyDescent="0.25">
      <c r="A62" s="44">
        <v>50</v>
      </c>
      <c r="B62" s="45" t="str">
        <f>'RAW GRADES'!C59</f>
        <v>VERGARA JOAN VERONICA J</v>
      </c>
      <c r="C62" s="52">
        <f>'RAW GRADES'!F59</f>
        <v>18</v>
      </c>
      <c r="D62" s="73">
        <f>'RAW GRADES'!I59</f>
        <v>0</v>
      </c>
      <c r="E62" s="47">
        <f>'RAW GRADES'!AN59</f>
        <v>16.833333333333332</v>
      </c>
      <c r="F62" s="47">
        <f>'RAW GRADES'!AU59</f>
        <v>9.5</v>
      </c>
      <c r="G62" s="47">
        <f>'RAW GRADES'!BB59</f>
        <v>9.5</v>
      </c>
      <c r="H62" s="48">
        <f>'RAW GRADES'!BC59</f>
        <v>53.833333333333329</v>
      </c>
      <c r="I62" s="48">
        <f>'RAW GRADES'!BD59</f>
        <v>53.83</v>
      </c>
      <c r="J62" s="47">
        <f>'RAW GRADES'!BK59</f>
        <v>44.5</v>
      </c>
      <c r="K62" s="47">
        <f>'RAW GRADES'!CP59</f>
        <v>40.625</v>
      </c>
      <c r="L62" s="47">
        <f>'RAW GRADES'!CQ59</f>
        <v>85.125</v>
      </c>
      <c r="M62" s="49">
        <f>'RAW GRADES'!CR59</f>
        <v>85.13</v>
      </c>
      <c r="N62" s="53">
        <f>'RAW GRADES'!CS59</f>
        <v>72.61</v>
      </c>
      <c r="O62" s="51">
        <f>'RAW GRADES'!CT59</f>
        <v>3</v>
      </c>
      <c r="P62" s="54" t="str">
        <f t="shared" si="0"/>
        <v>PASSED</v>
      </c>
    </row>
    <row r="63" spans="1:16" hidden="1" x14ac:dyDescent="0.25">
      <c r="A63" s="44">
        <v>51</v>
      </c>
      <c r="B63" s="45" t="str">
        <f>'RAW GRADES'!C60</f>
        <v>VERGARA MARK JASON L</v>
      </c>
      <c r="C63" s="52">
        <f>'RAW GRADES'!F60</f>
        <v>24.599999999999998</v>
      </c>
      <c r="D63" s="73">
        <f>'RAW GRADES'!I60</f>
        <v>0</v>
      </c>
      <c r="E63" s="47">
        <f>'RAW GRADES'!AN60</f>
        <v>12.5</v>
      </c>
      <c r="F63" s="47">
        <f>'RAW GRADES'!AU60</f>
        <v>9.5</v>
      </c>
      <c r="G63" s="47">
        <f>'RAW GRADES'!BB60</f>
        <v>7</v>
      </c>
      <c r="H63" s="48">
        <f>'RAW GRADES'!BC60</f>
        <v>53.599999999999994</v>
      </c>
      <c r="I63" s="48">
        <f>'RAW GRADES'!BD60</f>
        <v>53.6</v>
      </c>
      <c r="J63" s="47">
        <f>'RAW GRADES'!BK60</f>
        <v>0</v>
      </c>
      <c r="K63" s="47">
        <f>'RAW GRADES'!CP60</f>
        <v>40.625</v>
      </c>
      <c r="L63" s="47">
        <f>'RAW GRADES'!CQ60</f>
        <v>40.625</v>
      </c>
      <c r="M63" s="49">
        <f>'RAW GRADES'!CR60</f>
        <v>40.630000000000003</v>
      </c>
      <c r="N63" s="53">
        <f>'RAW GRADES'!CS60</f>
        <v>45.817999999999998</v>
      </c>
      <c r="O63" s="51">
        <f>'RAW GRADES'!CT60</f>
        <v>5</v>
      </c>
      <c r="P63" s="54" t="str">
        <f t="shared" si="0"/>
        <v>FAILED</v>
      </c>
    </row>
    <row r="64" spans="1:16" hidden="1" x14ac:dyDescent="0.25">
      <c r="A64" s="44">
        <v>52</v>
      </c>
      <c r="B64" s="45" t="str">
        <f>'RAW GRADES'!C61</f>
        <v>VILLANUEVA JAKE S</v>
      </c>
      <c r="C64" s="52">
        <f>'RAW GRADES'!F61</f>
        <v>21</v>
      </c>
      <c r="D64" s="73">
        <f>'RAW GRADES'!I61</f>
        <v>0</v>
      </c>
      <c r="E64" s="47">
        <f>'RAW GRADES'!AN61</f>
        <v>12.5</v>
      </c>
      <c r="F64" s="47">
        <f>'RAW GRADES'!AU61</f>
        <v>9.5</v>
      </c>
      <c r="G64" s="47">
        <f>'RAW GRADES'!BB61</f>
        <v>10</v>
      </c>
      <c r="H64" s="48">
        <f>'RAW GRADES'!BC61</f>
        <v>53</v>
      </c>
      <c r="I64" s="48">
        <f>'RAW GRADES'!BD61</f>
        <v>53</v>
      </c>
      <c r="J64" s="47">
        <f>'RAW GRADES'!BK61</f>
        <v>38.5</v>
      </c>
      <c r="K64" s="47">
        <f>'RAW GRADES'!CP61</f>
        <v>36.25</v>
      </c>
      <c r="L64" s="47">
        <f>'RAW GRADES'!CQ61</f>
        <v>74.75</v>
      </c>
      <c r="M64" s="49">
        <f>'RAW GRADES'!CR61</f>
        <v>74.75</v>
      </c>
      <c r="N64" s="53">
        <f>'RAW GRADES'!CS61</f>
        <v>66.050000000000011</v>
      </c>
      <c r="O64" s="51">
        <f>'RAW GRADES'!CT61</f>
        <v>5</v>
      </c>
      <c r="P64" s="54" t="str">
        <f t="shared" si="0"/>
        <v>FAILED</v>
      </c>
    </row>
    <row r="65" spans="1:16" hidden="1" x14ac:dyDescent="0.25">
      <c r="A65" s="44">
        <v>53</v>
      </c>
      <c r="B65" s="45" t="str">
        <f>'RAW GRADES'!C62</f>
        <v>VILLAREAL JOVELYN A</v>
      </c>
      <c r="C65" s="52">
        <f>'RAW GRADES'!F62</f>
        <v>20.399999999999999</v>
      </c>
      <c r="D65" s="73">
        <f>'RAW GRADES'!I62</f>
        <v>0</v>
      </c>
      <c r="E65" s="47">
        <f>'RAW GRADES'!AN62</f>
        <v>18.166666666666668</v>
      </c>
      <c r="F65" s="47">
        <f>'RAW GRADES'!AU62</f>
        <v>9.5</v>
      </c>
      <c r="G65" s="47">
        <f>'RAW GRADES'!BB62</f>
        <v>10</v>
      </c>
      <c r="H65" s="48">
        <f>'RAW GRADES'!BC62</f>
        <v>58.06666666666667</v>
      </c>
      <c r="I65" s="48">
        <f>'RAW GRADES'!BD62</f>
        <v>58.07</v>
      </c>
      <c r="J65" s="47">
        <f>'RAW GRADES'!BK62</f>
        <v>46</v>
      </c>
      <c r="K65" s="47">
        <f>'RAW GRADES'!CP62</f>
        <v>42.5</v>
      </c>
      <c r="L65" s="47">
        <f>'RAW GRADES'!CQ62</f>
        <v>88.5</v>
      </c>
      <c r="M65" s="49">
        <f>'RAW GRADES'!CR62</f>
        <v>88.5</v>
      </c>
      <c r="N65" s="53">
        <f>'RAW GRADES'!CS62</f>
        <v>76.328000000000003</v>
      </c>
      <c r="O65" s="51">
        <f>'RAW GRADES'!CT62</f>
        <v>2.75</v>
      </c>
      <c r="P65" s="54" t="str">
        <f t="shared" si="0"/>
        <v>PASSED</v>
      </c>
    </row>
    <row r="66" spans="1:16" hidden="1" x14ac:dyDescent="0.25">
      <c r="A66" s="44">
        <v>54</v>
      </c>
      <c r="B66" s="45" t="str">
        <f>'RAW GRADES'!C63</f>
        <v>VILLAREAL JANINE A.</v>
      </c>
      <c r="C66" s="52">
        <f>'RAW GRADES'!F63</f>
        <v>28.799999999999997</v>
      </c>
      <c r="D66" s="73">
        <f>'RAW GRADES'!I63</f>
        <v>0</v>
      </c>
      <c r="E66" s="47">
        <f>'RAW GRADES'!AN63</f>
        <v>18.166666666666668</v>
      </c>
      <c r="F66" s="47">
        <f>'RAW GRADES'!AU63</f>
        <v>9.5</v>
      </c>
      <c r="G66" s="47">
        <f>'RAW GRADES'!BB63</f>
        <v>10</v>
      </c>
      <c r="H66" s="48">
        <f>'RAW GRADES'!BC63</f>
        <v>66.466666666666669</v>
      </c>
      <c r="I66" s="48">
        <f>'RAW GRADES'!BD63</f>
        <v>66.47</v>
      </c>
      <c r="J66" s="47">
        <f>'RAW GRADES'!BK63</f>
        <v>46</v>
      </c>
      <c r="K66" s="47">
        <f>'RAW GRADES'!CP63</f>
        <v>42.5</v>
      </c>
      <c r="L66" s="47">
        <f>'RAW GRADES'!CQ63</f>
        <v>88.5</v>
      </c>
      <c r="M66" s="49">
        <f>'RAW GRADES'!CR63</f>
        <v>88.5</v>
      </c>
      <c r="N66" s="53">
        <f>'RAW GRADES'!CS63</f>
        <v>79.688000000000002</v>
      </c>
      <c r="O66" s="51">
        <f>'RAW GRADES'!CT63</f>
        <v>2.5</v>
      </c>
      <c r="P66" s="54" t="str">
        <f t="shared" si="0"/>
        <v>PASSED</v>
      </c>
    </row>
    <row r="67" spans="1:16" hidden="1" x14ac:dyDescent="0.25">
      <c r="A67" s="44">
        <v>55</v>
      </c>
      <c r="B67" s="45" t="str">
        <f>'RAW GRADES'!C64</f>
        <v>ZARAGOZA RHEYNZQUEL JOYCE R</v>
      </c>
      <c r="C67" s="52">
        <f>'RAW GRADES'!F64</f>
        <v>24</v>
      </c>
      <c r="D67" s="73">
        <f>'RAW GRADES'!I64</f>
        <v>0</v>
      </c>
      <c r="E67" s="47">
        <f>'RAW GRADES'!AN64</f>
        <v>16.75</v>
      </c>
      <c r="F67" s="47">
        <f>'RAW GRADES'!AU64</f>
        <v>9.5</v>
      </c>
      <c r="G67" s="47">
        <f>'RAW GRADES'!BB64</f>
        <v>8</v>
      </c>
      <c r="H67" s="48">
        <f>'RAW GRADES'!BC64</f>
        <v>58.25</v>
      </c>
      <c r="I67" s="48">
        <f>'RAW GRADES'!BD64</f>
        <v>58.25</v>
      </c>
      <c r="J67" s="47">
        <f>'RAW GRADES'!BK64</f>
        <v>44</v>
      </c>
      <c r="K67" s="47">
        <f>'RAW GRADES'!CP64</f>
        <v>36.25</v>
      </c>
      <c r="L67" s="47">
        <f>'RAW GRADES'!CQ64</f>
        <v>80.25</v>
      </c>
      <c r="M67" s="49">
        <f>'RAW GRADES'!CR64</f>
        <v>80.25</v>
      </c>
      <c r="N67" s="53">
        <f>'RAW GRADES'!CS64</f>
        <v>71.45</v>
      </c>
      <c r="O67" s="51">
        <f>'RAW GRADES'!CT64</f>
        <v>3</v>
      </c>
      <c r="P67" s="54" t="str">
        <f t="shared" si="0"/>
        <v>PASSED</v>
      </c>
    </row>
    <row r="68" spans="1:16" hidden="1" x14ac:dyDescent="0.25">
      <c r="A68" s="44">
        <v>56</v>
      </c>
      <c r="B68" s="45" t="str">
        <f>'RAW GRADES'!C65</f>
        <v xml:space="preserve">  </v>
      </c>
      <c r="C68" s="52">
        <f>'RAW GRADES'!F65</f>
        <v>0</v>
      </c>
      <c r="D68" s="73">
        <f>'RAW GRADES'!I65</f>
        <v>0</v>
      </c>
      <c r="E68" s="47">
        <f>'RAW GRADES'!AN65</f>
        <v>0</v>
      </c>
      <c r="F68" s="47">
        <f>'RAW GRADES'!AU65</f>
        <v>0</v>
      </c>
      <c r="G68" s="47">
        <f>'RAW GRADES'!BB65</f>
        <v>0</v>
      </c>
      <c r="H68" s="48">
        <f>'RAW GRADES'!BC65</f>
        <v>0</v>
      </c>
      <c r="I68" s="48">
        <f>'RAW GRADES'!BD65</f>
        <v>0</v>
      </c>
      <c r="J68" s="47">
        <f>'RAW GRADES'!BK65</f>
        <v>0</v>
      </c>
      <c r="K68" s="47">
        <f>'RAW GRADES'!CP65</f>
        <v>0</v>
      </c>
      <c r="L68" s="47">
        <f>'RAW GRADES'!CQ65</f>
        <v>0</v>
      </c>
      <c r="M68" s="49">
        <f>'RAW GRADES'!CR65</f>
        <v>0</v>
      </c>
      <c r="N68" s="53">
        <f>'RAW GRADES'!CS65</f>
        <v>0</v>
      </c>
      <c r="O68" s="51">
        <f>'RAW GRADES'!CT65</f>
        <v>5</v>
      </c>
      <c r="P68" s="54" t="str">
        <f t="shared" si="0"/>
        <v>FAILED</v>
      </c>
    </row>
    <row r="69" spans="1:16" hidden="1" x14ac:dyDescent="0.25">
      <c r="A69" s="44">
        <v>57</v>
      </c>
      <c r="B69" s="45" t="str">
        <f>'RAW GRADES'!C66</f>
        <v xml:space="preserve">  </v>
      </c>
      <c r="C69" s="52">
        <f>'RAW GRADES'!F66</f>
        <v>0</v>
      </c>
      <c r="D69" s="73">
        <f>'RAW GRADES'!I66</f>
        <v>0</v>
      </c>
      <c r="E69" s="47">
        <f>'RAW GRADES'!AN66</f>
        <v>0</v>
      </c>
      <c r="F69" s="47">
        <f>'RAW GRADES'!AU66</f>
        <v>0</v>
      </c>
      <c r="G69" s="47">
        <f>'RAW GRADES'!BB66</f>
        <v>0</v>
      </c>
      <c r="H69" s="48">
        <f>'RAW GRADES'!BC66</f>
        <v>0</v>
      </c>
      <c r="I69" s="48">
        <f>'RAW GRADES'!BD66</f>
        <v>0</v>
      </c>
      <c r="J69" s="47">
        <f>'RAW GRADES'!BK66</f>
        <v>0</v>
      </c>
      <c r="K69" s="47">
        <f>'RAW GRADES'!CP66</f>
        <v>0</v>
      </c>
      <c r="L69" s="47">
        <f>'RAW GRADES'!CQ66</f>
        <v>0</v>
      </c>
      <c r="M69" s="49">
        <f>'RAW GRADES'!CR66</f>
        <v>0</v>
      </c>
      <c r="N69" s="53">
        <f>'RAW GRADES'!CS66</f>
        <v>0</v>
      </c>
      <c r="O69" s="51">
        <f>'RAW GRADES'!CT66</f>
        <v>5</v>
      </c>
      <c r="P69" s="54" t="str">
        <f t="shared" si="0"/>
        <v>FAILED</v>
      </c>
    </row>
    <row r="70" spans="1:16" hidden="1" x14ac:dyDescent="0.25">
      <c r="A70" s="44">
        <v>58</v>
      </c>
      <c r="B70" s="45" t="str">
        <f>'RAW GRADES'!C67</f>
        <v xml:space="preserve">  </v>
      </c>
      <c r="C70" s="52">
        <f>'RAW GRADES'!F67</f>
        <v>0</v>
      </c>
      <c r="D70" s="73">
        <f>'RAW GRADES'!I67</f>
        <v>0</v>
      </c>
      <c r="E70" s="47">
        <f>'RAW GRADES'!AN67</f>
        <v>0</v>
      </c>
      <c r="F70" s="47">
        <f>'RAW GRADES'!AU67</f>
        <v>0</v>
      </c>
      <c r="G70" s="47">
        <f>'RAW GRADES'!BB67</f>
        <v>0</v>
      </c>
      <c r="H70" s="48">
        <f>'RAW GRADES'!BC67</f>
        <v>0</v>
      </c>
      <c r="I70" s="48">
        <f>'RAW GRADES'!BD67</f>
        <v>0</v>
      </c>
      <c r="J70" s="47">
        <f>'RAW GRADES'!BK67</f>
        <v>0</v>
      </c>
      <c r="K70" s="47">
        <f>'RAW GRADES'!CP67</f>
        <v>0</v>
      </c>
      <c r="L70" s="47">
        <f>'RAW GRADES'!CQ67</f>
        <v>0</v>
      </c>
      <c r="M70" s="49">
        <f>'RAW GRADES'!CR67</f>
        <v>0</v>
      </c>
      <c r="N70" s="53">
        <f>'RAW GRADES'!CS67</f>
        <v>0</v>
      </c>
      <c r="O70" s="51">
        <f>'RAW GRADES'!CT67</f>
        <v>5</v>
      </c>
      <c r="P70" s="54" t="str">
        <f t="shared" si="0"/>
        <v>FAILED</v>
      </c>
    </row>
    <row r="71" spans="1:16" hidden="1" x14ac:dyDescent="0.25">
      <c r="A71" s="44">
        <v>59</v>
      </c>
      <c r="B71" s="45" t="str">
        <f>'RAW GRADES'!C68</f>
        <v xml:space="preserve">  </v>
      </c>
      <c r="C71" s="52">
        <f>'RAW GRADES'!F68</f>
        <v>0</v>
      </c>
      <c r="D71" s="73">
        <f>'RAW GRADES'!I68</f>
        <v>0</v>
      </c>
      <c r="E71" s="47">
        <f>'RAW GRADES'!AN68</f>
        <v>0</v>
      </c>
      <c r="F71" s="47">
        <f>'RAW GRADES'!AU68</f>
        <v>0</v>
      </c>
      <c r="G71" s="47">
        <f>'RAW GRADES'!BB68</f>
        <v>0</v>
      </c>
      <c r="H71" s="48">
        <f>'RAW GRADES'!BC68</f>
        <v>0</v>
      </c>
      <c r="I71" s="48">
        <f>'RAW GRADES'!BD68</f>
        <v>0</v>
      </c>
      <c r="J71" s="47">
        <f>'RAW GRADES'!BK68</f>
        <v>0</v>
      </c>
      <c r="K71" s="47">
        <f>'RAW GRADES'!CP68</f>
        <v>0</v>
      </c>
      <c r="L71" s="47">
        <f>'RAW GRADES'!CQ68</f>
        <v>0</v>
      </c>
      <c r="M71" s="49">
        <f>'RAW GRADES'!CR68</f>
        <v>0</v>
      </c>
      <c r="N71" s="53">
        <f>'RAW GRADES'!CS68</f>
        <v>0</v>
      </c>
      <c r="O71" s="51">
        <f>'RAW GRADES'!CT68</f>
        <v>5</v>
      </c>
      <c r="P71" s="54" t="str">
        <f t="shared" si="0"/>
        <v>FAILED</v>
      </c>
    </row>
    <row r="72" spans="1:16" hidden="1" x14ac:dyDescent="0.25">
      <c r="A72" s="44">
        <v>60</v>
      </c>
      <c r="B72" s="45" t="str">
        <f>'RAW GRADES'!C69</f>
        <v xml:space="preserve">  </v>
      </c>
      <c r="C72" s="52">
        <f>'RAW GRADES'!F69</f>
        <v>0</v>
      </c>
      <c r="D72" s="73">
        <f>'RAW GRADES'!I69</f>
        <v>0</v>
      </c>
      <c r="E72" s="47">
        <f>'RAW GRADES'!AN69</f>
        <v>0</v>
      </c>
      <c r="F72" s="47">
        <f>'RAW GRADES'!AU69</f>
        <v>0</v>
      </c>
      <c r="G72" s="47">
        <f>'RAW GRADES'!BB69</f>
        <v>0</v>
      </c>
      <c r="H72" s="48">
        <f>'RAW GRADES'!BC69</f>
        <v>0</v>
      </c>
      <c r="I72" s="48">
        <f>'RAW GRADES'!BD69</f>
        <v>0</v>
      </c>
      <c r="J72" s="47">
        <f>'RAW GRADES'!BK69</f>
        <v>0</v>
      </c>
      <c r="K72" s="47">
        <f>'RAW GRADES'!CP69</f>
        <v>0</v>
      </c>
      <c r="L72" s="47">
        <f>'RAW GRADES'!CQ69</f>
        <v>0</v>
      </c>
      <c r="M72" s="49">
        <f>'RAW GRADES'!CR69</f>
        <v>0</v>
      </c>
      <c r="N72" s="53">
        <f>'RAW GRADES'!CS69</f>
        <v>0</v>
      </c>
      <c r="O72" s="51">
        <f>'RAW GRADES'!CT69</f>
        <v>5</v>
      </c>
      <c r="P72" s="54" t="str">
        <f t="shared" si="0"/>
        <v>FAILED</v>
      </c>
    </row>
    <row r="73" spans="1:16" hidden="1" x14ac:dyDescent="0.25">
      <c r="A73" s="44">
        <v>61</v>
      </c>
      <c r="B73" s="45" t="str">
        <f>'RAW GRADES'!C70</f>
        <v xml:space="preserve">  </v>
      </c>
      <c r="C73" s="52">
        <f>'RAW GRADES'!F70</f>
        <v>0</v>
      </c>
      <c r="D73" s="73">
        <f>'RAW GRADES'!I70</f>
        <v>0</v>
      </c>
      <c r="E73" s="47">
        <f>'RAW GRADES'!AN70</f>
        <v>0</v>
      </c>
      <c r="F73" s="47">
        <f>'RAW GRADES'!AU70</f>
        <v>0</v>
      </c>
      <c r="G73" s="47">
        <f>'RAW GRADES'!BB70</f>
        <v>0</v>
      </c>
      <c r="H73" s="48">
        <f>'RAW GRADES'!BC70</f>
        <v>0</v>
      </c>
      <c r="I73" s="48">
        <f>'RAW GRADES'!BD70</f>
        <v>0</v>
      </c>
      <c r="J73" s="47">
        <f>'RAW GRADES'!BK70</f>
        <v>0</v>
      </c>
      <c r="K73" s="47">
        <f>'RAW GRADES'!CP70</f>
        <v>0</v>
      </c>
      <c r="L73" s="47">
        <f>'RAW GRADES'!CQ70</f>
        <v>0</v>
      </c>
      <c r="M73" s="49">
        <f>'RAW GRADES'!CR70</f>
        <v>0</v>
      </c>
      <c r="N73" s="53">
        <f>'RAW GRADES'!CS70</f>
        <v>0</v>
      </c>
      <c r="O73" s="51">
        <f>'RAW GRADES'!CT70</f>
        <v>5</v>
      </c>
      <c r="P73" s="54" t="str">
        <f t="shared" si="0"/>
        <v>FAILED</v>
      </c>
    </row>
    <row r="76" spans="1:16" x14ac:dyDescent="0.25">
      <c r="B76" t="s">
        <v>172</v>
      </c>
      <c r="K76" t="s">
        <v>173</v>
      </c>
    </row>
    <row r="77" spans="1:16" x14ac:dyDescent="0.25">
      <c r="D77" s="103"/>
    </row>
    <row r="78" spans="1:16" x14ac:dyDescent="0.25">
      <c r="B78" s="108" t="str">
        <f>UPPER(REGISTRATION!Q14)</f>
        <v>GIMEL C. CONTILLO</v>
      </c>
      <c r="C78" s="109"/>
      <c r="D78" s="103"/>
      <c r="K78" s="109" t="str">
        <f>UPPER(REGISTRATION!Q15)</f>
        <v>BRYLLE D. SAMSON</v>
      </c>
      <c r="L78" s="109"/>
      <c r="M78" s="109"/>
      <c r="N78" s="109"/>
    </row>
    <row r="79" spans="1:16" x14ac:dyDescent="0.25">
      <c r="B79" s="83" t="s">
        <v>171</v>
      </c>
      <c r="K79" s="83" t="s">
        <v>174</v>
      </c>
    </row>
  </sheetData>
  <mergeCells count="9">
    <mergeCell ref="A2:P3"/>
    <mergeCell ref="J10:M10"/>
    <mergeCell ref="N10:O11"/>
    <mergeCell ref="P10:P12"/>
    <mergeCell ref="B11:B12"/>
    <mergeCell ref="H11:I11"/>
    <mergeCell ref="L11:M11"/>
    <mergeCell ref="A10:A12"/>
    <mergeCell ref="C10:I10"/>
  </mergeCells>
  <conditionalFormatting sqref="P13:P73">
    <cfRule type="cellIs" dxfId="2" priority="1" operator="equal">
      <formula>"FAILED"</formula>
    </cfRule>
  </conditionalFormatting>
  <printOptions horizontalCentered="1"/>
  <pageMargins left="0.25" right="0.25" top="0.75" bottom="0.75" header="0.3" footer="0.3"/>
  <pageSetup paperSize="256" orientation="landscape" horizontalDpi="360" verticalDpi="36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G35"/>
  <sheetViews>
    <sheetView tabSelected="1" view="pageBreakPreview" topLeftCell="A7" zoomScaleSheetLayoutView="100" workbookViewId="0">
      <selection activeCell="A12" sqref="A12:F12"/>
    </sheetView>
  </sheetViews>
  <sheetFormatPr defaultRowHeight="15" x14ac:dyDescent="0.25"/>
  <cols>
    <col min="1" max="1" width="6.140625" customWidth="1"/>
    <col min="2" max="2" width="37.28515625" customWidth="1"/>
    <col min="3" max="3" width="19.85546875" customWidth="1"/>
    <col min="4" max="6" width="18.28515625" customWidth="1"/>
  </cols>
  <sheetData>
    <row r="1" spans="1:6" x14ac:dyDescent="0.25">
      <c r="A1" s="55"/>
      <c r="B1" s="55"/>
      <c r="C1" s="55"/>
      <c r="D1" s="55"/>
      <c r="E1" s="55"/>
      <c r="F1" s="55"/>
    </row>
    <row r="2" spans="1:6" x14ac:dyDescent="0.25">
      <c r="A2" s="55"/>
      <c r="B2" s="55"/>
      <c r="C2" s="55"/>
      <c r="D2" s="55"/>
      <c r="E2" s="55"/>
      <c r="F2" s="55"/>
    </row>
    <row r="3" spans="1:6" x14ac:dyDescent="0.25">
      <c r="A3" s="251"/>
      <c r="B3" s="251"/>
      <c r="C3" s="251"/>
      <c r="D3" s="251"/>
      <c r="E3" s="251"/>
      <c r="F3" s="251"/>
    </row>
    <row r="4" spans="1:6" x14ac:dyDescent="0.25">
      <c r="A4" s="265" t="s">
        <v>95</v>
      </c>
      <c r="B4" s="265"/>
      <c r="C4" s="265"/>
      <c r="D4" s="265"/>
      <c r="E4" s="265"/>
      <c r="F4" s="265"/>
    </row>
    <row r="5" spans="1:6" ht="18" x14ac:dyDescent="0.25">
      <c r="A5" s="266" t="s">
        <v>96</v>
      </c>
      <c r="B5" s="266"/>
      <c r="C5" s="266"/>
      <c r="D5" s="266"/>
      <c r="E5" s="266"/>
      <c r="F5" s="266"/>
    </row>
    <row r="6" spans="1:6" x14ac:dyDescent="0.25">
      <c r="A6" s="265" t="s">
        <v>97</v>
      </c>
      <c r="B6" s="265"/>
      <c r="C6" s="265"/>
      <c r="D6" s="265"/>
      <c r="E6" s="265"/>
      <c r="F6" s="265"/>
    </row>
    <row r="7" spans="1:6" x14ac:dyDescent="0.25">
      <c r="A7" s="267" t="s">
        <v>98</v>
      </c>
      <c r="B7" s="267"/>
      <c r="C7" s="267"/>
      <c r="D7" s="267"/>
      <c r="E7" s="267"/>
      <c r="F7" s="267"/>
    </row>
    <row r="8" spans="1:6" x14ac:dyDescent="0.25">
      <c r="A8" s="268"/>
      <c r="B8" s="268"/>
      <c r="C8" s="268"/>
      <c r="D8" s="268"/>
      <c r="E8" s="268"/>
      <c r="F8" s="268"/>
    </row>
    <row r="9" spans="1:6" x14ac:dyDescent="0.25">
      <c r="A9" s="251"/>
      <c r="B9" s="251"/>
      <c r="C9" s="251"/>
      <c r="D9" s="251"/>
      <c r="E9" s="251"/>
      <c r="F9" s="251"/>
    </row>
    <row r="10" spans="1:6" ht="18" x14ac:dyDescent="0.25">
      <c r="A10" s="269"/>
      <c r="B10" s="269"/>
      <c r="C10" s="269"/>
      <c r="D10" s="269"/>
      <c r="E10" s="269"/>
      <c r="F10" s="269"/>
    </row>
    <row r="11" spans="1:6" ht="22.5" x14ac:dyDescent="0.25">
      <c r="A11" s="270" t="s">
        <v>99</v>
      </c>
      <c r="B11" s="270"/>
      <c r="C11" s="270"/>
      <c r="D11" s="270"/>
      <c r="E11" s="270"/>
      <c r="F11" s="270"/>
    </row>
    <row r="12" spans="1:6" x14ac:dyDescent="0.25">
      <c r="A12" s="268"/>
      <c r="B12" s="268"/>
      <c r="C12" s="268"/>
      <c r="D12" s="268"/>
      <c r="E12" s="268"/>
      <c r="F12" s="268"/>
    </row>
    <row r="13" spans="1:6" x14ac:dyDescent="0.25">
      <c r="A13" s="55"/>
      <c r="B13" s="56" t="s">
        <v>100</v>
      </c>
      <c r="C13" s="271" t="str">
        <f>UPPER(REGISTRATION!C7)</f>
        <v>COSC 60</v>
      </c>
      <c r="D13" s="271"/>
      <c r="E13" s="271"/>
      <c r="F13" s="57"/>
    </row>
    <row r="14" spans="1:6" x14ac:dyDescent="0.25">
      <c r="A14" s="55"/>
      <c r="B14" s="56" t="s">
        <v>101</v>
      </c>
      <c r="C14" s="264" t="str">
        <f>UPPER(REGISTRATION!C6)</f>
        <v>DATA STRUCTURE</v>
      </c>
      <c r="D14" s="264"/>
      <c r="E14" s="264"/>
      <c r="F14" s="57"/>
    </row>
    <row r="15" spans="1:6" ht="15.75" x14ac:dyDescent="0.25">
      <c r="A15" s="55"/>
      <c r="B15" s="57" t="s">
        <v>102</v>
      </c>
      <c r="C15" s="252" t="str">
        <f>UPPER(REGISTRATION!D8)</f>
        <v>2</v>
      </c>
      <c r="D15" s="252"/>
      <c r="E15" s="252"/>
      <c r="F15" s="58"/>
    </row>
    <row r="16" spans="1:6" x14ac:dyDescent="0.25">
      <c r="A16" s="55"/>
      <c r="B16" s="57" t="s">
        <v>8</v>
      </c>
      <c r="C16" s="253" t="str">
        <f>UPPER(CONCATENATE(REGISTRATION!C8," ",REGISTRATION!E8))</f>
        <v>BSIT D</v>
      </c>
      <c r="D16" s="253"/>
      <c r="E16" s="253"/>
      <c r="F16" s="58"/>
    </row>
    <row r="17" spans="1:7" x14ac:dyDescent="0.25">
      <c r="A17" s="55"/>
      <c r="B17" s="57" t="s">
        <v>103</v>
      </c>
      <c r="C17" s="253" t="str">
        <f>UPPER(CONCATENATE(REGISTRATION!Q13," ","SEMESTER"," ","A.Y."," ",REGISTRATION!Q12))</f>
        <v>SECOND SEMESTER A.Y. 2017-2018</v>
      </c>
      <c r="D17" s="253"/>
      <c r="E17" s="253"/>
      <c r="F17" s="58"/>
    </row>
    <row r="18" spans="1:7" ht="15.75" thickBot="1" x14ac:dyDescent="0.3">
      <c r="A18" s="55"/>
      <c r="B18" s="55"/>
      <c r="C18" s="55"/>
      <c r="D18" s="55"/>
      <c r="E18" s="55"/>
      <c r="F18" s="55"/>
    </row>
    <row r="19" spans="1:7" x14ac:dyDescent="0.25">
      <c r="A19" s="247" t="s">
        <v>12</v>
      </c>
      <c r="B19" s="259" t="s">
        <v>85</v>
      </c>
      <c r="C19" s="247" t="s">
        <v>28</v>
      </c>
      <c r="D19" s="247" t="s">
        <v>104</v>
      </c>
      <c r="E19" s="261" t="s">
        <v>105</v>
      </c>
      <c r="F19" s="247" t="s">
        <v>88</v>
      </c>
    </row>
    <row r="20" spans="1:7" x14ac:dyDescent="0.25">
      <c r="A20" s="257"/>
      <c r="B20" s="260"/>
      <c r="C20" s="257"/>
      <c r="D20" s="257"/>
      <c r="E20" s="262"/>
      <c r="F20" s="248"/>
    </row>
    <row r="21" spans="1:7" ht="16.5" thickBot="1" x14ac:dyDescent="0.3">
      <c r="A21" s="258"/>
      <c r="B21" s="59" t="s">
        <v>106</v>
      </c>
      <c r="C21" s="258"/>
      <c r="D21" s="258"/>
      <c r="E21" s="263"/>
      <c r="F21" s="249"/>
    </row>
    <row r="22" spans="1:7" ht="18" x14ac:dyDescent="0.25">
      <c r="A22" s="65">
        <v>32</v>
      </c>
      <c r="B22" s="138" t="str">
        <f>'DEPT CHAIR'!B44</f>
        <v>NAVARRA JHON ANGELO  D</v>
      </c>
      <c r="C22" s="61" t="str">
        <f>REGISTRATION!B42</f>
        <v>2014-01-706</v>
      </c>
      <c r="D22" s="62">
        <f>'DEPT CHAIR'!O44</f>
        <v>2.5</v>
      </c>
      <c r="E22" s="63" t="str">
        <f t="shared" ref="E22:E24" si="0">IF(D22&lt;=3,"3","0")</f>
        <v>3</v>
      </c>
      <c r="F22" s="64" t="str">
        <f>'DEPT CHAIR'!P44</f>
        <v>PASSED</v>
      </c>
    </row>
    <row r="23" spans="1:7" ht="18" x14ac:dyDescent="0.25">
      <c r="A23" s="60">
        <v>37</v>
      </c>
      <c r="B23" s="138" t="str">
        <f>'DEPT CHAIR'!B49</f>
        <v>RAPAS JOHN CARLO C</v>
      </c>
      <c r="C23" s="61" t="str">
        <f>REGISTRATION!B47</f>
        <v>2014-01-669</v>
      </c>
      <c r="D23" s="62">
        <f>'DEPT CHAIR'!O49</f>
        <v>2.5</v>
      </c>
      <c r="E23" s="63" t="str">
        <f t="shared" si="0"/>
        <v>3</v>
      </c>
      <c r="F23" s="64" t="str">
        <f>'DEPT CHAIR'!P49</f>
        <v>PASSED</v>
      </c>
    </row>
    <row r="24" spans="1:7" ht="18.75" thickBot="1" x14ac:dyDescent="0.3">
      <c r="A24" s="65">
        <v>45</v>
      </c>
      <c r="B24" s="138" t="str">
        <f>'DEPT CHAIR'!B57</f>
        <v>SICAPIRO ALDWIN JOHN O</v>
      </c>
      <c r="C24" s="61" t="str">
        <f>REGISTRATION!B55</f>
        <v>2015-01-530</v>
      </c>
      <c r="D24" s="62">
        <f>'DEPT CHAIR'!O57</f>
        <v>2.25</v>
      </c>
      <c r="E24" s="63" t="str">
        <f t="shared" si="0"/>
        <v>3</v>
      </c>
      <c r="F24" s="64" t="str">
        <f>'DEPT CHAIR'!P57</f>
        <v>PASSED</v>
      </c>
    </row>
    <row r="25" spans="1:7" ht="19.5" thickBot="1" x14ac:dyDescent="0.3">
      <c r="A25" s="254" t="s">
        <v>107</v>
      </c>
      <c r="B25" s="255"/>
      <c r="C25" s="255"/>
      <c r="D25" s="255"/>
      <c r="E25" s="255"/>
      <c r="F25" s="256"/>
    </row>
    <row r="26" spans="1:7" x14ac:dyDescent="0.25">
      <c r="A26" s="55"/>
      <c r="B26" s="55"/>
      <c r="C26" s="55"/>
      <c r="D26" s="55"/>
      <c r="E26" s="55"/>
      <c r="F26" s="69"/>
    </row>
    <row r="27" spans="1:7" ht="16.5" thickBot="1" x14ac:dyDescent="0.3">
      <c r="A27" s="55"/>
      <c r="B27" s="67" t="s">
        <v>108</v>
      </c>
      <c r="C27" s="55"/>
      <c r="D27" s="55"/>
      <c r="E27" s="250">
        <f ca="1">NOW()</f>
        <v>43237.512977199076</v>
      </c>
      <c r="F27" s="250"/>
    </row>
    <row r="28" spans="1:7" ht="15.75" x14ac:dyDescent="0.25">
      <c r="A28" s="55"/>
      <c r="B28" s="66" t="str">
        <f>UPPER(REGISTRATION!Q14)</f>
        <v>GIMEL C. CONTILLO</v>
      </c>
      <c r="C28" s="67"/>
      <c r="D28" s="67"/>
      <c r="E28" s="251" t="s">
        <v>109</v>
      </c>
      <c r="F28" s="251"/>
    </row>
    <row r="29" spans="1:7" x14ac:dyDescent="0.25">
      <c r="A29" s="55"/>
      <c r="B29" s="68" t="s">
        <v>110</v>
      </c>
      <c r="C29" s="68"/>
      <c r="D29" s="68"/>
      <c r="E29" s="55"/>
      <c r="F29" s="55"/>
    </row>
    <row r="31" spans="1:7" x14ac:dyDescent="0.25">
      <c r="A31" s="55"/>
      <c r="B31" s="72"/>
      <c r="C31" s="72"/>
      <c r="D31" s="72"/>
      <c r="E31" s="72"/>
      <c r="F31" s="72"/>
      <c r="G31" s="72"/>
    </row>
    <row r="32" spans="1:7" x14ac:dyDescent="0.25">
      <c r="A32" s="55"/>
      <c r="B32" s="55"/>
      <c r="C32" s="55"/>
      <c r="D32" s="55"/>
      <c r="E32" s="55"/>
      <c r="F32" s="55"/>
    </row>
    <row r="33" spans="1:6" x14ac:dyDescent="0.25">
      <c r="A33" s="55"/>
      <c r="B33" s="55"/>
      <c r="C33" s="55"/>
      <c r="D33" s="55"/>
      <c r="E33" s="55"/>
      <c r="F33" s="55"/>
    </row>
    <row r="34" spans="1:6" ht="15.75" x14ac:dyDescent="0.25">
      <c r="A34" s="55"/>
      <c r="B34" s="67"/>
      <c r="C34" s="67"/>
      <c r="D34" s="55"/>
      <c r="E34" s="70"/>
      <c r="F34" s="55"/>
    </row>
    <row r="35" spans="1:6" x14ac:dyDescent="0.25">
      <c r="A35" s="55"/>
      <c r="B35" s="68"/>
      <c r="C35" s="68"/>
      <c r="D35" s="55"/>
      <c r="E35" s="55"/>
      <c r="F35" s="55"/>
    </row>
  </sheetData>
  <mergeCells count="24">
    <mergeCell ref="C14:E14"/>
    <mergeCell ref="A3:F3"/>
    <mergeCell ref="A4:F4"/>
    <mergeCell ref="A5:F5"/>
    <mergeCell ref="A6:F6"/>
    <mergeCell ref="A7:F7"/>
    <mergeCell ref="A8:F8"/>
    <mergeCell ref="A9:F9"/>
    <mergeCell ref="A10:F10"/>
    <mergeCell ref="A11:F11"/>
    <mergeCell ref="A12:F12"/>
    <mergeCell ref="C13:E13"/>
    <mergeCell ref="F19:F21"/>
    <mergeCell ref="E27:F27"/>
    <mergeCell ref="E28:F28"/>
    <mergeCell ref="C15:E15"/>
    <mergeCell ref="C16:E16"/>
    <mergeCell ref="C17:E17"/>
    <mergeCell ref="A25:F25"/>
    <mergeCell ref="A19:A21"/>
    <mergeCell ref="B19:B20"/>
    <mergeCell ref="C19:C21"/>
    <mergeCell ref="D19:D21"/>
    <mergeCell ref="E19:E21"/>
  </mergeCells>
  <conditionalFormatting sqref="F22:F24">
    <cfRule type="cellIs" dxfId="1" priority="2" operator="equal">
      <formula>"FAILED"</formula>
    </cfRule>
  </conditionalFormatting>
  <conditionalFormatting sqref="D22:D24">
    <cfRule type="cellIs" dxfId="0" priority="1" operator="equal">
      <formula>5</formula>
    </cfRule>
  </conditionalFormatting>
  <printOptions horizontalCentered="1"/>
  <pageMargins left="0.7" right="0.7" top="0.75" bottom="0.75" header="0.3" footer="0.3"/>
  <pageSetup paperSize="256" scale="76" fitToWidth="0" fitToHeight="0" orientation="portrait" horizontalDpi="360" verticalDpi="360" r:id="rId1"/>
  <rowBreaks count="1" manualBreakCount="1">
    <brk id="31" max="16383"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4:G30"/>
  <sheetViews>
    <sheetView view="pageBreakPreview" topLeftCell="A10" zoomScaleSheetLayoutView="100" workbookViewId="0">
      <selection activeCell="F19" sqref="F19"/>
    </sheetView>
  </sheetViews>
  <sheetFormatPr defaultRowHeight="15" x14ac:dyDescent="0.25"/>
  <cols>
    <col min="3" max="3" width="22.140625" customWidth="1"/>
    <col min="5" max="5" width="22.85546875" customWidth="1"/>
    <col min="7" max="7" width="13" customWidth="1"/>
    <col min="9" max="10" width="9.140625" customWidth="1"/>
  </cols>
  <sheetData>
    <row r="4" spans="2:7" ht="15.75" x14ac:dyDescent="0.25">
      <c r="B4" s="288" t="s">
        <v>123</v>
      </c>
      <c r="C4" s="288"/>
      <c r="D4" s="288"/>
      <c r="E4" s="288"/>
      <c r="F4" s="288"/>
      <c r="G4" s="288"/>
    </row>
    <row r="5" spans="2:7" ht="15.75" thickBot="1" x14ac:dyDescent="0.3">
      <c r="B5" s="55"/>
      <c r="C5" s="55"/>
      <c r="D5" s="55"/>
      <c r="E5" s="55"/>
      <c r="F5" s="55"/>
      <c r="G5" s="55"/>
    </row>
    <row r="6" spans="2:7" ht="16.5" thickBot="1" x14ac:dyDescent="0.3">
      <c r="B6" s="289" t="s">
        <v>124</v>
      </c>
      <c r="C6" s="273"/>
      <c r="D6" s="272" t="s">
        <v>125</v>
      </c>
      <c r="E6" s="273"/>
      <c r="F6" s="272" t="s">
        <v>126</v>
      </c>
      <c r="G6" s="273"/>
    </row>
    <row r="7" spans="2:7" x14ac:dyDescent="0.25">
      <c r="B7" s="290" t="s">
        <v>111</v>
      </c>
      <c r="C7" s="291"/>
      <c r="D7" s="292">
        <f>COUNTIF('SEMESTRAL GRADE'!$D$22:$D$24,"=1.0")+COUNTIF('SEMESTRAL GRADE'!$D$22:$D$24,"=1.25")+(COUNTIF('SEMESTRAL GRADE'!$D$22:$D$24,"=1.50")+COUNTIF('SEMESTRAL GRADE'!$D$22:$D$24,"=1.75"))</f>
        <v>0</v>
      </c>
      <c r="E7" s="293"/>
      <c r="F7" s="294">
        <f t="shared" ref="F7:F12" si="0">(D7/$D$13)*100</f>
        <v>0</v>
      </c>
      <c r="G7" s="295"/>
    </row>
    <row r="8" spans="2:7" x14ac:dyDescent="0.25">
      <c r="B8" s="284" t="s">
        <v>112</v>
      </c>
      <c r="C8" s="285"/>
      <c r="D8" s="278">
        <f>COUNTIF('SEMESTRAL GRADE'!$D$22:$D$24,"=2.0")+COUNTIF('SEMESTRAL GRADE'!$D$22:$D$24,"=2.25")+(COUNTIF('SEMESTRAL GRADE'!$D$22:$D$24,"=2.50")+COUNTIF('SEMESTRAL GRADE'!$D$22:$D$24,"=2.75"))</f>
        <v>3</v>
      </c>
      <c r="E8" s="279"/>
      <c r="F8" s="280">
        <f t="shared" si="0"/>
        <v>100</v>
      </c>
      <c r="G8" s="281"/>
    </row>
    <row r="9" spans="2:7" x14ac:dyDescent="0.25">
      <c r="B9" s="284" t="s">
        <v>113</v>
      </c>
      <c r="C9" s="285"/>
      <c r="D9" s="278">
        <f>COUNTIF('SEMESTRAL GRADE'!$D$22:$D$24,"=3.0")</f>
        <v>0</v>
      </c>
      <c r="E9" s="279"/>
      <c r="F9" s="280">
        <f t="shared" si="0"/>
        <v>0</v>
      </c>
      <c r="G9" s="281"/>
    </row>
    <row r="10" spans="2:7" x14ac:dyDescent="0.25">
      <c r="B10" s="284" t="s">
        <v>114</v>
      </c>
      <c r="C10" s="285"/>
      <c r="D10" s="278">
        <f>COUNTIF('SEMESTRAL GRADE'!$D$22:$D$24,"=5.0")</f>
        <v>0</v>
      </c>
      <c r="E10" s="279"/>
      <c r="F10" s="280">
        <f t="shared" si="0"/>
        <v>0</v>
      </c>
      <c r="G10" s="281"/>
    </row>
    <row r="11" spans="2:7" x14ac:dyDescent="0.25">
      <c r="B11" s="284" t="s">
        <v>115</v>
      </c>
      <c r="C11" s="285"/>
      <c r="D11" s="282">
        <f>COUNTIF('SEMESTRAL GRADE'!$D$22:$D$24,"=INC")</f>
        <v>0</v>
      </c>
      <c r="E11" s="283"/>
      <c r="F11" s="280">
        <f t="shared" si="0"/>
        <v>0</v>
      </c>
      <c r="G11" s="281"/>
    </row>
    <row r="12" spans="2:7" x14ac:dyDescent="0.25">
      <c r="B12" s="284" t="s">
        <v>116</v>
      </c>
      <c r="C12" s="285"/>
      <c r="D12" s="282">
        <f>COUNTIF('SEMESTRAL GRADE'!$D$22:$D$24,"=drp")</f>
        <v>0</v>
      </c>
      <c r="E12" s="283"/>
      <c r="F12" s="280">
        <f t="shared" si="0"/>
        <v>0</v>
      </c>
      <c r="G12" s="281"/>
    </row>
    <row r="13" spans="2:7" ht="15.75" customHeight="1" thickBot="1" x14ac:dyDescent="0.3">
      <c r="B13" s="286" t="s">
        <v>117</v>
      </c>
      <c r="C13" s="287"/>
      <c r="D13" s="274">
        <f>SUM(D7:E12)</f>
        <v>3</v>
      </c>
      <c r="E13" s="275"/>
      <c r="F13" s="276">
        <f>SUM(F7:G12)</f>
        <v>100</v>
      </c>
      <c r="G13" s="277"/>
    </row>
    <row r="14" spans="2:7" x14ac:dyDescent="0.25">
      <c r="B14" s="55"/>
      <c r="C14" s="55"/>
      <c r="D14" s="55"/>
      <c r="E14" s="55"/>
      <c r="F14" s="55"/>
      <c r="G14" s="55"/>
    </row>
    <row r="15" spans="2:7" x14ac:dyDescent="0.25">
      <c r="B15" s="55"/>
      <c r="C15" s="55"/>
      <c r="D15" s="55"/>
      <c r="E15" s="55"/>
      <c r="F15" s="55"/>
      <c r="G15" s="55"/>
    </row>
    <row r="16" spans="2:7" x14ac:dyDescent="0.25">
      <c r="B16" s="55"/>
      <c r="C16" s="55"/>
      <c r="D16" s="55"/>
      <c r="E16" s="55"/>
      <c r="F16" s="55"/>
      <c r="G16" s="55"/>
    </row>
    <row r="17" spans="2:7" ht="15.75" x14ac:dyDescent="0.25">
      <c r="B17" s="55"/>
      <c r="C17" s="71" t="s">
        <v>118</v>
      </c>
      <c r="D17" s="55"/>
      <c r="E17" s="55"/>
      <c r="F17" s="71" t="s">
        <v>119</v>
      </c>
      <c r="G17" s="55"/>
    </row>
    <row r="18" spans="2:7" x14ac:dyDescent="0.25">
      <c r="B18" s="55"/>
      <c r="C18" s="55"/>
      <c r="D18" s="55"/>
      <c r="E18" s="55"/>
      <c r="F18" s="55"/>
      <c r="G18" s="55"/>
    </row>
    <row r="19" spans="2:7" x14ac:dyDescent="0.25">
      <c r="B19" s="55"/>
      <c r="C19" s="68" t="s">
        <v>120</v>
      </c>
      <c r="D19" s="55"/>
      <c r="E19" s="55"/>
      <c r="F19" s="68" t="s">
        <v>120</v>
      </c>
      <c r="G19" s="55"/>
    </row>
    <row r="20" spans="2:7" ht="15.75" x14ac:dyDescent="0.25">
      <c r="B20" s="55"/>
      <c r="C20" s="67" t="str">
        <f>UPPER(REGISTRATION!Q16)</f>
        <v>RENEN PAUL M. VIADO</v>
      </c>
      <c r="D20" s="55"/>
      <c r="E20" s="55"/>
      <c r="F20" s="67" t="str">
        <f>UPPER(REGISTRATION!Q15)</f>
        <v>BRYLLE D. SAMSON</v>
      </c>
      <c r="G20" s="55"/>
    </row>
    <row r="21" spans="2:7" x14ac:dyDescent="0.25">
      <c r="B21" s="55"/>
      <c r="C21" s="68" t="s">
        <v>26</v>
      </c>
      <c r="D21" s="55"/>
      <c r="E21" s="55"/>
      <c r="F21" s="68" t="str">
        <f>CONCATENATE("Chairperson,"," ",UPPER(REGISTRATION!Q18))</f>
        <v>Chairperson, DEPARTMENT OF INFORMATION TECHNOLOGY</v>
      </c>
      <c r="G21" s="55"/>
    </row>
    <row r="22" spans="2:7" x14ac:dyDescent="0.25">
      <c r="B22" s="55"/>
      <c r="C22" s="55"/>
      <c r="D22" s="55"/>
      <c r="E22" s="55"/>
      <c r="F22" s="55"/>
      <c r="G22" s="55"/>
    </row>
    <row r="23" spans="2:7" x14ac:dyDescent="0.25">
      <c r="B23" s="55"/>
      <c r="C23" s="55"/>
      <c r="D23" s="55"/>
      <c r="E23" s="55"/>
      <c r="F23" s="55"/>
      <c r="G23" s="55"/>
    </row>
    <row r="24" spans="2:7" x14ac:dyDescent="0.25">
      <c r="B24" s="55"/>
      <c r="C24" s="55"/>
      <c r="D24" s="55"/>
      <c r="E24" s="55"/>
      <c r="F24" s="55"/>
      <c r="G24" s="55"/>
    </row>
    <row r="25" spans="2:7" x14ac:dyDescent="0.25">
      <c r="B25" s="55"/>
      <c r="C25" s="55"/>
      <c r="D25" s="55"/>
      <c r="E25" s="55"/>
      <c r="F25" s="55"/>
      <c r="G25" s="55"/>
    </row>
    <row r="26" spans="2:7" ht="15.75" x14ac:dyDescent="0.25">
      <c r="B26" s="55"/>
      <c r="C26" s="71" t="s">
        <v>121</v>
      </c>
      <c r="D26" s="55"/>
      <c r="E26" s="55"/>
      <c r="F26" s="55"/>
      <c r="G26" s="55"/>
    </row>
    <row r="27" spans="2:7" ht="15.75" x14ac:dyDescent="0.25">
      <c r="B27" s="55"/>
      <c r="C27" s="71"/>
      <c r="D27" s="55"/>
      <c r="E27" s="55"/>
      <c r="F27" s="55"/>
      <c r="G27" s="55"/>
    </row>
    <row r="28" spans="2:7" x14ac:dyDescent="0.25">
      <c r="B28" s="55"/>
      <c r="C28" s="68" t="s">
        <v>120</v>
      </c>
      <c r="D28" s="55"/>
      <c r="E28" s="55"/>
      <c r="F28" s="55"/>
      <c r="G28" s="55"/>
    </row>
    <row r="29" spans="2:7" ht="15.75" x14ac:dyDescent="0.25">
      <c r="B29" s="55"/>
      <c r="C29" s="67" t="str">
        <f>UPPER(REGISTRATION!Q17)</f>
        <v>AMMIE P. FERRER, PH.D.</v>
      </c>
      <c r="D29" s="55"/>
      <c r="E29" s="55"/>
      <c r="F29" s="55"/>
      <c r="G29" s="55"/>
    </row>
    <row r="30" spans="2:7" x14ac:dyDescent="0.25">
      <c r="B30" s="55"/>
      <c r="C30" s="68" t="s">
        <v>122</v>
      </c>
      <c r="D30" s="55"/>
      <c r="E30" s="55"/>
      <c r="F30" s="55"/>
      <c r="G30" s="55"/>
    </row>
  </sheetData>
  <mergeCells count="25">
    <mergeCell ref="B11:C11"/>
    <mergeCell ref="B12:C12"/>
    <mergeCell ref="B13:C13"/>
    <mergeCell ref="B4:G4"/>
    <mergeCell ref="D6:E6"/>
    <mergeCell ref="B6:C6"/>
    <mergeCell ref="B7:C7"/>
    <mergeCell ref="B8:C8"/>
    <mergeCell ref="B9:C9"/>
    <mergeCell ref="B10:C10"/>
    <mergeCell ref="D7:E7"/>
    <mergeCell ref="F7:G7"/>
    <mergeCell ref="D8:E8"/>
    <mergeCell ref="F8:G8"/>
    <mergeCell ref="D9:E9"/>
    <mergeCell ref="F9:G9"/>
    <mergeCell ref="F6:G6"/>
    <mergeCell ref="D13:E13"/>
    <mergeCell ref="F13:G13"/>
    <mergeCell ref="D10:E10"/>
    <mergeCell ref="F10:G10"/>
    <mergeCell ref="D11:E11"/>
    <mergeCell ref="F11:G11"/>
    <mergeCell ref="D12:E12"/>
    <mergeCell ref="F12:G12"/>
  </mergeCells>
  <pageMargins left="0.7" right="0.7" top="0.75" bottom="0.75" header="0.3" footer="0.3"/>
  <pageSetup scale="80" orientation="portrait" horizontalDpi="360" verticalDpi="36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O68"/>
  <sheetViews>
    <sheetView view="pageBreakPreview" topLeftCell="A11" zoomScale="115" zoomScaleSheetLayoutView="115" workbookViewId="0">
      <selection activeCell="F13" sqref="F13:J13"/>
    </sheetView>
  </sheetViews>
  <sheetFormatPr defaultRowHeight="15" x14ac:dyDescent="0.25"/>
  <cols>
    <col min="1" max="1" width="4.5703125" customWidth="1"/>
    <col min="2" max="2" width="18.140625" customWidth="1"/>
    <col min="3" max="3" width="18" customWidth="1"/>
    <col min="4" max="4" width="5.42578125" customWidth="1"/>
    <col min="5" max="5" width="13.7109375" customWidth="1"/>
    <col min="6" max="6" width="9.85546875" customWidth="1"/>
    <col min="7" max="7" width="10.28515625" customWidth="1"/>
    <col min="8" max="8" width="9.85546875" customWidth="1"/>
    <col min="9" max="9" width="9.5703125" customWidth="1"/>
    <col min="10" max="11" width="9.85546875" bestFit="1" customWidth="1"/>
  </cols>
  <sheetData>
    <row r="1" spans="1:15" x14ac:dyDescent="0.25">
      <c r="A1" s="110"/>
      <c r="B1" s="111"/>
      <c r="C1" s="111"/>
      <c r="D1" s="111"/>
      <c r="E1" s="111"/>
      <c r="F1" s="111"/>
      <c r="G1" s="111"/>
      <c r="H1" s="111"/>
      <c r="I1" s="111"/>
      <c r="J1" s="111"/>
    </row>
    <row r="2" spans="1:15" x14ac:dyDescent="0.25">
      <c r="A2" s="110"/>
      <c r="B2" s="111"/>
      <c r="C2" s="111"/>
      <c r="D2" s="111"/>
      <c r="E2" s="111"/>
      <c r="F2" s="111"/>
      <c r="G2" s="111"/>
      <c r="H2" s="111"/>
      <c r="I2" s="111"/>
      <c r="J2" s="111"/>
    </row>
    <row r="3" spans="1:15" x14ac:dyDescent="0.25">
      <c r="A3" s="110"/>
      <c r="B3" s="111"/>
      <c r="C3" s="111"/>
      <c r="D3" s="111"/>
      <c r="E3" s="111"/>
      <c r="F3" s="112"/>
      <c r="G3" s="111"/>
      <c r="H3" s="111"/>
      <c r="I3" s="111"/>
      <c r="J3" s="111"/>
    </row>
    <row r="4" spans="1:15" x14ac:dyDescent="0.25">
      <c r="A4" s="110"/>
      <c r="B4" s="111"/>
      <c r="C4" s="111"/>
      <c r="D4" s="111"/>
      <c r="E4" s="111"/>
      <c r="F4" s="112"/>
      <c r="G4" s="111"/>
      <c r="H4" s="111"/>
      <c r="I4" s="111"/>
      <c r="J4" s="111"/>
    </row>
    <row r="5" spans="1:15" x14ac:dyDescent="0.25">
      <c r="A5" s="110"/>
      <c r="B5" s="111"/>
      <c r="C5" s="111"/>
      <c r="D5" s="111"/>
      <c r="E5" s="111"/>
      <c r="F5" s="111"/>
      <c r="G5" s="111"/>
      <c r="H5" s="111"/>
      <c r="I5" s="111"/>
      <c r="J5" s="111"/>
    </row>
    <row r="6" spans="1:15" ht="15.75" thickBot="1" x14ac:dyDescent="0.3">
      <c r="A6" s="110"/>
      <c r="B6" s="111"/>
      <c r="C6" s="111"/>
      <c r="D6" s="111"/>
      <c r="E6" s="111"/>
      <c r="F6" s="111"/>
      <c r="G6" s="111"/>
      <c r="H6" s="111"/>
      <c r="I6" s="111"/>
      <c r="J6" s="113"/>
    </row>
    <row r="7" spans="1:15" ht="18.75" thickBot="1" x14ac:dyDescent="0.3">
      <c r="A7" s="296" t="s">
        <v>183</v>
      </c>
      <c r="B7" s="297"/>
      <c r="C7" s="297"/>
      <c r="D7" s="297"/>
      <c r="E7" s="297"/>
      <c r="F7" s="297"/>
      <c r="G7" s="297"/>
      <c r="H7" s="297"/>
      <c r="I7" s="297"/>
      <c r="J7" s="298"/>
    </row>
    <row r="8" spans="1:15" ht="15.75" thickBot="1" x14ac:dyDescent="0.3">
      <c r="A8" s="299" t="str">
        <f>UPPER(REGISTRATION!Q18)</f>
        <v>DEPARTMENT OF INFORMATION TECHNOLOGY</v>
      </c>
      <c r="B8" s="300"/>
      <c r="C8" s="300"/>
      <c r="D8" s="300"/>
      <c r="E8" s="300"/>
      <c r="F8" s="301"/>
      <c r="G8" s="300" t="str">
        <f>UPPER(CONCATENATE(REGISTRATION!Q13,"SEMESTER"," ","A.Y."," ",REGISTRATION!Q12))</f>
        <v>SECONDSEMESTER A.Y. 2017-2018</v>
      </c>
      <c r="H8" s="300"/>
      <c r="I8" s="300"/>
      <c r="J8" s="301"/>
    </row>
    <row r="9" spans="1:15" ht="20.25" x14ac:dyDescent="0.25">
      <c r="A9" s="302" t="s">
        <v>176</v>
      </c>
      <c r="B9" s="303"/>
      <c r="C9" s="304" t="str">
        <f>UPPER(CONCATENATE(REGISTRATION!C7," - ",REGISTRATION!C6))</f>
        <v>COSC 60 - DATA STRUCTURE</v>
      </c>
      <c r="D9" s="304"/>
      <c r="E9" s="304"/>
      <c r="F9" s="304"/>
      <c r="G9" s="303" t="s">
        <v>177</v>
      </c>
      <c r="H9" s="303"/>
      <c r="I9" s="305" t="str">
        <f>UPPER(CONCATENATE(REGISTRATION!C8," ", REGISTRATION!D8, REGISTRATION!E8))</f>
        <v>BSIT 2D</v>
      </c>
      <c r="J9" s="306"/>
    </row>
    <row r="10" spans="1:15" ht="21" thickBot="1" x14ac:dyDescent="0.3">
      <c r="A10" s="307" t="s">
        <v>178</v>
      </c>
      <c r="B10" s="308"/>
      <c r="C10" s="309" t="str">
        <f>UPPER(REGISTRATION!Q14)</f>
        <v>GIMEL C. CONTILLO</v>
      </c>
      <c r="D10" s="309"/>
      <c r="E10" s="309"/>
      <c r="F10" s="309"/>
      <c r="G10" s="308" t="s">
        <v>179</v>
      </c>
      <c r="H10" s="308"/>
      <c r="I10" s="310" t="str">
        <f>CONCATENATE(REGISTRATION!J6," ", REGISTRATION!J7," ",REGISTRATION!J8)</f>
        <v>Thursday 5PM - 7PM 333A</v>
      </c>
      <c r="J10" s="311"/>
    </row>
    <row r="11" spans="1:15" ht="18.75" thickBot="1" x14ac:dyDescent="0.3">
      <c r="A11" s="321" t="s">
        <v>86</v>
      </c>
      <c r="B11" s="321"/>
      <c r="C11" s="321"/>
      <c r="D11" s="321"/>
      <c r="E11" s="321"/>
      <c r="F11" s="321"/>
      <c r="G11" s="321"/>
      <c r="H11" s="321"/>
      <c r="I11" s="321"/>
      <c r="J11" s="321"/>
    </row>
    <row r="12" spans="1:15" ht="15.75" thickBot="1" x14ac:dyDescent="0.3">
      <c r="A12" s="312"/>
      <c r="B12" s="314" t="s">
        <v>180</v>
      </c>
      <c r="C12" s="314" t="s">
        <v>181</v>
      </c>
      <c r="D12" s="314" t="s">
        <v>84</v>
      </c>
      <c r="E12" s="316" t="s">
        <v>28</v>
      </c>
      <c r="F12" s="318" t="s">
        <v>182</v>
      </c>
      <c r="G12" s="319"/>
      <c r="H12" s="319"/>
      <c r="I12" s="319"/>
      <c r="J12" s="320"/>
    </row>
    <row r="13" spans="1:15" ht="15.75" thickBot="1" x14ac:dyDescent="0.3">
      <c r="A13" s="313"/>
      <c r="B13" s="315"/>
      <c r="C13" s="315"/>
      <c r="D13" s="315"/>
      <c r="E13" s="317"/>
      <c r="F13" s="139">
        <v>43224</v>
      </c>
      <c r="G13" s="139">
        <v>43438</v>
      </c>
      <c r="H13" s="139" t="s">
        <v>382</v>
      </c>
      <c r="I13" s="139" t="s">
        <v>383</v>
      </c>
      <c r="J13" s="139">
        <v>43164</v>
      </c>
      <c r="K13" s="139">
        <v>43314</v>
      </c>
      <c r="L13" s="139" t="s">
        <v>380</v>
      </c>
      <c r="M13" s="114" t="s">
        <v>379</v>
      </c>
      <c r="N13" s="114"/>
      <c r="O13" s="114"/>
    </row>
    <row r="14" spans="1:15" x14ac:dyDescent="0.25">
      <c r="A14" s="115">
        <v>1</v>
      </c>
      <c r="B14" s="119" t="str">
        <f>REGISTRATION!C11</f>
        <v>Abad</v>
      </c>
      <c r="C14" s="120" t="str">
        <f>REGISTRATION!D11</f>
        <v>Cyn Eulesis</v>
      </c>
      <c r="D14" s="120" t="str">
        <f>REGISTRATION!F11</f>
        <v>T</v>
      </c>
      <c r="E14" s="120" t="str">
        <f>REGISTRATION!B11</f>
        <v>2015-01-647</v>
      </c>
      <c r="F14" s="116"/>
      <c r="G14" s="116"/>
      <c r="H14" s="116"/>
      <c r="I14" s="140"/>
      <c r="J14" s="140"/>
    </row>
    <row r="15" spans="1:15" x14ac:dyDescent="0.25">
      <c r="A15" s="117">
        <v>2</v>
      </c>
      <c r="B15" s="119" t="str">
        <f>REGISTRATION!C12</f>
        <v>Aca-ac</v>
      </c>
      <c r="C15" s="120" t="str">
        <f>REGISTRATION!D12</f>
        <v>Reina Joy</v>
      </c>
      <c r="D15" s="120" t="str">
        <f>REGISTRATION!F12</f>
        <v>S</v>
      </c>
      <c r="E15" s="120" t="str">
        <f>REGISTRATION!B12</f>
        <v>2014-01-383</v>
      </c>
      <c r="F15" s="118"/>
      <c r="G15" s="118"/>
      <c r="H15" s="118"/>
      <c r="I15" s="140"/>
      <c r="J15" s="140"/>
    </row>
    <row r="16" spans="1:15" x14ac:dyDescent="0.25">
      <c r="A16" s="117">
        <v>3</v>
      </c>
      <c r="B16" s="119" t="str">
        <f>REGISTRATION!C13</f>
        <v>Adriano</v>
      </c>
      <c r="C16" s="120" t="str">
        <f>REGISTRATION!D13</f>
        <v>Jomari</v>
      </c>
      <c r="D16" s="120" t="str">
        <f>REGISTRATION!F13</f>
        <v>A</v>
      </c>
      <c r="E16" s="120" t="str">
        <f>REGISTRATION!B13</f>
        <v>20115-01-916</v>
      </c>
      <c r="F16" s="118"/>
      <c r="G16" s="118"/>
      <c r="H16" s="118"/>
      <c r="I16" s="140"/>
      <c r="J16" s="140"/>
    </row>
    <row r="17" spans="1:10" x14ac:dyDescent="0.25">
      <c r="A17" s="117">
        <v>4</v>
      </c>
      <c r="B17" s="119" t="str">
        <f>REGISTRATION!C14</f>
        <v>Alvarez</v>
      </c>
      <c r="C17" s="120" t="str">
        <f>REGISTRATION!D14</f>
        <v>Daryl</v>
      </c>
      <c r="D17" s="120" t="str">
        <f>REGISTRATION!F14</f>
        <v>L</v>
      </c>
      <c r="E17" s="120" t="str">
        <f>REGISTRATION!B14</f>
        <v>2017-01-157</v>
      </c>
      <c r="F17" s="118"/>
      <c r="G17" s="118"/>
      <c r="H17" s="118"/>
      <c r="I17" s="140"/>
      <c r="J17" s="140"/>
    </row>
    <row r="18" spans="1:10" x14ac:dyDescent="0.25">
      <c r="A18" s="117">
        <v>5</v>
      </c>
      <c r="B18" s="119" t="str">
        <f>REGISTRATION!C15</f>
        <v>Anenias</v>
      </c>
      <c r="C18" s="120" t="str">
        <f>REGISTRATION!D15</f>
        <v xml:space="preserve">Danilo Daniel </v>
      </c>
      <c r="D18" s="120" t="str">
        <f>REGISTRATION!F15</f>
        <v>M</v>
      </c>
      <c r="E18" s="120" t="str">
        <f>REGISTRATION!B15</f>
        <v>2015-0-285</v>
      </c>
      <c r="F18" s="118"/>
      <c r="G18" s="118"/>
      <c r="H18" s="118"/>
      <c r="I18" s="140"/>
      <c r="J18" s="140"/>
    </row>
    <row r="19" spans="1:10" x14ac:dyDescent="0.25">
      <c r="A19" s="117">
        <v>6</v>
      </c>
      <c r="B19" s="119" t="str">
        <f>REGISTRATION!C16</f>
        <v>Angcon</v>
      </c>
      <c r="C19" s="120" t="str">
        <f>REGISTRATION!D16</f>
        <v>Niguelito</v>
      </c>
      <c r="D19" s="120" t="str">
        <f>REGISTRATION!F16</f>
        <v>H</v>
      </c>
      <c r="E19" s="120" t="str">
        <f>REGISTRATION!B16</f>
        <v>2015-01-1786</v>
      </c>
      <c r="F19" s="118"/>
      <c r="G19" s="118"/>
      <c r="H19" s="118"/>
      <c r="I19" s="140"/>
      <c r="J19" s="140"/>
    </row>
    <row r="20" spans="1:10" x14ac:dyDescent="0.25">
      <c r="A20" s="117">
        <v>7</v>
      </c>
      <c r="B20" s="119" t="str">
        <f>REGISTRATION!C17</f>
        <v>Atienza</v>
      </c>
      <c r="C20" s="120" t="str">
        <f>REGISTRATION!D17</f>
        <v>Mhel Vince</v>
      </c>
      <c r="D20" s="120" t="str">
        <f>REGISTRATION!F17</f>
        <v>V</v>
      </c>
      <c r="E20" s="120" t="str">
        <f>REGISTRATION!B17</f>
        <v>2015-01-701</v>
      </c>
      <c r="F20" s="118"/>
      <c r="G20" s="118"/>
      <c r="H20" s="118"/>
      <c r="I20" s="140"/>
      <c r="J20" s="140"/>
    </row>
    <row r="21" spans="1:10" x14ac:dyDescent="0.25">
      <c r="A21" s="117">
        <v>8</v>
      </c>
      <c r="B21" s="119" t="str">
        <f>REGISTRATION!C18</f>
        <v>Babadilla</v>
      </c>
      <c r="C21" s="120" t="str">
        <f>REGISTRATION!D18</f>
        <v>Mark Anthony</v>
      </c>
      <c r="D21" s="120" t="str">
        <f>REGISTRATION!F18</f>
        <v>B</v>
      </c>
      <c r="E21" s="120" t="str">
        <f>REGISTRATION!B18</f>
        <v>2014-01-398</v>
      </c>
      <c r="F21" s="118"/>
      <c r="G21" s="118"/>
      <c r="H21" s="118"/>
      <c r="I21" s="140"/>
      <c r="J21" s="140"/>
    </row>
    <row r="22" spans="1:10" x14ac:dyDescent="0.25">
      <c r="A22" s="117">
        <v>9</v>
      </c>
      <c r="B22" s="119" t="str">
        <f>REGISTRATION!C19</f>
        <v>Bacungan</v>
      </c>
      <c r="C22" s="120" t="str">
        <f>REGISTRATION!D19</f>
        <v>Kimberly</v>
      </c>
      <c r="D22" s="120" t="str">
        <f>REGISTRATION!F19</f>
        <v>C</v>
      </c>
      <c r="E22" s="120" t="str">
        <f>REGISTRATION!B19</f>
        <v>2017-01-152</v>
      </c>
      <c r="F22" s="118"/>
      <c r="G22" s="118"/>
      <c r="H22" s="118"/>
      <c r="I22" s="140"/>
      <c r="J22" s="140"/>
    </row>
    <row r="23" spans="1:10" x14ac:dyDescent="0.25">
      <c r="A23" s="117">
        <v>10</v>
      </c>
      <c r="B23" s="119" t="str">
        <f>REGISTRATION!C20</f>
        <v>Bayla</v>
      </c>
      <c r="C23" s="120" t="str">
        <f>REGISTRATION!D20</f>
        <v>Adrian Paulo</v>
      </c>
      <c r="D23" s="120" t="str">
        <f>REGISTRATION!F20</f>
        <v>C</v>
      </c>
      <c r="E23" s="120" t="str">
        <f>REGISTRATION!B20</f>
        <v>2016-01-596</v>
      </c>
      <c r="F23" s="118"/>
      <c r="G23" s="118"/>
      <c r="H23" s="118"/>
      <c r="I23" s="140"/>
      <c r="J23" s="140"/>
    </row>
    <row r="24" spans="1:10" x14ac:dyDescent="0.25">
      <c r="A24" s="117">
        <v>11</v>
      </c>
      <c r="B24" s="119" t="str">
        <f>REGISTRATION!C21</f>
        <v>Bonilla</v>
      </c>
      <c r="C24" s="120" t="str">
        <f>REGISTRATION!D21</f>
        <v>Jerryco</v>
      </c>
      <c r="D24" s="120" t="str">
        <f>REGISTRATION!F21</f>
        <v>D</v>
      </c>
      <c r="E24" s="120" t="str">
        <f>REGISTRATION!B21</f>
        <v>2013-01-1006</v>
      </c>
      <c r="F24" s="118"/>
      <c r="G24" s="118"/>
      <c r="H24" s="118"/>
      <c r="I24" s="140"/>
      <c r="J24" s="140"/>
    </row>
    <row r="25" spans="1:10" x14ac:dyDescent="0.25">
      <c r="A25" s="117">
        <v>12</v>
      </c>
      <c r="B25" s="119" t="str">
        <f>REGISTRATION!C22</f>
        <v>Cabasan</v>
      </c>
      <c r="C25" s="120" t="str">
        <f>REGISTRATION!D22</f>
        <v>Elmar</v>
      </c>
      <c r="D25" s="120" t="str">
        <f>REGISTRATION!F22</f>
        <v>V</v>
      </c>
      <c r="E25" s="120" t="str">
        <f>REGISTRATION!B22</f>
        <v>2015-01-965</v>
      </c>
      <c r="F25" s="118"/>
      <c r="G25" s="118"/>
      <c r="H25" s="118"/>
      <c r="I25" s="140"/>
      <c r="J25" s="140"/>
    </row>
    <row r="26" spans="1:10" x14ac:dyDescent="0.25">
      <c r="A26" s="117">
        <v>13</v>
      </c>
      <c r="B26" s="119" t="str">
        <f>REGISTRATION!C23</f>
        <v>Candido</v>
      </c>
      <c r="C26" s="120" t="str">
        <f>REGISTRATION!D23</f>
        <v>Pelegrin III</v>
      </c>
      <c r="D26" s="120" t="str">
        <f>REGISTRATION!F23</f>
        <v>D</v>
      </c>
      <c r="E26" s="120" t="str">
        <f>REGISTRATION!B23</f>
        <v>2017-01-223</v>
      </c>
      <c r="F26" s="118"/>
      <c r="G26" s="118"/>
      <c r="H26" s="118"/>
      <c r="I26" s="140"/>
      <c r="J26" s="140"/>
    </row>
    <row r="27" spans="1:10" x14ac:dyDescent="0.25">
      <c r="A27" s="117">
        <v>14</v>
      </c>
      <c r="B27" s="119" t="str">
        <f>REGISTRATION!C24</f>
        <v>Cantorne</v>
      </c>
      <c r="C27" s="120" t="str">
        <f>REGISTRATION!D24</f>
        <v>Blennox Yaaqov</v>
      </c>
      <c r="D27" s="120" t="str">
        <f>REGISTRATION!F24</f>
        <v>L</v>
      </c>
      <c r="E27" s="120" t="str">
        <f>REGISTRATION!B24</f>
        <v>2017-01-841</v>
      </c>
      <c r="F27" s="118"/>
      <c r="G27" s="118"/>
      <c r="H27" s="118"/>
      <c r="I27" s="140"/>
      <c r="J27" s="140"/>
    </row>
    <row r="28" spans="1:10" x14ac:dyDescent="0.25">
      <c r="A28" s="117">
        <v>15</v>
      </c>
      <c r="B28" s="119" t="str">
        <f>REGISTRATION!C25</f>
        <v>Cantuba</v>
      </c>
      <c r="C28" s="120" t="str">
        <f>REGISTRATION!D25</f>
        <v>John Vincent</v>
      </c>
      <c r="D28" s="120" t="str">
        <f>REGISTRATION!F25</f>
        <v>B</v>
      </c>
      <c r="E28" s="120" t="str">
        <f>REGISTRATION!B25</f>
        <v>2015-01-1939</v>
      </c>
      <c r="F28" s="118"/>
      <c r="G28" s="118"/>
      <c r="H28" s="118"/>
      <c r="I28" s="140"/>
      <c r="J28" s="140"/>
    </row>
    <row r="29" spans="1:10" x14ac:dyDescent="0.25">
      <c r="A29" s="117">
        <v>16</v>
      </c>
      <c r="B29" s="119" t="str">
        <f>REGISTRATION!C26</f>
        <v>Carpio</v>
      </c>
      <c r="C29" s="120" t="str">
        <f>REGISTRATION!D26</f>
        <v>Jayson Jay</v>
      </c>
      <c r="D29" s="120" t="str">
        <f>REGISTRATION!F26</f>
        <v>C</v>
      </c>
      <c r="E29" s="120" t="str">
        <f>REGISTRATION!B26</f>
        <v>2016-01-623</v>
      </c>
      <c r="F29" s="118"/>
      <c r="G29" s="118"/>
      <c r="H29" s="118"/>
      <c r="I29" s="140"/>
      <c r="J29" s="140"/>
    </row>
    <row r="30" spans="1:10" x14ac:dyDescent="0.25">
      <c r="A30" s="117">
        <v>17</v>
      </c>
      <c r="B30" s="119" t="str">
        <f>REGISTRATION!C27</f>
        <v>Centeno</v>
      </c>
      <c r="C30" s="120" t="str">
        <f>REGISTRATION!D27</f>
        <v>Matthew</v>
      </c>
      <c r="D30" s="120" t="str">
        <f>REGISTRATION!F27</f>
        <v>N</v>
      </c>
      <c r="E30" s="120" t="str">
        <f>REGISTRATION!B27</f>
        <v>2015-01-2016</v>
      </c>
      <c r="F30" s="118"/>
      <c r="G30" s="118"/>
      <c r="H30" s="118"/>
      <c r="I30" s="140"/>
      <c r="J30" s="140"/>
    </row>
    <row r="31" spans="1:10" x14ac:dyDescent="0.25">
      <c r="A31" s="117">
        <v>18</v>
      </c>
      <c r="B31" s="119" t="str">
        <f>REGISTRATION!C28</f>
        <v>Cervantes</v>
      </c>
      <c r="C31" s="120" t="str">
        <f>REGISTRATION!D28</f>
        <v>Jesus</v>
      </c>
      <c r="D31" s="120" t="str">
        <f>REGISTRATION!F28</f>
        <v>H</v>
      </c>
      <c r="E31" s="120" t="str">
        <f>REGISTRATION!B28</f>
        <v>2016-01-526</v>
      </c>
      <c r="F31" s="118"/>
      <c r="G31" s="118"/>
      <c r="H31" s="118"/>
      <c r="I31" s="140"/>
      <c r="J31" s="140"/>
    </row>
    <row r="32" spans="1:10" x14ac:dyDescent="0.25">
      <c r="A32" s="117">
        <v>19</v>
      </c>
      <c r="B32" s="119" t="str">
        <f>REGISTRATION!C29</f>
        <v>Conde</v>
      </c>
      <c r="C32" s="120" t="str">
        <f>REGISTRATION!D29</f>
        <v>Marc Aldous</v>
      </c>
      <c r="D32" s="120" t="str">
        <f>REGISTRATION!F29</f>
        <v>S</v>
      </c>
      <c r="E32" s="120" t="str">
        <f>REGISTRATION!B29</f>
        <v>2017-02-064</v>
      </c>
      <c r="F32" s="118"/>
      <c r="G32" s="118"/>
      <c r="H32" s="118"/>
      <c r="I32" s="140"/>
      <c r="J32" s="140"/>
    </row>
    <row r="33" spans="1:10" x14ac:dyDescent="0.25">
      <c r="A33" s="117">
        <v>20</v>
      </c>
      <c r="B33" s="119" t="str">
        <f>REGISTRATION!C30</f>
        <v>Cortez</v>
      </c>
      <c r="C33" s="120" t="str">
        <f>REGISTRATION!D30</f>
        <v>Adrian Philip</v>
      </c>
      <c r="D33" s="120" t="str">
        <f>REGISTRATION!F30</f>
        <v>V</v>
      </c>
      <c r="E33" s="120" t="str">
        <f>REGISTRATION!B30</f>
        <v>2015-01-2062</v>
      </c>
      <c r="F33" s="118"/>
      <c r="G33" s="118"/>
      <c r="H33" s="118"/>
      <c r="I33" s="140"/>
      <c r="J33" s="140"/>
    </row>
    <row r="34" spans="1:10" x14ac:dyDescent="0.25">
      <c r="A34" s="117">
        <v>21</v>
      </c>
      <c r="B34" s="119" t="str">
        <f>REGISTRATION!C31</f>
        <v>Dela Cruz</v>
      </c>
      <c r="C34" s="120" t="str">
        <f>REGISTRATION!D31</f>
        <v>Charles</v>
      </c>
      <c r="D34" s="120" t="str">
        <f>REGISTRATION!F31</f>
        <v>B</v>
      </c>
      <c r="E34" s="120" t="str">
        <f>REGISTRATION!B31</f>
        <v>2017-01-808</v>
      </c>
      <c r="F34" s="118"/>
      <c r="G34" s="118"/>
      <c r="H34" s="118"/>
      <c r="I34" s="140"/>
      <c r="J34" s="140"/>
    </row>
    <row r="35" spans="1:10" x14ac:dyDescent="0.25">
      <c r="A35" s="117">
        <v>22</v>
      </c>
      <c r="B35" s="119" t="str">
        <f>REGISTRATION!C32</f>
        <v>Eleptico</v>
      </c>
      <c r="C35" s="120" t="str">
        <f>REGISTRATION!D32</f>
        <v>Raygin</v>
      </c>
      <c r="D35" s="120" t="str">
        <f>REGISTRATION!F32</f>
        <v>F</v>
      </c>
      <c r="E35" s="120" t="str">
        <f>REGISTRATION!B32</f>
        <v>2017-01-153</v>
      </c>
      <c r="F35" s="118"/>
      <c r="G35" s="118"/>
      <c r="H35" s="118"/>
      <c r="I35" s="140"/>
      <c r="J35" s="140"/>
    </row>
    <row r="36" spans="1:10" x14ac:dyDescent="0.25">
      <c r="A36" s="117">
        <v>23</v>
      </c>
      <c r="B36" s="119" t="str">
        <f>REGISTRATION!C33</f>
        <v>Franco</v>
      </c>
      <c r="C36" s="120" t="str">
        <f>REGISTRATION!D33</f>
        <v>Juniel</v>
      </c>
      <c r="D36" s="120" t="str">
        <f>REGISTRATION!F33</f>
        <v>C</v>
      </c>
      <c r="E36" s="120" t="str">
        <f>REGISTRATION!B33</f>
        <v>2016-01-642</v>
      </c>
      <c r="F36" s="118"/>
      <c r="G36" s="118"/>
      <c r="H36" s="118"/>
      <c r="I36" s="140"/>
      <c r="J36" s="140"/>
    </row>
    <row r="37" spans="1:10" x14ac:dyDescent="0.25">
      <c r="A37" s="117">
        <v>24</v>
      </c>
      <c r="B37" s="119" t="str">
        <f>REGISTRATION!C34</f>
        <v>Gomez</v>
      </c>
      <c r="C37" s="120" t="str">
        <f>REGISTRATION!D34</f>
        <v>Celeen Mae</v>
      </c>
      <c r="D37" s="120" t="str">
        <f>REGISTRATION!F34</f>
        <v>M</v>
      </c>
      <c r="E37" s="120" t="str">
        <f>REGISTRATION!B34</f>
        <v>2017-01-138</v>
      </c>
      <c r="F37" s="118"/>
      <c r="G37" s="118"/>
      <c r="H37" s="118"/>
      <c r="I37" s="140"/>
      <c r="J37" s="140"/>
    </row>
    <row r="38" spans="1:10" x14ac:dyDescent="0.25">
      <c r="A38" s="117">
        <v>25</v>
      </c>
      <c r="B38" s="119" t="str">
        <f>REGISTRATION!C35</f>
        <v>Imperio</v>
      </c>
      <c r="C38" s="120" t="str">
        <f>REGISTRATION!D35</f>
        <v>Ronald Benedict</v>
      </c>
      <c r="D38" s="120" t="str">
        <f>REGISTRATION!F35</f>
        <v>M</v>
      </c>
      <c r="E38" s="120" t="str">
        <f>REGISTRATION!B35</f>
        <v>2017-01-701</v>
      </c>
      <c r="F38" s="118"/>
      <c r="G38" s="118"/>
      <c r="H38" s="118"/>
      <c r="I38" s="140"/>
      <c r="J38" s="140"/>
    </row>
    <row r="39" spans="1:10" x14ac:dyDescent="0.25">
      <c r="A39" s="117">
        <v>26</v>
      </c>
      <c r="B39" s="119" t="str">
        <f>REGISTRATION!C36</f>
        <v>Jose</v>
      </c>
      <c r="C39" s="120" t="str">
        <f>REGISTRATION!D36</f>
        <v>Ralph Rholwen</v>
      </c>
      <c r="D39" s="120" t="str">
        <f>REGISTRATION!F36</f>
        <v>M</v>
      </c>
      <c r="E39" s="120" t="str">
        <f>REGISTRATION!B36</f>
        <v>2016-02-069</v>
      </c>
      <c r="F39" s="118"/>
      <c r="G39" s="118"/>
      <c r="H39" s="118"/>
      <c r="I39" s="140"/>
      <c r="J39" s="140"/>
    </row>
    <row r="40" spans="1:10" x14ac:dyDescent="0.25">
      <c r="A40" s="117">
        <v>27</v>
      </c>
      <c r="B40" s="119" t="str">
        <f>REGISTRATION!C37</f>
        <v>Juancito</v>
      </c>
      <c r="C40" s="120" t="str">
        <f>REGISTRATION!D37</f>
        <v>Rosalyn Joyce</v>
      </c>
      <c r="D40" s="120" t="str">
        <f>REGISTRATION!F37</f>
        <v>R</v>
      </c>
      <c r="E40" s="120" t="str">
        <f>REGISTRATION!B37</f>
        <v>2016-01-202</v>
      </c>
      <c r="F40" s="118"/>
      <c r="G40" s="118"/>
      <c r="H40" s="118"/>
      <c r="I40" s="140"/>
      <c r="J40" s="140"/>
    </row>
    <row r="41" spans="1:10" x14ac:dyDescent="0.25">
      <c r="A41" s="117">
        <v>28</v>
      </c>
      <c r="B41" s="119" t="str">
        <f>REGISTRATION!C38</f>
        <v>Lozada</v>
      </c>
      <c r="C41" s="120" t="str">
        <f>REGISTRATION!D38</f>
        <v>Angelica</v>
      </c>
      <c r="D41" s="120" t="str">
        <f>REGISTRATION!F38</f>
        <v>T</v>
      </c>
      <c r="E41" s="120" t="str">
        <f>REGISTRATION!B38</f>
        <v>2015-02-013</v>
      </c>
      <c r="F41" s="118"/>
      <c r="G41" s="118"/>
      <c r="H41" s="118"/>
      <c r="I41" s="140"/>
      <c r="J41" s="140"/>
    </row>
    <row r="42" spans="1:10" x14ac:dyDescent="0.25">
      <c r="A42" s="117">
        <v>29</v>
      </c>
      <c r="B42" s="119" t="str">
        <f>REGISTRATION!C39</f>
        <v>Maglian</v>
      </c>
      <c r="C42" s="120" t="str">
        <f>REGISTRATION!D39</f>
        <v>Matheojay</v>
      </c>
      <c r="D42" s="120" t="str">
        <f>REGISTRATION!F39</f>
        <v>R</v>
      </c>
      <c r="E42" s="120" t="str">
        <f>REGISTRATION!B39</f>
        <v>2016-01-106</v>
      </c>
      <c r="F42" s="118"/>
      <c r="G42" s="118"/>
      <c r="H42" s="118"/>
      <c r="I42" s="140"/>
      <c r="J42" s="140"/>
    </row>
    <row r="43" spans="1:10" x14ac:dyDescent="0.25">
      <c r="A43" s="117">
        <v>30</v>
      </c>
      <c r="B43" s="119" t="str">
        <f>REGISTRATION!C40</f>
        <v>Mercado</v>
      </c>
      <c r="C43" s="120" t="str">
        <f>REGISTRATION!D40</f>
        <v>Allen Paul</v>
      </c>
      <c r="D43" s="120" t="str">
        <f>REGISTRATION!F40</f>
        <v>S</v>
      </c>
      <c r="E43" s="120" t="str">
        <f>REGISTRATION!B40</f>
        <v>2015-02-094</v>
      </c>
      <c r="F43" s="118"/>
      <c r="G43" s="118"/>
      <c r="H43" s="118"/>
      <c r="I43" s="140"/>
      <c r="J43" s="140"/>
    </row>
    <row r="44" spans="1:10" x14ac:dyDescent="0.25">
      <c r="A44" s="117">
        <v>31</v>
      </c>
      <c r="B44" s="119" t="str">
        <f>REGISTRATION!C41</f>
        <v>Miscreola</v>
      </c>
      <c r="C44" s="120" t="str">
        <f>REGISTRATION!D41</f>
        <v>Angel Joy</v>
      </c>
      <c r="D44" s="120" t="str">
        <f>REGISTRATION!F41</f>
        <v>R</v>
      </c>
      <c r="E44" s="120" t="str">
        <f>REGISTRATION!B41</f>
        <v>2015-01-1458</v>
      </c>
      <c r="F44" s="118"/>
      <c r="G44" s="118"/>
      <c r="H44" s="118"/>
      <c r="I44" s="140"/>
      <c r="J44" s="140"/>
    </row>
    <row r="45" spans="1:10" x14ac:dyDescent="0.25">
      <c r="A45" s="117">
        <v>32</v>
      </c>
      <c r="B45" s="119" t="str">
        <f>REGISTRATION!C42</f>
        <v>Navarra</v>
      </c>
      <c r="C45" s="120" t="str">
        <f>REGISTRATION!D42</f>
        <v xml:space="preserve">Jhon Angelo </v>
      </c>
      <c r="D45" s="120" t="str">
        <f>REGISTRATION!F42</f>
        <v>D</v>
      </c>
      <c r="E45" s="120" t="str">
        <f>REGISTRATION!B42</f>
        <v>2014-01-706</v>
      </c>
      <c r="F45" s="118"/>
      <c r="G45" s="118"/>
      <c r="H45" s="118"/>
      <c r="I45" s="140"/>
      <c r="J45" s="140"/>
    </row>
    <row r="46" spans="1:10" x14ac:dyDescent="0.25">
      <c r="A46" s="117">
        <v>33</v>
      </c>
      <c r="B46" s="119" t="str">
        <f>REGISTRATION!C43</f>
        <v>Noveros</v>
      </c>
      <c r="C46" s="120" t="str">
        <f>REGISTRATION!D43</f>
        <v>Kenneth</v>
      </c>
      <c r="D46" s="120" t="str">
        <f>REGISTRATION!F43</f>
        <v>O</v>
      </c>
      <c r="E46" s="120" t="str">
        <f>REGISTRATION!B43</f>
        <v>2015-01-742</v>
      </c>
      <c r="F46" s="118"/>
      <c r="G46" s="118"/>
      <c r="H46" s="118"/>
      <c r="I46" s="140"/>
      <c r="J46" s="140"/>
    </row>
    <row r="47" spans="1:10" x14ac:dyDescent="0.25">
      <c r="A47" s="117">
        <v>34</v>
      </c>
      <c r="B47" s="119" t="str">
        <f>REGISTRATION!C44</f>
        <v>Onia</v>
      </c>
      <c r="C47" s="120" t="str">
        <f>REGISTRATION!D44</f>
        <v>Jayvee Renz</v>
      </c>
      <c r="D47" s="120" t="str">
        <f>REGISTRATION!F44</f>
        <v>J</v>
      </c>
      <c r="E47" s="120" t="str">
        <f>REGISTRATION!B44</f>
        <v>2012-01-686</v>
      </c>
      <c r="F47" s="118"/>
      <c r="G47" s="118"/>
      <c r="H47" s="118"/>
      <c r="I47" s="140"/>
      <c r="J47" s="140"/>
    </row>
    <row r="48" spans="1:10" x14ac:dyDescent="0.25">
      <c r="A48" s="117">
        <v>35</v>
      </c>
      <c r="B48" s="119" t="str">
        <f>REGISTRATION!C45</f>
        <v>Perea</v>
      </c>
      <c r="C48" s="120" t="str">
        <f>REGISTRATION!D45</f>
        <v>Kim Nathaniel</v>
      </c>
      <c r="D48" s="120" t="str">
        <f>REGISTRATION!F45</f>
        <v>C</v>
      </c>
      <c r="E48" s="120" t="str">
        <f>REGISTRATION!B45</f>
        <v>2015-02-080</v>
      </c>
      <c r="F48" s="118"/>
      <c r="G48" s="118"/>
      <c r="H48" s="118"/>
      <c r="I48" s="140"/>
      <c r="J48" s="140"/>
    </row>
    <row r="49" spans="1:10" x14ac:dyDescent="0.25">
      <c r="A49" s="117">
        <v>36</v>
      </c>
      <c r="B49" s="119" t="str">
        <f>REGISTRATION!C46</f>
        <v>Petinglay</v>
      </c>
      <c r="C49" s="120" t="str">
        <f>REGISTRATION!D46</f>
        <v>Rex Jr.</v>
      </c>
      <c r="D49" s="120" t="str">
        <f>REGISTRATION!F46</f>
        <v>A</v>
      </c>
      <c r="E49" s="120" t="str">
        <f>REGISTRATION!B46</f>
        <v>2017-01-099</v>
      </c>
      <c r="F49" s="118"/>
      <c r="G49" s="118"/>
      <c r="H49" s="118"/>
      <c r="I49" s="140"/>
      <c r="J49" s="140"/>
    </row>
    <row r="50" spans="1:10" x14ac:dyDescent="0.25">
      <c r="A50" s="117">
        <v>37</v>
      </c>
      <c r="B50" s="119" t="str">
        <f>REGISTRATION!C47</f>
        <v>Rapas</v>
      </c>
      <c r="C50" s="120" t="str">
        <f>REGISTRATION!D47</f>
        <v>John Carlo</v>
      </c>
      <c r="D50" s="120" t="str">
        <f>REGISTRATION!F47</f>
        <v>C</v>
      </c>
      <c r="E50" s="120" t="str">
        <f>REGISTRATION!B47</f>
        <v>2014-01-669</v>
      </c>
      <c r="F50" s="118"/>
      <c r="G50" s="118"/>
      <c r="H50" s="118"/>
      <c r="I50" s="140"/>
      <c r="J50" s="140"/>
    </row>
    <row r="51" spans="1:10" x14ac:dyDescent="0.25">
      <c r="A51" s="117">
        <v>38</v>
      </c>
      <c r="B51" s="119" t="str">
        <f>REGISTRATION!C48</f>
        <v>Razo</v>
      </c>
      <c r="C51" s="120" t="str">
        <f>REGISTRATION!D48</f>
        <v>Linwel John</v>
      </c>
      <c r="D51" s="120">
        <f>REGISTRATION!F48</f>
        <v>0</v>
      </c>
      <c r="E51" s="120" t="str">
        <f>REGISTRATION!B48</f>
        <v>2015-01-2074</v>
      </c>
      <c r="F51" s="118"/>
      <c r="G51" s="118"/>
      <c r="H51" s="118"/>
      <c r="I51" s="140"/>
      <c r="J51" s="140"/>
    </row>
    <row r="52" spans="1:10" x14ac:dyDescent="0.25">
      <c r="A52" s="117">
        <v>39</v>
      </c>
      <c r="B52" s="119" t="str">
        <f>REGISTRATION!C49</f>
        <v xml:space="preserve">Real </v>
      </c>
      <c r="C52" s="120" t="str">
        <f>REGISTRATION!D49</f>
        <v>Jerico</v>
      </c>
      <c r="D52" s="120" t="str">
        <f>REGISTRATION!F49</f>
        <v>B</v>
      </c>
      <c r="E52" s="120" t="str">
        <f>REGISTRATION!B49</f>
        <v>2015-01-553</v>
      </c>
      <c r="F52" s="118"/>
      <c r="G52" s="118"/>
      <c r="H52" s="118"/>
      <c r="I52" s="140"/>
      <c r="J52" s="140"/>
    </row>
    <row r="53" spans="1:10" x14ac:dyDescent="0.25">
      <c r="A53" s="117">
        <v>40</v>
      </c>
      <c r="B53" s="119" t="str">
        <f>REGISTRATION!C50</f>
        <v>Rodriguez</v>
      </c>
      <c r="C53" s="120" t="str">
        <f>REGISTRATION!D50</f>
        <v>Cylee</v>
      </c>
      <c r="D53" s="120" t="str">
        <f>REGISTRATION!F50</f>
        <v>Y</v>
      </c>
      <c r="E53" s="120" t="str">
        <f>REGISTRATION!B50</f>
        <v>2016-01-554</v>
      </c>
      <c r="F53" s="118"/>
      <c r="G53" s="118"/>
      <c r="H53" s="118"/>
      <c r="I53" s="140"/>
      <c r="J53" s="140"/>
    </row>
    <row r="54" spans="1:10" x14ac:dyDescent="0.25">
      <c r="A54" s="117">
        <v>41</v>
      </c>
      <c r="B54" s="119" t="str">
        <f>REGISTRATION!C51</f>
        <v>Saludo</v>
      </c>
      <c r="C54" s="120" t="str">
        <f>REGISTRATION!D51</f>
        <v>Manuel</v>
      </c>
      <c r="D54" s="120" t="str">
        <f>REGISTRATION!F51</f>
        <v>B</v>
      </c>
      <c r="E54" s="120" t="str">
        <f>REGISTRATION!B51</f>
        <v>2015-02-004</v>
      </c>
      <c r="F54" s="118"/>
      <c r="G54" s="118"/>
      <c r="H54" s="118"/>
      <c r="I54" s="140"/>
      <c r="J54" s="140"/>
    </row>
    <row r="55" spans="1:10" x14ac:dyDescent="0.25">
      <c r="A55" s="117">
        <v>42</v>
      </c>
      <c r="B55" s="119" t="str">
        <f>REGISTRATION!C52</f>
        <v>Sanarez</v>
      </c>
      <c r="C55" s="120" t="str">
        <f>REGISTRATION!D52</f>
        <v>Carl Geven</v>
      </c>
      <c r="D55" s="120" t="str">
        <f>REGISTRATION!F52</f>
        <v>R</v>
      </c>
      <c r="E55" s="120" t="str">
        <f>REGISTRATION!B52</f>
        <v>2015-01-1533</v>
      </c>
      <c r="F55" s="118"/>
      <c r="G55" s="118"/>
      <c r="H55" s="118"/>
      <c r="I55" s="140"/>
      <c r="J55" s="140"/>
    </row>
    <row r="56" spans="1:10" x14ac:dyDescent="0.25">
      <c r="A56" s="117">
        <v>43</v>
      </c>
      <c r="B56" s="119" t="str">
        <f>REGISTRATION!C53</f>
        <v>Saysay</v>
      </c>
      <c r="C56" s="120" t="str">
        <f>REGISTRATION!D53</f>
        <v>Rowell</v>
      </c>
      <c r="D56" s="120" t="str">
        <f>REGISTRATION!F53</f>
        <v>B</v>
      </c>
      <c r="E56" s="120" t="str">
        <f>REGISTRATION!B53</f>
        <v>2015-01-1859</v>
      </c>
      <c r="F56" s="118"/>
      <c r="G56" s="118"/>
      <c r="H56" s="118"/>
      <c r="I56" s="140"/>
      <c r="J56" s="140"/>
    </row>
    <row r="57" spans="1:10" x14ac:dyDescent="0.25">
      <c r="A57" s="117">
        <v>44</v>
      </c>
      <c r="B57" s="119" t="str">
        <f>REGISTRATION!C54</f>
        <v>Serbise</v>
      </c>
      <c r="C57" s="120" t="str">
        <f>REGISTRATION!D54</f>
        <v>Jayvee</v>
      </c>
      <c r="D57" s="120" t="str">
        <f>REGISTRATION!F54</f>
        <v>H</v>
      </c>
      <c r="E57" s="120" t="str">
        <f>REGISTRATION!B54</f>
        <v>2015-01-1447</v>
      </c>
      <c r="F57" s="118"/>
      <c r="G57" s="118"/>
      <c r="H57" s="118"/>
      <c r="I57" s="140"/>
      <c r="J57" s="140"/>
    </row>
    <row r="58" spans="1:10" x14ac:dyDescent="0.25">
      <c r="A58" s="117">
        <v>45</v>
      </c>
      <c r="B58" s="119" t="str">
        <f>REGISTRATION!C55</f>
        <v>Sicapiro</v>
      </c>
      <c r="C58" s="120" t="str">
        <f>REGISTRATION!D55</f>
        <v>Aldwin John</v>
      </c>
      <c r="D58" s="120" t="str">
        <f>REGISTRATION!F55</f>
        <v>O</v>
      </c>
      <c r="E58" s="120" t="str">
        <f>REGISTRATION!B55</f>
        <v>2015-01-530</v>
      </c>
      <c r="F58" s="118"/>
      <c r="G58" s="118"/>
      <c r="H58" s="118"/>
      <c r="I58" s="140"/>
      <c r="J58" s="140"/>
    </row>
    <row r="59" spans="1:10" x14ac:dyDescent="0.25">
      <c r="A59" s="117">
        <v>46</v>
      </c>
      <c r="B59" s="119" t="str">
        <f>REGISTRATION!C56</f>
        <v>Tequel</v>
      </c>
      <c r="C59" s="120" t="str">
        <f>REGISTRATION!D56</f>
        <v>Marvin</v>
      </c>
      <c r="D59" s="120" t="str">
        <f>REGISTRATION!F56</f>
        <v>B</v>
      </c>
      <c r="E59" s="120" t="str">
        <f>REGISTRATION!B56</f>
        <v>2017-01-150</v>
      </c>
      <c r="F59" s="118"/>
      <c r="G59" s="118"/>
      <c r="H59" s="118"/>
      <c r="I59" s="140"/>
      <c r="J59" s="140"/>
    </row>
    <row r="60" spans="1:10" x14ac:dyDescent="0.25">
      <c r="A60" s="117">
        <v>47</v>
      </c>
      <c r="B60" s="119" t="str">
        <f>REGISTRATION!C57</f>
        <v>Urate</v>
      </c>
      <c r="C60" s="120" t="str">
        <f>REGISTRATION!D57</f>
        <v>Jisselle</v>
      </c>
      <c r="D60" s="120" t="str">
        <f>REGISTRATION!F57</f>
        <v>B</v>
      </c>
      <c r="E60" s="120" t="str">
        <f>REGISTRATION!B57</f>
        <v>2016-01-249</v>
      </c>
      <c r="F60" s="118"/>
      <c r="G60" s="118"/>
      <c r="H60" s="118"/>
      <c r="I60" s="140"/>
      <c r="J60" s="140"/>
    </row>
    <row r="61" spans="1:10" x14ac:dyDescent="0.25">
      <c r="A61" s="117">
        <v>48</v>
      </c>
      <c r="B61" s="119" t="str">
        <f>REGISTRATION!C58</f>
        <v>Vallescas</v>
      </c>
      <c r="C61" s="120" t="str">
        <f>REGISTRATION!D58</f>
        <v>Rina Lyn</v>
      </c>
      <c r="D61" s="120" t="str">
        <f>REGISTRATION!F58</f>
        <v>M</v>
      </c>
      <c r="E61" s="120" t="str">
        <f>REGISTRATION!B58</f>
        <v>2016-01-453</v>
      </c>
      <c r="F61" s="118"/>
      <c r="G61" s="118"/>
      <c r="H61" s="118"/>
      <c r="I61" s="140"/>
      <c r="J61" s="140"/>
    </row>
    <row r="62" spans="1:10" x14ac:dyDescent="0.25">
      <c r="A62" s="117">
        <v>49</v>
      </c>
      <c r="B62" s="119" t="str">
        <f>REGISTRATION!C59</f>
        <v>Ventura</v>
      </c>
      <c r="C62" s="120" t="str">
        <f>REGISTRATION!D59</f>
        <v>Christopher Laurence</v>
      </c>
      <c r="D62" s="120" t="str">
        <f>REGISTRATION!F59</f>
        <v>K</v>
      </c>
      <c r="E62" s="120" t="str">
        <f>REGISTRATION!B59</f>
        <v>2017-01-686</v>
      </c>
      <c r="F62" s="118"/>
      <c r="G62" s="118"/>
      <c r="H62" s="118"/>
      <c r="I62" s="140"/>
      <c r="J62" s="140"/>
    </row>
    <row r="63" spans="1:10" x14ac:dyDescent="0.25">
      <c r="A63" s="117">
        <v>50</v>
      </c>
      <c r="B63" s="119" t="str">
        <f>REGISTRATION!C60</f>
        <v>Vergara</v>
      </c>
      <c r="C63" s="120" t="str">
        <f>REGISTRATION!D60</f>
        <v>Joan Veronica</v>
      </c>
      <c r="D63" s="120" t="str">
        <f>REGISTRATION!F60</f>
        <v>J</v>
      </c>
      <c r="E63" s="120" t="str">
        <f>REGISTRATION!B60</f>
        <v>2016-01-201</v>
      </c>
      <c r="F63" s="118"/>
      <c r="G63" s="118"/>
      <c r="H63" s="118"/>
      <c r="I63" s="140"/>
      <c r="J63" s="140"/>
    </row>
    <row r="64" spans="1:10" x14ac:dyDescent="0.25">
      <c r="A64" s="117">
        <v>51</v>
      </c>
      <c r="B64" s="119" t="str">
        <f>REGISTRATION!C61</f>
        <v>Vergara</v>
      </c>
      <c r="C64" s="120" t="str">
        <f>REGISTRATION!D61</f>
        <v>Mark Jason</v>
      </c>
      <c r="D64" s="120" t="str">
        <f>REGISTRATION!F61</f>
        <v>L</v>
      </c>
      <c r="E64" s="120" t="str">
        <f>REGISTRATION!B61</f>
        <v>2015-01-749</v>
      </c>
      <c r="F64" s="118"/>
      <c r="G64" s="118"/>
      <c r="H64" s="118"/>
      <c r="I64" s="140"/>
      <c r="J64" s="140"/>
    </row>
    <row r="65" spans="1:10" x14ac:dyDescent="0.25">
      <c r="A65" s="117">
        <v>52</v>
      </c>
      <c r="B65" s="119" t="str">
        <f>REGISTRATION!C62</f>
        <v>Villanueva</v>
      </c>
      <c r="C65" s="120" t="str">
        <f>REGISTRATION!D62</f>
        <v>Jake</v>
      </c>
      <c r="D65" s="120" t="str">
        <f>REGISTRATION!F62</f>
        <v>S</v>
      </c>
      <c r="E65" s="120" t="str">
        <f>REGISTRATION!B62</f>
        <v>2015-02-169</v>
      </c>
      <c r="F65" s="118"/>
      <c r="G65" s="118"/>
      <c r="H65" s="118"/>
      <c r="I65" s="140"/>
      <c r="J65" s="140"/>
    </row>
    <row r="66" spans="1:10" x14ac:dyDescent="0.25">
      <c r="A66" s="117">
        <v>53</v>
      </c>
      <c r="B66" s="119" t="str">
        <f>REGISTRATION!C63</f>
        <v>Villareal</v>
      </c>
      <c r="C66" s="120" t="str">
        <f>REGISTRATION!D63</f>
        <v>Jovelyn</v>
      </c>
      <c r="D66" s="120" t="str">
        <f>REGISTRATION!F63</f>
        <v>A</v>
      </c>
      <c r="E66" s="120" t="str">
        <f>REGISTRATION!B63</f>
        <v>2016-01-484</v>
      </c>
      <c r="F66" s="118"/>
      <c r="G66" s="118"/>
      <c r="H66" s="118"/>
      <c r="I66" s="140"/>
      <c r="J66" s="140"/>
    </row>
    <row r="67" spans="1:10" x14ac:dyDescent="0.25">
      <c r="A67" s="117">
        <v>54</v>
      </c>
      <c r="B67" s="119" t="str">
        <f>REGISTRATION!C64</f>
        <v>Villareal</v>
      </c>
      <c r="C67" s="120" t="str">
        <f>REGISTRATION!D64</f>
        <v>Janine</v>
      </c>
      <c r="D67" s="120" t="str">
        <f>REGISTRATION!F64</f>
        <v>A.</v>
      </c>
      <c r="E67" s="120" t="str">
        <f>REGISTRATION!B64</f>
        <v>2016-01-484</v>
      </c>
      <c r="F67" s="118"/>
      <c r="G67" s="118"/>
      <c r="H67" s="118"/>
      <c r="I67" s="140"/>
      <c r="J67" s="140"/>
    </row>
    <row r="68" spans="1:10" x14ac:dyDescent="0.25">
      <c r="A68" s="117">
        <v>55</v>
      </c>
      <c r="B68" s="119" t="str">
        <f>REGISTRATION!C65</f>
        <v>Zaragoza</v>
      </c>
      <c r="C68" s="120" t="str">
        <f>REGISTRATION!D65</f>
        <v>Rheynzquel Joyce</v>
      </c>
      <c r="D68" s="120" t="str">
        <f>REGISTRATION!F65</f>
        <v>R</v>
      </c>
      <c r="E68" s="120" t="str">
        <f>REGISTRATION!B65</f>
        <v>2017-01-350</v>
      </c>
      <c r="F68" s="118"/>
      <c r="G68" s="118"/>
      <c r="H68" s="118"/>
      <c r="I68" s="140"/>
      <c r="J68" s="140"/>
    </row>
  </sheetData>
  <mergeCells count="18">
    <mergeCell ref="A10:B10"/>
    <mergeCell ref="C10:F10"/>
    <mergeCell ref="G10:H10"/>
    <mergeCell ref="I10:J10"/>
    <mergeCell ref="A12:A13"/>
    <mergeCell ref="B12:B13"/>
    <mergeCell ref="C12:C13"/>
    <mergeCell ref="D12:D13"/>
    <mergeCell ref="E12:E13"/>
    <mergeCell ref="F12:J12"/>
    <mergeCell ref="A11:J11"/>
    <mergeCell ref="A7:J7"/>
    <mergeCell ref="A8:F8"/>
    <mergeCell ref="G8:J8"/>
    <mergeCell ref="A9:B9"/>
    <mergeCell ref="C9:F9"/>
    <mergeCell ref="G9:H9"/>
    <mergeCell ref="I9:J9"/>
  </mergeCells>
  <pageMargins left="0.7" right="0.7" top="0.75" bottom="0.75" header="0.3" footer="0.3"/>
  <pageSetup paperSize="9" scale="72" orientation="portrait" horizontalDpi="4294967293" verticalDpi="36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O68"/>
  <sheetViews>
    <sheetView view="pageBreakPreview" zoomScale="85" zoomScaleSheetLayoutView="85" workbookViewId="0">
      <selection activeCell="F12" sqref="F12:J12"/>
    </sheetView>
  </sheetViews>
  <sheetFormatPr defaultRowHeight="15" x14ac:dyDescent="0.25"/>
  <cols>
    <col min="1" max="1" width="4.5703125" customWidth="1"/>
    <col min="2" max="2" width="18.140625" customWidth="1"/>
    <col min="3" max="3" width="18" customWidth="1"/>
    <col min="4" max="4" width="5.42578125" customWidth="1"/>
    <col min="5" max="5" width="13.7109375" customWidth="1"/>
    <col min="6" max="6" width="12.85546875" customWidth="1"/>
    <col min="7" max="8" width="12.28515625" customWidth="1"/>
    <col min="9" max="9" width="10.7109375" customWidth="1"/>
    <col min="10" max="10" width="13.7109375" customWidth="1"/>
    <col min="11" max="11" width="10.42578125" customWidth="1"/>
  </cols>
  <sheetData>
    <row r="1" spans="1:15" x14ac:dyDescent="0.25">
      <c r="A1" s="110"/>
      <c r="B1" s="111"/>
      <c r="C1" s="111"/>
      <c r="D1" s="111"/>
      <c r="E1" s="111"/>
      <c r="F1" s="111"/>
      <c r="G1" s="111"/>
      <c r="H1" s="111"/>
      <c r="I1" s="111"/>
      <c r="J1" s="111"/>
    </row>
    <row r="2" spans="1:15" x14ac:dyDescent="0.25">
      <c r="A2" s="110"/>
      <c r="B2" s="111"/>
      <c r="C2" s="111"/>
      <c r="D2" s="111"/>
      <c r="E2" s="111"/>
      <c r="F2" s="111"/>
      <c r="G2" s="111"/>
      <c r="H2" s="111"/>
      <c r="I2" s="111"/>
      <c r="J2" s="111"/>
    </row>
    <row r="3" spans="1:15" x14ac:dyDescent="0.25">
      <c r="A3" s="110"/>
      <c r="B3" s="111"/>
      <c r="C3" s="111"/>
      <c r="D3" s="111"/>
      <c r="E3" s="111"/>
      <c r="F3" s="112"/>
      <c r="G3" s="111"/>
      <c r="H3" s="111"/>
      <c r="I3" s="111"/>
      <c r="J3" s="111"/>
    </row>
    <row r="4" spans="1:15" x14ac:dyDescent="0.25">
      <c r="A4" s="110"/>
      <c r="B4" s="111"/>
      <c r="C4" s="111"/>
      <c r="D4" s="111"/>
      <c r="E4" s="111"/>
      <c r="F4" s="112"/>
      <c r="G4" s="111"/>
      <c r="H4" s="111"/>
      <c r="I4" s="111"/>
      <c r="J4" s="111"/>
    </row>
    <row r="5" spans="1:15" x14ac:dyDescent="0.25">
      <c r="A5" s="110"/>
      <c r="B5" s="111"/>
      <c r="C5" s="111"/>
      <c r="D5" s="111"/>
      <c r="E5" s="111"/>
      <c r="F5" s="111"/>
      <c r="G5" s="111"/>
      <c r="H5" s="111"/>
      <c r="I5" s="111"/>
      <c r="J5" s="111"/>
    </row>
    <row r="6" spans="1:15" ht="15.75" thickBot="1" x14ac:dyDescent="0.3">
      <c r="A6" s="110"/>
      <c r="B6" s="111"/>
      <c r="C6" s="111"/>
      <c r="D6" s="111"/>
      <c r="E6" s="111"/>
      <c r="F6" s="111"/>
      <c r="G6" s="111"/>
      <c r="H6" s="111"/>
      <c r="I6" s="111"/>
      <c r="J6" s="113"/>
    </row>
    <row r="7" spans="1:15" ht="18.75" thickBot="1" x14ac:dyDescent="0.3">
      <c r="A7" s="296" t="s">
        <v>183</v>
      </c>
      <c r="B7" s="297"/>
      <c r="C7" s="297"/>
      <c r="D7" s="297"/>
      <c r="E7" s="297"/>
      <c r="F7" s="297"/>
      <c r="G7" s="297"/>
      <c r="H7" s="297"/>
      <c r="I7" s="297"/>
      <c r="J7" s="298"/>
    </row>
    <row r="8" spans="1:15" ht="15.75" thickBot="1" x14ac:dyDescent="0.3">
      <c r="A8" s="299" t="str">
        <f>UPPER(REGISTRATION!Q18)</f>
        <v>DEPARTMENT OF INFORMATION TECHNOLOGY</v>
      </c>
      <c r="B8" s="300"/>
      <c r="C8" s="300"/>
      <c r="D8" s="300"/>
      <c r="E8" s="300"/>
      <c r="F8" s="301"/>
      <c r="G8" s="300" t="str">
        <f>UPPER(CONCATENATE(REGISTRATION!Q13,"SEMESTER"," ","A.Y."," ",REGISTRATION!Q12))</f>
        <v>SECONDSEMESTER A.Y. 2017-2018</v>
      </c>
      <c r="H8" s="300"/>
      <c r="I8" s="300"/>
      <c r="J8" s="301"/>
    </row>
    <row r="9" spans="1:15" ht="20.25" x14ac:dyDescent="0.25">
      <c r="A9" s="302" t="s">
        <v>176</v>
      </c>
      <c r="B9" s="303"/>
      <c r="C9" s="304" t="str">
        <f>UPPER(CONCATENATE(REGISTRATION!C7," - ",REGISTRATION!C6))</f>
        <v>COSC 60 - DATA STRUCTURE</v>
      </c>
      <c r="D9" s="304"/>
      <c r="E9" s="304"/>
      <c r="F9" s="304"/>
      <c r="G9" s="303" t="s">
        <v>177</v>
      </c>
      <c r="H9" s="303"/>
      <c r="I9" s="305" t="str">
        <f>UPPER(CONCATENATE(REGISTRATION!C8," ", REGISTRATION!D8, REGISTRATION!E8))</f>
        <v>BSIT 2D</v>
      </c>
      <c r="J9" s="306"/>
    </row>
    <row r="10" spans="1:15" ht="21" thickBot="1" x14ac:dyDescent="0.3">
      <c r="A10" s="307" t="s">
        <v>178</v>
      </c>
      <c r="B10" s="308"/>
      <c r="C10" s="309" t="str">
        <f>UPPER(REGISTRATION!Q14)</f>
        <v>GIMEL C. CONTILLO</v>
      </c>
      <c r="D10" s="309"/>
      <c r="E10" s="309"/>
      <c r="F10" s="309"/>
      <c r="G10" s="308" t="s">
        <v>179</v>
      </c>
      <c r="H10" s="308"/>
      <c r="I10" s="322" t="str">
        <f>CONCATENATE(REGISTRATION!M6, " ", REGISTRATION!M7, " ", REGISTRATION!M8)</f>
        <v>Thursday 1-4PM CL 1</v>
      </c>
      <c r="J10" s="323"/>
    </row>
    <row r="11" spans="1:15" ht="18.75" thickBot="1" x14ac:dyDescent="0.3">
      <c r="A11" s="321" t="s">
        <v>87</v>
      </c>
      <c r="B11" s="321"/>
      <c r="C11" s="321"/>
      <c r="D11" s="321"/>
      <c r="E11" s="321"/>
      <c r="F11" s="321"/>
      <c r="G11" s="321"/>
      <c r="H11" s="321"/>
      <c r="I11" s="321"/>
      <c r="J11" s="321"/>
    </row>
    <row r="12" spans="1:15" ht="15.75" thickBot="1" x14ac:dyDescent="0.3">
      <c r="A12" s="312"/>
      <c r="B12" s="314" t="s">
        <v>180</v>
      </c>
      <c r="C12" s="314" t="s">
        <v>181</v>
      </c>
      <c r="D12" s="314" t="s">
        <v>84</v>
      </c>
      <c r="E12" s="316" t="s">
        <v>28</v>
      </c>
      <c r="F12" s="318" t="s">
        <v>182</v>
      </c>
      <c r="G12" s="319"/>
      <c r="H12" s="319"/>
      <c r="I12" s="319"/>
      <c r="J12" s="320"/>
    </row>
    <row r="13" spans="1:15" ht="15.75" thickBot="1" x14ac:dyDescent="0.3">
      <c r="A13" s="313"/>
      <c r="B13" s="315"/>
      <c r="C13" s="315"/>
      <c r="D13" s="315"/>
      <c r="E13" s="317"/>
      <c r="F13" s="139">
        <v>43224</v>
      </c>
      <c r="G13" s="139">
        <v>43438</v>
      </c>
      <c r="H13" s="139" t="s">
        <v>382</v>
      </c>
      <c r="I13" s="139" t="s">
        <v>383</v>
      </c>
      <c r="J13" s="139">
        <v>43164</v>
      </c>
      <c r="K13" s="139">
        <v>43314</v>
      </c>
      <c r="L13" s="139" t="s">
        <v>380</v>
      </c>
      <c r="M13" s="114" t="s">
        <v>379</v>
      </c>
      <c r="N13" s="114"/>
      <c r="O13" s="114"/>
    </row>
    <row r="14" spans="1:15" x14ac:dyDescent="0.25">
      <c r="A14" s="115">
        <v>1</v>
      </c>
      <c r="B14" s="119" t="str">
        <f>REGISTRATION!C11</f>
        <v>Abad</v>
      </c>
      <c r="C14" s="120" t="str">
        <f>REGISTRATION!D11</f>
        <v>Cyn Eulesis</v>
      </c>
      <c r="D14" s="120" t="str">
        <f>REGISTRATION!F11</f>
        <v>T</v>
      </c>
      <c r="E14" s="120" t="str">
        <f>REGISTRATION!B11</f>
        <v>2015-01-647</v>
      </c>
      <c r="F14" s="116"/>
      <c r="G14" s="116"/>
      <c r="H14" s="116"/>
      <c r="I14" s="140" t="s">
        <v>378</v>
      </c>
      <c r="J14" s="140" t="s">
        <v>378</v>
      </c>
    </row>
    <row r="15" spans="1:15" x14ac:dyDescent="0.25">
      <c r="A15" s="117">
        <v>2</v>
      </c>
      <c r="B15" s="119" t="str">
        <f>REGISTRATION!C12</f>
        <v>Aca-ac</v>
      </c>
      <c r="C15" s="120" t="str">
        <f>REGISTRATION!D12</f>
        <v>Reina Joy</v>
      </c>
      <c r="D15" s="120" t="str">
        <f>REGISTRATION!F12</f>
        <v>S</v>
      </c>
      <c r="E15" s="120" t="str">
        <f>REGISTRATION!B12</f>
        <v>2014-01-383</v>
      </c>
      <c r="F15" s="118"/>
      <c r="G15" s="118"/>
      <c r="H15" s="118"/>
      <c r="I15" s="140" t="s">
        <v>378</v>
      </c>
      <c r="J15" s="140" t="s">
        <v>378</v>
      </c>
    </row>
    <row r="16" spans="1:15" x14ac:dyDescent="0.25">
      <c r="A16" s="117">
        <v>3</v>
      </c>
      <c r="B16" s="119" t="str">
        <f>REGISTRATION!C13</f>
        <v>Adriano</v>
      </c>
      <c r="C16" s="120" t="str">
        <f>REGISTRATION!D13</f>
        <v>Jomari</v>
      </c>
      <c r="D16" s="120" t="str">
        <f>REGISTRATION!F13</f>
        <v>A</v>
      </c>
      <c r="E16" s="120" t="str">
        <f>REGISTRATION!B13</f>
        <v>20115-01-916</v>
      </c>
      <c r="F16" s="118"/>
      <c r="G16" s="118"/>
      <c r="H16" s="118"/>
      <c r="I16" s="140" t="s">
        <v>378</v>
      </c>
      <c r="J16" s="140" t="s">
        <v>378</v>
      </c>
    </row>
    <row r="17" spans="1:10" x14ac:dyDescent="0.25">
      <c r="A17" s="117">
        <v>4</v>
      </c>
      <c r="B17" s="119" t="str">
        <f>REGISTRATION!C14</f>
        <v>Alvarez</v>
      </c>
      <c r="C17" s="120" t="str">
        <f>REGISTRATION!D14</f>
        <v>Daryl</v>
      </c>
      <c r="D17" s="120" t="str">
        <f>REGISTRATION!F14</f>
        <v>L</v>
      </c>
      <c r="E17" s="120" t="str">
        <f>REGISTRATION!B14</f>
        <v>2017-01-157</v>
      </c>
      <c r="F17" s="118"/>
      <c r="G17" s="118"/>
      <c r="H17" s="118"/>
      <c r="I17" s="140" t="s">
        <v>378</v>
      </c>
      <c r="J17" s="140" t="s">
        <v>378</v>
      </c>
    </row>
    <row r="18" spans="1:10" x14ac:dyDescent="0.25">
      <c r="A18" s="117">
        <v>5</v>
      </c>
      <c r="B18" s="119" t="str">
        <f>REGISTRATION!C15</f>
        <v>Anenias</v>
      </c>
      <c r="C18" s="120" t="str">
        <f>REGISTRATION!D15</f>
        <v xml:space="preserve">Danilo Daniel </v>
      </c>
      <c r="D18" s="120" t="str">
        <f>REGISTRATION!F15</f>
        <v>M</v>
      </c>
      <c r="E18" s="120" t="str">
        <f>REGISTRATION!B15</f>
        <v>2015-0-285</v>
      </c>
      <c r="F18" s="118"/>
      <c r="G18" s="118"/>
      <c r="H18" s="118"/>
      <c r="I18" s="140" t="s">
        <v>378</v>
      </c>
      <c r="J18" s="140" t="s">
        <v>378</v>
      </c>
    </row>
    <row r="19" spans="1:10" x14ac:dyDescent="0.25">
      <c r="A19" s="117">
        <v>6</v>
      </c>
      <c r="B19" s="119" t="str">
        <f>REGISTRATION!C16</f>
        <v>Angcon</v>
      </c>
      <c r="C19" s="120" t="str">
        <f>REGISTRATION!D16</f>
        <v>Niguelito</v>
      </c>
      <c r="D19" s="120" t="str">
        <f>REGISTRATION!F16</f>
        <v>H</v>
      </c>
      <c r="E19" s="120" t="str">
        <f>REGISTRATION!B16</f>
        <v>2015-01-1786</v>
      </c>
      <c r="F19" s="118"/>
      <c r="G19" s="118"/>
      <c r="H19" s="118"/>
      <c r="I19" s="140" t="s">
        <v>378</v>
      </c>
      <c r="J19" s="140" t="s">
        <v>378</v>
      </c>
    </row>
    <row r="20" spans="1:10" x14ac:dyDescent="0.25">
      <c r="A20" s="117">
        <v>7</v>
      </c>
      <c r="B20" s="119" t="str">
        <f>REGISTRATION!C17</f>
        <v>Atienza</v>
      </c>
      <c r="C20" s="120" t="str">
        <f>REGISTRATION!D17</f>
        <v>Mhel Vince</v>
      </c>
      <c r="D20" s="120" t="str">
        <f>REGISTRATION!F17</f>
        <v>V</v>
      </c>
      <c r="E20" s="120" t="str">
        <f>REGISTRATION!B17</f>
        <v>2015-01-701</v>
      </c>
      <c r="F20" s="118"/>
      <c r="G20" s="118"/>
      <c r="H20" s="118"/>
      <c r="I20" s="140" t="s">
        <v>378</v>
      </c>
      <c r="J20" s="140" t="s">
        <v>378</v>
      </c>
    </row>
    <row r="21" spans="1:10" x14ac:dyDescent="0.25">
      <c r="A21" s="117">
        <v>8</v>
      </c>
      <c r="B21" s="119" t="str">
        <f>REGISTRATION!C18</f>
        <v>Babadilla</v>
      </c>
      <c r="C21" s="120" t="str">
        <f>REGISTRATION!D18</f>
        <v>Mark Anthony</v>
      </c>
      <c r="D21" s="120" t="str">
        <f>REGISTRATION!F18</f>
        <v>B</v>
      </c>
      <c r="E21" s="120" t="str">
        <f>REGISTRATION!B18</f>
        <v>2014-01-398</v>
      </c>
      <c r="F21" s="118"/>
      <c r="G21" s="118"/>
      <c r="H21" s="118"/>
      <c r="I21" s="140" t="s">
        <v>378</v>
      </c>
      <c r="J21" s="140" t="s">
        <v>378</v>
      </c>
    </row>
    <row r="22" spans="1:10" x14ac:dyDescent="0.25">
      <c r="A22" s="117">
        <v>9</v>
      </c>
      <c r="B22" s="119" t="str">
        <f>REGISTRATION!C19</f>
        <v>Bacungan</v>
      </c>
      <c r="C22" s="120" t="str">
        <f>REGISTRATION!D19</f>
        <v>Kimberly</v>
      </c>
      <c r="D22" s="120" t="str">
        <f>REGISTRATION!F19</f>
        <v>C</v>
      </c>
      <c r="E22" s="120" t="str">
        <f>REGISTRATION!B19</f>
        <v>2017-01-152</v>
      </c>
      <c r="F22" s="118"/>
      <c r="G22" s="118"/>
      <c r="H22" s="118"/>
      <c r="I22" s="140" t="s">
        <v>378</v>
      </c>
      <c r="J22" s="140" t="s">
        <v>378</v>
      </c>
    </row>
    <row r="23" spans="1:10" x14ac:dyDescent="0.25">
      <c r="A23" s="117">
        <v>10</v>
      </c>
      <c r="B23" s="119" t="str">
        <f>REGISTRATION!C20</f>
        <v>Bayla</v>
      </c>
      <c r="C23" s="120" t="str">
        <f>REGISTRATION!D20</f>
        <v>Adrian Paulo</v>
      </c>
      <c r="D23" s="120" t="str">
        <f>REGISTRATION!F20</f>
        <v>C</v>
      </c>
      <c r="E23" s="120" t="str">
        <f>REGISTRATION!B20</f>
        <v>2016-01-596</v>
      </c>
      <c r="F23" s="118"/>
      <c r="G23" s="118"/>
      <c r="H23" s="118"/>
      <c r="I23" s="140" t="s">
        <v>378</v>
      </c>
      <c r="J23" s="140" t="s">
        <v>378</v>
      </c>
    </row>
    <row r="24" spans="1:10" x14ac:dyDescent="0.25">
      <c r="A24" s="117">
        <v>11</v>
      </c>
      <c r="B24" s="119" t="str">
        <f>REGISTRATION!C21</f>
        <v>Bonilla</v>
      </c>
      <c r="C24" s="120" t="str">
        <f>REGISTRATION!D21</f>
        <v>Jerryco</v>
      </c>
      <c r="D24" s="120" t="str">
        <f>REGISTRATION!F21</f>
        <v>D</v>
      </c>
      <c r="E24" s="120" t="str">
        <f>REGISTRATION!B21</f>
        <v>2013-01-1006</v>
      </c>
      <c r="F24" s="118"/>
      <c r="G24" s="118"/>
      <c r="H24" s="118"/>
      <c r="I24" s="140" t="s">
        <v>378</v>
      </c>
      <c r="J24" s="140" t="s">
        <v>378</v>
      </c>
    </row>
    <row r="25" spans="1:10" x14ac:dyDescent="0.25">
      <c r="A25" s="117">
        <v>12</v>
      </c>
      <c r="B25" s="119" t="str">
        <f>REGISTRATION!C22</f>
        <v>Cabasan</v>
      </c>
      <c r="C25" s="120" t="str">
        <f>REGISTRATION!D22</f>
        <v>Elmar</v>
      </c>
      <c r="D25" s="120" t="str">
        <f>REGISTRATION!F22</f>
        <v>V</v>
      </c>
      <c r="E25" s="120" t="str">
        <f>REGISTRATION!B22</f>
        <v>2015-01-965</v>
      </c>
      <c r="F25" s="118"/>
      <c r="G25" s="118"/>
      <c r="H25" s="118"/>
      <c r="I25" s="140" t="s">
        <v>378</v>
      </c>
      <c r="J25" s="140" t="s">
        <v>378</v>
      </c>
    </row>
    <row r="26" spans="1:10" x14ac:dyDescent="0.25">
      <c r="A26" s="117">
        <v>13</v>
      </c>
      <c r="B26" s="119" t="str">
        <f>REGISTRATION!C23</f>
        <v>Candido</v>
      </c>
      <c r="C26" s="120" t="str">
        <f>REGISTRATION!D23</f>
        <v>Pelegrin III</v>
      </c>
      <c r="D26" s="120" t="str">
        <f>REGISTRATION!F23</f>
        <v>D</v>
      </c>
      <c r="E26" s="120" t="str">
        <f>REGISTRATION!B23</f>
        <v>2017-01-223</v>
      </c>
      <c r="F26" s="118"/>
      <c r="G26" s="118"/>
      <c r="H26" s="118"/>
      <c r="I26" s="140" t="s">
        <v>378</v>
      </c>
      <c r="J26" s="140" t="s">
        <v>378</v>
      </c>
    </row>
    <row r="27" spans="1:10" x14ac:dyDescent="0.25">
      <c r="A27" s="117">
        <v>14</v>
      </c>
      <c r="B27" s="119" t="str">
        <f>REGISTRATION!C24</f>
        <v>Cantorne</v>
      </c>
      <c r="C27" s="120" t="str">
        <f>REGISTRATION!D24</f>
        <v>Blennox Yaaqov</v>
      </c>
      <c r="D27" s="120" t="str">
        <f>REGISTRATION!F24</f>
        <v>L</v>
      </c>
      <c r="E27" s="120" t="str">
        <f>REGISTRATION!B24</f>
        <v>2017-01-841</v>
      </c>
      <c r="F27" s="118"/>
      <c r="G27" s="118"/>
      <c r="H27" s="118"/>
      <c r="I27" s="140" t="s">
        <v>378</v>
      </c>
      <c r="J27" s="140" t="s">
        <v>378</v>
      </c>
    </row>
    <row r="28" spans="1:10" x14ac:dyDescent="0.25">
      <c r="A28" s="117">
        <v>15</v>
      </c>
      <c r="B28" s="119" t="str">
        <f>REGISTRATION!C25</f>
        <v>Cantuba</v>
      </c>
      <c r="C28" s="120" t="str">
        <f>REGISTRATION!D25</f>
        <v>John Vincent</v>
      </c>
      <c r="D28" s="120" t="str">
        <f>REGISTRATION!F25</f>
        <v>B</v>
      </c>
      <c r="E28" s="120" t="str">
        <f>REGISTRATION!B25</f>
        <v>2015-01-1939</v>
      </c>
      <c r="F28" s="118"/>
      <c r="G28" s="118"/>
      <c r="H28" s="118"/>
      <c r="I28" s="140" t="s">
        <v>378</v>
      </c>
      <c r="J28" s="140" t="s">
        <v>378</v>
      </c>
    </row>
    <row r="29" spans="1:10" x14ac:dyDescent="0.25">
      <c r="A29" s="117">
        <v>16</v>
      </c>
      <c r="B29" s="119" t="str">
        <f>REGISTRATION!C26</f>
        <v>Carpio</v>
      </c>
      <c r="C29" s="120" t="str">
        <f>REGISTRATION!D26</f>
        <v>Jayson Jay</v>
      </c>
      <c r="D29" s="120" t="str">
        <f>REGISTRATION!F26</f>
        <v>C</v>
      </c>
      <c r="E29" s="120" t="str">
        <f>REGISTRATION!B26</f>
        <v>2016-01-623</v>
      </c>
      <c r="F29" s="118"/>
      <c r="G29" s="118"/>
      <c r="H29" s="118"/>
      <c r="I29" s="140" t="s">
        <v>378</v>
      </c>
      <c r="J29" s="140" t="s">
        <v>378</v>
      </c>
    </row>
    <row r="30" spans="1:10" x14ac:dyDescent="0.25">
      <c r="A30" s="117">
        <v>17</v>
      </c>
      <c r="B30" s="119" t="str">
        <f>REGISTRATION!C27</f>
        <v>Centeno</v>
      </c>
      <c r="C30" s="120" t="str">
        <f>REGISTRATION!D27</f>
        <v>Matthew</v>
      </c>
      <c r="D30" s="120" t="str">
        <f>REGISTRATION!F27</f>
        <v>N</v>
      </c>
      <c r="E30" s="120" t="str">
        <f>REGISTRATION!B27</f>
        <v>2015-01-2016</v>
      </c>
      <c r="F30" s="118"/>
      <c r="G30" s="118"/>
      <c r="H30" s="118"/>
      <c r="I30" s="140" t="s">
        <v>378</v>
      </c>
      <c r="J30" s="140" t="s">
        <v>378</v>
      </c>
    </row>
    <row r="31" spans="1:10" x14ac:dyDescent="0.25">
      <c r="A31" s="117">
        <v>18</v>
      </c>
      <c r="B31" s="119" t="str">
        <f>REGISTRATION!C28</f>
        <v>Cervantes</v>
      </c>
      <c r="C31" s="120" t="str">
        <f>REGISTRATION!D28</f>
        <v>Jesus</v>
      </c>
      <c r="D31" s="120" t="str">
        <f>REGISTRATION!F28</f>
        <v>H</v>
      </c>
      <c r="E31" s="120" t="str">
        <f>REGISTRATION!B28</f>
        <v>2016-01-526</v>
      </c>
      <c r="F31" s="118"/>
      <c r="G31" s="118"/>
      <c r="H31" s="118"/>
      <c r="I31" s="140" t="s">
        <v>378</v>
      </c>
      <c r="J31" s="140" t="s">
        <v>378</v>
      </c>
    </row>
    <row r="32" spans="1:10" x14ac:dyDescent="0.25">
      <c r="A32" s="117">
        <v>19</v>
      </c>
      <c r="B32" s="119" t="str">
        <f>REGISTRATION!C29</f>
        <v>Conde</v>
      </c>
      <c r="C32" s="120" t="str">
        <f>REGISTRATION!D29</f>
        <v>Marc Aldous</v>
      </c>
      <c r="D32" s="120" t="str">
        <f>REGISTRATION!F29</f>
        <v>S</v>
      </c>
      <c r="E32" s="120" t="str">
        <f>REGISTRATION!B29</f>
        <v>2017-02-064</v>
      </c>
      <c r="F32" s="118"/>
      <c r="G32" s="118"/>
      <c r="H32" s="118"/>
      <c r="I32" s="140" t="s">
        <v>378</v>
      </c>
      <c r="J32" s="140" t="s">
        <v>378</v>
      </c>
    </row>
    <row r="33" spans="1:10" x14ac:dyDescent="0.25">
      <c r="A33" s="117">
        <v>20</v>
      </c>
      <c r="B33" s="119" t="str">
        <f>REGISTRATION!C30</f>
        <v>Cortez</v>
      </c>
      <c r="C33" s="120" t="str">
        <f>REGISTRATION!D30</f>
        <v>Adrian Philip</v>
      </c>
      <c r="D33" s="120" t="str">
        <f>REGISTRATION!F30</f>
        <v>V</v>
      </c>
      <c r="E33" s="120" t="str">
        <f>REGISTRATION!B30</f>
        <v>2015-01-2062</v>
      </c>
      <c r="F33" s="118"/>
      <c r="G33" s="118"/>
      <c r="H33" s="118"/>
      <c r="I33" s="140" t="s">
        <v>378</v>
      </c>
      <c r="J33" s="140" t="s">
        <v>378</v>
      </c>
    </row>
    <row r="34" spans="1:10" x14ac:dyDescent="0.25">
      <c r="A34" s="117">
        <v>21</v>
      </c>
      <c r="B34" s="119" t="str">
        <f>REGISTRATION!C31</f>
        <v>Dela Cruz</v>
      </c>
      <c r="C34" s="120" t="str">
        <f>REGISTRATION!D31</f>
        <v>Charles</v>
      </c>
      <c r="D34" s="120" t="str">
        <f>REGISTRATION!F31</f>
        <v>B</v>
      </c>
      <c r="E34" s="120" t="str">
        <f>REGISTRATION!B31</f>
        <v>2017-01-808</v>
      </c>
      <c r="F34" s="118"/>
      <c r="G34" s="118"/>
      <c r="H34" s="118"/>
      <c r="I34" s="140" t="s">
        <v>378</v>
      </c>
      <c r="J34" s="140" t="s">
        <v>378</v>
      </c>
    </row>
    <row r="35" spans="1:10" x14ac:dyDescent="0.25">
      <c r="A35" s="117">
        <v>22</v>
      </c>
      <c r="B35" s="119" t="str">
        <f>REGISTRATION!C32</f>
        <v>Eleptico</v>
      </c>
      <c r="C35" s="120" t="str">
        <f>REGISTRATION!D32</f>
        <v>Raygin</v>
      </c>
      <c r="D35" s="120" t="str">
        <f>REGISTRATION!F32</f>
        <v>F</v>
      </c>
      <c r="E35" s="120" t="str">
        <f>REGISTRATION!B32</f>
        <v>2017-01-153</v>
      </c>
      <c r="F35" s="118"/>
      <c r="G35" s="118"/>
      <c r="H35" s="118"/>
      <c r="I35" s="140" t="s">
        <v>378</v>
      </c>
      <c r="J35" s="140" t="s">
        <v>378</v>
      </c>
    </row>
    <row r="36" spans="1:10" x14ac:dyDescent="0.25">
      <c r="A36" s="117">
        <v>23</v>
      </c>
      <c r="B36" s="119" t="str">
        <f>REGISTRATION!C33</f>
        <v>Franco</v>
      </c>
      <c r="C36" s="120" t="str">
        <f>REGISTRATION!D33</f>
        <v>Juniel</v>
      </c>
      <c r="D36" s="120" t="str">
        <f>REGISTRATION!F33</f>
        <v>C</v>
      </c>
      <c r="E36" s="120" t="str">
        <f>REGISTRATION!B33</f>
        <v>2016-01-642</v>
      </c>
      <c r="F36" s="118"/>
      <c r="G36" s="118"/>
      <c r="H36" s="118"/>
      <c r="I36" s="140" t="s">
        <v>378</v>
      </c>
      <c r="J36" s="140" t="s">
        <v>378</v>
      </c>
    </row>
    <row r="37" spans="1:10" x14ac:dyDescent="0.25">
      <c r="A37" s="117">
        <v>24</v>
      </c>
      <c r="B37" s="119" t="str">
        <f>REGISTRATION!C34</f>
        <v>Gomez</v>
      </c>
      <c r="C37" s="120" t="str">
        <f>REGISTRATION!D34</f>
        <v>Celeen Mae</v>
      </c>
      <c r="D37" s="120" t="str">
        <f>REGISTRATION!F34</f>
        <v>M</v>
      </c>
      <c r="E37" s="120" t="str">
        <f>REGISTRATION!B34</f>
        <v>2017-01-138</v>
      </c>
      <c r="F37" s="118"/>
      <c r="G37" s="118"/>
      <c r="H37" s="118"/>
      <c r="I37" s="140" t="s">
        <v>378</v>
      </c>
      <c r="J37" s="140" t="s">
        <v>378</v>
      </c>
    </row>
    <row r="38" spans="1:10" x14ac:dyDescent="0.25">
      <c r="A38" s="117">
        <v>25</v>
      </c>
      <c r="B38" s="119" t="str">
        <f>REGISTRATION!C35</f>
        <v>Imperio</v>
      </c>
      <c r="C38" s="120" t="str">
        <f>REGISTRATION!D35</f>
        <v>Ronald Benedict</v>
      </c>
      <c r="D38" s="120" t="str">
        <f>REGISTRATION!F35</f>
        <v>M</v>
      </c>
      <c r="E38" s="120" t="str">
        <f>REGISTRATION!B35</f>
        <v>2017-01-701</v>
      </c>
      <c r="F38" s="118"/>
      <c r="G38" s="118"/>
      <c r="H38" s="118"/>
      <c r="I38" s="140" t="s">
        <v>378</v>
      </c>
      <c r="J38" s="140" t="s">
        <v>378</v>
      </c>
    </row>
    <row r="39" spans="1:10" x14ac:dyDescent="0.25">
      <c r="A39" s="117">
        <v>26</v>
      </c>
      <c r="B39" s="119" t="str">
        <f>REGISTRATION!C36</f>
        <v>Jose</v>
      </c>
      <c r="C39" s="120" t="str">
        <f>REGISTRATION!D36</f>
        <v>Ralph Rholwen</v>
      </c>
      <c r="D39" s="120" t="str">
        <f>REGISTRATION!F36</f>
        <v>M</v>
      </c>
      <c r="E39" s="120" t="str">
        <f>REGISTRATION!B36</f>
        <v>2016-02-069</v>
      </c>
      <c r="F39" s="118"/>
      <c r="G39" s="118"/>
      <c r="H39" s="118"/>
      <c r="I39" s="140" t="s">
        <v>378</v>
      </c>
      <c r="J39" s="140" t="s">
        <v>378</v>
      </c>
    </row>
    <row r="40" spans="1:10" x14ac:dyDescent="0.25">
      <c r="A40" s="117">
        <v>27</v>
      </c>
      <c r="B40" s="119" t="str">
        <f>REGISTRATION!C37</f>
        <v>Juancito</v>
      </c>
      <c r="C40" s="120" t="str">
        <f>REGISTRATION!D37</f>
        <v>Rosalyn Joyce</v>
      </c>
      <c r="D40" s="120" t="str">
        <f>REGISTRATION!F37</f>
        <v>R</v>
      </c>
      <c r="E40" s="120" t="str">
        <f>REGISTRATION!B37</f>
        <v>2016-01-202</v>
      </c>
      <c r="F40" s="118"/>
      <c r="G40" s="118"/>
      <c r="H40" s="118"/>
      <c r="I40" s="140" t="s">
        <v>378</v>
      </c>
      <c r="J40" s="140" t="s">
        <v>378</v>
      </c>
    </row>
    <row r="41" spans="1:10" x14ac:dyDescent="0.25">
      <c r="A41" s="117">
        <v>28</v>
      </c>
      <c r="B41" s="119" t="str">
        <f>REGISTRATION!C38</f>
        <v>Lozada</v>
      </c>
      <c r="C41" s="120" t="str">
        <f>REGISTRATION!D38</f>
        <v>Angelica</v>
      </c>
      <c r="D41" s="120" t="str">
        <f>REGISTRATION!F38</f>
        <v>T</v>
      </c>
      <c r="E41" s="120" t="str">
        <f>REGISTRATION!B38</f>
        <v>2015-02-013</v>
      </c>
      <c r="F41" s="118"/>
      <c r="G41" s="118"/>
      <c r="H41" s="118"/>
      <c r="I41" s="140" t="s">
        <v>378</v>
      </c>
      <c r="J41" s="140" t="s">
        <v>378</v>
      </c>
    </row>
    <row r="42" spans="1:10" x14ac:dyDescent="0.25">
      <c r="A42" s="117">
        <v>29</v>
      </c>
      <c r="B42" s="119" t="str">
        <f>REGISTRATION!C39</f>
        <v>Maglian</v>
      </c>
      <c r="C42" s="120" t="str">
        <f>REGISTRATION!D39</f>
        <v>Matheojay</v>
      </c>
      <c r="D42" s="120" t="str">
        <f>REGISTRATION!F39</f>
        <v>R</v>
      </c>
      <c r="E42" s="120" t="str">
        <f>REGISTRATION!B39</f>
        <v>2016-01-106</v>
      </c>
      <c r="F42" s="118"/>
      <c r="G42" s="118"/>
      <c r="H42" s="118"/>
      <c r="I42" s="140" t="s">
        <v>378</v>
      </c>
      <c r="J42" s="140" t="s">
        <v>378</v>
      </c>
    </row>
    <row r="43" spans="1:10" x14ac:dyDescent="0.25">
      <c r="A43" s="117">
        <v>30</v>
      </c>
      <c r="B43" s="119" t="str">
        <f>REGISTRATION!C40</f>
        <v>Mercado</v>
      </c>
      <c r="C43" s="120" t="str">
        <f>REGISTRATION!D40</f>
        <v>Allen Paul</v>
      </c>
      <c r="D43" s="120" t="str">
        <f>REGISTRATION!F40</f>
        <v>S</v>
      </c>
      <c r="E43" s="120" t="str">
        <f>REGISTRATION!B40</f>
        <v>2015-02-094</v>
      </c>
      <c r="F43" s="118"/>
      <c r="G43" s="118"/>
      <c r="H43" s="118"/>
      <c r="I43" s="140" t="s">
        <v>378</v>
      </c>
      <c r="J43" s="140" t="s">
        <v>378</v>
      </c>
    </row>
    <row r="44" spans="1:10" x14ac:dyDescent="0.25">
      <c r="A44" s="117">
        <v>31</v>
      </c>
      <c r="B44" s="119" t="str">
        <f>REGISTRATION!C41</f>
        <v>Miscreola</v>
      </c>
      <c r="C44" s="120" t="str">
        <f>REGISTRATION!D41</f>
        <v>Angel Joy</v>
      </c>
      <c r="D44" s="120" t="str">
        <f>REGISTRATION!F41</f>
        <v>R</v>
      </c>
      <c r="E44" s="120" t="str">
        <f>REGISTRATION!B41</f>
        <v>2015-01-1458</v>
      </c>
      <c r="F44" s="118"/>
      <c r="G44" s="118"/>
      <c r="H44" s="118"/>
      <c r="I44" s="140" t="s">
        <v>378</v>
      </c>
      <c r="J44" s="140" t="s">
        <v>378</v>
      </c>
    </row>
    <row r="45" spans="1:10" x14ac:dyDescent="0.25">
      <c r="A45" s="117">
        <v>32</v>
      </c>
      <c r="B45" s="119" t="str">
        <f>REGISTRATION!C42</f>
        <v>Navarra</v>
      </c>
      <c r="C45" s="120" t="str">
        <f>REGISTRATION!D42</f>
        <v xml:space="preserve">Jhon Angelo </v>
      </c>
      <c r="D45" s="120" t="str">
        <f>REGISTRATION!F42</f>
        <v>D</v>
      </c>
      <c r="E45" s="120" t="str">
        <f>REGISTRATION!B42</f>
        <v>2014-01-706</v>
      </c>
      <c r="F45" s="118"/>
      <c r="G45" s="118"/>
      <c r="H45" s="118"/>
      <c r="I45" s="140" t="s">
        <v>378</v>
      </c>
      <c r="J45" s="140" t="s">
        <v>378</v>
      </c>
    </row>
    <row r="46" spans="1:10" x14ac:dyDescent="0.25">
      <c r="A46" s="117">
        <v>33</v>
      </c>
      <c r="B46" s="119" t="str">
        <f>REGISTRATION!C43</f>
        <v>Noveros</v>
      </c>
      <c r="C46" s="120" t="str">
        <f>REGISTRATION!D43</f>
        <v>Kenneth</v>
      </c>
      <c r="D46" s="120" t="str">
        <f>REGISTRATION!F43</f>
        <v>O</v>
      </c>
      <c r="E46" s="120" t="str">
        <f>REGISTRATION!B43</f>
        <v>2015-01-742</v>
      </c>
      <c r="F46" s="118"/>
      <c r="G46" s="118"/>
      <c r="H46" s="118"/>
      <c r="I46" s="140" t="s">
        <v>378</v>
      </c>
      <c r="J46" s="140" t="s">
        <v>378</v>
      </c>
    </row>
    <row r="47" spans="1:10" x14ac:dyDescent="0.25">
      <c r="A47" s="117">
        <v>34</v>
      </c>
      <c r="B47" s="119" t="str">
        <f>REGISTRATION!C44</f>
        <v>Onia</v>
      </c>
      <c r="C47" s="120" t="str">
        <f>REGISTRATION!D44</f>
        <v>Jayvee Renz</v>
      </c>
      <c r="D47" s="120" t="str">
        <f>REGISTRATION!F44</f>
        <v>J</v>
      </c>
      <c r="E47" s="120" t="str">
        <f>REGISTRATION!B44</f>
        <v>2012-01-686</v>
      </c>
      <c r="F47" s="118"/>
      <c r="G47" s="118"/>
      <c r="H47" s="118"/>
      <c r="I47" s="140" t="s">
        <v>378</v>
      </c>
      <c r="J47" s="140" t="s">
        <v>378</v>
      </c>
    </row>
    <row r="48" spans="1:10" x14ac:dyDescent="0.25">
      <c r="A48" s="117">
        <v>35</v>
      </c>
      <c r="B48" s="119" t="str">
        <f>REGISTRATION!C45</f>
        <v>Perea</v>
      </c>
      <c r="C48" s="120" t="str">
        <f>REGISTRATION!D45</f>
        <v>Kim Nathaniel</v>
      </c>
      <c r="D48" s="120" t="str">
        <f>REGISTRATION!F45</f>
        <v>C</v>
      </c>
      <c r="E48" s="120" t="str">
        <f>REGISTRATION!B45</f>
        <v>2015-02-080</v>
      </c>
      <c r="F48" s="118"/>
      <c r="G48" s="118"/>
      <c r="H48" s="118"/>
      <c r="I48" s="140" t="s">
        <v>378</v>
      </c>
      <c r="J48" s="140" t="s">
        <v>378</v>
      </c>
    </row>
    <row r="49" spans="1:10" x14ac:dyDescent="0.25">
      <c r="A49" s="117">
        <v>36</v>
      </c>
      <c r="B49" s="119" t="str">
        <f>REGISTRATION!C46</f>
        <v>Petinglay</v>
      </c>
      <c r="C49" s="120" t="str">
        <f>REGISTRATION!D46</f>
        <v>Rex Jr.</v>
      </c>
      <c r="D49" s="120" t="str">
        <f>REGISTRATION!F46</f>
        <v>A</v>
      </c>
      <c r="E49" s="120" t="str">
        <f>REGISTRATION!B46</f>
        <v>2017-01-099</v>
      </c>
      <c r="F49" s="118"/>
      <c r="G49" s="118"/>
      <c r="H49" s="118"/>
      <c r="I49" s="140" t="s">
        <v>378</v>
      </c>
      <c r="J49" s="140" t="s">
        <v>378</v>
      </c>
    </row>
    <row r="50" spans="1:10" x14ac:dyDescent="0.25">
      <c r="A50" s="117">
        <v>37</v>
      </c>
      <c r="B50" s="119" t="str">
        <f>REGISTRATION!C47</f>
        <v>Rapas</v>
      </c>
      <c r="C50" s="120" t="str">
        <f>REGISTRATION!D47</f>
        <v>John Carlo</v>
      </c>
      <c r="D50" s="120" t="str">
        <f>REGISTRATION!F47</f>
        <v>C</v>
      </c>
      <c r="E50" s="120" t="str">
        <f>REGISTRATION!B47</f>
        <v>2014-01-669</v>
      </c>
      <c r="F50" s="118"/>
      <c r="G50" s="118"/>
      <c r="H50" s="118"/>
      <c r="I50" s="140" t="s">
        <v>378</v>
      </c>
      <c r="J50" s="140" t="s">
        <v>378</v>
      </c>
    </row>
    <row r="51" spans="1:10" x14ac:dyDescent="0.25">
      <c r="A51" s="117">
        <v>38</v>
      </c>
      <c r="B51" s="119" t="str">
        <f>REGISTRATION!C48</f>
        <v>Razo</v>
      </c>
      <c r="C51" s="120" t="str">
        <f>REGISTRATION!D48</f>
        <v>Linwel John</v>
      </c>
      <c r="D51" s="120">
        <f>REGISTRATION!F48</f>
        <v>0</v>
      </c>
      <c r="E51" s="120" t="str">
        <f>REGISTRATION!B48</f>
        <v>2015-01-2074</v>
      </c>
      <c r="F51" s="118"/>
      <c r="G51" s="118"/>
      <c r="H51" s="118"/>
      <c r="I51" s="140" t="s">
        <v>378</v>
      </c>
      <c r="J51" s="140" t="s">
        <v>378</v>
      </c>
    </row>
    <row r="52" spans="1:10" x14ac:dyDescent="0.25">
      <c r="A52" s="117">
        <v>39</v>
      </c>
      <c r="B52" s="119" t="str">
        <f>REGISTRATION!C49</f>
        <v xml:space="preserve">Real </v>
      </c>
      <c r="C52" s="120" t="str">
        <f>REGISTRATION!D49</f>
        <v>Jerico</v>
      </c>
      <c r="D52" s="120" t="str">
        <f>REGISTRATION!F49</f>
        <v>B</v>
      </c>
      <c r="E52" s="120" t="str">
        <f>REGISTRATION!B49</f>
        <v>2015-01-553</v>
      </c>
      <c r="F52" s="118"/>
      <c r="G52" s="118"/>
      <c r="H52" s="118"/>
      <c r="I52" s="140" t="s">
        <v>378</v>
      </c>
      <c r="J52" s="140" t="s">
        <v>378</v>
      </c>
    </row>
    <row r="53" spans="1:10" x14ac:dyDescent="0.25">
      <c r="A53" s="117">
        <v>40</v>
      </c>
      <c r="B53" s="119" t="str">
        <f>REGISTRATION!C50</f>
        <v>Rodriguez</v>
      </c>
      <c r="C53" s="120" t="str">
        <f>REGISTRATION!D50</f>
        <v>Cylee</v>
      </c>
      <c r="D53" s="120" t="str">
        <f>REGISTRATION!F50</f>
        <v>Y</v>
      </c>
      <c r="E53" s="120" t="str">
        <f>REGISTRATION!B50</f>
        <v>2016-01-554</v>
      </c>
      <c r="F53" s="118"/>
      <c r="G53" s="118"/>
      <c r="H53" s="118"/>
      <c r="I53" s="140" t="s">
        <v>378</v>
      </c>
      <c r="J53" s="140" t="s">
        <v>378</v>
      </c>
    </row>
    <row r="54" spans="1:10" x14ac:dyDescent="0.25">
      <c r="A54" s="117">
        <v>41</v>
      </c>
      <c r="B54" s="119" t="str">
        <f>REGISTRATION!C51</f>
        <v>Saludo</v>
      </c>
      <c r="C54" s="120" t="str">
        <f>REGISTRATION!D51</f>
        <v>Manuel</v>
      </c>
      <c r="D54" s="120" t="str">
        <f>REGISTRATION!F51</f>
        <v>B</v>
      </c>
      <c r="E54" s="120" t="str">
        <f>REGISTRATION!B51</f>
        <v>2015-02-004</v>
      </c>
      <c r="F54" s="118"/>
      <c r="G54" s="118"/>
      <c r="H54" s="118"/>
      <c r="I54" s="140" t="s">
        <v>378</v>
      </c>
      <c r="J54" s="140" t="s">
        <v>378</v>
      </c>
    </row>
    <row r="55" spans="1:10" x14ac:dyDescent="0.25">
      <c r="A55" s="117">
        <v>42</v>
      </c>
      <c r="B55" s="119" t="str">
        <f>REGISTRATION!C52</f>
        <v>Sanarez</v>
      </c>
      <c r="C55" s="120" t="str">
        <f>REGISTRATION!D52</f>
        <v>Carl Geven</v>
      </c>
      <c r="D55" s="120" t="str">
        <f>REGISTRATION!F52</f>
        <v>R</v>
      </c>
      <c r="E55" s="120" t="str">
        <f>REGISTRATION!B52</f>
        <v>2015-01-1533</v>
      </c>
      <c r="F55" s="118"/>
      <c r="G55" s="118"/>
      <c r="H55" s="118"/>
      <c r="I55" s="140" t="s">
        <v>378</v>
      </c>
      <c r="J55" s="140" t="s">
        <v>378</v>
      </c>
    </row>
    <row r="56" spans="1:10" x14ac:dyDescent="0.25">
      <c r="A56" s="117">
        <v>43</v>
      </c>
      <c r="B56" s="119" t="str">
        <f>REGISTRATION!C53</f>
        <v>Saysay</v>
      </c>
      <c r="C56" s="120" t="str">
        <f>REGISTRATION!D53</f>
        <v>Rowell</v>
      </c>
      <c r="D56" s="120" t="str">
        <f>REGISTRATION!F53</f>
        <v>B</v>
      </c>
      <c r="E56" s="120" t="str">
        <f>REGISTRATION!B53</f>
        <v>2015-01-1859</v>
      </c>
      <c r="F56" s="118"/>
      <c r="G56" s="118"/>
      <c r="H56" s="118"/>
      <c r="I56" s="140" t="s">
        <v>378</v>
      </c>
      <c r="J56" s="140" t="s">
        <v>378</v>
      </c>
    </row>
    <row r="57" spans="1:10" x14ac:dyDescent="0.25">
      <c r="A57" s="117">
        <v>44</v>
      </c>
      <c r="B57" s="119" t="str">
        <f>REGISTRATION!C54</f>
        <v>Serbise</v>
      </c>
      <c r="C57" s="120" t="str">
        <f>REGISTRATION!D54</f>
        <v>Jayvee</v>
      </c>
      <c r="D57" s="120" t="str">
        <f>REGISTRATION!F54</f>
        <v>H</v>
      </c>
      <c r="E57" s="120" t="str">
        <f>REGISTRATION!B54</f>
        <v>2015-01-1447</v>
      </c>
      <c r="F57" s="118"/>
      <c r="G57" s="118"/>
      <c r="H57" s="118"/>
      <c r="I57" s="140" t="s">
        <v>378</v>
      </c>
      <c r="J57" s="140" t="s">
        <v>378</v>
      </c>
    </row>
    <row r="58" spans="1:10" x14ac:dyDescent="0.25">
      <c r="A58" s="117">
        <v>45</v>
      </c>
      <c r="B58" s="119" t="str">
        <f>REGISTRATION!C55</f>
        <v>Sicapiro</v>
      </c>
      <c r="C58" s="120" t="str">
        <f>REGISTRATION!D55</f>
        <v>Aldwin John</v>
      </c>
      <c r="D58" s="120" t="str">
        <f>REGISTRATION!F55</f>
        <v>O</v>
      </c>
      <c r="E58" s="120" t="str">
        <f>REGISTRATION!B55</f>
        <v>2015-01-530</v>
      </c>
      <c r="F58" s="118"/>
      <c r="G58" s="118"/>
      <c r="H58" s="118"/>
      <c r="I58" s="140" t="s">
        <v>378</v>
      </c>
      <c r="J58" s="140" t="s">
        <v>378</v>
      </c>
    </row>
    <row r="59" spans="1:10" x14ac:dyDescent="0.25">
      <c r="A59" s="117">
        <v>46</v>
      </c>
      <c r="B59" s="119" t="str">
        <f>REGISTRATION!C56</f>
        <v>Tequel</v>
      </c>
      <c r="C59" s="120" t="str">
        <f>REGISTRATION!D56</f>
        <v>Marvin</v>
      </c>
      <c r="D59" s="120" t="str">
        <f>REGISTRATION!F56</f>
        <v>B</v>
      </c>
      <c r="E59" s="120" t="str">
        <f>REGISTRATION!B56</f>
        <v>2017-01-150</v>
      </c>
      <c r="F59" s="118"/>
      <c r="G59" s="118"/>
      <c r="H59" s="118"/>
      <c r="I59" s="140" t="s">
        <v>378</v>
      </c>
      <c r="J59" s="140" t="s">
        <v>378</v>
      </c>
    </row>
    <row r="60" spans="1:10" x14ac:dyDescent="0.25">
      <c r="A60" s="117">
        <v>47</v>
      </c>
      <c r="B60" s="119" t="str">
        <f>REGISTRATION!C57</f>
        <v>Urate</v>
      </c>
      <c r="C60" s="120" t="str">
        <f>REGISTRATION!D57</f>
        <v>Jisselle</v>
      </c>
      <c r="D60" s="120" t="str">
        <f>REGISTRATION!F57</f>
        <v>B</v>
      </c>
      <c r="E60" s="120" t="str">
        <f>REGISTRATION!B57</f>
        <v>2016-01-249</v>
      </c>
      <c r="F60" s="118"/>
      <c r="G60" s="118"/>
      <c r="H60" s="118"/>
      <c r="I60" s="140" t="s">
        <v>378</v>
      </c>
      <c r="J60" s="140" t="s">
        <v>378</v>
      </c>
    </row>
    <row r="61" spans="1:10" x14ac:dyDescent="0.25">
      <c r="A61" s="117">
        <v>48</v>
      </c>
      <c r="B61" s="119" t="str">
        <f>REGISTRATION!C58</f>
        <v>Vallescas</v>
      </c>
      <c r="C61" s="120" t="str">
        <f>REGISTRATION!D58</f>
        <v>Rina Lyn</v>
      </c>
      <c r="D61" s="120" t="str">
        <f>REGISTRATION!F58</f>
        <v>M</v>
      </c>
      <c r="E61" s="120" t="str">
        <f>REGISTRATION!B58</f>
        <v>2016-01-453</v>
      </c>
      <c r="F61" s="118"/>
      <c r="G61" s="118"/>
      <c r="H61" s="118"/>
      <c r="I61" s="140" t="s">
        <v>378</v>
      </c>
      <c r="J61" s="140" t="s">
        <v>378</v>
      </c>
    </row>
    <row r="62" spans="1:10" x14ac:dyDescent="0.25">
      <c r="A62" s="117">
        <v>49</v>
      </c>
      <c r="B62" s="119" t="str">
        <f>REGISTRATION!C59</f>
        <v>Ventura</v>
      </c>
      <c r="C62" s="120" t="str">
        <f>REGISTRATION!D59</f>
        <v>Christopher Laurence</v>
      </c>
      <c r="D62" s="120" t="str">
        <f>REGISTRATION!F59</f>
        <v>K</v>
      </c>
      <c r="E62" s="120" t="str">
        <f>REGISTRATION!B59</f>
        <v>2017-01-686</v>
      </c>
      <c r="F62" s="118"/>
      <c r="G62" s="118"/>
      <c r="H62" s="118"/>
      <c r="I62" s="140" t="s">
        <v>378</v>
      </c>
      <c r="J62" s="140" t="s">
        <v>378</v>
      </c>
    </row>
    <row r="63" spans="1:10" x14ac:dyDescent="0.25">
      <c r="A63" s="117">
        <v>50</v>
      </c>
      <c r="B63" s="119" t="str">
        <f>REGISTRATION!C60</f>
        <v>Vergara</v>
      </c>
      <c r="C63" s="120" t="str">
        <f>REGISTRATION!D60</f>
        <v>Joan Veronica</v>
      </c>
      <c r="D63" s="120" t="str">
        <f>REGISTRATION!F60</f>
        <v>J</v>
      </c>
      <c r="E63" s="120" t="str">
        <f>REGISTRATION!B60</f>
        <v>2016-01-201</v>
      </c>
      <c r="F63" s="118"/>
      <c r="G63" s="118"/>
      <c r="H63" s="118"/>
      <c r="I63" s="140" t="s">
        <v>378</v>
      </c>
      <c r="J63" s="140" t="s">
        <v>378</v>
      </c>
    </row>
    <row r="64" spans="1:10" x14ac:dyDescent="0.25">
      <c r="A64" s="117">
        <v>51</v>
      </c>
      <c r="B64" s="119" t="str">
        <f>REGISTRATION!C61</f>
        <v>Vergara</v>
      </c>
      <c r="C64" s="120" t="str">
        <f>REGISTRATION!D61</f>
        <v>Mark Jason</v>
      </c>
      <c r="D64" s="120" t="str">
        <f>REGISTRATION!F61</f>
        <v>L</v>
      </c>
      <c r="E64" s="120" t="str">
        <f>REGISTRATION!B61</f>
        <v>2015-01-749</v>
      </c>
      <c r="F64" s="118"/>
      <c r="G64" s="118"/>
      <c r="H64" s="118"/>
      <c r="I64" s="140" t="s">
        <v>378</v>
      </c>
      <c r="J64" s="140" t="s">
        <v>378</v>
      </c>
    </row>
    <row r="65" spans="1:10" x14ac:dyDescent="0.25">
      <c r="A65" s="117">
        <v>52</v>
      </c>
      <c r="B65" s="119" t="str">
        <f>REGISTRATION!C62</f>
        <v>Villanueva</v>
      </c>
      <c r="C65" s="120" t="str">
        <f>REGISTRATION!D62</f>
        <v>Jake</v>
      </c>
      <c r="D65" s="120" t="str">
        <f>REGISTRATION!F62</f>
        <v>S</v>
      </c>
      <c r="E65" s="120" t="str">
        <f>REGISTRATION!B62</f>
        <v>2015-02-169</v>
      </c>
      <c r="F65" s="118"/>
      <c r="G65" s="118"/>
      <c r="H65" s="118"/>
      <c r="I65" s="140" t="s">
        <v>378</v>
      </c>
      <c r="J65" s="140" t="s">
        <v>378</v>
      </c>
    </row>
    <row r="66" spans="1:10" x14ac:dyDescent="0.25">
      <c r="A66" s="117">
        <v>53</v>
      </c>
      <c r="B66" s="119" t="str">
        <f>REGISTRATION!C63</f>
        <v>Villareal</v>
      </c>
      <c r="C66" s="120" t="str">
        <f>REGISTRATION!D63</f>
        <v>Jovelyn</v>
      </c>
      <c r="D66" s="120" t="str">
        <f>REGISTRATION!F63</f>
        <v>A</v>
      </c>
      <c r="E66" s="120" t="str">
        <f>REGISTRATION!B63</f>
        <v>2016-01-484</v>
      </c>
      <c r="F66" s="118"/>
      <c r="G66" s="118"/>
      <c r="H66" s="118"/>
      <c r="I66" s="140" t="s">
        <v>378</v>
      </c>
      <c r="J66" s="140" t="s">
        <v>378</v>
      </c>
    </row>
    <row r="67" spans="1:10" x14ac:dyDescent="0.25">
      <c r="A67" s="117">
        <v>54</v>
      </c>
      <c r="B67" s="119" t="str">
        <f>REGISTRATION!C64</f>
        <v>Villareal</v>
      </c>
      <c r="C67" s="120" t="str">
        <f>REGISTRATION!D64</f>
        <v>Janine</v>
      </c>
      <c r="D67" s="120" t="str">
        <f>REGISTRATION!F64</f>
        <v>A.</v>
      </c>
      <c r="E67" s="120" t="str">
        <f>REGISTRATION!B64</f>
        <v>2016-01-484</v>
      </c>
      <c r="F67" s="118"/>
      <c r="G67" s="118"/>
      <c r="H67" s="118"/>
      <c r="I67" s="140" t="s">
        <v>378</v>
      </c>
      <c r="J67" s="140" t="s">
        <v>378</v>
      </c>
    </row>
    <row r="68" spans="1:10" x14ac:dyDescent="0.25">
      <c r="A68" s="117">
        <v>55</v>
      </c>
      <c r="B68" s="119" t="str">
        <f>REGISTRATION!C65</f>
        <v>Zaragoza</v>
      </c>
      <c r="C68" s="120" t="str">
        <f>REGISTRATION!D65</f>
        <v>Rheynzquel Joyce</v>
      </c>
      <c r="D68" s="120" t="str">
        <f>REGISTRATION!F65</f>
        <v>R</v>
      </c>
      <c r="E68" s="120" t="str">
        <f>REGISTRATION!B65</f>
        <v>2017-01-350</v>
      </c>
      <c r="F68" s="118"/>
      <c r="G68" s="118"/>
      <c r="H68" s="118"/>
      <c r="I68" s="140" t="s">
        <v>378</v>
      </c>
      <c r="J68" s="140" t="s">
        <v>378</v>
      </c>
    </row>
  </sheetData>
  <mergeCells count="18">
    <mergeCell ref="A10:B10"/>
    <mergeCell ref="C10:F10"/>
    <mergeCell ref="G10:H10"/>
    <mergeCell ref="I10:J10"/>
    <mergeCell ref="F12:J12"/>
    <mergeCell ref="A12:A13"/>
    <mergeCell ref="B12:B13"/>
    <mergeCell ref="C12:C13"/>
    <mergeCell ref="D12:D13"/>
    <mergeCell ref="E12:E13"/>
    <mergeCell ref="A11:J11"/>
    <mergeCell ref="A7:J7"/>
    <mergeCell ref="A8:F8"/>
    <mergeCell ref="G8:J8"/>
    <mergeCell ref="A9:B9"/>
    <mergeCell ref="C9:F9"/>
    <mergeCell ref="G9:H9"/>
    <mergeCell ref="I9:J9"/>
  </mergeCells>
  <pageMargins left="0.7" right="0.7" top="0.75" bottom="0.75" header="0.3" footer="0.3"/>
  <pageSetup paperSize="9" scale="71" orientation="portrait" horizontalDpi="4294967293" verticalDpi="360"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2:G23"/>
  <sheetViews>
    <sheetView topLeftCell="A2" workbookViewId="0">
      <selection activeCell="K20" sqref="K20"/>
    </sheetView>
  </sheetViews>
  <sheetFormatPr defaultRowHeight="15" x14ac:dyDescent="0.25"/>
  <cols>
    <col min="1" max="1" width="12.42578125" customWidth="1"/>
  </cols>
  <sheetData>
    <row r="2" spans="1:7" x14ac:dyDescent="0.25">
      <c r="A2" t="s">
        <v>139</v>
      </c>
      <c r="G2" t="s">
        <v>160</v>
      </c>
    </row>
    <row r="3" spans="1:7" x14ac:dyDescent="0.25">
      <c r="A3" s="36" t="s">
        <v>141</v>
      </c>
      <c r="G3" t="s">
        <v>135</v>
      </c>
    </row>
    <row r="4" spans="1:7" x14ac:dyDescent="0.25">
      <c r="A4" s="36" t="s">
        <v>142</v>
      </c>
      <c r="G4" t="s">
        <v>161</v>
      </c>
    </row>
    <row r="5" spans="1:7" x14ac:dyDescent="0.25">
      <c r="A5" s="36" t="s">
        <v>143</v>
      </c>
      <c r="G5" t="s">
        <v>162</v>
      </c>
    </row>
    <row r="6" spans="1:7" x14ac:dyDescent="0.25">
      <c r="A6" s="36" t="s">
        <v>144</v>
      </c>
      <c r="G6" t="s">
        <v>163</v>
      </c>
    </row>
    <row r="9" spans="1:7" x14ac:dyDescent="0.25">
      <c r="A9" t="s">
        <v>145</v>
      </c>
    </row>
    <row r="10" spans="1:7" x14ac:dyDescent="0.25">
      <c r="A10" t="s">
        <v>136</v>
      </c>
      <c r="G10" t="s">
        <v>24</v>
      </c>
    </row>
    <row r="11" spans="1:7" x14ac:dyDescent="0.25">
      <c r="A11" t="s">
        <v>146</v>
      </c>
      <c r="G11" t="s">
        <v>134</v>
      </c>
    </row>
    <row r="12" spans="1:7" x14ac:dyDescent="0.25">
      <c r="A12" t="s">
        <v>147</v>
      </c>
      <c r="G12" t="s">
        <v>164</v>
      </c>
    </row>
    <row r="13" spans="1:7" x14ac:dyDescent="0.25">
      <c r="A13" t="s">
        <v>149</v>
      </c>
      <c r="G13" t="s">
        <v>165</v>
      </c>
    </row>
    <row r="14" spans="1:7" x14ac:dyDescent="0.25">
      <c r="A14" t="s">
        <v>148</v>
      </c>
    </row>
    <row r="15" spans="1:7" x14ac:dyDescent="0.25">
      <c r="A15" t="s">
        <v>150</v>
      </c>
    </row>
    <row r="16" spans="1:7" x14ac:dyDescent="0.25">
      <c r="A16" t="s">
        <v>151</v>
      </c>
    </row>
    <row r="17" spans="1:1" x14ac:dyDescent="0.25">
      <c r="A17" t="s">
        <v>152</v>
      </c>
    </row>
    <row r="18" spans="1:1" x14ac:dyDescent="0.25">
      <c r="A18" t="s">
        <v>153</v>
      </c>
    </row>
    <row r="19" spans="1:1" x14ac:dyDescent="0.25">
      <c r="A19" t="s">
        <v>154</v>
      </c>
    </row>
    <row r="20" spans="1:1" x14ac:dyDescent="0.25">
      <c r="A20" t="s">
        <v>156</v>
      </c>
    </row>
    <row r="21" spans="1:1" x14ac:dyDescent="0.25">
      <c r="A21" t="s">
        <v>155</v>
      </c>
    </row>
    <row r="22" spans="1:1" x14ac:dyDescent="0.25">
      <c r="A22" t="s">
        <v>157</v>
      </c>
    </row>
    <row r="23" spans="1:1" x14ac:dyDescent="0.25">
      <c r="A23" t="s">
        <v>158</v>
      </c>
    </row>
  </sheetData>
  <sheetProtection sheet="1" objects="1" scenarios="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6</vt:i4>
      </vt:variant>
    </vt:vector>
  </HeadingPairs>
  <TitlesOfParts>
    <vt:vector size="14" baseType="lpstr">
      <vt:lpstr>REGISTRATION</vt:lpstr>
      <vt:lpstr>RAW GRADES</vt:lpstr>
      <vt:lpstr>DEPT CHAIR</vt:lpstr>
      <vt:lpstr>SEMESTRAL GRADE</vt:lpstr>
      <vt:lpstr>BACKPAGE</vt:lpstr>
      <vt:lpstr>Attendance Sheet - Lecture</vt:lpstr>
      <vt:lpstr>Attendance Sheet - Laboratory</vt:lpstr>
      <vt:lpstr>MISC</vt:lpstr>
      <vt:lpstr>finalExamLab</vt:lpstr>
      <vt:lpstr>'Attendance Sheet - Laboratory'!Print_Area</vt:lpstr>
      <vt:lpstr>'Attendance Sheet - Lecture'!Print_Area</vt:lpstr>
      <vt:lpstr>BACKPAGE!Print_Area</vt:lpstr>
      <vt:lpstr>'DEPT CHAIR'!Print_Area</vt:lpstr>
      <vt:lpstr>'SEMESTRAL GRADE'!Print_Area</vt:lpstr>
    </vt:vector>
  </TitlesOfParts>
  <Company>Deftones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ERWIN</dc:creator>
  <cp:lastModifiedBy>GHIZZO</cp:lastModifiedBy>
  <cp:lastPrinted>2018-05-17T04:19:05Z</cp:lastPrinted>
  <dcterms:created xsi:type="dcterms:W3CDTF">2016-12-14T23:32:57Z</dcterms:created>
  <dcterms:modified xsi:type="dcterms:W3CDTF">2018-05-17T05:41:53Z</dcterms:modified>
</cp:coreProperties>
</file>