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CS 1A\"/>
    </mc:Choice>
  </mc:AlternateContent>
  <xr:revisionPtr revIDLastSave="0" documentId="13_ncr:1_{F604EB25-5568-42B7-9D79-36443F545BFB}" xr6:coauthVersionLast="32" xr6:coauthVersionMax="32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5">'Attendance Sheet'!$A$1:$J$58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C29" i="7"/>
  <c r="F20" i="7"/>
  <c r="C20" i="7"/>
  <c r="F21" i="7"/>
  <c r="B72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AN34" i="2" s="1"/>
  <c r="K35" i="2"/>
  <c r="AN35" i="2" s="1"/>
  <c r="K36" i="2"/>
  <c r="K37" i="2"/>
  <c r="K38" i="2"/>
  <c r="AN38" i="2" s="1"/>
  <c r="K39" i="2"/>
  <c r="AN39" i="2" s="1"/>
  <c r="K40" i="2"/>
  <c r="K41" i="2"/>
  <c r="K42" i="2"/>
  <c r="AN42" i="2" s="1"/>
  <c r="K43" i="2"/>
  <c r="AN43" i="2" s="1"/>
  <c r="K44" i="2"/>
  <c r="K45" i="2"/>
  <c r="K46" i="2"/>
  <c r="AN46" i="2" s="1"/>
  <c r="K47" i="2"/>
  <c r="AN47" i="2" s="1"/>
  <c r="K48" i="2"/>
  <c r="K49" i="2"/>
  <c r="K50" i="2"/>
  <c r="AN50" i="2" s="1"/>
  <c r="K51" i="2"/>
  <c r="AN51" i="2" s="1"/>
  <c r="K52" i="2"/>
  <c r="K53" i="2"/>
  <c r="K54" i="2"/>
  <c r="AN54" i="2" s="1"/>
  <c r="K55" i="2"/>
  <c r="AN55" i="2" s="1"/>
  <c r="K56" i="2"/>
  <c r="K57" i="2"/>
  <c r="K58" i="2"/>
  <c r="AN58" i="2" s="1"/>
  <c r="K59" i="2"/>
  <c r="AN59" i="2" s="1"/>
  <c r="K60" i="2"/>
  <c r="K61" i="2"/>
  <c r="K62" i="2"/>
  <c r="AN62" i="2" s="1"/>
  <c r="K63" i="2"/>
  <c r="AN63" i="2" s="1"/>
  <c r="K64" i="2"/>
  <c r="K65" i="2"/>
  <c r="K66" i="2"/>
  <c r="AN66" i="2" s="1"/>
  <c r="K67" i="2"/>
  <c r="AN67" i="2" s="1"/>
  <c r="K68" i="2"/>
  <c r="K69" i="2"/>
  <c r="K70" i="2"/>
  <c r="AN70" i="2" s="1"/>
  <c r="K10" i="2"/>
  <c r="AN31" i="2" l="1"/>
  <c r="AN27" i="2"/>
  <c r="AN23" i="2"/>
  <c r="AN19" i="2"/>
  <c r="AN15" i="2"/>
  <c r="AN30" i="2"/>
  <c r="AN26" i="2"/>
  <c r="AN22" i="2"/>
  <c r="AN18" i="2"/>
  <c r="AN68" i="2"/>
  <c r="AN64" i="2"/>
  <c r="AN60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N69" i="2"/>
  <c r="AN65" i="2"/>
  <c r="AN61" i="2"/>
  <c r="AN57" i="2"/>
  <c r="AN53" i="2"/>
  <c r="AN49" i="2"/>
  <c r="AN45" i="2"/>
  <c r="AN41" i="2"/>
  <c r="AN37" i="2"/>
  <c r="AN33" i="2"/>
  <c r="AN29" i="2"/>
  <c r="AN25" i="2"/>
  <c r="AN21" i="2"/>
  <c r="AN17" i="2"/>
  <c r="AN13" i="2"/>
  <c r="AN11" i="2"/>
  <c r="AN14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BC21" i="2" s="1"/>
  <c r="E22" i="2"/>
  <c r="F22" i="2" s="1"/>
  <c r="E23" i="2"/>
  <c r="F23" i="2" s="1"/>
  <c r="BC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BC30" i="2" s="1"/>
  <c r="E31" i="2"/>
  <c r="F31" i="2" s="1"/>
  <c r="BC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BC37" i="2" s="1"/>
  <c r="BG37" i="2" s="1"/>
  <c r="E38" i="2"/>
  <c r="F38" i="2" s="1"/>
  <c r="E39" i="2"/>
  <c r="F39" i="2" s="1"/>
  <c r="E40" i="2"/>
  <c r="F40" i="2" s="1"/>
  <c r="E41" i="2"/>
  <c r="F41" i="2" s="1"/>
  <c r="BC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BC53" i="2" s="1"/>
  <c r="BG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26" i="2" l="1"/>
  <c r="BD26" i="2" s="1"/>
  <c r="BC28" i="2"/>
  <c r="BD28" i="2" s="1"/>
  <c r="BC27" i="2"/>
  <c r="BD27" i="2" s="1"/>
  <c r="BC65" i="2"/>
  <c r="BC61" i="2"/>
  <c r="BG61" i="2" s="1"/>
  <c r="BC49" i="2"/>
  <c r="BG49" i="2" s="1"/>
  <c r="J52" i="3" s="1"/>
  <c r="BC45" i="2"/>
  <c r="BG45" i="2" s="1"/>
  <c r="BC33" i="2"/>
  <c r="BD33" i="2" s="1"/>
  <c r="BC17" i="2"/>
  <c r="BG17" i="2" s="1"/>
  <c r="J20" i="3" s="1"/>
  <c r="BC32" i="2"/>
  <c r="BG32" i="2" s="1"/>
  <c r="BH32" i="2" s="1"/>
  <c r="BI32" i="2" s="1"/>
  <c r="BC20" i="2"/>
  <c r="BG20" i="2" s="1"/>
  <c r="BH20" i="2" s="1"/>
  <c r="K23" i="3" s="1"/>
  <c r="D32" i="4" s="1"/>
  <c r="E32" i="4" s="1"/>
  <c r="BC24" i="2"/>
  <c r="BG24" i="2" s="1"/>
  <c r="BH24" i="2" s="1"/>
  <c r="K27" i="3" s="1"/>
  <c r="D36" i="4" s="1"/>
  <c r="E36" i="4" s="1"/>
  <c r="BC22" i="2"/>
  <c r="BG22" i="2" s="1"/>
  <c r="BH22" i="2" s="1"/>
  <c r="BI22" i="2" s="1"/>
  <c r="BC29" i="2"/>
  <c r="BD29" i="2" s="1"/>
  <c r="BC13" i="2"/>
  <c r="BG13" i="2" s="1"/>
  <c r="BD65" i="2"/>
  <c r="BG65" i="2"/>
  <c r="J68" i="3" s="1"/>
  <c r="BD57" i="2"/>
  <c r="BG57" i="2"/>
  <c r="J60" i="3" s="1"/>
  <c r="BD41" i="2"/>
  <c r="BG41" i="2"/>
  <c r="J44" i="3" s="1"/>
  <c r="BG33" i="2"/>
  <c r="J36" i="3" s="1"/>
  <c r="BD31" i="2"/>
  <c r="BG31" i="2"/>
  <c r="BH31" i="2" s="1"/>
  <c r="K34" i="3" s="1"/>
  <c r="D43" i="4" s="1"/>
  <c r="E43" i="4" s="1"/>
  <c r="BD23" i="2"/>
  <c r="BG23" i="2"/>
  <c r="BH23" i="2" s="1"/>
  <c r="BI23" i="2" s="1"/>
  <c r="BD21" i="2"/>
  <c r="BG21" i="2"/>
  <c r="BH21" i="2" s="1"/>
  <c r="BI21" i="2" s="1"/>
  <c r="BD17" i="2"/>
  <c r="BD32" i="2"/>
  <c r="BD30" i="2"/>
  <c r="BG30" i="2"/>
  <c r="BH30" i="2" s="1"/>
  <c r="BI30" i="2" s="1"/>
  <c r="BG26" i="2"/>
  <c r="BH26" i="2" s="1"/>
  <c r="BD24" i="2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9" i="2"/>
  <c r="BH69" i="2" s="1"/>
  <c r="BI69" i="2" s="1"/>
  <c r="BD53" i="2"/>
  <c r="BH53" i="2" s="1"/>
  <c r="BI53" i="2" s="1"/>
  <c r="BD45" i="2"/>
  <c r="BH45" i="2" s="1"/>
  <c r="BI45" i="2" s="1"/>
  <c r="BD37" i="2"/>
  <c r="BH37" i="2" s="1"/>
  <c r="K40" i="3" s="1"/>
  <c r="D49" i="4" s="1"/>
  <c r="E49" i="4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G28" i="2" l="1"/>
  <c r="BH28" i="2" s="1"/>
  <c r="BI28" i="2" s="1"/>
  <c r="BD22" i="2"/>
  <c r="BD61" i="2"/>
  <c r="BH61" i="2" s="1"/>
  <c r="BI61" i="2" s="1"/>
  <c r="BD20" i="2"/>
  <c r="BG27" i="2"/>
  <c r="BH27" i="2" s="1"/>
  <c r="BI27" i="2" s="1"/>
  <c r="BD49" i="2"/>
  <c r="BG29" i="2"/>
  <c r="BH29" i="2" s="1"/>
  <c r="K32" i="3" s="1"/>
  <c r="D41" i="4" s="1"/>
  <c r="E41" i="4" s="1"/>
  <c r="BD13" i="2"/>
  <c r="BH13" i="2" s="1"/>
  <c r="K16" i="3" s="1"/>
  <c r="D25" i="4" s="1"/>
  <c r="E25" i="4" s="1"/>
  <c r="BH17" i="2"/>
  <c r="BH33" i="2"/>
  <c r="BH41" i="2"/>
  <c r="BH49" i="2"/>
  <c r="BH57" i="2"/>
  <c r="BH65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31" i="3"/>
  <c r="J27" i="3"/>
  <c r="J35" i="3"/>
  <c r="J24" i="3"/>
  <c r="K72" i="3"/>
  <c r="BI37" i="2"/>
  <c r="BI20" i="2"/>
  <c r="J33" i="3"/>
  <c r="J25" i="3"/>
  <c r="J56" i="3"/>
  <c r="K31" i="3"/>
  <c r="D40" i="4" s="1"/>
  <c r="E40" i="4" s="1"/>
  <c r="K25" i="3"/>
  <c r="D34" i="4" s="1"/>
  <c r="E34" i="4" s="1"/>
  <c r="BI31" i="2"/>
  <c r="J40" i="3"/>
  <c r="J23" i="3"/>
  <c r="K56" i="3"/>
  <c r="D65" i="4" s="1"/>
  <c r="E65" i="4" s="1"/>
  <c r="K35" i="3"/>
  <c r="D44" i="4" s="1"/>
  <c r="E44" i="4" s="1"/>
  <c r="K24" i="3"/>
  <c r="D33" i="4" s="1"/>
  <c r="E33" i="4" s="1"/>
  <c r="BI24" i="2"/>
  <c r="BI26" i="2"/>
  <c r="K29" i="3"/>
  <c r="D38" i="4" s="1"/>
  <c r="E38" i="4" s="1"/>
  <c r="J64" i="3"/>
  <c r="J48" i="3"/>
  <c r="J29" i="3"/>
  <c r="J16" i="3"/>
  <c r="K64" i="3"/>
  <c r="K48" i="3"/>
  <c r="D57" i="4" s="1"/>
  <c r="E57" i="4" s="1"/>
  <c r="K33" i="3"/>
  <c r="D42" i="4" s="1"/>
  <c r="E42" i="4" s="1"/>
  <c r="J34" i="3"/>
  <c r="J26" i="3"/>
  <c r="K30" i="3"/>
  <c r="D39" i="4" s="1"/>
  <c r="E39" i="4" s="1"/>
  <c r="K26" i="3"/>
  <c r="D35" i="4" s="1"/>
  <c r="E35" i="4" s="1"/>
  <c r="C17" i="4"/>
  <c r="C8" i="3" s="1"/>
  <c r="J30" i="3" l="1"/>
  <c r="BI29" i="2"/>
  <c r="BI13" i="2"/>
  <c r="J32" i="3"/>
  <c r="BH25" i="2"/>
  <c r="BI25" i="2" s="1"/>
  <c r="BI65" i="2"/>
  <c r="K68" i="3"/>
  <c r="L68" i="3" s="1"/>
  <c r="BI49" i="2"/>
  <c r="K52" i="3"/>
  <c r="D61" i="4" s="1"/>
  <c r="E61" i="4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D64" i="4" s="1"/>
  <c r="E64" i="4" s="1"/>
  <c r="BH48" i="2"/>
  <c r="BH44" i="2"/>
  <c r="K47" i="3" s="1"/>
  <c r="D56" i="4" s="1"/>
  <c r="E56" i="4" s="1"/>
  <c r="BH40" i="2"/>
  <c r="BI40" i="2" s="1"/>
  <c r="BH36" i="2"/>
  <c r="K39" i="3" s="1"/>
  <c r="D48" i="4" s="1"/>
  <c r="E48" i="4" s="1"/>
  <c r="BH16" i="2"/>
  <c r="BH12" i="2"/>
  <c r="BH67" i="2"/>
  <c r="BH59" i="2"/>
  <c r="BH51" i="2"/>
  <c r="BH43" i="2"/>
  <c r="BH35" i="2"/>
  <c r="BH19" i="2"/>
  <c r="BI57" i="2"/>
  <c r="K60" i="3"/>
  <c r="L60" i="3" s="1"/>
  <c r="BI41" i="2"/>
  <c r="K44" i="3"/>
  <c r="D53" i="4" s="1"/>
  <c r="E53" i="4" s="1"/>
  <c r="BI17" i="2"/>
  <c r="K20" i="3"/>
  <c r="D29" i="4" s="1"/>
  <c r="E29" i="4" s="1"/>
  <c r="BH10" i="2"/>
  <c r="J14" i="3"/>
  <c r="K14" i="3"/>
  <c r="D23" i="4" s="1"/>
  <c r="E23" i="4" s="1"/>
  <c r="E71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4" i="3"/>
  <c r="F33" i="4" s="1"/>
  <c r="L25" i="3"/>
  <c r="F34" i="4" s="1"/>
  <c r="L26" i="3"/>
  <c r="F35" i="4" s="1"/>
  <c r="L27" i="3"/>
  <c r="F36" i="4" s="1"/>
  <c r="L29" i="3"/>
  <c r="F38" i="4" s="1"/>
  <c r="L30" i="3"/>
  <c r="F39" i="4" s="1"/>
  <c r="L31" i="3"/>
  <c r="F40" i="4" s="1"/>
  <c r="L32" i="3"/>
  <c r="F41" i="4" s="1"/>
  <c r="L33" i="3"/>
  <c r="F42" i="4" s="1"/>
  <c r="L34" i="3"/>
  <c r="F43" i="4" s="1"/>
  <c r="L35" i="3"/>
  <c r="F44" i="4" s="1"/>
  <c r="L40" i="3"/>
  <c r="F49" i="4" s="1"/>
  <c r="L48" i="3"/>
  <c r="F57" i="4" s="1"/>
  <c r="L56" i="3"/>
  <c r="F65" i="4" s="1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60" i="4" s="1"/>
  <c r="B52" i="3"/>
  <c r="B61" i="4" s="1"/>
  <c r="B53" i="3"/>
  <c r="B62" i="4" s="1"/>
  <c r="B54" i="3"/>
  <c r="B63" i="4" s="1"/>
  <c r="B55" i="3"/>
  <c r="B64" i="4" s="1"/>
  <c r="B56" i="3"/>
  <c r="B65" i="4" s="1"/>
  <c r="B57" i="3"/>
  <c r="B66" i="4" s="1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K45" i="3" l="1"/>
  <c r="D54" i="4" s="1"/>
  <c r="E54" i="4" s="1"/>
  <c r="K42" i="3"/>
  <c r="D51" i="4" s="1"/>
  <c r="E51" i="4" s="1"/>
  <c r="K43" i="3"/>
  <c r="D52" i="4" s="1"/>
  <c r="E52" i="4" s="1"/>
  <c r="K28" i="3"/>
  <c r="D37" i="4" s="1"/>
  <c r="E37" i="4" s="1"/>
  <c r="K71" i="3"/>
  <c r="L71" i="3" s="1"/>
  <c r="L55" i="3"/>
  <c r="F64" i="4" s="1"/>
  <c r="L39" i="3"/>
  <c r="F48" i="4" s="1"/>
  <c r="BI44" i="2"/>
  <c r="L47" i="3"/>
  <c r="F56" i="4" s="1"/>
  <c r="L20" i="3"/>
  <c r="F29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1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28" i="3" l="1"/>
  <c r="F37" i="4" s="1"/>
  <c r="L45" i="3"/>
  <c r="F54" i="4" s="1"/>
  <c r="L43" i="3"/>
  <c r="F52" i="4" s="1"/>
  <c r="L42" i="3"/>
  <c r="F51" i="4" s="1"/>
  <c r="D62" i="4"/>
  <c r="E62" i="4" s="1"/>
  <c r="L53" i="3"/>
  <c r="F62" i="4" s="1"/>
  <c r="D59" i="4"/>
  <c r="E59" i="4" s="1"/>
  <c r="L50" i="3"/>
  <c r="F59" i="4" s="1"/>
  <c r="D27" i="4"/>
  <c r="E27" i="4" s="1"/>
  <c r="L18" i="3"/>
  <c r="F27" i="4" s="1"/>
  <c r="D60" i="4"/>
  <c r="E60" i="4" s="1"/>
  <c r="L51" i="3"/>
  <c r="F60" i="4" s="1"/>
  <c r="D63" i="4"/>
  <c r="E63" i="4" s="1"/>
  <c r="L54" i="3"/>
  <c r="F63" i="4" s="1"/>
  <c r="D47" i="4"/>
  <c r="E47" i="4" s="1"/>
  <c r="L38" i="3"/>
  <c r="F47" i="4" s="1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D66" i="4"/>
  <c r="E66" i="4" s="1"/>
  <c r="L57" i="3"/>
  <c r="F66" i="4" s="1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E22" i="4" l="1"/>
  <c r="D12" i="7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<sst xmlns="http://schemas.openxmlformats.org/spreadsheetml/2006/main" count="327" uniqueCount="267">
  <si>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</si>
  <si>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</si>
  <si>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</si>
  <si>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</si>
  <si>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</si>
  <si>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</si>
  <si>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</si>
  <si>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</si>
  <si>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</si>
  <si>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</si>
  <si>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</si>
  <si>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</si>
  <si>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</si>
  <si>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</si>
  <si>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</si>
  <si>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</si>
  <si>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</si>
  <si>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</si>
  <si>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</si>
  <si>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</si>
  <si>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</si>
  <si>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</si>
  <si>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</si>
  <si>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</si>
  <si>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</si>
  <si>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</si>
  <si>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</si>
  <si>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</si>
  <si>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</si>
  <si>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</si>
  <si>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</si>
  <si>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</si>
  <si>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</si>
  <si>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</si>
  <si>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</si>
  <si>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</si>
  <si>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</si>
  <si>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</si>
  <si>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</si>
  <si>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</si>
  <si>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</si>
  <si>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</si>
  <si>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</si>
  <si>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</si>
  <si>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</si>
  <si>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</si>
  <si>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</si>
  <si>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</si>
  <si>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</si>
  <si>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</si>
  <si>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</si>
  <si>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</si>
  <si>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</si>
  <si>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</si>
  <si>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</si>
  <si>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</si>
  <si>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</si>
  <si>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</si>
  <si>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</si>
  <si>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</si>
  <si>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</si>
  <si>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</si>
  <si>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</si>
  <si>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</si>
  <si>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</si>
  <si>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</si>
  <si>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</si>
  <si>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</si>
  <si>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</si>
  <si>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</si>
  <si>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</si>
  <si>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</si>
  <si>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</si>
  <si>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</si>
  <si>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</si>
  <si>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</si>
  <si>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</si>
  <si>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</si>
  <si>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</si>
  <si>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</si>
  <si>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</si>
  <si>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</si>
  <si>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</si>
  <si>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</si>
  <si>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</si>
  <si>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</si>
  <si>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</si>
  <si>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</si>
  <si>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</si>
  <si>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</si>
  <si>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</si>
  <si>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</si>
  <si>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</si>
  <si>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</si>
  <si>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</si>
  <si>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</si>
  <si>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</si>
  <si>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</si>
  <si>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</si>
  <si>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</si>
  <si>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</si>
  <si>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</si>
  <si>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</si>
  <si>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</si>
  <si>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</si>
  <si>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</si>
  <si>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</si>
  <si>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</si>
  <si>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</si>
  <si>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</si>
  <si>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</si>
  <si>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</si>
  <si>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</si>
  <si>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</si>
  <si>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</si>
  <si>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</si>
  <si>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</si>
  <si>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</si>
  <si>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</si>
  <si>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</si>
  <si>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</si>
  <si>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</si>
  <si>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</si>
  <si>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</si>
  <si>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</si>
  <si>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</si>
  <si>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</si>
  <si>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</si>
  <si>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</si>
  <si>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</si>
  <si>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</si>
  <si>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</si>
  <si>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</si>
  <si>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</si>
  <si>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</si>
  <si>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</si>
  <si>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</si>
  <si>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</si>
  <si>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</si>
  <si>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</si>
  <si>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</si>
  <si>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</si>
  <si>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</si>
  <si>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</si>
  <si>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</si>
  <si>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</si>
  <si>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</si>
  <si>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</si>
  <si>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</si>
  <si>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</si>
  <si>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</si>
  <si>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</si>
  <si>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</si>
  <si>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</si>
  <si>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</si>
  <si>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</si>
  <si>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</si>
  <si>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</si>
  <si>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</si>
  <si>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</si>
  <si>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</si>
  <si>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</si>
  <si>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</si>
  <si>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</si>
  <si>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</si>
  <si>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</si>
  <si>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</si>
  <si>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</si>
  <si>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</si>
  <si>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</si>
  <si>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</si>
  <si>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Wednesday</t>
  </si>
  <si>
    <t>7AM - 10AM</t>
  </si>
  <si>
    <t>TS Room</t>
  </si>
  <si>
    <t>Tuazon</t>
  </si>
  <si>
    <t>Judy Ann</t>
  </si>
  <si>
    <t>Bautista</t>
  </si>
  <si>
    <t>Mary Joyce Diane</t>
  </si>
  <si>
    <t>C</t>
  </si>
  <si>
    <t>Mabato</t>
  </si>
  <si>
    <t>Charisse Jane</t>
  </si>
  <si>
    <t>S</t>
  </si>
  <si>
    <t>Sali</t>
  </si>
  <si>
    <t>Allaiza Mae</t>
  </si>
  <si>
    <t>F</t>
  </si>
  <si>
    <t>Dino</t>
  </si>
  <si>
    <t>Drake Lancelot</t>
  </si>
  <si>
    <t>Quinto</t>
  </si>
  <si>
    <t>Jose Mari</t>
  </si>
  <si>
    <t>P</t>
  </si>
  <si>
    <t>Acuña</t>
  </si>
  <si>
    <t>Rasul Hassan</t>
  </si>
  <si>
    <t>T</t>
  </si>
  <si>
    <t>Nava</t>
  </si>
  <si>
    <t>Hiroshi</t>
  </si>
  <si>
    <t>G</t>
  </si>
  <si>
    <t>Guerrero</t>
  </si>
  <si>
    <t>Paul Edmar</t>
  </si>
  <si>
    <t>Camarce</t>
  </si>
  <si>
    <t>Brylle Dexter</t>
  </si>
  <si>
    <t>Garcia</t>
  </si>
  <si>
    <t>Theodore Sebastian</t>
  </si>
  <si>
    <t>Derpo</t>
  </si>
  <si>
    <t>Kenji Renz</t>
  </si>
  <si>
    <t>B</t>
  </si>
  <si>
    <t>Matias</t>
  </si>
  <si>
    <t>Ryan Christian</t>
  </si>
  <si>
    <t>Ambion</t>
  </si>
  <si>
    <t>Mark Joseph</t>
  </si>
  <si>
    <t>D</t>
  </si>
  <si>
    <t>Teodoro</t>
  </si>
  <si>
    <t>Randel Joshua</t>
  </si>
  <si>
    <t>Moroña</t>
  </si>
  <si>
    <t>Irene</t>
  </si>
  <si>
    <t>Sulit</t>
  </si>
  <si>
    <t>Francis</t>
  </si>
  <si>
    <t>R</t>
  </si>
  <si>
    <t>Yabut</t>
  </si>
  <si>
    <t>Gerard</t>
  </si>
  <si>
    <t>J</t>
  </si>
  <si>
    <t>Corbilla</t>
  </si>
  <si>
    <t>Celina</t>
  </si>
  <si>
    <t>M</t>
  </si>
  <si>
    <t>Elizander Allan</t>
  </si>
  <si>
    <t>Dejaño</t>
  </si>
  <si>
    <t>2017-01-190</t>
  </si>
  <si>
    <t>2017-01-530</t>
  </si>
  <si>
    <t>2017-01-085</t>
  </si>
  <si>
    <t>2017-01-257</t>
  </si>
  <si>
    <t>Beatingo</t>
  </si>
  <si>
    <t>Joveleene</t>
  </si>
  <si>
    <t>2017-01-196</t>
  </si>
  <si>
    <t>2017-01-318</t>
  </si>
  <si>
    <t>2017-01-636</t>
  </si>
  <si>
    <t>Cuadra</t>
  </si>
  <si>
    <t>Hugh Jhansen</t>
  </si>
  <si>
    <t>2017-01-586</t>
  </si>
  <si>
    <t>2017-01-582</t>
  </si>
  <si>
    <t>2017-01-470</t>
  </si>
  <si>
    <t>2017-01-724</t>
  </si>
  <si>
    <t>2017-01-529</t>
  </si>
  <si>
    <t>2017-01-701</t>
  </si>
  <si>
    <t>Imperio</t>
  </si>
  <si>
    <t>Ronald Benedict</t>
  </si>
  <si>
    <t>2017-01-310</t>
  </si>
  <si>
    <t>2014-01-1131</t>
  </si>
  <si>
    <t>2017-01-329</t>
  </si>
  <si>
    <t>2017-01-604</t>
  </si>
  <si>
    <t>2017-01-473</t>
  </si>
  <si>
    <t>2017-01-532</t>
  </si>
  <si>
    <t>2016-01-017</t>
  </si>
  <si>
    <t>2017-01-340</t>
  </si>
  <si>
    <t>2016-01-741</t>
  </si>
  <si>
    <t>Tolibas</t>
  </si>
  <si>
    <t>Dwight</t>
  </si>
  <si>
    <t>2016-02-058</t>
  </si>
  <si>
    <t>2017-01-061</t>
  </si>
  <si>
    <t>03/14/2018</t>
  </si>
  <si>
    <t>03/21/2018</t>
  </si>
  <si>
    <t>03/28/2018</t>
  </si>
  <si>
    <t>02/14/2018</t>
  </si>
  <si>
    <t>02/21/2018</t>
  </si>
  <si>
    <t>02/28/2018</t>
  </si>
  <si>
    <t>-</t>
  </si>
  <si>
    <t>RECITATION</t>
  </si>
  <si>
    <t>PROJECT</t>
  </si>
  <si>
    <t>SEATWORK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</si>
</sst>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04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Alignment="1" applyProtection="1">
      <alignment horizontal="left"/>
      <protection locked="0"/>
    </xf>
    <xf numFmtId="0" fontId="10" fillId="5" borderId="12" xfId="0" applyFont="1" applyFill="1" applyBorder="1" applyAlignment="1" applyProtection="1">
      <alignment horizontal="left"/>
      <protection locked="0"/>
    </xf>
    <xf numFmtId="14" fontId="6" fillId="5" borderId="12" xfId="0" applyNumberFormat="1" applyFont="1" applyFill="1" applyBorder="1" applyAlignment="1" applyProtection="1">
      <alignment horizontal="left"/>
      <protection locked="0"/>
    </xf>
    <xf numFmtId="14" fontId="9" fillId="21" borderId="8" xfId="0" applyNumberFormat="1" applyFont="1" applyFill="1" applyBorder="1" applyAlignment="1">
      <alignment horizontal="center" vertical="center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6" fillId="5" borderId="0" xfId="0" applyFont="1" applyFill="1" applyAlignment="1" applyProtection="1">
      <protection locked="0"/>
    </xf>
    <xf numFmtId="0" fontId="38" fillId="0" borderId="0" xfId="0" applyFont="1" applyAlignment="1">
      <alignment horizontal="center"/>
    </xf>
    <xf numFmtId="0" fontId="6" fillId="5" borderId="5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27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8" workbookViewId="0">
      <selection activeCell="B11" sqref="B11:F34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4" t="s">
        <v>21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9" ht="15.75" thickBot="1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9"/>
    </row>
    <row r="4" spans="1:19" ht="16.5" customHeight="1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</row>
    <row r="5" spans="1:19" ht="15.75" thickBot="1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</row>
    <row r="6" spans="1:19">
      <c r="A6" s="164" t="s">
        <v>0</v>
      </c>
      <c r="B6" s="165"/>
      <c r="C6" s="166" t="s">
        <v>161</v>
      </c>
      <c r="D6" s="166"/>
      <c r="E6" s="166"/>
      <c r="F6" s="167" t="s">
        <v>1</v>
      </c>
      <c r="G6" s="167"/>
      <c r="H6" s="1">
        <v>3</v>
      </c>
      <c r="I6" s="2" t="s">
        <v>2</v>
      </c>
      <c r="J6" s="111" t="s">
        <v>171</v>
      </c>
      <c r="K6" s="168" t="s">
        <v>3</v>
      </c>
      <c r="L6" s="168"/>
      <c r="M6" s="169"/>
      <c r="N6" s="169"/>
    </row>
    <row r="7" spans="1:19">
      <c r="A7" s="170" t="s">
        <v>4</v>
      </c>
      <c r="B7" s="171"/>
      <c r="C7" s="3" t="s">
        <v>162</v>
      </c>
      <c r="D7" s="4" t="s">
        <v>120</v>
      </c>
      <c r="E7" s="4" t="s">
        <v>121</v>
      </c>
      <c r="F7" s="172" t="s">
        <v>5</v>
      </c>
      <c r="G7" s="172"/>
      <c r="H7" s="5">
        <v>0</v>
      </c>
      <c r="I7" s="6" t="s">
        <v>6</v>
      </c>
      <c r="J7" s="7" t="s">
        <v>172</v>
      </c>
      <c r="K7" s="172" t="s">
        <v>7</v>
      </c>
      <c r="L7" s="172"/>
      <c r="M7" s="173"/>
      <c r="N7" s="173"/>
    </row>
    <row r="8" spans="1:19" ht="15.75" thickBot="1">
      <c r="A8" s="174" t="s">
        <v>8</v>
      </c>
      <c r="B8" s="175"/>
      <c r="C8" s="8" t="s">
        <v>127</v>
      </c>
      <c r="D8" s="9">
        <v>1</v>
      </c>
      <c r="E8" s="9" t="s">
        <v>163</v>
      </c>
      <c r="F8" s="176" t="s">
        <v>9</v>
      </c>
      <c r="G8" s="176"/>
      <c r="H8" s="10">
        <f>SUM(H6:H7)</f>
        <v>3</v>
      </c>
      <c r="I8" s="11" t="s">
        <v>10</v>
      </c>
      <c r="J8" s="112" t="s">
        <v>173</v>
      </c>
      <c r="K8" s="176" t="s">
        <v>11</v>
      </c>
      <c r="L8" s="176"/>
      <c r="M8" s="177"/>
      <c r="N8" s="177"/>
    </row>
    <row r="9" spans="1:19" ht="15.75" thickBot="1">
      <c r="A9" s="178" t="s">
        <v>12</v>
      </c>
      <c r="B9" s="179" t="s">
        <v>68</v>
      </c>
      <c r="C9" s="181" t="s">
        <v>13</v>
      </c>
      <c r="D9" s="181"/>
      <c r="E9" s="181"/>
      <c r="F9" s="181"/>
      <c r="G9" s="182" t="s">
        <v>14</v>
      </c>
      <c r="H9" s="182" t="s">
        <v>15</v>
      </c>
      <c r="I9" s="183"/>
      <c r="J9" s="183"/>
      <c r="K9" s="155" t="s">
        <v>16</v>
      </c>
      <c r="L9" s="156"/>
      <c r="M9" s="155" t="s">
        <v>17</v>
      </c>
      <c r="N9" s="156"/>
    </row>
    <row r="10" spans="1:19" ht="15.75" thickBot="1">
      <c r="A10" s="178"/>
      <c r="B10" s="180"/>
      <c r="C10" s="90" t="s">
        <v>18</v>
      </c>
      <c r="D10" s="135" t="s">
        <v>19</v>
      </c>
      <c r="E10" s="136"/>
      <c r="F10" s="90" t="s">
        <v>69</v>
      </c>
      <c r="G10" s="183"/>
      <c r="H10" s="183"/>
      <c r="I10" s="183"/>
      <c r="J10" s="183"/>
      <c r="K10" s="156"/>
      <c r="L10" s="156"/>
      <c r="M10" s="156"/>
      <c r="N10" s="156"/>
    </row>
    <row r="11" spans="1:19">
      <c r="A11" s="12">
        <v>1</v>
      </c>
      <c r="B11" s="117" t="s">
        <v>225</v>
      </c>
      <c r="C11" s="117" t="s">
        <v>190</v>
      </c>
      <c r="D11" s="118" t="s">
        <v>191</v>
      </c>
      <c r="E11" s="119"/>
      <c r="F11" s="120" t="s">
        <v>192</v>
      </c>
      <c r="G11" s="14"/>
      <c r="H11" s="157"/>
      <c r="I11" s="158"/>
      <c r="J11" s="159"/>
      <c r="K11" s="160"/>
      <c r="L11" s="161"/>
      <c r="M11" s="157"/>
      <c r="N11" s="159"/>
      <c r="P11" s="150" t="s">
        <v>22</v>
      </c>
      <c r="Q11" s="151"/>
      <c r="R11" s="151"/>
      <c r="S11" s="152"/>
    </row>
    <row r="12" spans="1:19">
      <c r="A12" s="12">
        <v>2</v>
      </c>
      <c r="B12" s="121" t="s">
        <v>226</v>
      </c>
      <c r="C12" s="122" t="s">
        <v>207</v>
      </c>
      <c r="D12" s="123" t="s">
        <v>208</v>
      </c>
      <c r="E12" s="124"/>
      <c r="F12" s="125" t="s">
        <v>209</v>
      </c>
      <c r="G12" s="14"/>
      <c r="H12" s="138"/>
      <c r="I12" s="138"/>
      <c r="J12" s="138"/>
      <c r="K12" s="139"/>
      <c r="L12" s="139"/>
      <c r="M12" s="140"/>
      <c r="N12" s="140"/>
      <c r="P12" s="87" t="s">
        <v>23</v>
      </c>
      <c r="Q12" s="142" t="s">
        <v>164</v>
      </c>
      <c r="R12" s="142"/>
      <c r="S12" s="143"/>
    </row>
    <row r="13" spans="1:19">
      <c r="A13" s="12">
        <v>3</v>
      </c>
      <c r="B13" s="126" t="s">
        <v>227</v>
      </c>
      <c r="C13" s="126" t="s">
        <v>176</v>
      </c>
      <c r="D13" s="123" t="s">
        <v>177</v>
      </c>
      <c r="E13" s="124"/>
      <c r="F13" s="127" t="s">
        <v>178</v>
      </c>
      <c r="G13" s="14"/>
      <c r="H13" s="138"/>
      <c r="I13" s="138"/>
      <c r="J13" s="138"/>
      <c r="K13" s="139"/>
      <c r="L13" s="139"/>
      <c r="M13" s="140"/>
      <c r="N13" s="140"/>
      <c r="P13" s="87" t="s">
        <v>24</v>
      </c>
      <c r="Q13" s="142" t="s">
        <v>165</v>
      </c>
      <c r="R13" s="142"/>
      <c r="S13" s="143"/>
    </row>
    <row r="14" spans="1:19">
      <c r="A14" s="12">
        <v>4</v>
      </c>
      <c r="B14" s="128" t="s">
        <v>228</v>
      </c>
      <c r="C14" s="128" t="s">
        <v>229</v>
      </c>
      <c r="D14" s="129" t="s">
        <v>230</v>
      </c>
      <c r="E14" s="130"/>
      <c r="F14" s="129"/>
      <c r="G14" s="14"/>
      <c r="H14" s="138"/>
      <c r="I14" s="138"/>
      <c r="J14" s="138"/>
      <c r="K14" s="139"/>
      <c r="L14" s="139"/>
      <c r="M14" s="140"/>
      <c r="N14" s="140"/>
      <c r="P14" s="87" t="s">
        <v>25</v>
      </c>
      <c r="Q14" s="142" t="s">
        <v>166</v>
      </c>
      <c r="R14" s="142"/>
      <c r="S14" s="143"/>
    </row>
    <row r="15" spans="1:19">
      <c r="A15" s="12">
        <v>5</v>
      </c>
      <c r="B15" s="121" t="s">
        <v>231</v>
      </c>
      <c r="C15" s="121" t="s">
        <v>198</v>
      </c>
      <c r="D15" s="123" t="s">
        <v>199</v>
      </c>
      <c r="E15" s="124"/>
      <c r="F15" s="125" t="s">
        <v>192</v>
      </c>
      <c r="G15" s="14"/>
      <c r="H15" s="138"/>
      <c r="I15" s="138"/>
      <c r="J15" s="138"/>
      <c r="K15" s="139"/>
      <c r="L15" s="139"/>
      <c r="M15" s="140"/>
      <c r="N15" s="140"/>
      <c r="P15" s="88" t="s">
        <v>151</v>
      </c>
      <c r="Q15" s="142" t="s">
        <v>167</v>
      </c>
      <c r="R15" s="142"/>
      <c r="S15" s="143"/>
    </row>
    <row r="16" spans="1:19">
      <c r="A16" s="12">
        <v>6</v>
      </c>
      <c r="B16" s="121" t="s">
        <v>232</v>
      </c>
      <c r="C16" s="121" t="s">
        <v>220</v>
      </c>
      <c r="D16" s="123" t="s">
        <v>221</v>
      </c>
      <c r="E16" s="124"/>
      <c r="F16" s="125" t="s">
        <v>222</v>
      </c>
      <c r="G16" s="14"/>
      <c r="H16" s="138"/>
      <c r="I16" s="138"/>
      <c r="J16" s="138"/>
      <c r="K16" s="139"/>
      <c r="L16" s="139"/>
      <c r="M16" s="140"/>
      <c r="N16" s="140"/>
      <c r="P16" s="88" t="s">
        <v>26</v>
      </c>
      <c r="Q16" s="153" t="s">
        <v>168</v>
      </c>
      <c r="R16" s="153"/>
      <c r="S16" s="154"/>
    </row>
    <row r="17" spans="1:19">
      <c r="A17" s="12">
        <v>7</v>
      </c>
      <c r="B17" s="128" t="s">
        <v>233</v>
      </c>
      <c r="C17" s="128" t="s">
        <v>234</v>
      </c>
      <c r="D17" s="129" t="s">
        <v>235</v>
      </c>
      <c r="E17" s="130"/>
      <c r="F17" s="129" t="s">
        <v>222</v>
      </c>
      <c r="G17" s="14"/>
      <c r="H17" s="138"/>
      <c r="I17" s="138"/>
      <c r="J17" s="138"/>
      <c r="K17" s="139"/>
      <c r="L17" s="139"/>
      <c r="M17" s="140"/>
      <c r="N17" s="140"/>
      <c r="P17" s="88" t="s">
        <v>140</v>
      </c>
      <c r="Q17" s="142" t="s">
        <v>169</v>
      </c>
      <c r="R17" s="142"/>
      <c r="S17" s="143"/>
    </row>
    <row r="18" spans="1:19" ht="15.75" thickBot="1">
      <c r="A18" s="12">
        <v>8</v>
      </c>
      <c r="B18" s="121" t="s">
        <v>236</v>
      </c>
      <c r="C18" s="121" t="s">
        <v>224</v>
      </c>
      <c r="D18" s="123" t="s">
        <v>223</v>
      </c>
      <c r="E18" s="124"/>
      <c r="F18" s="125" t="s">
        <v>204</v>
      </c>
      <c r="G18" s="14"/>
      <c r="H18" s="138"/>
      <c r="I18" s="138"/>
      <c r="J18" s="138"/>
      <c r="K18" s="139"/>
      <c r="L18" s="139"/>
      <c r="M18" s="140"/>
      <c r="N18" s="140"/>
      <c r="P18" s="89" t="s">
        <v>115</v>
      </c>
      <c r="Q18" s="162" t="s">
        <v>170</v>
      </c>
      <c r="R18" s="162"/>
      <c r="S18" s="163"/>
    </row>
    <row r="19" spans="1:19">
      <c r="A19" s="12">
        <v>9</v>
      </c>
      <c r="B19" s="121" t="s">
        <v>237</v>
      </c>
      <c r="C19" s="121" t="s">
        <v>202</v>
      </c>
      <c r="D19" s="123" t="s">
        <v>203</v>
      </c>
      <c r="E19" s="124"/>
      <c r="F19" s="125" t="s">
        <v>204</v>
      </c>
      <c r="G19" s="14"/>
      <c r="H19" s="138"/>
      <c r="I19" s="138"/>
      <c r="J19" s="138"/>
      <c r="K19" s="139"/>
      <c r="L19" s="139"/>
      <c r="M19" s="140"/>
      <c r="N19" s="140"/>
    </row>
    <row r="20" spans="1:19">
      <c r="A20" s="12">
        <v>10</v>
      </c>
      <c r="B20" s="121" t="s">
        <v>238</v>
      </c>
      <c r="C20" s="121" t="s">
        <v>185</v>
      </c>
      <c r="D20" s="123" t="s">
        <v>186</v>
      </c>
      <c r="E20" s="124"/>
      <c r="F20" s="125" t="s">
        <v>178</v>
      </c>
      <c r="G20" s="14"/>
      <c r="H20" s="138"/>
      <c r="I20" s="138"/>
      <c r="J20" s="138"/>
      <c r="K20" s="139"/>
      <c r="L20" s="139"/>
      <c r="M20" s="140"/>
      <c r="N20" s="140"/>
    </row>
    <row r="21" spans="1:19">
      <c r="A21" s="12">
        <v>11</v>
      </c>
      <c r="B21" s="121" t="s">
        <v>239</v>
      </c>
      <c r="C21" s="121" t="s">
        <v>200</v>
      </c>
      <c r="D21" s="123" t="s">
        <v>201</v>
      </c>
      <c r="E21" s="124"/>
      <c r="F21" s="125" t="s">
        <v>163</v>
      </c>
      <c r="G21" s="14"/>
      <c r="H21" s="138"/>
      <c r="I21" s="138"/>
      <c r="J21" s="138"/>
      <c r="K21" s="139"/>
      <c r="L21" s="139"/>
      <c r="M21" s="140"/>
      <c r="N21" s="140"/>
      <c r="Q21" s="79" t="s">
        <v>112</v>
      </c>
    </row>
    <row r="22" spans="1:19">
      <c r="A22" s="12">
        <v>12</v>
      </c>
      <c r="B22" s="121" t="s">
        <v>240</v>
      </c>
      <c r="C22" s="121" t="s">
        <v>196</v>
      </c>
      <c r="D22" s="123" t="s">
        <v>197</v>
      </c>
      <c r="E22" s="124"/>
      <c r="F22" s="125" t="s">
        <v>184</v>
      </c>
      <c r="G22" s="14"/>
      <c r="H22" s="138"/>
      <c r="I22" s="138"/>
      <c r="J22" s="138"/>
      <c r="K22" s="139"/>
      <c r="L22" s="139"/>
      <c r="M22" s="140"/>
      <c r="N22" s="140"/>
      <c r="Q22" s="80">
        <v>0</v>
      </c>
      <c r="R22" s="80">
        <v>5</v>
      </c>
    </row>
    <row r="23" spans="1:19">
      <c r="A23" s="12">
        <v>13</v>
      </c>
      <c r="B23" s="128" t="s">
        <v>241</v>
      </c>
      <c r="C23" s="128" t="s">
        <v>242</v>
      </c>
      <c r="D23" s="129" t="s">
        <v>243</v>
      </c>
      <c r="E23" s="130"/>
      <c r="F23" s="129" t="s">
        <v>222</v>
      </c>
      <c r="G23" s="14"/>
      <c r="H23" s="138"/>
      <c r="I23" s="138"/>
      <c r="J23" s="138"/>
      <c r="K23" s="139"/>
      <c r="L23" s="139"/>
      <c r="M23" s="140"/>
      <c r="N23" s="140"/>
      <c r="Q23" s="81">
        <v>70</v>
      </c>
      <c r="R23" s="80">
        <v>3</v>
      </c>
    </row>
    <row r="24" spans="1:19">
      <c r="A24" s="12">
        <v>14</v>
      </c>
      <c r="B24" s="121" t="s">
        <v>244</v>
      </c>
      <c r="C24" s="121" t="s">
        <v>179</v>
      </c>
      <c r="D24" s="123" t="s">
        <v>180</v>
      </c>
      <c r="E24" s="124"/>
      <c r="F24" s="125" t="s">
        <v>181</v>
      </c>
      <c r="G24" s="14"/>
      <c r="H24" s="138"/>
      <c r="I24" s="138"/>
      <c r="J24" s="138"/>
      <c r="K24" s="139"/>
      <c r="L24" s="139"/>
      <c r="M24" s="140"/>
      <c r="N24" s="140"/>
      <c r="Q24" s="81">
        <v>73.34</v>
      </c>
      <c r="R24" s="80">
        <v>2.75</v>
      </c>
    </row>
    <row r="25" spans="1:19">
      <c r="A25" s="12">
        <v>15</v>
      </c>
      <c r="B25" s="121" t="s">
        <v>245</v>
      </c>
      <c r="C25" s="121" t="s">
        <v>205</v>
      </c>
      <c r="D25" s="123" t="s">
        <v>206</v>
      </c>
      <c r="E25" s="124"/>
      <c r="F25" s="125" t="s">
        <v>222</v>
      </c>
      <c r="G25" s="14"/>
      <c r="H25" s="138"/>
      <c r="I25" s="138"/>
      <c r="J25" s="138"/>
      <c r="K25" s="139"/>
      <c r="L25" s="139"/>
      <c r="M25" s="140"/>
      <c r="N25" s="140"/>
      <c r="Q25" s="81">
        <v>76.680000000000007</v>
      </c>
      <c r="R25" s="80">
        <v>2.5</v>
      </c>
    </row>
    <row r="26" spans="1:19">
      <c r="A26" s="12">
        <v>16</v>
      </c>
      <c r="B26" s="121" t="s">
        <v>246</v>
      </c>
      <c r="C26" s="121" t="s">
        <v>212</v>
      </c>
      <c r="D26" s="123" t="s">
        <v>213</v>
      </c>
      <c r="E26" s="124"/>
      <c r="F26" s="125" t="s">
        <v>184</v>
      </c>
      <c r="G26" s="14"/>
      <c r="H26" s="138"/>
      <c r="I26" s="138"/>
      <c r="J26" s="138"/>
      <c r="K26" s="139"/>
      <c r="L26" s="139"/>
      <c r="M26" s="140"/>
      <c r="N26" s="140"/>
      <c r="Q26" s="81">
        <v>80.02</v>
      </c>
      <c r="R26" s="80">
        <v>2.25</v>
      </c>
    </row>
    <row r="27" spans="1:19">
      <c r="A27" s="12">
        <v>17</v>
      </c>
      <c r="B27" s="121" t="s">
        <v>247</v>
      </c>
      <c r="C27" s="121" t="s">
        <v>193</v>
      </c>
      <c r="D27" s="123" t="s">
        <v>194</v>
      </c>
      <c r="E27" s="124"/>
      <c r="F27" s="125" t="s">
        <v>195</v>
      </c>
      <c r="G27" s="14"/>
      <c r="H27" s="138"/>
      <c r="I27" s="138"/>
      <c r="J27" s="138"/>
      <c r="K27" s="139"/>
      <c r="L27" s="139"/>
      <c r="M27" s="140"/>
      <c r="N27" s="140"/>
      <c r="Q27" s="81">
        <v>83.36</v>
      </c>
      <c r="R27" s="80">
        <v>2</v>
      </c>
    </row>
    <row r="28" spans="1:19">
      <c r="A28" s="12">
        <v>18</v>
      </c>
      <c r="B28" s="121" t="s">
        <v>248</v>
      </c>
      <c r="C28" s="121" t="s">
        <v>187</v>
      </c>
      <c r="D28" s="123" t="s">
        <v>188</v>
      </c>
      <c r="E28" s="124"/>
      <c r="F28" s="125" t="s">
        <v>189</v>
      </c>
      <c r="G28" s="14"/>
      <c r="H28" s="138"/>
      <c r="I28" s="138"/>
      <c r="J28" s="138"/>
      <c r="K28" s="139"/>
      <c r="L28" s="139"/>
      <c r="M28" s="140"/>
      <c r="N28" s="140"/>
      <c r="Q28" s="81">
        <v>86.7</v>
      </c>
      <c r="R28" s="80">
        <v>1.75</v>
      </c>
    </row>
    <row r="29" spans="1:19">
      <c r="A29" s="12">
        <v>19</v>
      </c>
      <c r="B29" s="121" t="s">
        <v>249</v>
      </c>
      <c r="C29" s="121" t="s">
        <v>182</v>
      </c>
      <c r="D29" s="123" t="s">
        <v>183</v>
      </c>
      <c r="E29" s="124"/>
      <c r="F29" s="125" t="s">
        <v>184</v>
      </c>
      <c r="G29" s="14"/>
      <c r="H29" s="138"/>
      <c r="I29" s="138"/>
      <c r="J29" s="138"/>
      <c r="K29" s="139"/>
      <c r="L29" s="139"/>
      <c r="M29" s="140"/>
      <c r="N29" s="140"/>
      <c r="Q29" s="81">
        <v>90.04</v>
      </c>
      <c r="R29" s="80">
        <v>1.5</v>
      </c>
    </row>
    <row r="30" spans="1:19">
      <c r="A30" s="12">
        <v>20</v>
      </c>
      <c r="B30" s="121" t="s">
        <v>250</v>
      </c>
      <c r="C30" s="121" t="s">
        <v>214</v>
      </c>
      <c r="D30" s="123" t="s">
        <v>215</v>
      </c>
      <c r="E30" s="124"/>
      <c r="F30" s="121" t="s">
        <v>216</v>
      </c>
      <c r="G30" s="14"/>
      <c r="H30" s="138"/>
      <c r="I30" s="138"/>
      <c r="J30" s="138"/>
      <c r="K30" s="139"/>
      <c r="L30" s="139"/>
      <c r="M30" s="140"/>
      <c r="N30" s="140"/>
      <c r="Q30" s="81">
        <v>93.38</v>
      </c>
      <c r="R30" s="80">
        <v>1.25</v>
      </c>
    </row>
    <row r="31" spans="1:19">
      <c r="A31" s="12">
        <v>21</v>
      </c>
      <c r="B31" s="126" t="s">
        <v>251</v>
      </c>
      <c r="C31" s="126" t="s">
        <v>210</v>
      </c>
      <c r="D31" s="123" t="s">
        <v>211</v>
      </c>
      <c r="E31" s="124"/>
      <c r="F31" s="126" t="s">
        <v>204</v>
      </c>
      <c r="G31" s="14"/>
      <c r="H31" s="138"/>
      <c r="I31" s="138"/>
      <c r="J31" s="138"/>
      <c r="K31" s="139"/>
      <c r="L31" s="139"/>
      <c r="M31" s="140"/>
      <c r="N31" s="140"/>
      <c r="Q31" s="80"/>
      <c r="R31" s="80"/>
    </row>
    <row r="32" spans="1:19">
      <c r="A32" s="12">
        <v>22</v>
      </c>
      <c r="B32" s="128" t="s">
        <v>252</v>
      </c>
      <c r="C32" s="128" t="s">
        <v>253</v>
      </c>
      <c r="D32" s="129" t="s">
        <v>254</v>
      </c>
      <c r="E32" s="130"/>
      <c r="F32" s="128" t="s">
        <v>195</v>
      </c>
      <c r="G32" s="14"/>
      <c r="H32" s="138"/>
      <c r="I32" s="138"/>
      <c r="J32" s="138"/>
      <c r="K32" s="139"/>
      <c r="L32" s="139"/>
      <c r="M32" s="140"/>
      <c r="N32" s="140"/>
      <c r="Q32" s="80">
        <v>96.72</v>
      </c>
      <c r="R32" s="80">
        <v>1</v>
      </c>
    </row>
    <row r="33" spans="1:14">
      <c r="A33" s="12">
        <v>23</v>
      </c>
      <c r="B33" s="125" t="s">
        <v>255</v>
      </c>
      <c r="C33" s="121" t="s">
        <v>174</v>
      </c>
      <c r="D33" s="131" t="s">
        <v>175</v>
      </c>
      <c r="E33" s="124"/>
      <c r="F33" s="121"/>
      <c r="G33" s="14"/>
      <c r="H33" s="138"/>
      <c r="I33" s="138"/>
      <c r="J33" s="138"/>
      <c r="K33" s="139"/>
      <c r="L33" s="139"/>
      <c r="M33" s="140"/>
      <c r="N33" s="140"/>
    </row>
    <row r="34" spans="1:14">
      <c r="A34" s="12">
        <v>24</v>
      </c>
      <c r="B34" s="128" t="s">
        <v>256</v>
      </c>
      <c r="C34" s="128" t="s">
        <v>217</v>
      </c>
      <c r="D34" s="129" t="s">
        <v>218</v>
      </c>
      <c r="E34" s="130"/>
      <c r="F34" s="128" t="s">
        <v>219</v>
      </c>
      <c r="G34" s="14"/>
      <c r="H34" s="138"/>
      <c r="I34" s="138"/>
      <c r="J34" s="138"/>
      <c r="K34" s="139"/>
      <c r="L34" s="139"/>
      <c r="M34" s="140"/>
      <c r="N34" s="140"/>
    </row>
    <row r="35" spans="1:14">
      <c r="A35" s="12">
        <v>25</v>
      </c>
      <c r="B35" s="114"/>
      <c r="C35" s="114"/>
      <c r="D35" s="133"/>
      <c r="E35" s="134"/>
      <c r="F35" s="114"/>
      <c r="G35" s="14"/>
      <c r="H35" s="138"/>
      <c r="I35" s="138"/>
      <c r="J35" s="138"/>
      <c r="K35" s="139"/>
      <c r="L35" s="139"/>
      <c r="M35" s="140"/>
      <c r="N35" s="140"/>
    </row>
    <row r="36" spans="1:14">
      <c r="A36" s="12">
        <v>26</v>
      </c>
      <c r="B36" s="109"/>
      <c r="C36" s="109"/>
      <c r="D36" s="133"/>
      <c r="E36" s="134"/>
      <c r="F36" s="109"/>
      <c r="G36" s="14"/>
      <c r="H36" s="138"/>
      <c r="I36" s="138"/>
      <c r="J36" s="138"/>
      <c r="K36" s="139"/>
      <c r="L36" s="139"/>
      <c r="M36" s="140"/>
      <c r="N36" s="140"/>
    </row>
    <row r="37" spans="1:14">
      <c r="A37" s="12">
        <v>27</v>
      </c>
      <c r="B37" s="109"/>
      <c r="C37" s="109"/>
      <c r="D37" s="133"/>
      <c r="E37" s="134"/>
      <c r="F37" s="109"/>
      <c r="G37" s="14"/>
      <c r="H37" s="138"/>
      <c r="I37" s="138"/>
      <c r="J37" s="138"/>
      <c r="K37" s="139"/>
      <c r="L37" s="139"/>
      <c r="M37" s="140"/>
      <c r="N37" s="140"/>
    </row>
    <row r="38" spans="1:14">
      <c r="A38" s="12">
        <v>28</v>
      </c>
      <c r="B38" s="114"/>
      <c r="C38" s="114"/>
      <c r="D38" s="133"/>
      <c r="E38" s="134"/>
      <c r="F38" s="109"/>
      <c r="G38" s="14"/>
      <c r="H38" s="138"/>
      <c r="I38" s="138"/>
      <c r="J38" s="138"/>
      <c r="K38" s="139"/>
      <c r="L38" s="139"/>
      <c r="M38" s="140"/>
      <c r="N38" s="140"/>
    </row>
    <row r="39" spans="1:14">
      <c r="A39" s="12">
        <v>29</v>
      </c>
      <c r="B39" s="109"/>
      <c r="C39" s="109"/>
      <c r="D39" s="133"/>
      <c r="E39" s="134"/>
      <c r="F39" s="109"/>
      <c r="G39" s="14"/>
      <c r="H39" s="138"/>
      <c r="I39" s="138"/>
      <c r="J39" s="138"/>
      <c r="K39" s="139"/>
      <c r="L39" s="139"/>
      <c r="M39" s="140"/>
      <c r="N39" s="140"/>
    </row>
    <row r="40" spans="1:14">
      <c r="A40" s="12">
        <v>30</v>
      </c>
      <c r="B40" s="109"/>
      <c r="C40" s="109"/>
      <c r="D40" s="133"/>
      <c r="E40" s="134"/>
      <c r="F40" s="109"/>
      <c r="G40" s="14"/>
      <c r="H40" s="138"/>
      <c r="I40" s="138"/>
      <c r="J40" s="138"/>
      <c r="K40" s="139"/>
      <c r="L40" s="139"/>
      <c r="M40" s="140"/>
      <c r="N40" s="140"/>
    </row>
    <row r="41" spans="1:14">
      <c r="A41" s="12">
        <v>31</v>
      </c>
      <c r="B41" s="109"/>
      <c r="C41" s="109"/>
      <c r="D41" s="133"/>
      <c r="E41" s="134"/>
      <c r="F41" s="109"/>
      <c r="G41" s="14"/>
      <c r="H41" s="138"/>
      <c r="I41" s="138"/>
      <c r="J41" s="138"/>
      <c r="K41" s="139"/>
      <c r="L41" s="139"/>
      <c r="M41" s="140"/>
      <c r="N41" s="140"/>
    </row>
    <row r="42" spans="1:14">
      <c r="A42" s="12">
        <v>32</v>
      </c>
      <c r="B42" s="109"/>
      <c r="C42" s="109"/>
      <c r="D42" s="133"/>
      <c r="E42" s="134"/>
      <c r="F42" s="109"/>
      <c r="G42" s="14"/>
      <c r="H42" s="138"/>
      <c r="I42" s="138"/>
      <c r="J42" s="138"/>
      <c r="K42" s="139"/>
      <c r="L42" s="139"/>
      <c r="M42" s="140"/>
      <c r="N42" s="140"/>
    </row>
    <row r="43" spans="1:14">
      <c r="A43" s="12">
        <v>33</v>
      </c>
      <c r="B43" s="109"/>
      <c r="C43" s="113"/>
      <c r="D43" s="133"/>
      <c r="E43" s="134"/>
      <c r="F43" s="109"/>
      <c r="G43" s="14"/>
      <c r="H43" s="138"/>
      <c r="I43" s="138"/>
      <c r="J43" s="138"/>
      <c r="K43" s="139"/>
      <c r="L43" s="139"/>
      <c r="M43" s="140"/>
      <c r="N43" s="140"/>
    </row>
    <row r="44" spans="1:14">
      <c r="A44" s="12">
        <v>34</v>
      </c>
      <c r="B44" s="109"/>
      <c r="C44" s="109"/>
      <c r="D44" s="133"/>
      <c r="E44" s="134"/>
      <c r="F44" s="109"/>
      <c r="G44" s="14"/>
      <c r="H44" s="138"/>
      <c r="I44" s="138"/>
      <c r="J44" s="138"/>
      <c r="K44" s="139"/>
      <c r="L44" s="139"/>
      <c r="M44" s="140"/>
      <c r="N44" s="140"/>
    </row>
    <row r="45" spans="1:14">
      <c r="A45" s="12">
        <v>35</v>
      </c>
      <c r="B45" s="109"/>
      <c r="C45" s="109"/>
      <c r="D45" s="133"/>
      <c r="E45" s="134"/>
      <c r="F45" s="109"/>
      <c r="G45" s="14"/>
      <c r="H45" s="138"/>
      <c r="I45" s="138"/>
      <c r="J45" s="138"/>
      <c r="K45" s="139"/>
      <c r="L45" s="139"/>
      <c r="M45" s="140"/>
      <c r="N45" s="140"/>
    </row>
    <row r="46" spans="1:14">
      <c r="A46" s="12">
        <v>36</v>
      </c>
      <c r="B46" s="115"/>
      <c r="C46" s="109"/>
      <c r="D46" s="133"/>
      <c r="E46" s="134"/>
      <c r="F46" s="109"/>
      <c r="G46" s="14"/>
      <c r="H46" s="138"/>
      <c r="I46" s="138"/>
      <c r="J46" s="138"/>
      <c r="K46" s="139"/>
      <c r="L46" s="139"/>
      <c r="M46" s="140"/>
      <c r="N46" s="140"/>
    </row>
    <row r="47" spans="1:14">
      <c r="A47" s="12">
        <v>37</v>
      </c>
      <c r="B47" s="115"/>
      <c r="C47" s="109"/>
      <c r="D47" s="133"/>
      <c r="E47" s="134"/>
      <c r="F47" s="109"/>
      <c r="G47" s="14"/>
      <c r="H47" s="138"/>
      <c r="I47" s="138"/>
      <c r="J47" s="138"/>
      <c r="K47" s="139"/>
      <c r="L47" s="139"/>
      <c r="M47" s="140"/>
      <c r="N47" s="140"/>
    </row>
    <row r="48" spans="1:14">
      <c r="A48" s="12">
        <v>38</v>
      </c>
      <c r="B48" s="109"/>
      <c r="C48" s="109"/>
      <c r="D48" s="133"/>
      <c r="E48" s="134"/>
      <c r="F48" s="109"/>
      <c r="G48" s="14"/>
      <c r="H48" s="138"/>
      <c r="I48" s="138"/>
      <c r="J48" s="138"/>
      <c r="K48" s="139"/>
      <c r="L48" s="139"/>
      <c r="M48" s="140"/>
      <c r="N48" s="140"/>
    </row>
    <row r="49" spans="1:14">
      <c r="A49" s="12">
        <v>39</v>
      </c>
      <c r="B49" s="109"/>
      <c r="C49" s="109"/>
      <c r="D49" s="133"/>
      <c r="E49" s="134"/>
      <c r="F49" s="109"/>
      <c r="G49" s="14"/>
      <c r="H49" s="138"/>
      <c r="I49" s="138"/>
      <c r="J49" s="138"/>
      <c r="K49" s="139"/>
      <c r="L49" s="139"/>
      <c r="M49" s="140"/>
      <c r="N49" s="140"/>
    </row>
    <row r="50" spans="1:14">
      <c r="A50" s="12">
        <v>40</v>
      </c>
      <c r="B50" s="109"/>
      <c r="C50" s="109"/>
      <c r="D50" s="133"/>
      <c r="E50" s="134"/>
      <c r="F50" s="109"/>
      <c r="G50" s="14"/>
      <c r="H50" s="138"/>
      <c r="I50" s="138"/>
      <c r="J50" s="138"/>
      <c r="K50" s="139"/>
      <c r="L50" s="139"/>
      <c r="M50" s="140"/>
      <c r="N50" s="140"/>
    </row>
    <row r="51" spans="1:14">
      <c r="A51" s="12">
        <v>41</v>
      </c>
      <c r="B51" s="109"/>
      <c r="C51" s="109"/>
      <c r="D51" s="133"/>
      <c r="E51" s="134"/>
      <c r="F51" s="109"/>
      <c r="G51" s="14"/>
      <c r="H51" s="138"/>
      <c r="I51" s="138"/>
      <c r="J51" s="138"/>
      <c r="K51" s="139"/>
      <c r="L51" s="139"/>
      <c r="M51" s="140"/>
      <c r="N51" s="140"/>
    </row>
    <row r="52" spans="1:14">
      <c r="A52" s="12">
        <v>42</v>
      </c>
      <c r="B52" s="109"/>
      <c r="C52" s="109"/>
      <c r="D52" s="133"/>
      <c r="E52" s="134"/>
      <c r="F52" s="109"/>
      <c r="G52" s="14"/>
      <c r="H52" s="138"/>
      <c r="I52" s="138"/>
      <c r="J52" s="138"/>
      <c r="K52" s="139"/>
      <c r="L52" s="139"/>
      <c r="M52" s="140"/>
      <c r="N52" s="140"/>
    </row>
    <row r="53" spans="1:14">
      <c r="A53" s="12">
        <v>43</v>
      </c>
      <c r="B53" s="109"/>
      <c r="C53" s="109"/>
      <c r="D53" s="133"/>
      <c r="E53" s="134"/>
      <c r="F53" s="109"/>
      <c r="G53" s="14"/>
      <c r="H53" s="138"/>
      <c r="I53" s="138"/>
      <c r="J53" s="138"/>
      <c r="K53" s="139"/>
      <c r="L53" s="139"/>
      <c r="M53" s="140"/>
      <c r="N53" s="140"/>
    </row>
    <row r="54" spans="1:14">
      <c r="A54" s="12">
        <v>44</v>
      </c>
      <c r="B54" s="109"/>
      <c r="C54" s="109"/>
      <c r="D54" s="133"/>
      <c r="E54" s="134"/>
      <c r="F54" s="109"/>
      <c r="G54" s="14"/>
      <c r="H54" s="138"/>
      <c r="I54" s="138"/>
      <c r="J54" s="138"/>
      <c r="K54" s="139"/>
      <c r="L54" s="139"/>
      <c r="M54" s="140"/>
      <c r="N54" s="140"/>
    </row>
    <row r="55" spans="1:14">
      <c r="A55" s="12">
        <v>45</v>
      </c>
      <c r="B55" s="109"/>
      <c r="C55" s="113"/>
      <c r="D55" s="133"/>
      <c r="E55" s="134"/>
      <c r="F55" s="109"/>
      <c r="G55" s="14"/>
      <c r="H55" s="138"/>
      <c r="I55" s="138"/>
      <c r="J55" s="138"/>
      <c r="K55" s="139"/>
      <c r="L55" s="139"/>
      <c r="M55" s="140"/>
      <c r="N55" s="140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38"/>
      <c r="I56" s="138"/>
      <c r="J56" s="138"/>
      <c r="K56" s="139"/>
      <c r="L56" s="139"/>
      <c r="M56" s="140"/>
      <c r="N56" s="140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38"/>
      <c r="I57" s="138"/>
      <c r="J57" s="138"/>
      <c r="K57" s="139"/>
      <c r="L57" s="139"/>
      <c r="M57" s="140"/>
      <c r="N57" s="140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38"/>
      <c r="I58" s="138"/>
      <c r="J58" s="138"/>
      <c r="K58" s="139"/>
      <c r="L58" s="139"/>
      <c r="M58" s="140"/>
      <c r="N58" s="140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38"/>
      <c r="I59" s="138"/>
      <c r="J59" s="138"/>
      <c r="K59" s="139"/>
      <c r="L59" s="139"/>
      <c r="M59" s="140"/>
      <c r="N59" s="140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38"/>
      <c r="I60" s="138"/>
      <c r="J60" s="138"/>
      <c r="K60" s="139"/>
      <c r="L60" s="139"/>
      <c r="M60" s="140"/>
      <c r="N60" s="140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38"/>
      <c r="I61" s="138"/>
      <c r="J61" s="138"/>
      <c r="K61" s="139"/>
      <c r="L61" s="139"/>
      <c r="M61" s="140"/>
      <c r="N61" s="140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38"/>
      <c r="I62" s="138"/>
      <c r="J62" s="138"/>
      <c r="K62" s="139"/>
      <c r="L62" s="139"/>
      <c r="M62" s="140"/>
      <c r="N62" s="140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38"/>
      <c r="I63" s="138"/>
      <c r="J63" s="138"/>
      <c r="K63" s="139"/>
      <c r="L63" s="139"/>
      <c r="M63" s="140"/>
      <c r="N63" s="140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38"/>
      <c r="I64" s="138"/>
      <c r="J64" s="138"/>
      <c r="K64" s="139"/>
      <c r="L64" s="139"/>
      <c r="M64" s="140"/>
      <c r="N64" s="140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38"/>
      <c r="I65" s="138"/>
      <c r="J65" s="138"/>
      <c r="K65" s="139"/>
      <c r="L65" s="139"/>
      <c r="M65" s="140"/>
      <c r="N65" s="140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38"/>
      <c r="I66" s="138"/>
      <c r="J66" s="138"/>
      <c r="K66" s="139"/>
      <c r="L66" s="139"/>
      <c r="M66" s="140"/>
      <c r="N66" s="140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38"/>
      <c r="I67" s="138"/>
      <c r="J67" s="138"/>
      <c r="K67" s="139"/>
      <c r="L67" s="139"/>
      <c r="M67" s="140"/>
      <c r="N67" s="140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38"/>
      <c r="I68" s="138"/>
      <c r="J68" s="138"/>
      <c r="K68" s="139"/>
      <c r="L68" s="139"/>
      <c r="M68" s="140"/>
      <c r="N68" s="140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38"/>
      <c r="I69" s="138"/>
      <c r="J69" s="138"/>
      <c r="K69" s="139"/>
      <c r="L69" s="139"/>
      <c r="M69" s="140"/>
      <c r="N69" s="140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38"/>
      <c r="I70" s="138"/>
      <c r="J70" s="138"/>
      <c r="K70" s="139"/>
      <c r="L70" s="139"/>
      <c r="M70" s="140"/>
      <c r="N70" s="140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38"/>
      <c r="I71" s="138"/>
      <c r="J71" s="138"/>
      <c r="K71" s="139"/>
      <c r="L71" s="139"/>
      <c r="M71" s="140"/>
      <c r="N71" s="140"/>
    </row>
  </sheetData>
  <sheetProtection sort="0"/>
  <sortState ref="B9:F30">
    <sortCondition ref="C11:C45"/>
  </sortState>
  <mergeCells count="236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  <mergeCell ref="K68:L68"/>
    <mergeCell ref="M68:N68"/>
    <mergeCell ref="D10:E10"/>
    <mergeCell ref="D35:E35"/>
    <mergeCell ref="D36:E36"/>
    <mergeCell ref="D37:E37"/>
    <mergeCell ref="D38:E38"/>
    <mergeCell ref="A5:N5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D39:E39"/>
    <mergeCell ref="D40:E40"/>
    <mergeCell ref="D41:E41"/>
    <mergeCell ref="D42:E42"/>
    <mergeCell ref="D43:E43"/>
    <mergeCell ref="D44:E44"/>
    <mergeCell ref="D45:E45"/>
    <mergeCell ref="D55:E5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</mergeCells>
  <conditionalFormatting sqref="B35:B71">
    <cfRule type="cellIs" dxfId="26" priority="32" stopIfTrue="1" operator="equal">
      <formula>0</formula>
    </cfRule>
  </conditionalFormatting>
  <conditionalFormatting sqref="B35:B71">
    <cfRule type="cellIs" dxfId="25" priority="33" operator="equal">
      <formula>0</formula>
    </cfRule>
  </conditionalFormatting>
  <conditionalFormatting sqref="C35:D71">
    <cfRule type="cellIs" dxfId="24" priority="31" operator="equal">
      <formula>0</formula>
    </cfRule>
  </conditionalFormatting>
  <conditionalFormatting sqref="C35:D71">
    <cfRule type="cellIs" dxfId="23" priority="30" stopIfTrue="1" operator="equal">
      <formula>0</formula>
    </cfRule>
  </conditionalFormatting>
  <conditionalFormatting sqref="E56:E71">
    <cfRule type="cellIs" dxfId="22" priority="29" operator="equal">
      <formula>0</formula>
    </cfRule>
  </conditionalFormatting>
  <conditionalFormatting sqref="E56:E71">
    <cfRule type="cellIs" dxfId="21" priority="28" stopIfTrue="1" operator="equal">
      <formula>0</formula>
    </cfRule>
  </conditionalFormatting>
  <conditionalFormatting sqref="F35:F71">
    <cfRule type="cellIs" dxfId="20" priority="27" operator="equal">
      <formula>0</formula>
    </cfRule>
  </conditionalFormatting>
  <conditionalFormatting sqref="F35:F71">
    <cfRule type="cellIs" dxfId="19" priority="26" stopIfTrue="1" operator="equal">
      <formula>0</formula>
    </cfRule>
  </conditionalFormatting>
  <conditionalFormatting sqref="C7 C6:E6 C8:E8 H6:H8">
    <cfRule type="cellIs" dxfId="18" priority="25" operator="equal">
      <formula>""" """</formula>
    </cfRule>
  </conditionalFormatting>
  <conditionalFormatting sqref="C6:E6">
    <cfRule type="containsBlanks" dxfId="17" priority="23">
      <formula>LEN(TRIM(C6))=0</formula>
    </cfRule>
    <cfRule type="cellIs" dxfId="16" priority="24" operator="equal">
      <formula>""""""</formula>
    </cfRule>
  </conditionalFormatting>
  <conditionalFormatting sqref="C7 C8:E8 H6:H8">
    <cfRule type="containsBlanks" dxfId="15" priority="22">
      <formula>LEN(TRIM(C6))=0</formula>
    </cfRule>
  </conditionalFormatting>
  <conditionalFormatting sqref="Q12:S18">
    <cfRule type="containsBlanks" dxfId="14" priority="21">
      <formula>LEN(TRIM(Q12))=0</formula>
    </cfRule>
  </conditionalFormatting>
  <conditionalFormatting sqref="B11:D30 F11:F30">
    <cfRule type="cellIs" dxfId="13" priority="2" stopIfTrue="1" operator="equal">
      <formula>0</formula>
    </cfRule>
  </conditionalFormatting>
  <conditionalFormatting sqref="B11:D30 F11:F30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abSelected="1" topLeftCell="A13" workbookViewId="0">
      <pane xSplit="3" topLeftCell="AQ1" activePane="topRight" state="frozen"/>
      <selection pane="topRight" activeCell="AV31" sqref="AV31"/>
    </sheetView>
  </sheetViews>
  <sheetFormatPr defaultRowHeight="15"/>
  <cols>
    <col min="1" max="1" width="6.7109375" customWidth="1"/>
    <col min="2" max="2" width="18.140625" customWidth="1"/>
    <col min="3" max="3" width="36.140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85" t="s">
        <v>67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</row>
    <row r="3" spans="1:61" ht="15" customHeight="1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</row>
    <row r="4" spans="1:61" ht="15.75" thickBot="1"/>
    <row r="5" spans="1:61" ht="15.75" customHeight="1" thickBot="1">
      <c r="A5" s="202" t="s">
        <v>27</v>
      </c>
      <c r="B5" s="205" t="s">
        <v>28</v>
      </c>
      <c r="C5" s="205" t="s">
        <v>29</v>
      </c>
      <c r="D5" s="206" t="s">
        <v>30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8"/>
      <c r="BE5" s="209" t="s">
        <v>31</v>
      </c>
      <c r="BF5" s="210"/>
      <c r="BG5" s="199" t="s">
        <v>32</v>
      </c>
      <c r="BH5" s="200"/>
      <c r="BI5" s="201"/>
    </row>
    <row r="6" spans="1:61" ht="15.75" customHeight="1" thickBot="1">
      <c r="A6" s="203"/>
      <c r="B6" s="205"/>
      <c r="C6" s="205"/>
      <c r="D6" s="186" t="s">
        <v>33</v>
      </c>
      <c r="E6" s="187"/>
      <c r="F6" s="187"/>
      <c r="G6" s="187"/>
      <c r="H6" s="187"/>
      <c r="I6" s="187"/>
      <c r="J6" s="189" t="s">
        <v>109</v>
      </c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 t="s">
        <v>110</v>
      </c>
      <c r="AP6" s="189"/>
      <c r="AQ6" s="189"/>
      <c r="AR6" s="189"/>
      <c r="AS6" s="189" t="s">
        <v>34</v>
      </c>
      <c r="AT6" s="189"/>
      <c r="AU6" s="189"/>
      <c r="AV6" s="189" t="s">
        <v>35</v>
      </c>
      <c r="AW6" s="189"/>
      <c r="AX6" s="189"/>
      <c r="AY6" s="189"/>
      <c r="AZ6" s="189"/>
      <c r="BA6" s="189"/>
      <c r="BB6" s="189"/>
      <c r="BC6" s="191" t="s">
        <v>36</v>
      </c>
      <c r="BD6" s="192"/>
      <c r="BE6" s="193" t="s">
        <v>119</v>
      </c>
      <c r="BF6" s="194"/>
      <c r="BG6" s="195" t="s">
        <v>37</v>
      </c>
      <c r="BH6" s="195" t="s">
        <v>38</v>
      </c>
      <c r="BI6" s="212" t="s">
        <v>39</v>
      </c>
    </row>
    <row r="7" spans="1:61" ht="15.75" thickBot="1">
      <c r="A7" s="203"/>
      <c r="B7" s="205"/>
      <c r="C7" s="205"/>
      <c r="E7" s="86"/>
      <c r="F7" s="91">
        <v>0.3</v>
      </c>
      <c r="H7" s="86"/>
      <c r="I7" s="91">
        <v>0.3</v>
      </c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98"/>
      <c r="U7" s="19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90">
        <f>COUNT(AJ9,AH9,AF9,AD9,Z9,V9,T9,P9,N9,L9,J9,X9)</f>
        <v>4</v>
      </c>
      <c r="AM7" s="190"/>
      <c r="AN7" s="92">
        <v>0.1</v>
      </c>
      <c r="AO7" s="188" t="s">
        <v>264</v>
      </c>
      <c r="AP7" s="188"/>
      <c r="AQ7" s="188" t="s">
        <v>266</v>
      </c>
      <c r="AR7" s="188"/>
      <c r="AS7" s="190">
        <f>COUNT(AO9,AQ9,AS9)</f>
        <v>2</v>
      </c>
      <c r="AT7" s="190"/>
      <c r="AU7" s="85">
        <v>0.05</v>
      </c>
      <c r="AV7" s="188" t="s">
        <v>265</v>
      </c>
      <c r="AW7" s="188"/>
      <c r="AX7" s="188"/>
      <c r="AY7" s="188"/>
      <c r="AZ7" s="190">
        <f>COUNT(AV9,AX9,AZ9)</f>
        <v>1</v>
      </c>
      <c r="BA7" s="190"/>
      <c r="BB7" s="16">
        <v>0.2</v>
      </c>
      <c r="BC7" s="191"/>
      <c r="BD7" s="192"/>
      <c r="BE7" s="188"/>
      <c r="BF7" s="188"/>
      <c r="BG7" s="195"/>
      <c r="BH7" s="195"/>
      <c r="BI7" s="213"/>
    </row>
    <row r="8" spans="1:61" ht="15.75" thickBot="1">
      <c r="A8" s="203"/>
      <c r="B8" s="205"/>
      <c r="C8" s="205"/>
      <c r="D8" s="211" t="s">
        <v>113</v>
      </c>
      <c r="E8" s="211"/>
      <c r="F8" s="211"/>
      <c r="G8" s="211" t="s">
        <v>114</v>
      </c>
      <c r="H8" s="211"/>
      <c r="I8" s="211"/>
      <c r="J8" s="184" t="s">
        <v>41</v>
      </c>
      <c r="K8" s="184"/>
      <c r="L8" s="184" t="s">
        <v>42</v>
      </c>
      <c r="M8" s="184"/>
      <c r="N8" s="184" t="s">
        <v>43</v>
      </c>
      <c r="O8" s="184"/>
      <c r="P8" s="184" t="s">
        <v>44</v>
      </c>
      <c r="Q8" s="184"/>
      <c r="R8" s="184" t="s">
        <v>45</v>
      </c>
      <c r="S8" s="184"/>
      <c r="T8" s="184" t="s">
        <v>46</v>
      </c>
      <c r="U8" s="184"/>
      <c r="V8" s="184" t="s">
        <v>47</v>
      </c>
      <c r="W8" s="184"/>
      <c r="X8" s="184" t="s">
        <v>48</v>
      </c>
      <c r="Y8" s="184"/>
      <c r="Z8" s="184" t="s">
        <v>49</v>
      </c>
      <c r="AA8" s="184"/>
      <c r="AB8" s="184" t="s">
        <v>50</v>
      </c>
      <c r="AC8" s="184"/>
      <c r="AD8" s="184" t="s">
        <v>51</v>
      </c>
      <c r="AE8" s="184"/>
      <c r="AF8" s="184" t="s">
        <v>52</v>
      </c>
      <c r="AG8" s="184"/>
      <c r="AH8" s="184" t="s">
        <v>53</v>
      </c>
      <c r="AI8" s="184"/>
      <c r="AJ8" s="184" t="s">
        <v>54</v>
      </c>
      <c r="AK8" s="184"/>
      <c r="AL8" s="184" t="s">
        <v>55</v>
      </c>
      <c r="AM8" s="184"/>
      <c r="AN8" s="17" t="s">
        <v>56</v>
      </c>
      <c r="AO8" s="184" t="s">
        <v>57</v>
      </c>
      <c r="AP8" s="184"/>
      <c r="AQ8" s="184" t="s">
        <v>58</v>
      </c>
      <c r="AR8" s="184"/>
      <c r="AS8" s="184" t="s">
        <v>59</v>
      </c>
      <c r="AT8" s="184"/>
      <c r="AU8" s="18" t="s">
        <v>60</v>
      </c>
      <c r="AV8" s="184" t="s">
        <v>61</v>
      </c>
      <c r="AW8" s="184"/>
      <c r="AX8" s="184" t="s">
        <v>62</v>
      </c>
      <c r="AY8" s="184"/>
      <c r="AZ8" s="184" t="s">
        <v>63</v>
      </c>
      <c r="BA8" s="184"/>
      <c r="BB8" s="19" t="s">
        <v>64</v>
      </c>
      <c r="BC8" s="191"/>
      <c r="BD8" s="192"/>
      <c r="BE8" s="196" t="s">
        <v>40</v>
      </c>
      <c r="BF8" s="197"/>
      <c r="BG8" s="195"/>
      <c r="BH8" s="195"/>
      <c r="BI8" s="213"/>
    </row>
    <row r="9" spans="1:61" ht="15.75" thickBot="1">
      <c r="A9" s="204"/>
      <c r="B9" s="205"/>
      <c r="C9" s="205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5"/>
      <c r="BH9" s="195"/>
      <c r="BI9" s="214"/>
    </row>
    <row r="10" spans="1:61">
      <c r="A10" s="34">
        <f>REGISTRATION!A11</f>
        <v>1</v>
      </c>
      <c r="B10" s="34" t="str">
        <f>REGISTRATION!B11</f>
        <v>2017-01-190</v>
      </c>
      <c r="C10" s="34" t="str">
        <f>UPPER(CONCATENATE(REGISTRATION!C11," ",REGISTRATION!D11," ",REGISTRATION!F11))</f>
        <v>ACUÑA RASUL HASSAN T</v>
      </c>
      <c r="D10" s="83">
        <v>25</v>
      </c>
      <c r="E10" s="73">
        <f>(D10/$D$9)*100</f>
        <v>50</v>
      </c>
      <c r="F10" s="76">
        <f t="shared" ref="F10:F41" si="0">IFERROR((E10*$F$7), " ")</f>
        <v>15</v>
      </c>
      <c r="G10" s="83"/>
      <c r="H10" s="73">
        <f>(G10/$G$9)*100</f>
        <v>0</v>
      </c>
      <c r="I10" s="76">
        <f t="shared" ref="I10:I41" si="1">IFERROR((H10*$I$7), "")</f>
        <v>0</v>
      </c>
      <c r="J10" s="83"/>
      <c r="K10" s="73">
        <f>IFERROR(((J10/$J$9)*100), "")</f>
        <v>0</v>
      </c>
      <c r="L10" s="83">
        <v>25</v>
      </c>
      <c r="M10" s="73">
        <f>IFERROR(((L10/$L$9)*100),"")</f>
        <v>83.333333333333343</v>
      </c>
      <c r="N10" s="83">
        <v>25</v>
      </c>
      <c r="O10" s="73">
        <f>IFERROR(((N10/$N$9)*100),"")</f>
        <v>100</v>
      </c>
      <c r="P10" s="83"/>
      <c r="Q10" s="73">
        <f>IFERROR(((P10/$P$9)*100),"")</f>
        <v>0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4.5833333333333339</v>
      </c>
      <c r="AO10" s="83"/>
      <c r="AP10" s="73">
        <f>IFERROR(((AO10/$AO$9)*100),"")</f>
        <v>0</v>
      </c>
      <c r="AQ10" s="83"/>
      <c r="AR10" s="73">
        <f>IFERROR(((AQ10/$AQ$9)*100),"")</f>
        <v>0</v>
      </c>
      <c r="AS10" s="83"/>
      <c r="AT10" s="73" t="str">
        <f>IFERROR(((AS10/$AS$9)*100),"")</f>
        <v/>
      </c>
      <c r="AU10" s="76">
        <f>IFERROR(((SUM(AP10,AR10,AT10)/$AS$7)*$AU$7),"")</f>
        <v>0</v>
      </c>
      <c r="AV10" s="83"/>
      <c r="AW10" s="73">
        <f>IFERROR(((AV10/$AV$9)*100),"")</f>
        <v>0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0</v>
      </c>
      <c r="BC10" s="78">
        <f>IFERROR(SUM(BB10,AU10,AN10,I10,F10),"")</f>
        <v>19.583333333333336</v>
      </c>
      <c r="BD10" s="78">
        <f>IFERROR(ROUND(BC10,2),"")</f>
        <v>19.579999999999998</v>
      </c>
      <c r="BE10" s="83"/>
      <c r="BF10" s="73" t="str">
        <f>IFERROR(((BE10/$BE$9)*100),"")</f>
        <v/>
      </c>
      <c r="BG10" s="82">
        <f>BC10</f>
        <v>19.583333333333336</v>
      </c>
      <c r="BH10" s="82">
        <f>IFERROR(VLOOKUP(BG10,REGISTRATION!$Q$22:$R$32,2),"")</f>
        <v>5</v>
      </c>
      <c r="BI10" s="74" t="str">
        <f>IF(BH10&lt;=3,"PASSED","FAILED")</f>
        <v>FAILED</v>
      </c>
    </row>
    <row r="11" spans="1:61">
      <c r="A11" s="33">
        <f>REGISTRATION!A12</f>
        <v>2</v>
      </c>
      <c r="B11" s="33" t="str">
        <f>REGISTRATION!B12</f>
        <v>2017-01-530</v>
      </c>
      <c r="C11" s="34" t="str">
        <f>UPPER(CONCATENATE(REGISTRATION!C12," ",REGISTRATION!D12," ",REGISTRATION!F12))</f>
        <v>AMBION MARK JOSEPH D</v>
      </c>
      <c r="D11" s="84">
        <v>38</v>
      </c>
      <c r="E11" s="73">
        <f>(D11/$D$9)*100</f>
        <v>76</v>
      </c>
      <c r="F11" s="76">
        <f t="shared" si="0"/>
        <v>22.8</v>
      </c>
      <c r="G11" s="84"/>
      <c r="H11" s="73">
        <f t="shared" ref="H11:H70" si="2">(G11/$G$9)*100</f>
        <v>0</v>
      </c>
      <c r="I11" s="76">
        <f t="shared" si="1"/>
        <v>0</v>
      </c>
      <c r="J11" s="84">
        <v>7</v>
      </c>
      <c r="K11" s="73">
        <f t="shared" ref="K11:K70" si="3">IFERROR(((J11/$J$9)*100), "")</f>
        <v>70</v>
      </c>
      <c r="L11" s="84">
        <v>29</v>
      </c>
      <c r="M11" s="73">
        <f t="shared" ref="M11:M70" si="4">IFERROR(((L11/$L$9)*100),"")</f>
        <v>96.666666666666671</v>
      </c>
      <c r="N11" s="84">
        <v>25</v>
      </c>
      <c r="O11" s="73">
        <f t="shared" ref="O11:O70" si="5">IFERROR(((N11/$N$9)*100),"")</f>
        <v>100</v>
      </c>
      <c r="P11" s="84"/>
      <c r="Q11" s="73">
        <f t="shared" ref="Q11:Q70" si="6">IFERROR(((P11/$P$9)*100),"")</f>
        <v>0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6.6666666666666679</v>
      </c>
      <c r="AO11" s="84"/>
      <c r="AP11" s="73">
        <f t="shared" ref="AP11:AP70" si="10">IFERROR(((AO11/$AO$9)*100),"")</f>
        <v>0</v>
      </c>
      <c r="AQ11" s="84"/>
      <c r="AR11" s="73">
        <f t="shared" ref="AR11:AR70" si="11">IFERROR(((AQ11/$AQ$9)*100),"")</f>
        <v>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0</v>
      </c>
      <c r="AV11" s="84"/>
      <c r="AW11" s="73">
        <f t="shared" ref="AW11:AW70" si="14">IFERROR(((AV11/$AV$9)*100),"")</f>
        <v>0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0</v>
      </c>
      <c r="BC11" s="78">
        <f t="shared" ref="BC11:BC70" si="18">IFERROR(SUM(BB11,AU11,AN11,I11,F11),"")</f>
        <v>29.466666666666669</v>
      </c>
      <c r="BD11" s="78">
        <f t="shared" ref="BD11:BD70" si="19">IFERROR(ROUND(BC11,2),"")</f>
        <v>29.47</v>
      </c>
      <c r="BE11" s="84"/>
      <c r="BF11" s="73" t="str">
        <f t="shared" ref="BF11:BF70" si="20">IFERROR(((BE11/$BE$9)*100),"")</f>
        <v/>
      </c>
      <c r="BG11" s="82">
        <f t="shared" ref="BG11:BG70" si="21">BC11</f>
        <v>29.466666666666669</v>
      </c>
      <c r="BH11" s="82">
        <f>IFERROR(VLOOKUP(BG11,REGISTRATION!$Q$22:$R$32,2),"")</f>
        <v>5</v>
      </c>
      <c r="BI11" s="74" t="str">
        <f t="shared" ref="BI11:BI70" si="22">IF(BH11&lt;=3,"PASSED","FAILED")</f>
        <v>FAILED</v>
      </c>
    </row>
    <row r="12" spans="1:61">
      <c r="A12" s="33">
        <f>REGISTRATION!A13</f>
        <v>3</v>
      </c>
      <c r="B12" s="33" t="str">
        <f>REGISTRATION!B13</f>
        <v>2017-01-085</v>
      </c>
      <c r="C12" s="34" t="str">
        <f>UPPER(CONCATENATE(REGISTRATION!C13," ",REGISTRATION!D13," ",REGISTRATION!F13))</f>
        <v>BAUTISTA MARY JOYCE DIANE C</v>
      </c>
      <c r="D12" s="84">
        <v>33</v>
      </c>
      <c r="E12" s="73">
        <f t="shared" ref="E12:E70" si="23">(D12/$D$9)*100</f>
        <v>66</v>
      </c>
      <c r="F12" s="76">
        <f t="shared" si="0"/>
        <v>19.8</v>
      </c>
      <c r="G12" s="84"/>
      <c r="H12" s="73">
        <f t="shared" si="2"/>
        <v>0</v>
      </c>
      <c r="I12" s="76">
        <f t="shared" si="1"/>
        <v>0</v>
      </c>
      <c r="J12" s="84">
        <v>9</v>
      </c>
      <c r="K12" s="73">
        <f t="shared" si="3"/>
        <v>90</v>
      </c>
      <c r="L12" s="84">
        <v>18</v>
      </c>
      <c r="M12" s="73">
        <f t="shared" si="4"/>
        <v>60</v>
      </c>
      <c r="N12" s="84">
        <v>25</v>
      </c>
      <c r="O12" s="73">
        <f t="shared" si="5"/>
        <v>100</v>
      </c>
      <c r="P12" s="84">
        <v>25</v>
      </c>
      <c r="Q12" s="73">
        <f t="shared" si="6"/>
        <v>100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8.75</v>
      </c>
      <c r="AO12" s="84"/>
      <c r="AP12" s="73">
        <f t="shared" si="10"/>
        <v>0</v>
      </c>
      <c r="AQ12" s="84"/>
      <c r="AR12" s="73">
        <f t="shared" si="11"/>
        <v>0</v>
      </c>
      <c r="AS12" s="84"/>
      <c r="AT12" s="73" t="str">
        <f t="shared" si="12"/>
        <v/>
      </c>
      <c r="AU12" s="76">
        <f t="shared" si="13"/>
        <v>0</v>
      </c>
      <c r="AV12" s="84"/>
      <c r="AW12" s="73">
        <f t="shared" si="14"/>
        <v>0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0</v>
      </c>
      <c r="BC12" s="78">
        <f t="shared" si="18"/>
        <v>28.55</v>
      </c>
      <c r="BD12" s="78">
        <f t="shared" si="19"/>
        <v>28.55</v>
      </c>
      <c r="BE12" s="84"/>
      <c r="BF12" s="73" t="str">
        <f t="shared" si="20"/>
        <v/>
      </c>
      <c r="BG12" s="82">
        <f t="shared" si="21"/>
        <v>28.55</v>
      </c>
      <c r="BH12" s="82">
        <f>IFERROR(VLOOKUP(BG12,REGISTRATION!$Q$22:$R$32,2),"")</f>
        <v>5</v>
      </c>
      <c r="BI12" s="74" t="str">
        <f t="shared" si="22"/>
        <v>FAILED</v>
      </c>
    </row>
    <row r="13" spans="1:61">
      <c r="A13" s="33">
        <f>REGISTRATION!A14</f>
        <v>4</v>
      </c>
      <c r="B13" s="33" t="str">
        <f>REGISTRATION!B14</f>
        <v>2017-01-257</v>
      </c>
      <c r="C13" s="34" t="str">
        <f>UPPER(CONCATENATE(REGISTRATION!C14," ",REGISTRATION!D14," ",REGISTRATION!F14))</f>
        <v xml:space="preserve">BEATINGO JOVELEENE </v>
      </c>
      <c r="D13" s="84">
        <v>42</v>
      </c>
      <c r="E13" s="73">
        <f t="shared" si="23"/>
        <v>84</v>
      </c>
      <c r="F13" s="76">
        <f t="shared" si="0"/>
        <v>25.2</v>
      </c>
      <c r="G13" s="84"/>
      <c r="H13" s="73">
        <f t="shared" si="2"/>
        <v>0</v>
      </c>
      <c r="I13" s="76">
        <f t="shared" si="1"/>
        <v>0</v>
      </c>
      <c r="J13" s="84">
        <v>8</v>
      </c>
      <c r="K13" s="73">
        <f t="shared" si="3"/>
        <v>80</v>
      </c>
      <c r="L13" s="84">
        <v>25</v>
      </c>
      <c r="M13" s="73">
        <f t="shared" si="4"/>
        <v>83.333333333333343</v>
      </c>
      <c r="N13" s="84">
        <v>25</v>
      </c>
      <c r="O13" s="73">
        <f t="shared" si="5"/>
        <v>100</v>
      </c>
      <c r="P13" s="84">
        <v>25</v>
      </c>
      <c r="Q13" s="73">
        <f t="shared" si="6"/>
        <v>100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9.0833333333333339</v>
      </c>
      <c r="AO13" s="84"/>
      <c r="AP13" s="73">
        <f t="shared" si="10"/>
        <v>0</v>
      </c>
      <c r="AQ13" s="84"/>
      <c r="AR13" s="73">
        <f t="shared" si="11"/>
        <v>0</v>
      </c>
      <c r="AS13" s="84"/>
      <c r="AT13" s="73" t="str">
        <f t="shared" si="12"/>
        <v/>
      </c>
      <c r="AU13" s="76">
        <f t="shared" si="13"/>
        <v>0</v>
      </c>
      <c r="AV13" s="84"/>
      <c r="AW13" s="73">
        <f t="shared" si="14"/>
        <v>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0</v>
      </c>
      <c r="BC13" s="78">
        <f t="shared" si="18"/>
        <v>34.283333333333331</v>
      </c>
      <c r="BD13" s="78">
        <f t="shared" si="19"/>
        <v>34.28</v>
      </c>
      <c r="BE13" s="84"/>
      <c r="BF13" s="73" t="str">
        <f t="shared" si="20"/>
        <v/>
      </c>
      <c r="BG13" s="82">
        <f t="shared" si="21"/>
        <v>34.283333333333331</v>
      </c>
      <c r="BH13" s="82">
        <f>IFERROR(VLOOKUP(BG13,REGISTRATION!$Q$22:$R$32,2),"")</f>
        <v>5</v>
      </c>
      <c r="BI13" s="74" t="str">
        <f t="shared" si="22"/>
        <v>FAILED</v>
      </c>
    </row>
    <row r="14" spans="1:61">
      <c r="A14" s="33">
        <f>REGISTRATION!A15</f>
        <v>5</v>
      </c>
      <c r="B14" s="33" t="str">
        <f>REGISTRATION!B15</f>
        <v>2017-01-196</v>
      </c>
      <c r="C14" s="34" t="str">
        <f>UPPER(CONCATENATE(REGISTRATION!C15," ",REGISTRATION!D15," ",REGISTRATION!F15))</f>
        <v>CAMARCE BRYLLE DEXTER T</v>
      </c>
      <c r="D14" s="84">
        <v>25</v>
      </c>
      <c r="E14" s="73">
        <f t="shared" si="23"/>
        <v>50</v>
      </c>
      <c r="F14" s="76">
        <f t="shared" si="0"/>
        <v>15</v>
      </c>
      <c r="G14" s="84"/>
      <c r="H14" s="73">
        <f t="shared" si="2"/>
        <v>0</v>
      </c>
      <c r="I14" s="76">
        <f t="shared" si="1"/>
        <v>0</v>
      </c>
      <c r="J14" s="84">
        <v>7</v>
      </c>
      <c r="K14" s="73">
        <f t="shared" si="3"/>
        <v>70</v>
      </c>
      <c r="L14" s="84">
        <v>24</v>
      </c>
      <c r="M14" s="73">
        <f t="shared" si="4"/>
        <v>80</v>
      </c>
      <c r="N14" s="84">
        <v>25</v>
      </c>
      <c r="O14" s="73">
        <f t="shared" si="5"/>
        <v>100</v>
      </c>
      <c r="P14" s="84">
        <v>20</v>
      </c>
      <c r="Q14" s="73">
        <f t="shared" si="6"/>
        <v>80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8.25</v>
      </c>
      <c r="AO14" s="84"/>
      <c r="AP14" s="73">
        <f t="shared" si="10"/>
        <v>0</v>
      </c>
      <c r="AQ14" s="84"/>
      <c r="AR14" s="73">
        <f t="shared" si="11"/>
        <v>0</v>
      </c>
      <c r="AS14" s="84"/>
      <c r="AT14" s="73" t="str">
        <f t="shared" si="12"/>
        <v/>
      </c>
      <c r="AU14" s="76">
        <f t="shared" si="13"/>
        <v>0</v>
      </c>
      <c r="AV14" s="84"/>
      <c r="AW14" s="73">
        <f t="shared" si="14"/>
        <v>0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0</v>
      </c>
      <c r="BC14" s="78">
        <f t="shared" si="18"/>
        <v>23.25</v>
      </c>
      <c r="BD14" s="78">
        <f t="shared" si="19"/>
        <v>23.25</v>
      </c>
      <c r="BE14" s="84"/>
      <c r="BF14" s="73" t="str">
        <f t="shared" si="20"/>
        <v/>
      </c>
      <c r="BG14" s="82">
        <f t="shared" si="21"/>
        <v>23.25</v>
      </c>
      <c r="BH14" s="82">
        <f>IFERROR(VLOOKUP(BG14,REGISTRATION!$Q$22:$R$32,2),"")</f>
        <v>5</v>
      </c>
      <c r="BI14" s="74" t="str">
        <f t="shared" si="22"/>
        <v>FAILED</v>
      </c>
    </row>
    <row r="15" spans="1:61">
      <c r="A15" s="33">
        <f>REGISTRATION!A16</f>
        <v>6</v>
      </c>
      <c r="B15" s="33" t="str">
        <f>REGISTRATION!B16</f>
        <v>2017-01-318</v>
      </c>
      <c r="C15" s="34" t="str">
        <f>UPPER(CONCATENATE(REGISTRATION!C16," ",REGISTRATION!D16," ",REGISTRATION!F16))</f>
        <v>CORBILLA CELINA M</v>
      </c>
      <c r="D15" s="84">
        <v>30</v>
      </c>
      <c r="E15" s="73">
        <f t="shared" si="23"/>
        <v>60</v>
      </c>
      <c r="F15" s="76">
        <f t="shared" si="0"/>
        <v>18</v>
      </c>
      <c r="G15" s="84"/>
      <c r="H15" s="73">
        <f t="shared" si="2"/>
        <v>0</v>
      </c>
      <c r="I15" s="76">
        <f t="shared" si="1"/>
        <v>0</v>
      </c>
      <c r="J15" s="84">
        <v>7</v>
      </c>
      <c r="K15" s="73">
        <f t="shared" si="3"/>
        <v>70</v>
      </c>
      <c r="L15" s="84">
        <v>23</v>
      </c>
      <c r="M15" s="73">
        <f t="shared" si="4"/>
        <v>76.666666666666671</v>
      </c>
      <c r="N15" s="84">
        <v>25</v>
      </c>
      <c r="O15" s="73">
        <f t="shared" si="5"/>
        <v>100</v>
      </c>
      <c r="P15" s="84">
        <v>25</v>
      </c>
      <c r="Q15" s="73">
        <f t="shared" si="6"/>
        <v>100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8.6666666666666679</v>
      </c>
      <c r="AO15" s="84"/>
      <c r="AP15" s="73">
        <f t="shared" si="10"/>
        <v>0</v>
      </c>
      <c r="AQ15" s="84"/>
      <c r="AR15" s="73">
        <f t="shared" si="11"/>
        <v>0</v>
      </c>
      <c r="AS15" s="84"/>
      <c r="AT15" s="73" t="str">
        <f t="shared" si="12"/>
        <v/>
      </c>
      <c r="AU15" s="76">
        <f t="shared" si="13"/>
        <v>0</v>
      </c>
      <c r="AV15" s="84"/>
      <c r="AW15" s="73">
        <f t="shared" si="14"/>
        <v>0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0</v>
      </c>
      <c r="BC15" s="78">
        <f t="shared" si="18"/>
        <v>26.666666666666668</v>
      </c>
      <c r="BD15" s="78">
        <f t="shared" si="19"/>
        <v>26.67</v>
      </c>
      <c r="BE15" s="84"/>
      <c r="BF15" s="73" t="str">
        <f t="shared" si="20"/>
        <v/>
      </c>
      <c r="BG15" s="82">
        <f t="shared" si="21"/>
        <v>26.666666666666668</v>
      </c>
      <c r="BH15" s="82">
        <f>IFERROR(VLOOKUP(BG15,REGISTRATION!$Q$22:$R$32,2),"")</f>
        <v>5</v>
      </c>
      <c r="BI15" s="74" t="str">
        <f t="shared" si="22"/>
        <v>FAILED</v>
      </c>
    </row>
    <row r="16" spans="1:61">
      <c r="A16" s="33">
        <f>REGISTRATION!A17</f>
        <v>7</v>
      </c>
      <c r="B16" s="33" t="str">
        <f>REGISTRATION!B17</f>
        <v>2017-01-636</v>
      </c>
      <c r="C16" s="34" t="str">
        <f>UPPER(CONCATENATE(REGISTRATION!C17," ",REGISTRATION!D17," ",REGISTRATION!F17))</f>
        <v>CUADRA HUGH JHANSEN M</v>
      </c>
      <c r="D16" s="84">
        <v>24</v>
      </c>
      <c r="E16" s="73">
        <f t="shared" si="23"/>
        <v>48</v>
      </c>
      <c r="F16" s="76">
        <f t="shared" si="0"/>
        <v>14.399999999999999</v>
      </c>
      <c r="G16" s="84"/>
      <c r="H16" s="73">
        <f t="shared" si="2"/>
        <v>0</v>
      </c>
      <c r="I16" s="76">
        <f t="shared" si="1"/>
        <v>0</v>
      </c>
      <c r="J16" s="84"/>
      <c r="K16" s="73">
        <f t="shared" si="3"/>
        <v>0</v>
      </c>
      <c r="L16" s="84"/>
      <c r="M16" s="73">
        <f t="shared" si="4"/>
        <v>0</v>
      </c>
      <c r="N16" s="84">
        <v>10</v>
      </c>
      <c r="O16" s="73">
        <f t="shared" si="5"/>
        <v>40</v>
      </c>
      <c r="P16" s="84"/>
      <c r="Q16" s="73">
        <f t="shared" si="6"/>
        <v>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</v>
      </c>
      <c r="AO16" s="84"/>
      <c r="AP16" s="73">
        <f t="shared" si="10"/>
        <v>0</v>
      </c>
      <c r="AQ16" s="84"/>
      <c r="AR16" s="73">
        <f t="shared" si="11"/>
        <v>0</v>
      </c>
      <c r="AS16" s="84"/>
      <c r="AT16" s="73" t="str">
        <f t="shared" si="12"/>
        <v/>
      </c>
      <c r="AU16" s="76">
        <f t="shared" si="13"/>
        <v>0</v>
      </c>
      <c r="AV16" s="84"/>
      <c r="AW16" s="73">
        <f t="shared" si="14"/>
        <v>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15.399999999999999</v>
      </c>
      <c r="BD16" s="78">
        <f t="shared" si="19"/>
        <v>15.4</v>
      </c>
      <c r="BE16" s="84"/>
      <c r="BF16" s="73" t="str">
        <f t="shared" si="20"/>
        <v/>
      </c>
      <c r="BG16" s="82">
        <f t="shared" si="21"/>
        <v>15.399999999999999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2017-01-586</v>
      </c>
      <c r="C17" s="34" t="str">
        <f>UPPER(CONCATENATE(REGISTRATION!C18," ",REGISTRATION!D18," ",REGISTRATION!F18))</f>
        <v>DEJAÑO ELIZANDER ALLAN B</v>
      </c>
      <c r="D17" s="84">
        <v>34</v>
      </c>
      <c r="E17" s="73">
        <f t="shared" si="23"/>
        <v>68</v>
      </c>
      <c r="F17" s="76">
        <f t="shared" si="0"/>
        <v>20.399999999999999</v>
      </c>
      <c r="G17" s="84"/>
      <c r="H17" s="73">
        <f t="shared" si="2"/>
        <v>0</v>
      </c>
      <c r="I17" s="76">
        <f t="shared" si="1"/>
        <v>0</v>
      </c>
      <c r="J17" s="84">
        <v>8</v>
      </c>
      <c r="K17" s="73">
        <f t="shared" si="3"/>
        <v>80</v>
      </c>
      <c r="L17" s="84">
        <v>28</v>
      </c>
      <c r="M17" s="73">
        <f t="shared" si="4"/>
        <v>93.333333333333329</v>
      </c>
      <c r="N17" s="84"/>
      <c r="O17" s="73">
        <f t="shared" si="5"/>
        <v>0</v>
      </c>
      <c r="P17" s="84"/>
      <c r="Q17" s="73">
        <f t="shared" si="6"/>
        <v>0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4.333333333333333</v>
      </c>
      <c r="AO17" s="84"/>
      <c r="AP17" s="73">
        <f t="shared" si="10"/>
        <v>0</v>
      </c>
      <c r="AQ17" s="84"/>
      <c r="AR17" s="73">
        <f t="shared" si="11"/>
        <v>0</v>
      </c>
      <c r="AS17" s="84"/>
      <c r="AT17" s="73" t="str">
        <f t="shared" si="12"/>
        <v/>
      </c>
      <c r="AU17" s="76">
        <f t="shared" si="13"/>
        <v>0</v>
      </c>
      <c r="AV17" s="84"/>
      <c r="AW17" s="73">
        <f t="shared" si="14"/>
        <v>0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0</v>
      </c>
      <c r="BC17" s="78">
        <f t="shared" si="18"/>
        <v>24.733333333333331</v>
      </c>
      <c r="BD17" s="78">
        <f t="shared" si="19"/>
        <v>24.73</v>
      </c>
      <c r="BE17" s="84"/>
      <c r="BF17" s="73" t="str">
        <f t="shared" si="20"/>
        <v/>
      </c>
      <c r="BG17" s="82">
        <f t="shared" si="21"/>
        <v>24.733333333333331</v>
      </c>
      <c r="BH17" s="82">
        <f>IFERROR(VLOOKUP(BG17,REGISTRATION!$Q$22:$R$32,2),"")</f>
        <v>5</v>
      </c>
      <c r="BI17" s="74" t="str">
        <f t="shared" si="22"/>
        <v>FAILED</v>
      </c>
    </row>
    <row r="18" spans="1:61">
      <c r="A18" s="33">
        <f>REGISTRATION!A19</f>
        <v>9</v>
      </c>
      <c r="B18" s="33" t="str">
        <f>REGISTRATION!B19</f>
        <v>2017-01-582</v>
      </c>
      <c r="C18" s="34" t="str">
        <f>UPPER(CONCATENATE(REGISTRATION!C19," ",REGISTRATION!D19," ",REGISTRATION!F19))</f>
        <v>DERPO KENJI RENZ B</v>
      </c>
      <c r="D18" s="84">
        <v>33</v>
      </c>
      <c r="E18" s="73">
        <f t="shared" si="23"/>
        <v>66</v>
      </c>
      <c r="F18" s="76">
        <f t="shared" si="0"/>
        <v>19.8</v>
      </c>
      <c r="G18" s="84"/>
      <c r="H18" s="73">
        <f t="shared" si="2"/>
        <v>0</v>
      </c>
      <c r="I18" s="76">
        <f t="shared" si="1"/>
        <v>0</v>
      </c>
      <c r="J18" s="84"/>
      <c r="K18" s="73">
        <f t="shared" si="3"/>
        <v>0</v>
      </c>
      <c r="L18" s="84"/>
      <c r="M18" s="73">
        <f t="shared" si="4"/>
        <v>0</v>
      </c>
      <c r="N18" s="84">
        <v>25</v>
      </c>
      <c r="O18" s="73">
        <f t="shared" si="5"/>
        <v>100</v>
      </c>
      <c r="P18" s="84">
        <v>25</v>
      </c>
      <c r="Q18" s="73">
        <f t="shared" si="6"/>
        <v>100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5</v>
      </c>
      <c r="AO18" s="84"/>
      <c r="AP18" s="73">
        <f t="shared" si="10"/>
        <v>0</v>
      </c>
      <c r="AQ18" s="84"/>
      <c r="AR18" s="73">
        <f t="shared" si="11"/>
        <v>0</v>
      </c>
      <c r="AS18" s="84"/>
      <c r="AT18" s="73" t="str">
        <f t="shared" si="12"/>
        <v/>
      </c>
      <c r="AU18" s="76">
        <f t="shared" si="13"/>
        <v>0</v>
      </c>
      <c r="AV18" s="84"/>
      <c r="AW18" s="73">
        <f t="shared" si="14"/>
        <v>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0</v>
      </c>
      <c r="BC18" s="78">
        <f t="shared" si="18"/>
        <v>24.8</v>
      </c>
      <c r="BD18" s="78">
        <f t="shared" si="19"/>
        <v>24.8</v>
      </c>
      <c r="BE18" s="84"/>
      <c r="BF18" s="73" t="str">
        <f t="shared" si="20"/>
        <v/>
      </c>
      <c r="BG18" s="82">
        <f t="shared" si="21"/>
        <v>24.8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2017-01-470</v>
      </c>
      <c r="C19" s="34" t="str">
        <f>UPPER(CONCATENATE(REGISTRATION!C20," ",REGISTRATION!D20," ",REGISTRATION!F20))</f>
        <v>DINO DRAKE LANCELOT C</v>
      </c>
      <c r="D19" s="84">
        <v>32</v>
      </c>
      <c r="E19" s="73">
        <f t="shared" si="23"/>
        <v>64</v>
      </c>
      <c r="F19" s="76">
        <f t="shared" si="0"/>
        <v>19.2</v>
      </c>
      <c r="G19" s="84"/>
      <c r="H19" s="73">
        <f t="shared" si="2"/>
        <v>0</v>
      </c>
      <c r="I19" s="76">
        <f t="shared" si="1"/>
        <v>0</v>
      </c>
      <c r="J19" s="84">
        <v>9</v>
      </c>
      <c r="K19" s="73">
        <f t="shared" si="3"/>
        <v>90</v>
      </c>
      <c r="L19" s="84">
        <v>27</v>
      </c>
      <c r="M19" s="73">
        <f t="shared" si="4"/>
        <v>90</v>
      </c>
      <c r="N19" s="84">
        <v>25</v>
      </c>
      <c r="O19" s="73">
        <f t="shared" si="5"/>
        <v>100</v>
      </c>
      <c r="P19" s="84">
        <v>25</v>
      </c>
      <c r="Q19" s="73">
        <f t="shared" si="6"/>
        <v>100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9.5</v>
      </c>
      <c r="AO19" s="84"/>
      <c r="AP19" s="73">
        <f t="shared" si="10"/>
        <v>0</v>
      </c>
      <c r="AQ19" s="84"/>
      <c r="AR19" s="73">
        <f t="shared" si="11"/>
        <v>0</v>
      </c>
      <c r="AS19" s="84"/>
      <c r="AT19" s="73" t="str">
        <f t="shared" si="12"/>
        <v/>
      </c>
      <c r="AU19" s="76">
        <f t="shared" si="13"/>
        <v>0</v>
      </c>
      <c r="AV19" s="84"/>
      <c r="AW19" s="73">
        <f t="shared" si="14"/>
        <v>0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0</v>
      </c>
      <c r="BC19" s="78">
        <f t="shared" si="18"/>
        <v>28.7</v>
      </c>
      <c r="BD19" s="78">
        <f t="shared" si="19"/>
        <v>28.7</v>
      </c>
      <c r="BE19" s="84"/>
      <c r="BF19" s="73" t="str">
        <f t="shared" si="20"/>
        <v/>
      </c>
      <c r="BG19" s="82">
        <f t="shared" si="21"/>
        <v>28.7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REGISTRATION!A21</f>
        <v>11</v>
      </c>
      <c r="B20" s="33" t="str">
        <f>REGISTRATION!B21</f>
        <v>2017-01-724</v>
      </c>
      <c r="C20" s="34" t="str">
        <f>UPPER(CONCATENATE(REGISTRATION!C21," ",REGISTRATION!D21," ",REGISTRATION!F21))</f>
        <v>GARCIA THEODORE SEBASTIAN A</v>
      </c>
      <c r="D20" s="84">
        <v>29</v>
      </c>
      <c r="E20" s="73">
        <f t="shared" si="23"/>
        <v>57.999999999999993</v>
      </c>
      <c r="F20" s="76">
        <f t="shared" si="0"/>
        <v>17.399999999999999</v>
      </c>
      <c r="G20" s="84"/>
      <c r="H20" s="73">
        <f t="shared" si="2"/>
        <v>0</v>
      </c>
      <c r="I20" s="76">
        <f t="shared" si="1"/>
        <v>0</v>
      </c>
      <c r="J20" s="84"/>
      <c r="K20" s="73">
        <f t="shared" si="3"/>
        <v>0</v>
      </c>
      <c r="L20" s="84">
        <v>23</v>
      </c>
      <c r="M20" s="73">
        <f t="shared" si="4"/>
        <v>76.666666666666671</v>
      </c>
      <c r="N20" s="84">
        <v>25</v>
      </c>
      <c r="O20" s="73">
        <f t="shared" si="5"/>
        <v>100</v>
      </c>
      <c r="P20" s="84"/>
      <c r="Q20" s="73">
        <f t="shared" si="6"/>
        <v>0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4.416666666666667</v>
      </c>
      <c r="AO20" s="84"/>
      <c r="AP20" s="73">
        <f t="shared" si="10"/>
        <v>0</v>
      </c>
      <c r="AQ20" s="84"/>
      <c r="AR20" s="73">
        <f t="shared" si="11"/>
        <v>0</v>
      </c>
      <c r="AS20" s="84"/>
      <c r="AT20" s="73" t="str">
        <f t="shared" si="12"/>
        <v/>
      </c>
      <c r="AU20" s="76">
        <f t="shared" si="13"/>
        <v>0</v>
      </c>
      <c r="AV20" s="84"/>
      <c r="AW20" s="73">
        <f t="shared" si="14"/>
        <v>0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0</v>
      </c>
      <c r="BC20" s="78">
        <f t="shared" si="18"/>
        <v>21.816666666666666</v>
      </c>
      <c r="BD20" s="78">
        <f t="shared" si="19"/>
        <v>21.82</v>
      </c>
      <c r="BE20" s="84"/>
      <c r="BF20" s="73" t="str">
        <f t="shared" si="20"/>
        <v/>
      </c>
      <c r="BG20" s="82">
        <f t="shared" si="21"/>
        <v>21.816666666666666</v>
      </c>
      <c r="BH20" s="82">
        <f>IFERROR(VLOOKUP(BG20,REGISTRATION!$Q$22:$R$32,2),"")</f>
        <v>5</v>
      </c>
      <c r="BI20" s="74" t="str">
        <f t="shared" si="22"/>
        <v>FAILED</v>
      </c>
    </row>
    <row r="21" spans="1:61">
      <c r="A21" s="33">
        <f>REGISTRATION!A22</f>
        <v>12</v>
      </c>
      <c r="B21" s="33" t="str">
        <f>REGISTRATION!B22</f>
        <v>2017-01-529</v>
      </c>
      <c r="C21" s="34" t="str">
        <f>UPPER(CONCATENATE(REGISTRATION!C22," ",REGISTRATION!D22," ",REGISTRATION!F22))</f>
        <v>GUERRERO PAUL EDMAR F</v>
      </c>
      <c r="D21" s="84">
        <v>37</v>
      </c>
      <c r="E21" s="73">
        <f t="shared" si="23"/>
        <v>74</v>
      </c>
      <c r="F21" s="76">
        <f t="shared" si="0"/>
        <v>22.2</v>
      </c>
      <c r="G21" s="84"/>
      <c r="H21" s="73">
        <f t="shared" si="2"/>
        <v>0</v>
      </c>
      <c r="I21" s="76">
        <f t="shared" si="1"/>
        <v>0</v>
      </c>
      <c r="J21" s="84">
        <v>8</v>
      </c>
      <c r="K21" s="73">
        <f t="shared" si="3"/>
        <v>80</v>
      </c>
      <c r="L21" s="84">
        <v>30</v>
      </c>
      <c r="M21" s="73">
        <f t="shared" si="4"/>
        <v>100</v>
      </c>
      <c r="N21" s="84">
        <v>25</v>
      </c>
      <c r="O21" s="73">
        <f t="shared" si="5"/>
        <v>100</v>
      </c>
      <c r="P21" s="84">
        <v>20</v>
      </c>
      <c r="Q21" s="73">
        <f t="shared" si="6"/>
        <v>80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9</v>
      </c>
      <c r="AO21" s="84"/>
      <c r="AP21" s="73">
        <f t="shared" si="10"/>
        <v>0</v>
      </c>
      <c r="AQ21" s="84"/>
      <c r="AR21" s="73">
        <f t="shared" si="11"/>
        <v>0</v>
      </c>
      <c r="AS21" s="84"/>
      <c r="AT21" s="73" t="str">
        <f t="shared" si="12"/>
        <v/>
      </c>
      <c r="AU21" s="76">
        <f t="shared" si="13"/>
        <v>0</v>
      </c>
      <c r="AV21" s="84"/>
      <c r="AW21" s="73">
        <f t="shared" si="14"/>
        <v>0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0</v>
      </c>
      <c r="BC21" s="78">
        <f t="shared" si="18"/>
        <v>31.2</v>
      </c>
      <c r="BD21" s="78">
        <f t="shared" si="19"/>
        <v>31.2</v>
      </c>
      <c r="BE21" s="84"/>
      <c r="BF21" s="73" t="str">
        <f t="shared" si="20"/>
        <v/>
      </c>
      <c r="BG21" s="82">
        <f t="shared" si="21"/>
        <v>31.2</v>
      </c>
      <c r="BH21" s="82">
        <f>IFERROR(VLOOKUP(BG21,REGISTRATION!$Q$22:$R$32,2),"")</f>
        <v>5</v>
      </c>
      <c r="BI21" s="74" t="str">
        <f t="shared" si="22"/>
        <v>FAILED</v>
      </c>
    </row>
    <row r="22" spans="1:61">
      <c r="A22" s="33">
        <f>REGISTRATION!A23</f>
        <v>13</v>
      </c>
      <c r="B22" s="33" t="str">
        <f>REGISTRATION!B23</f>
        <v>2017-01-701</v>
      </c>
      <c r="C22" s="34" t="str">
        <f>UPPER(CONCATENATE(REGISTRATION!C23," ",REGISTRATION!D23," ",REGISTRATION!F23))</f>
        <v>IMPERIO RONALD BENEDICT M</v>
      </c>
      <c r="D22" s="84">
        <v>26</v>
      </c>
      <c r="E22" s="73">
        <f t="shared" si="23"/>
        <v>52</v>
      </c>
      <c r="F22" s="76">
        <f t="shared" si="0"/>
        <v>15.6</v>
      </c>
      <c r="G22" s="84"/>
      <c r="H22" s="73">
        <f t="shared" si="2"/>
        <v>0</v>
      </c>
      <c r="I22" s="76">
        <f t="shared" si="1"/>
        <v>0</v>
      </c>
      <c r="J22" s="84"/>
      <c r="K22" s="73">
        <f t="shared" si="3"/>
        <v>0</v>
      </c>
      <c r="L22" s="84">
        <v>26</v>
      </c>
      <c r="M22" s="73">
        <f t="shared" si="4"/>
        <v>86.666666666666671</v>
      </c>
      <c r="N22" s="84">
        <v>10</v>
      </c>
      <c r="O22" s="73">
        <f t="shared" si="5"/>
        <v>40</v>
      </c>
      <c r="P22" s="84">
        <v>25</v>
      </c>
      <c r="Q22" s="73">
        <f t="shared" si="6"/>
        <v>100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5.6666666666666679</v>
      </c>
      <c r="AO22" s="84"/>
      <c r="AP22" s="73">
        <f t="shared" si="10"/>
        <v>0</v>
      </c>
      <c r="AQ22" s="84"/>
      <c r="AR22" s="73">
        <f t="shared" si="11"/>
        <v>0</v>
      </c>
      <c r="AS22" s="84"/>
      <c r="AT22" s="73" t="str">
        <f t="shared" si="12"/>
        <v/>
      </c>
      <c r="AU22" s="76">
        <f t="shared" si="13"/>
        <v>0</v>
      </c>
      <c r="AV22" s="84"/>
      <c r="AW22" s="73">
        <f t="shared" si="14"/>
        <v>0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0</v>
      </c>
      <c r="BC22" s="78">
        <f t="shared" si="18"/>
        <v>21.266666666666666</v>
      </c>
      <c r="BD22" s="78">
        <f t="shared" si="19"/>
        <v>21.27</v>
      </c>
      <c r="BE22" s="84"/>
      <c r="BF22" s="73" t="str">
        <f t="shared" si="20"/>
        <v/>
      </c>
      <c r="BG22" s="82">
        <f t="shared" si="21"/>
        <v>21.266666666666666</v>
      </c>
      <c r="BH22" s="82">
        <f>IFERROR(VLOOKUP(BG22,REGISTRATION!$Q$22:$R$32,2),"")</f>
        <v>5</v>
      </c>
      <c r="BI22" s="74" t="str">
        <f t="shared" si="22"/>
        <v>FAILED</v>
      </c>
    </row>
    <row r="23" spans="1:61">
      <c r="A23" s="33">
        <f>REGISTRATION!A24</f>
        <v>14</v>
      </c>
      <c r="B23" s="33" t="str">
        <f>REGISTRATION!B24</f>
        <v>2017-01-310</v>
      </c>
      <c r="C23" s="34" t="str">
        <f>UPPER(CONCATENATE(REGISTRATION!C24," ",REGISTRATION!D24," ",REGISTRATION!F24))</f>
        <v>MABATO CHARISSE JANE S</v>
      </c>
      <c r="D23" s="84">
        <v>34</v>
      </c>
      <c r="E23" s="73">
        <f t="shared" si="23"/>
        <v>68</v>
      </c>
      <c r="F23" s="76">
        <f t="shared" si="0"/>
        <v>20.399999999999999</v>
      </c>
      <c r="G23" s="84"/>
      <c r="H23" s="73">
        <f t="shared" si="2"/>
        <v>0</v>
      </c>
      <c r="I23" s="76">
        <f t="shared" si="1"/>
        <v>0</v>
      </c>
      <c r="J23" s="84">
        <v>8</v>
      </c>
      <c r="K23" s="73">
        <f t="shared" si="3"/>
        <v>80</v>
      </c>
      <c r="L23" s="84">
        <v>19</v>
      </c>
      <c r="M23" s="73">
        <f t="shared" si="4"/>
        <v>63.333333333333329</v>
      </c>
      <c r="N23" s="84">
        <v>22</v>
      </c>
      <c r="O23" s="73">
        <f t="shared" si="5"/>
        <v>88</v>
      </c>
      <c r="P23" s="84">
        <v>25</v>
      </c>
      <c r="Q23" s="73">
        <f t="shared" si="6"/>
        <v>100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8.2833333333333332</v>
      </c>
      <c r="AO23" s="84"/>
      <c r="AP23" s="73">
        <f t="shared" si="10"/>
        <v>0</v>
      </c>
      <c r="AQ23" s="84"/>
      <c r="AR23" s="73">
        <f t="shared" si="11"/>
        <v>0</v>
      </c>
      <c r="AS23" s="84"/>
      <c r="AT23" s="73" t="str">
        <f t="shared" si="12"/>
        <v/>
      </c>
      <c r="AU23" s="76">
        <f t="shared" si="13"/>
        <v>0</v>
      </c>
      <c r="AV23" s="84"/>
      <c r="AW23" s="73">
        <f t="shared" si="14"/>
        <v>0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0</v>
      </c>
      <c r="BC23" s="78">
        <f t="shared" si="18"/>
        <v>28.68333333333333</v>
      </c>
      <c r="BD23" s="78">
        <f t="shared" si="19"/>
        <v>28.68</v>
      </c>
      <c r="BE23" s="84"/>
      <c r="BF23" s="73" t="str">
        <f t="shared" si="20"/>
        <v/>
      </c>
      <c r="BG23" s="82">
        <f t="shared" si="21"/>
        <v>28.68333333333333</v>
      </c>
      <c r="BH23" s="82">
        <f>IFERROR(VLOOKUP(BG23,REGISTRATION!$Q$22:$R$32,2),"")</f>
        <v>5</v>
      </c>
      <c r="BI23" s="74" t="str">
        <f t="shared" si="22"/>
        <v>FAILED</v>
      </c>
    </row>
    <row r="24" spans="1:61">
      <c r="A24" s="33">
        <f>REGISTRATION!A25</f>
        <v>15</v>
      </c>
      <c r="B24" s="33" t="str">
        <f>REGISTRATION!B25</f>
        <v>2014-01-1131</v>
      </c>
      <c r="C24" s="34" t="str">
        <f>UPPER(CONCATENATE(REGISTRATION!C25," ",REGISTRATION!D25," ",REGISTRATION!F25))</f>
        <v>MATIAS RYAN CHRISTIAN M</v>
      </c>
      <c r="D24" s="84">
        <v>36</v>
      </c>
      <c r="E24" s="73">
        <f t="shared" si="23"/>
        <v>72</v>
      </c>
      <c r="F24" s="76">
        <f t="shared" si="0"/>
        <v>21.599999999999998</v>
      </c>
      <c r="G24" s="84"/>
      <c r="H24" s="73">
        <f t="shared" si="2"/>
        <v>0</v>
      </c>
      <c r="I24" s="76">
        <f t="shared" si="1"/>
        <v>0</v>
      </c>
      <c r="J24" s="84">
        <v>6</v>
      </c>
      <c r="K24" s="73">
        <f t="shared" si="3"/>
        <v>60</v>
      </c>
      <c r="L24" s="84">
        <v>26</v>
      </c>
      <c r="M24" s="73">
        <f t="shared" si="4"/>
        <v>86.666666666666671</v>
      </c>
      <c r="N24" s="84"/>
      <c r="O24" s="73">
        <f t="shared" si="5"/>
        <v>0</v>
      </c>
      <c r="P24" s="84"/>
      <c r="Q24" s="73">
        <f t="shared" si="6"/>
        <v>0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3.6666666666666674</v>
      </c>
      <c r="AO24" s="84"/>
      <c r="AP24" s="73">
        <f t="shared" si="10"/>
        <v>0</v>
      </c>
      <c r="AQ24" s="84"/>
      <c r="AR24" s="73">
        <f t="shared" si="11"/>
        <v>0</v>
      </c>
      <c r="AS24" s="84"/>
      <c r="AT24" s="73" t="str">
        <f t="shared" si="12"/>
        <v/>
      </c>
      <c r="AU24" s="76">
        <f t="shared" si="13"/>
        <v>0</v>
      </c>
      <c r="AV24" s="84"/>
      <c r="AW24" s="73">
        <f t="shared" si="14"/>
        <v>0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0</v>
      </c>
      <c r="BC24" s="78">
        <f t="shared" si="18"/>
        <v>25.266666666666666</v>
      </c>
      <c r="BD24" s="78">
        <f t="shared" si="19"/>
        <v>25.27</v>
      </c>
      <c r="BE24" s="84"/>
      <c r="BF24" s="73" t="str">
        <f t="shared" si="20"/>
        <v/>
      </c>
      <c r="BG24" s="82">
        <f t="shared" si="21"/>
        <v>25.266666666666666</v>
      </c>
      <c r="BH24" s="82">
        <f>IFERROR(VLOOKUP(BG24,REGISTRATION!$Q$22:$R$32,2),"")</f>
        <v>5</v>
      </c>
      <c r="BI24" s="74" t="str">
        <f t="shared" si="22"/>
        <v>FAILED</v>
      </c>
    </row>
    <row r="25" spans="1:61">
      <c r="A25" s="33">
        <f>REGISTRATION!A26</f>
        <v>16</v>
      </c>
      <c r="B25" s="33" t="str">
        <f>REGISTRATION!B26</f>
        <v>2017-01-329</v>
      </c>
      <c r="C25" s="34" t="str">
        <f>UPPER(CONCATENATE(REGISTRATION!C26," ",REGISTRATION!D26," ",REGISTRATION!F26))</f>
        <v>MOROÑA IRENE F</v>
      </c>
      <c r="D25" s="84">
        <v>35</v>
      </c>
      <c r="E25" s="73">
        <f t="shared" si="23"/>
        <v>70</v>
      </c>
      <c r="F25" s="76">
        <f t="shared" si="0"/>
        <v>21</v>
      </c>
      <c r="G25" s="84"/>
      <c r="H25" s="73">
        <f t="shared" si="2"/>
        <v>0</v>
      </c>
      <c r="I25" s="76">
        <f t="shared" si="1"/>
        <v>0</v>
      </c>
      <c r="J25" s="84">
        <v>7</v>
      </c>
      <c r="K25" s="73">
        <f t="shared" si="3"/>
        <v>70</v>
      </c>
      <c r="L25" s="84">
        <v>20</v>
      </c>
      <c r="M25" s="73">
        <f t="shared" si="4"/>
        <v>66.666666666666657</v>
      </c>
      <c r="N25" s="84">
        <v>25</v>
      </c>
      <c r="O25" s="73">
        <f t="shared" si="5"/>
        <v>100</v>
      </c>
      <c r="P25" s="84">
        <v>25</v>
      </c>
      <c r="Q25" s="73">
        <f t="shared" si="6"/>
        <v>100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8.4166666666666661</v>
      </c>
      <c r="AO25" s="84"/>
      <c r="AP25" s="73">
        <f t="shared" si="10"/>
        <v>0</v>
      </c>
      <c r="AQ25" s="84"/>
      <c r="AR25" s="73">
        <f t="shared" si="11"/>
        <v>0</v>
      </c>
      <c r="AS25" s="84"/>
      <c r="AT25" s="73" t="str">
        <f t="shared" si="12"/>
        <v/>
      </c>
      <c r="AU25" s="76">
        <f t="shared" si="13"/>
        <v>0</v>
      </c>
      <c r="AV25" s="84"/>
      <c r="AW25" s="73">
        <f t="shared" si="14"/>
        <v>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0</v>
      </c>
      <c r="BC25" s="78">
        <f t="shared" si="18"/>
        <v>29.416666666666664</v>
      </c>
      <c r="BD25" s="78">
        <f t="shared" si="19"/>
        <v>29.42</v>
      </c>
      <c r="BE25" s="84"/>
      <c r="BF25" s="73" t="str">
        <f t="shared" si="20"/>
        <v/>
      </c>
      <c r="BG25" s="82">
        <f t="shared" si="21"/>
        <v>29.416666666666664</v>
      </c>
      <c r="BH25" s="82">
        <f>IFERROR(VLOOKUP(BG25,REGISTRATION!$Q$22:$R$32,2),"")</f>
        <v>5</v>
      </c>
      <c r="BI25" s="74" t="str">
        <f t="shared" si="22"/>
        <v>FAILED</v>
      </c>
    </row>
    <row r="26" spans="1:61">
      <c r="A26" s="33">
        <f>REGISTRATION!A27</f>
        <v>17</v>
      </c>
      <c r="B26" s="33" t="str">
        <f>REGISTRATION!B27</f>
        <v>2017-01-604</v>
      </c>
      <c r="C26" s="34" t="str">
        <f>UPPER(CONCATENATE(REGISTRATION!C27," ",REGISTRATION!D27," ",REGISTRATION!F27))</f>
        <v>NAVA HIROSHI G</v>
      </c>
      <c r="D26" s="84">
        <v>33</v>
      </c>
      <c r="E26" s="73">
        <f t="shared" si="23"/>
        <v>66</v>
      </c>
      <c r="F26" s="76">
        <f t="shared" si="0"/>
        <v>19.8</v>
      </c>
      <c r="G26" s="84"/>
      <c r="H26" s="73">
        <f t="shared" si="2"/>
        <v>0</v>
      </c>
      <c r="I26" s="76">
        <f t="shared" si="1"/>
        <v>0</v>
      </c>
      <c r="J26" s="84">
        <v>8</v>
      </c>
      <c r="K26" s="73">
        <f t="shared" si="3"/>
        <v>80</v>
      </c>
      <c r="L26" s="84">
        <v>23</v>
      </c>
      <c r="M26" s="73">
        <f t="shared" si="4"/>
        <v>76.666666666666671</v>
      </c>
      <c r="N26" s="84">
        <v>25</v>
      </c>
      <c r="O26" s="73">
        <f t="shared" si="5"/>
        <v>100</v>
      </c>
      <c r="P26" s="84">
        <v>25</v>
      </c>
      <c r="Q26" s="73">
        <f t="shared" si="6"/>
        <v>100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8.9166666666666679</v>
      </c>
      <c r="AO26" s="84"/>
      <c r="AP26" s="73">
        <f t="shared" si="10"/>
        <v>0</v>
      </c>
      <c r="AQ26" s="84"/>
      <c r="AR26" s="73">
        <f t="shared" si="11"/>
        <v>0</v>
      </c>
      <c r="AS26" s="84"/>
      <c r="AT26" s="73" t="str">
        <f t="shared" si="12"/>
        <v/>
      </c>
      <c r="AU26" s="76">
        <f t="shared" si="13"/>
        <v>0</v>
      </c>
      <c r="AV26" s="84"/>
      <c r="AW26" s="73">
        <f t="shared" si="14"/>
        <v>0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0</v>
      </c>
      <c r="BC26" s="78">
        <f t="shared" si="18"/>
        <v>28.716666666666669</v>
      </c>
      <c r="BD26" s="78">
        <f t="shared" si="19"/>
        <v>28.72</v>
      </c>
      <c r="BE26" s="84"/>
      <c r="BF26" s="73" t="str">
        <f t="shared" si="20"/>
        <v/>
      </c>
      <c r="BG26" s="82">
        <f t="shared" si="21"/>
        <v>28.716666666666669</v>
      </c>
      <c r="BH26" s="82">
        <f>IFERROR(VLOOKUP(BG26,REGISTRATION!$Q$22:$R$32,2),"")</f>
        <v>5</v>
      </c>
      <c r="BI26" s="74" t="str">
        <f t="shared" si="22"/>
        <v>FAILED</v>
      </c>
    </row>
    <row r="27" spans="1:61">
      <c r="A27" s="33">
        <f>REGISTRATION!A28</f>
        <v>18</v>
      </c>
      <c r="B27" s="33" t="str">
        <f>REGISTRATION!B28</f>
        <v>2017-01-473</v>
      </c>
      <c r="C27" s="34" t="str">
        <f>UPPER(CONCATENATE(REGISTRATION!C28," ",REGISTRATION!D28," ",REGISTRATION!F28))</f>
        <v>QUINTO JOSE MARI P</v>
      </c>
      <c r="D27" s="84">
        <v>32</v>
      </c>
      <c r="E27" s="73">
        <f t="shared" si="23"/>
        <v>64</v>
      </c>
      <c r="F27" s="76">
        <f t="shared" si="0"/>
        <v>19.2</v>
      </c>
      <c r="G27" s="84"/>
      <c r="H27" s="73">
        <f t="shared" si="2"/>
        <v>0</v>
      </c>
      <c r="I27" s="76">
        <f t="shared" si="1"/>
        <v>0</v>
      </c>
      <c r="J27" s="84">
        <v>10</v>
      </c>
      <c r="K27" s="73">
        <f t="shared" si="3"/>
        <v>100</v>
      </c>
      <c r="L27" s="84">
        <v>28</v>
      </c>
      <c r="M27" s="73">
        <f t="shared" si="4"/>
        <v>93.333333333333329</v>
      </c>
      <c r="N27" s="84">
        <v>25</v>
      </c>
      <c r="O27" s="73">
        <f t="shared" si="5"/>
        <v>100</v>
      </c>
      <c r="P27" s="84">
        <v>20</v>
      </c>
      <c r="Q27" s="73">
        <f t="shared" si="6"/>
        <v>80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9.3333333333333339</v>
      </c>
      <c r="AO27" s="84"/>
      <c r="AP27" s="73">
        <f t="shared" si="10"/>
        <v>0</v>
      </c>
      <c r="AQ27" s="84"/>
      <c r="AR27" s="73">
        <f t="shared" si="11"/>
        <v>0</v>
      </c>
      <c r="AS27" s="84"/>
      <c r="AT27" s="73" t="str">
        <f t="shared" si="12"/>
        <v/>
      </c>
      <c r="AU27" s="76">
        <f t="shared" si="13"/>
        <v>0</v>
      </c>
      <c r="AV27" s="84"/>
      <c r="AW27" s="73">
        <f t="shared" si="14"/>
        <v>0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0</v>
      </c>
      <c r="BC27" s="78">
        <f t="shared" si="18"/>
        <v>28.533333333333331</v>
      </c>
      <c r="BD27" s="78">
        <f t="shared" si="19"/>
        <v>28.53</v>
      </c>
      <c r="BE27" s="84"/>
      <c r="BF27" s="73" t="str">
        <f t="shared" si="20"/>
        <v/>
      </c>
      <c r="BG27" s="82">
        <f t="shared" si="21"/>
        <v>28.533333333333331</v>
      </c>
      <c r="BH27" s="82">
        <f>IFERROR(VLOOKUP(BG27,REGISTRATION!$Q$22:$R$32,2),"")</f>
        <v>5</v>
      </c>
      <c r="BI27" s="74" t="str">
        <f t="shared" si="22"/>
        <v>FAILED</v>
      </c>
    </row>
    <row r="28" spans="1:61">
      <c r="A28" s="33">
        <f>REGISTRATION!A29</f>
        <v>19</v>
      </c>
      <c r="B28" s="33" t="str">
        <f>REGISTRATION!B29</f>
        <v>2017-01-532</v>
      </c>
      <c r="C28" s="34" t="str">
        <f>UPPER(CONCATENATE(REGISTRATION!C29," ",REGISTRATION!D29," ",REGISTRATION!F29))</f>
        <v>SALI ALLAIZA MAE F</v>
      </c>
      <c r="D28" s="84">
        <v>29</v>
      </c>
      <c r="E28" s="73">
        <f t="shared" si="23"/>
        <v>57.999999999999993</v>
      </c>
      <c r="F28" s="76">
        <f t="shared" si="0"/>
        <v>17.399999999999999</v>
      </c>
      <c r="G28" s="84"/>
      <c r="H28" s="73">
        <f t="shared" si="2"/>
        <v>0</v>
      </c>
      <c r="I28" s="76">
        <f t="shared" si="1"/>
        <v>0</v>
      </c>
      <c r="J28" s="84">
        <v>9</v>
      </c>
      <c r="K28" s="73">
        <f t="shared" si="3"/>
        <v>90</v>
      </c>
      <c r="L28" s="84">
        <v>19</v>
      </c>
      <c r="M28" s="73">
        <f t="shared" si="4"/>
        <v>63.333333333333329</v>
      </c>
      <c r="N28" s="84">
        <v>25</v>
      </c>
      <c r="O28" s="73">
        <f t="shared" si="5"/>
        <v>100</v>
      </c>
      <c r="P28" s="84">
        <v>10</v>
      </c>
      <c r="Q28" s="73">
        <f t="shared" si="6"/>
        <v>40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7.333333333333333</v>
      </c>
      <c r="AO28" s="84"/>
      <c r="AP28" s="73">
        <f t="shared" si="10"/>
        <v>0</v>
      </c>
      <c r="AQ28" s="84"/>
      <c r="AR28" s="73">
        <f t="shared" si="11"/>
        <v>0</v>
      </c>
      <c r="AS28" s="84"/>
      <c r="AT28" s="73" t="str">
        <f t="shared" si="12"/>
        <v/>
      </c>
      <c r="AU28" s="76">
        <f t="shared" si="13"/>
        <v>0</v>
      </c>
      <c r="AV28" s="84"/>
      <c r="AW28" s="73">
        <f t="shared" si="14"/>
        <v>0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0</v>
      </c>
      <c r="BC28" s="78">
        <f t="shared" si="18"/>
        <v>24.733333333333331</v>
      </c>
      <c r="BD28" s="78">
        <f t="shared" si="19"/>
        <v>24.73</v>
      </c>
      <c r="BE28" s="84"/>
      <c r="BF28" s="73" t="str">
        <f t="shared" si="20"/>
        <v/>
      </c>
      <c r="BG28" s="82">
        <f t="shared" si="21"/>
        <v>24.733333333333331</v>
      </c>
      <c r="BH28" s="82">
        <f>IFERROR(VLOOKUP(BG28,REGISTRATION!$Q$22:$R$32,2),"")</f>
        <v>5</v>
      </c>
      <c r="BI28" s="74" t="str">
        <f t="shared" si="22"/>
        <v>FAILED</v>
      </c>
    </row>
    <row r="29" spans="1:61">
      <c r="A29" s="33">
        <f>REGISTRATION!A30</f>
        <v>20</v>
      </c>
      <c r="B29" s="33" t="str">
        <f>REGISTRATION!B30</f>
        <v>2016-01-017</v>
      </c>
      <c r="C29" s="34" t="str">
        <f>UPPER(CONCATENATE(REGISTRATION!C30," ",REGISTRATION!D30," ",REGISTRATION!F30))</f>
        <v>SULIT FRANCIS R</v>
      </c>
      <c r="D29" s="84">
        <v>37</v>
      </c>
      <c r="E29" s="73">
        <f t="shared" si="23"/>
        <v>74</v>
      </c>
      <c r="F29" s="76">
        <f t="shared" si="0"/>
        <v>22.2</v>
      </c>
      <c r="G29" s="84"/>
      <c r="H29" s="73">
        <f t="shared" si="2"/>
        <v>0</v>
      </c>
      <c r="I29" s="76">
        <f t="shared" si="1"/>
        <v>0</v>
      </c>
      <c r="J29" s="84">
        <v>3</v>
      </c>
      <c r="K29" s="73">
        <f t="shared" si="3"/>
        <v>30</v>
      </c>
      <c r="L29" s="84">
        <v>26</v>
      </c>
      <c r="M29" s="73">
        <f t="shared" si="4"/>
        <v>86.666666666666671</v>
      </c>
      <c r="N29" s="84">
        <v>25</v>
      </c>
      <c r="O29" s="73">
        <f t="shared" si="5"/>
        <v>100</v>
      </c>
      <c r="P29" s="84">
        <v>25</v>
      </c>
      <c r="Q29" s="73">
        <f t="shared" si="6"/>
        <v>100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7.9166666666666679</v>
      </c>
      <c r="AO29" s="84"/>
      <c r="AP29" s="73">
        <f t="shared" si="10"/>
        <v>0</v>
      </c>
      <c r="AQ29" s="84"/>
      <c r="AR29" s="73">
        <f t="shared" si="11"/>
        <v>0</v>
      </c>
      <c r="AS29" s="84"/>
      <c r="AT29" s="73" t="str">
        <f t="shared" si="12"/>
        <v/>
      </c>
      <c r="AU29" s="76">
        <f t="shared" si="13"/>
        <v>0</v>
      </c>
      <c r="AV29" s="84"/>
      <c r="AW29" s="73">
        <f t="shared" si="14"/>
        <v>0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0</v>
      </c>
      <c r="BC29" s="78">
        <f t="shared" si="18"/>
        <v>30.116666666666667</v>
      </c>
      <c r="BD29" s="78">
        <f t="shared" si="19"/>
        <v>30.12</v>
      </c>
      <c r="BE29" s="84"/>
      <c r="BF29" s="73" t="str">
        <f t="shared" si="20"/>
        <v/>
      </c>
      <c r="BG29" s="82">
        <f t="shared" si="21"/>
        <v>30.116666666666667</v>
      </c>
      <c r="BH29" s="82">
        <f>IFERROR(VLOOKUP(BG29,REGISTRATION!$Q$22:$R$32,2),"")</f>
        <v>5</v>
      </c>
      <c r="BI29" s="74" t="str">
        <f t="shared" si="22"/>
        <v>FAILED</v>
      </c>
    </row>
    <row r="30" spans="1:61">
      <c r="A30" s="33">
        <f>REGISTRATION!A31</f>
        <v>21</v>
      </c>
      <c r="B30" s="33" t="str">
        <f>REGISTRATION!B31</f>
        <v>2017-01-340</v>
      </c>
      <c r="C30" s="34" t="str">
        <f>UPPER(CONCATENATE(REGISTRATION!C31," ",REGISTRATION!D31," ",REGISTRATION!F31))</f>
        <v>TEODORO RANDEL JOSHUA B</v>
      </c>
      <c r="D30" s="84">
        <v>31</v>
      </c>
      <c r="E30" s="73">
        <f t="shared" si="23"/>
        <v>62</v>
      </c>
      <c r="F30" s="76">
        <f t="shared" si="0"/>
        <v>18.599999999999998</v>
      </c>
      <c r="G30" s="84"/>
      <c r="H30" s="73">
        <f t="shared" si="2"/>
        <v>0</v>
      </c>
      <c r="I30" s="76">
        <f t="shared" si="1"/>
        <v>0</v>
      </c>
      <c r="J30" s="84">
        <v>10</v>
      </c>
      <c r="K30" s="73">
        <f t="shared" si="3"/>
        <v>100</v>
      </c>
      <c r="L30" s="84">
        <v>26</v>
      </c>
      <c r="M30" s="73">
        <f t="shared" si="4"/>
        <v>86.666666666666671</v>
      </c>
      <c r="N30" s="84">
        <v>25</v>
      </c>
      <c r="O30" s="73">
        <f t="shared" si="5"/>
        <v>100</v>
      </c>
      <c r="P30" s="84"/>
      <c r="Q30" s="73">
        <f t="shared" si="6"/>
        <v>0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7.1666666666666679</v>
      </c>
      <c r="AO30" s="84"/>
      <c r="AP30" s="73">
        <f t="shared" si="10"/>
        <v>0</v>
      </c>
      <c r="AQ30" s="84"/>
      <c r="AR30" s="73">
        <f t="shared" si="11"/>
        <v>0</v>
      </c>
      <c r="AS30" s="84"/>
      <c r="AT30" s="73" t="str">
        <f t="shared" si="12"/>
        <v/>
      </c>
      <c r="AU30" s="76">
        <f t="shared" si="13"/>
        <v>0</v>
      </c>
      <c r="AV30" s="84"/>
      <c r="AW30" s="73">
        <f t="shared" si="14"/>
        <v>0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0</v>
      </c>
      <c r="BC30" s="78">
        <f t="shared" si="18"/>
        <v>25.766666666666666</v>
      </c>
      <c r="BD30" s="78">
        <f t="shared" si="19"/>
        <v>25.77</v>
      </c>
      <c r="BE30" s="84"/>
      <c r="BF30" s="73" t="str">
        <f t="shared" si="20"/>
        <v/>
      </c>
      <c r="BG30" s="82">
        <f t="shared" si="21"/>
        <v>25.766666666666666</v>
      </c>
      <c r="BH30" s="82">
        <f>IFERROR(VLOOKUP(BG30,REGISTRATION!$Q$22:$R$32,2),"")</f>
        <v>5</v>
      </c>
      <c r="BI30" s="74" t="str">
        <f t="shared" si="22"/>
        <v>FAILED</v>
      </c>
    </row>
    <row r="31" spans="1:61">
      <c r="A31" s="33">
        <f>REGISTRATION!A32</f>
        <v>22</v>
      </c>
      <c r="B31" s="33" t="str">
        <f>REGISTRATION!B32</f>
        <v>2016-01-741</v>
      </c>
      <c r="C31" s="34" t="str">
        <f>UPPER(CONCATENATE(REGISTRATION!C32," ",REGISTRATION!D32," ",REGISTRATION!F32))</f>
        <v>TOLIBAS DWIGHT G</v>
      </c>
      <c r="D31" s="84">
        <v>41</v>
      </c>
      <c r="E31" s="73">
        <f t="shared" si="23"/>
        <v>82</v>
      </c>
      <c r="F31" s="76">
        <f t="shared" si="0"/>
        <v>24.599999999999998</v>
      </c>
      <c r="G31" s="84">
        <v>63</v>
      </c>
      <c r="H31" s="73">
        <f t="shared" si="2"/>
        <v>90</v>
      </c>
      <c r="I31" s="76">
        <f t="shared" si="1"/>
        <v>27</v>
      </c>
      <c r="J31" s="84"/>
      <c r="K31" s="73">
        <f t="shared" si="3"/>
        <v>0</v>
      </c>
      <c r="L31" s="84"/>
      <c r="M31" s="73">
        <f t="shared" si="4"/>
        <v>0</v>
      </c>
      <c r="N31" s="84">
        <v>23</v>
      </c>
      <c r="O31" s="73">
        <f t="shared" si="5"/>
        <v>92</v>
      </c>
      <c r="P31" s="84">
        <v>20</v>
      </c>
      <c r="Q31" s="73">
        <f t="shared" si="6"/>
        <v>80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4.3</v>
      </c>
      <c r="AO31" s="84">
        <v>100</v>
      </c>
      <c r="AP31" s="73">
        <f t="shared" si="10"/>
        <v>100</v>
      </c>
      <c r="AQ31" s="84">
        <v>100</v>
      </c>
      <c r="AR31" s="73">
        <f t="shared" si="11"/>
        <v>100</v>
      </c>
      <c r="AS31" s="84"/>
      <c r="AT31" s="73" t="str">
        <f t="shared" si="12"/>
        <v/>
      </c>
      <c r="AU31" s="76">
        <f t="shared" si="13"/>
        <v>5</v>
      </c>
      <c r="AV31" s="84"/>
      <c r="AW31" s="73">
        <f t="shared" si="14"/>
        <v>0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0</v>
      </c>
      <c r="BC31" s="78">
        <f t="shared" si="18"/>
        <v>60.899999999999991</v>
      </c>
      <c r="BD31" s="78">
        <f t="shared" si="19"/>
        <v>60.9</v>
      </c>
      <c r="BE31" s="84"/>
      <c r="BF31" s="73" t="str">
        <f t="shared" si="20"/>
        <v/>
      </c>
      <c r="BG31" s="82">
        <f t="shared" si="21"/>
        <v>60.899999999999991</v>
      </c>
      <c r="BH31" s="82">
        <f>IFERROR(VLOOKUP(BG31,REGISTRATION!$Q$22:$R$32,2),"")</f>
        <v>5</v>
      </c>
      <c r="BI31" s="74" t="str">
        <f t="shared" si="22"/>
        <v>FAILED</v>
      </c>
    </row>
    <row r="32" spans="1:61">
      <c r="A32" s="33">
        <f>REGISTRATION!A33</f>
        <v>23</v>
      </c>
      <c r="B32" s="33" t="str">
        <f>REGISTRATION!B33</f>
        <v>2016-02-058</v>
      </c>
      <c r="C32" s="34" t="str">
        <f>UPPER(CONCATENATE(REGISTRATION!C33," ",REGISTRATION!D33," ",REGISTRATION!F33))</f>
        <v xml:space="preserve">TUAZON JUDY ANN </v>
      </c>
      <c r="D32" s="84">
        <v>19</v>
      </c>
      <c r="E32" s="73">
        <f t="shared" si="23"/>
        <v>38</v>
      </c>
      <c r="F32" s="76">
        <f t="shared" si="0"/>
        <v>11.4</v>
      </c>
      <c r="G32" s="84"/>
      <c r="H32" s="73">
        <f t="shared" si="2"/>
        <v>0</v>
      </c>
      <c r="I32" s="76">
        <f t="shared" si="1"/>
        <v>0</v>
      </c>
      <c r="J32" s="84">
        <v>8</v>
      </c>
      <c r="K32" s="73">
        <f t="shared" si="3"/>
        <v>80</v>
      </c>
      <c r="L32" s="84">
        <v>20</v>
      </c>
      <c r="M32" s="73">
        <f t="shared" si="4"/>
        <v>66.666666666666657</v>
      </c>
      <c r="N32" s="84">
        <v>25</v>
      </c>
      <c r="O32" s="73">
        <f t="shared" si="5"/>
        <v>100</v>
      </c>
      <c r="P32" s="84"/>
      <c r="Q32" s="73">
        <f t="shared" si="6"/>
        <v>0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6.166666666666667</v>
      </c>
      <c r="AO32" s="84"/>
      <c r="AP32" s="73">
        <f t="shared" si="10"/>
        <v>0</v>
      </c>
      <c r="AQ32" s="84"/>
      <c r="AR32" s="73">
        <f t="shared" si="11"/>
        <v>0</v>
      </c>
      <c r="AS32" s="84"/>
      <c r="AT32" s="73" t="str">
        <f t="shared" si="12"/>
        <v/>
      </c>
      <c r="AU32" s="76">
        <f t="shared" si="13"/>
        <v>0</v>
      </c>
      <c r="AV32" s="84"/>
      <c r="AW32" s="73">
        <f t="shared" si="14"/>
        <v>0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0</v>
      </c>
      <c r="BC32" s="78">
        <f t="shared" si="18"/>
        <v>17.566666666666666</v>
      </c>
      <c r="BD32" s="78">
        <f t="shared" si="19"/>
        <v>17.57</v>
      </c>
      <c r="BE32" s="84"/>
      <c r="BF32" s="73" t="str">
        <f t="shared" si="20"/>
        <v/>
      </c>
      <c r="BG32" s="82">
        <f t="shared" si="21"/>
        <v>17.566666666666666</v>
      </c>
      <c r="BH32" s="82">
        <f>IFERROR(VLOOKUP(BG32,REGISTRATION!$Q$22:$R$32,2),"")</f>
        <v>5</v>
      </c>
      <c r="BI32" s="74" t="str">
        <f t="shared" si="22"/>
        <v>FAILED</v>
      </c>
    </row>
    <row r="33" spans="1:61">
      <c r="A33" s="33">
        <f>REGISTRATION!A34</f>
        <v>24</v>
      </c>
      <c r="B33" s="33" t="str">
        <f>REGISTRATION!B34</f>
        <v>2017-01-061</v>
      </c>
      <c r="C33" s="34" t="str">
        <f>UPPER(CONCATENATE(REGISTRATION!C34," ",REGISTRATION!D34," ",REGISTRATION!F34))</f>
        <v>YABUT GERARD J</v>
      </c>
      <c r="D33" s="84">
        <v>35</v>
      </c>
      <c r="E33" s="73">
        <f t="shared" si="23"/>
        <v>70</v>
      </c>
      <c r="F33" s="76">
        <f t="shared" si="0"/>
        <v>21</v>
      </c>
      <c r="G33" s="84"/>
      <c r="H33" s="73">
        <f t="shared" si="2"/>
        <v>0</v>
      </c>
      <c r="I33" s="76">
        <f t="shared" si="1"/>
        <v>0</v>
      </c>
      <c r="J33" s="84"/>
      <c r="K33" s="73">
        <f t="shared" si="3"/>
        <v>0</v>
      </c>
      <c r="L33" s="84"/>
      <c r="M33" s="73">
        <f t="shared" si="4"/>
        <v>0</v>
      </c>
      <c r="N33" s="84">
        <v>25</v>
      </c>
      <c r="O33" s="73">
        <f t="shared" si="5"/>
        <v>100</v>
      </c>
      <c r="P33" s="84">
        <v>20</v>
      </c>
      <c r="Q33" s="73">
        <f t="shared" si="6"/>
        <v>80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4.5</v>
      </c>
      <c r="AO33" s="84"/>
      <c r="AP33" s="73">
        <f t="shared" si="10"/>
        <v>0</v>
      </c>
      <c r="AQ33" s="84"/>
      <c r="AR33" s="73">
        <f t="shared" si="11"/>
        <v>0</v>
      </c>
      <c r="AS33" s="84"/>
      <c r="AT33" s="73" t="str">
        <f t="shared" si="12"/>
        <v/>
      </c>
      <c r="AU33" s="76">
        <f t="shared" si="13"/>
        <v>0</v>
      </c>
      <c r="AV33" s="84"/>
      <c r="AW33" s="73">
        <f t="shared" si="14"/>
        <v>0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0</v>
      </c>
      <c r="BC33" s="78">
        <f t="shared" si="18"/>
        <v>25.5</v>
      </c>
      <c r="BD33" s="78">
        <f t="shared" si="19"/>
        <v>25.5</v>
      </c>
      <c r="BE33" s="84"/>
      <c r="BF33" s="73" t="str">
        <f t="shared" si="20"/>
        <v/>
      </c>
      <c r="BG33" s="82">
        <f t="shared" si="21"/>
        <v>25.5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>
        <f>REGISTRATION!B35</f>
        <v>0</v>
      </c>
      <c r="C34" s="34" t="str">
        <f>UPPER(CONCATENATE(REGISTRATION!C35," ",REGISTRATION!D35," ",REGISTRATION!F35))</f>
        <v xml:space="preserve">  </v>
      </c>
      <c r="D34" s="84"/>
      <c r="E34" s="73">
        <f t="shared" si="23"/>
        <v>0</v>
      </c>
      <c r="F34" s="76">
        <f t="shared" si="0"/>
        <v>0</v>
      </c>
      <c r="G34" s="84"/>
      <c r="H34" s="73">
        <f t="shared" si="2"/>
        <v>0</v>
      </c>
      <c r="I34" s="76">
        <f t="shared" si="1"/>
        <v>0</v>
      </c>
      <c r="J34" s="84"/>
      <c r="K34" s="73">
        <f t="shared" si="3"/>
        <v>0</v>
      </c>
      <c r="L34" s="84"/>
      <c r="M34" s="73">
        <f t="shared" si="4"/>
        <v>0</v>
      </c>
      <c r="N34" s="84"/>
      <c r="O34" s="73">
        <f t="shared" si="5"/>
        <v>0</v>
      </c>
      <c r="P34" s="84"/>
      <c r="Q34" s="73">
        <f t="shared" si="6"/>
        <v>0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0</v>
      </c>
      <c r="AO34" s="84"/>
      <c r="AP34" s="73">
        <f t="shared" si="10"/>
        <v>0</v>
      </c>
      <c r="AQ34" s="84"/>
      <c r="AR34" s="73">
        <f t="shared" si="11"/>
        <v>0</v>
      </c>
      <c r="AS34" s="84"/>
      <c r="AT34" s="73" t="str">
        <f t="shared" si="12"/>
        <v/>
      </c>
      <c r="AU34" s="76">
        <f t="shared" si="13"/>
        <v>0</v>
      </c>
      <c r="AV34" s="84"/>
      <c r="AW34" s="73">
        <f t="shared" si="14"/>
        <v>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0</v>
      </c>
      <c r="BD34" s="78">
        <f t="shared" si="19"/>
        <v>0</v>
      </c>
      <c r="BE34" s="84"/>
      <c r="BF34" s="73" t="str">
        <f t="shared" si="20"/>
        <v/>
      </c>
      <c r="BG34" s="82">
        <f t="shared" si="21"/>
        <v>0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>
        <f>REGISTRATION!B36</f>
        <v>0</v>
      </c>
      <c r="C35" s="34" t="str">
        <f>UPPER(CONCATENATE(REGISTRATION!C36," ",REGISTRATION!D36," ",REGISTRATION!F36))</f>
        <v xml:space="preserve">  </v>
      </c>
      <c r="D35" s="84"/>
      <c r="E35" s="73">
        <f t="shared" si="23"/>
        <v>0</v>
      </c>
      <c r="F35" s="76">
        <f t="shared" si="0"/>
        <v>0</v>
      </c>
      <c r="G35" s="84"/>
      <c r="H35" s="73">
        <f t="shared" si="2"/>
        <v>0</v>
      </c>
      <c r="I35" s="76">
        <f t="shared" si="1"/>
        <v>0</v>
      </c>
      <c r="J35" s="84"/>
      <c r="K35" s="73">
        <f t="shared" si="3"/>
        <v>0</v>
      </c>
      <c r="L35" s="84"/>
      <c r="M35" s="73">
        <f t="shared" si="4"/>
        <v>0</v>
      </c>
      <c r="N35" s="84"/>
      <c r="O35" s="73">
        <f t="shared" si="5"/>
        <v>0</v>
      </c>
      <c r="P35" s="84"/>
      <c r="Q35" s="73">
        <f t="shared" si="6"/>
        <v>0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0</v>
      </c>
      <c r="AO35" s="84"/>
      <c r="AP35" s="73">
        <f t="shared" si="10"/>
        <v>0</v>
      </c>
      <c r="AQ35" s="84"/>
      <c r="AR35" s="73">
        <f t="shared" si="11"/>
        <v>0</v>
      </c>
      <c r="AS35" s="84"/>
      <c r="AT35" s="73" t="str">
        <f t="shared" si="12"/>
        <v/>
      </c>
      <c r="AU35" s="76">
        <f t="shared" si="13"/>
        <v>0</v>
      </c>
      <c r="AV35" s="84"/>
      <c r="AW35" s="73">
        <f t="shared" si="14"/>
        <v>0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0</v>
      </c>
      <c r="BD35" s="78">
        <f t="shared" si="19"/>
        <v>0</v>
      </c>
      <c r="BE35" s="84"/>
      <c r="BF35" s="73" t="str">
        <f t="shared" si="20"/>
        <v/>
      </c>
      <c r="BG35" s="82">
        <f t="shared" si="21"/>
        <v>0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>
        <f>REGISTRATION!B37</f>
        <v>0</v>
      </c>
      <c r="C36" s="34" t="str">
        <f>UPPER(CONCATENATE(REGISTRATION!C37," ",REGISTRATION!D37," ",REGISTRATION!F37))</f>
        <v xml:space="preserve">  </v>
      </c>
      <c r="D36" s="84"/>
      <c r="E36" s="73">
        <f t="shared" si="23"/>
        <v>0</v>
      </c>
      <c r="F36" s="76">
        <f t="shared" si="0"/>
        <v>0</v>
      </c>
      <c r="G36" s="84"/>
      <c r="H36" s="73">
        <f t="shared" si="2"/>
        <v>0</v>
      </c>
      <c r="I36" s="76">
        <f t="shared" si="1"/>
        <v>0</v>
      </c>
      <c r="J36" s="84"/>
      <c r="K36" s="73">
        <f t="shared" si="3"/>
        <v>0</v>
      </c>
      <c r="L36" s="84"/>
      <c r="M36" s="73">
        <f t="shared" si="4"/>
        <v>0</v>
      </c>
      <c r="N36" s="84"/>
      <c r="O36" s="73">
        <f t="shared" si="5"/>
        <v>0</v>
      </c>
      <c r="P36" s="84"/>
      <c r="Q36" s="73">
        <f t="shared" si="6"/>
        <v>0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0</v>
      </c>
      <c r="AO36" s="84"/>
      <c r="AP36" s="73">
        <f t="shared" si="10"/>
        <v>0</v>
      </c>
      <c r="AQ36" s="84"/>
      <c r="AR36" s="73">
        <f t="shared" si="11"/>
        <v>0</v>
      </c>
      <c r="AS36" s="84"/>
      <c r="AT36" s="73" t="str">
        <f t="shared" si="12"/>
        <v/>
      </c>
      <c r="AU36" s="76">
        <f t="shared" si="13"/>
        <v>0</v>
      </c>
      <c r="AV36" s="84"/>
      <c r="AW36" s="73">
        <f t="shared" si="14"/>
        <v>0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0</v>
      </c>
      <c r="BD36" s="78">
        <f t="shared" si="19"/>
        <v>0</v>
      </c>
      <c r="BE36" s="84"/>
      <c r="BF36" s="73" t="str">
        <f t="shared" si="20"/>
        <v/>
      </c>
      <c r="BG36" s="82">
        <f t="shared" si="21"/>
        <v>0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>
        <f>REGISTRATION!B38</f>
        <v>0</v>
      </c>
      <c r="C37" s="34" t="str">
        <f>UPPER(CONCATENATE(REGISTRATION!C38," ",REGISTRATION!D38," ",REGISTRATION!F38))</f>
        <v xml:space="preserve">  </v>
      </c>
      <c r="D37" s="84"/>
      <c r="E37" s="73">
        <f t="shared" si="23"/>
        <v>0</v>
      </c>
      <c r="F37" s="76">
        <f t="shared" si="0"/>
        <v>0</v>
      </c>
      <c r="G37" s="84"/>
      <c r="H37" s="73">
        <f t="shared" si="2"/>
        <v>0</v>
      </c>
      <c r="I37" s="76">
        <f t="shared" si="1"/>
        <v>0</v>
      </c>
      <c r="J37" s="84"/>
      <c r="K37" s="73">
        <f t="shared" si="3"/>
        <v>0</v>
      </c>
      <c r="L37" s="84"/>
      <c r="M37" s="73">
        <f t="shared" si="4"/>
        <v>0</v>
      </c>
      <c r="N37" s="84"/>
      <c r="O37" s="73">
        <f t="shared" si="5"/>
        <v>0</v>
      </c>
      <c r="P37" s="84"/>
      <c r="Q37" s="73">
        <f t="shared" si="6"/>
        <v>0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0</v>
      </c>
      <c r="AO37" s="84"/>
      <c r="AP37" s="73">
        <f t="shared" si="10"/>
        <v>0</v>
      </c>
      <c r="AQ37" s="84"/>
      <c r="AR37" s="73">
        <f t="shared" si="11"/>
        <v>0</v>
      </c>
      <c r="AS37" s="84"/>
      <c r="AT37" s="73" t="str">
        <f t="shared" si="12"/>
        <v/>
      </c>
      <c r="AU37" s="76">
        <f t="shared" si="13"/>
        <v>0</v>
      </c>
      <c r="AV37" s="84"/>
      <c r="AW37" s="73">
        <f t="shared" si="14"/>
        <v>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0</v>
      </c>
      <c r="BD37" s="78">
        <f t="shared" si="19"/>
        <v>0</v>
      </c>
      <c r="BE37" s="84"/>
      <c r="BF37" s="73" t="str">
        <f t="shared" si="20"/>
        <v/>
      </c>
      <c r="BG37" s="82">
        <f t="shared" si="21"/>
        <v>0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>
        <f>REGISTRATION!B39</f>
        <v>0</v>
      </c>
      <c r="C38" s="34" t="str">
        <f>UPPER(CONCATENATE(REGISTRATION!C39," ",REGISTRATION!D39," ",REGISTRATION!F39))</f>
        <v xml:space="preserve">  </v>
      </c>
      <c r="D38" s="84"/>
      <c r="E38" s="73">
        <f t="shared" si="23"/>
        <v>0</v>
      </c>
      <c r="F38" s="76">
        <f t="shared" si="0"/>
        <v>0</v>
      </c>
      <c r="G38" s="84"/>
      <c r="H38" s="73">
        <f t="shared" si="2"/>
        <v>0</v>
      </c>
      <c r="I38" s="76">
        <f t="shared" si="1"/>
        <v>0</v>
      </c>
      <c r="J38" s="84"/>
      <c r="K38" s="73">
        <f t="shared" si="3"/>
        <v>0</v>
      </c>
      <c r="L38" s="84"/>
      <c r="M38" s="73">
        <f t="shared" si="4"/>
        <v>0</v>
      </c>
      <c r="N38" s="84"/>
      <c r="O38" s="73">
        <f t="shared" si="5"/>
        <v>0</v>
      </c>
      <c r="P38" s="84"/>
      <c r="Q38" s="73">
        <f t="shared" si="6"/>
        <v>0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0</v>
      </c>
      <c r="AO38" s="84"/>
      <c r="AP38" s="73">
        <f t="shared" si="10"/>
        <v>0</v>
      </c>
      <c r="AQ38" s="84"/>
      <c r="AR38" s="73">
        <f t="shared" si="11"/>
        <v>0</v>
      </c>
      <c r="AS38" s="84"/>
      <c r="AT38" s="73" t="str">
        <f t="shared" si="12"/>
        <v/>
      </c>
      <c r="AU38" s="76">
        <f t="shared" si="13"/>
        <v>0</v>
      </c>
      <c r="AV38" s="84"/>
      <c r="AW38" s="73">
        <f t="shared" si="14"/>
        <v>0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0</v>
      </c>
      <c r="BD38" s="78">
        <f t="shared" si="19"/>
        <v>0</v>
      </c>
      <c r="BE38" s="84"/>
      <c r="BF38" s="73" t="str">
        <f t="shared" si="20"/>
        <v/>
      </c>
      <c r="BG38" s="82">
        <f t="shared" si="21"/>
        <v>0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>
        <f>REGISTRATION!B40</f>
        <v>0</v>
      </c>
      <c r="C39" s="34" t="str">
        <f>UPPER(CONCATENATE(REGISTRATION!C40," ",REGISTRATION!D40," ",REGISTRATION!F40))</f>
        <v xml:space="preserve">  </v>
      </c>
      <c r="D39" s="84"/>
      <c r="E39" s="73">
        <f t="shared" si="23"/>
        <v>0</v>
      </c>
      <c r="F39" s="76">
        <f t="shared" si="0"/>
        <v>0</v>
      </c>
      <c r="G39" s="84"/>
      <c r="H39" s="73">
        <f t="shared" si="2"/>
        <v>0</v>
      </c>
      <c r="I39" s="76">
        <f t="shared" si="1"/>
        <v>0</v>
      </c>
      <c r="J39" s="84"/>
      <c r="K39" s="73">
        <f t="shared" si="3"/>
        <v>0</v>
      </c>
      <c r="L39" s="84"/>
      <c r="M39" s="73">
        <f t="shared" si="4"/>
        <v>0</v>
      </c>
      <c r="N39" s="84"/>
      <c r="O39" s="73">
        <f t="shared" si="5"/>
        <v>0</v>
      </c>
      <c r="P39" s="84"/>
      <c r="Q39" s="73">
        <f t="shared" si="6"/>
        <v>0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0</v>
      </c>
      <c r="AO39" s="84"/>
      <c r="AP39" s="73">
        <f t="shared" si="10"/>
        <v>0</v>
      </c>
      <c r="AQ39" s="84"/>
      <c r="AR39" s="73">
        <f t="shared" si="11"/>
        <v>0</v>
      </c>
      <c r="AS39" s="84"/>
      <c r="AT39" s="73" t="str">
        <f t="shared" si="12"/>
        <v/>
      </c>
      <c r="AU39" s="76">
        <f t="shared" si="13"/>
        <v>0</v>
      </c>
      <c r="AV39" s="84"/>
      <c r="AW39" s="73">
        <f t="shared" si="14"/>
        <v>0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0</v>
      </c>
      <c r="BD39" s="78">
        <f t="shared" si="19"/>
        <v>0</v>
      </c>
      <c r="BE39" s="84"/>
      <c r="BF39" s="73" t="str">
        <f t="shared" si="20"/>
        <v/>
      </c>
      <c r="BG39" s="82">
        <f t="shared" si="21"/>
        <v>0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>
        <f>REGISTRATION!B41</f>
        <v>0</v>
      </c>
      <c r="C40" s="34" t="str">
        <f>UPPER(CONCATENATE(REGISTRATION!C41," ",REGISTRATION!D41," ",REGISTRATION!F41))</f>
        <v xml:space="preserve">  </v>
      </c>
      <c r="D40" s="84"/>
      <c r="E40" s="73">
        <f t="shared" si="23"/>
        <v>0</v>
      </c>
      <c r="F40" s="76">
        <f t="shared" si="0"/>
        <v>0</v>
      </c>
      <c r="G40" s="84"/>
      <c r="H40" s="73">
        <f t="shared" si="2"/>
        <v>0</v>
      </c>
      <c r="I40" s="76">
        <f t="shared" si="1"/>
        <v>0</v>
      </c>
      <c r="J40" s="84"/>
      <c r="K40" s="73">
        <f t="shared" si="3"/>
        <v>0</v>
      </c>
      <c r="L40" s="84"/>
      <c r="M40" s="73">
        <f t="shared" si="4"/>
        <v>0</v>
      </c>
      <c r="N40" s="84"/>
      <c r="O40" s="73">
        <f t="shared" si="5"/>
        <v>0</v>
      </c>
      <c r="P40" s="84"/>
      <c r="Q40" s="73">
        <f t="shared" si="6"/>
        <v>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0</v>
      </c>
      <c r="AO40" s="84"/>
      <c r="AP40" s="73">
        <f t="shared" si="10"/>
        <v>0</v>
      </c>
      <c r="AQ40" s="84"/>
      <c r="AR40" s="73">
        <f t="shared" si="11"/>
        <v>0</v>
      </c>
      <c r="AS40" s="84"/>
      <c r="AT40" s="73" t="str">
        <f t="shared" si="12"/>
        <v/>
      </c>
      <c r="AU40" s="76">
        <f t="shared" si="13"/>
        <v>0</v>
      </c>
      <c r="AV40" s="84"/>
      <c r="AW40" s="73">
        <f t="shared" si="14"/>
        <v>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0</v>
      </c>
      <c r="BD40" s="78">
        <f t="shared" si="19"/>
        <v>0</v>
      </c>
      <c r="BE40" s="84"/>
      <c r="BF40" s="73" t="str">
        <f t="shared" si="20"/>
        <v/>
      </c>
      <c r="BG40" s="82">
        <f t="shared" si="21"/>
        <v>0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>
        <f>REGISTRATION!B42</f>
        <v>0</v>
      </c>
      <c r="C41" s="34" t="str">
        <f>UPPER(CONCATENATE(REGISTRATION!C42," ",REGISTRATION!D42," ",REGISTRATION!F42))</f>
        <v xml:space="preserve">  </v>
      </c>
      <c r="D41" s="84"/>
      <c r="E41" s="73">
        <f t="shared" si="23"/>
        <v>0</v>
      </c>
      <c r="F41" s="76">
        <f t="shared" si="0"/>
        <v>0</v>
      </c>
      <c r="G41" s="84"/>
      <c r="H41" s="73">
        <f t="shared" si="2"/>
        <v>0</v>
      </c>
      <c r="I41" s="76">
        <f t="shared" si="1"/>
        <v>0</v>
      </c>
      <c r="J41" s="84"/>
      <c r="K41" s="73">
        <f t="shared" si="3"/>
        <v>0</v>
      </c>
      <c r="L41" s="84"/>
      <c r="M41" s="73">
        <f t="shared" si="4"/>
        <v>0</v>
      </c>
      <c r="N41" s="84"/>
      <c r="O41" s="73">
        <f t="shared" si="5"/>
        <v>0</v>
      </c>
      <c r="P41" s="84"/>
      <c r="Q41" s="73">
        <f t="shared" si="6"/>
        <v>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0</v>
      </c>
      <c r="AO41" s="84"/>
      <c r="AP41" s="73">
        <f t="shared" si="10"/>
        <v>0</v>
      </c>
      <c r="AQ41" s="84"/>
      <c r="AR41" s="73">
        <f t="shared" si="11"/>
        <v>0</v>
      </c>
      <c r="AS41" s="84"/>
      <c r="AT41" s="73" t="str">
        <f t="shared" si="12"/>
        <v/>
      </c>
      <c r="AU41" s="76">
        <f t="shared" si="13"/>
        <v>0</v>
      </c>
      <c r="AV41" s="84"/>
      <c r="AW41" s="73">
        <f t="shared" si="14"/>
        <v>0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0</v>
      </c>
      <c r="BD41" s="78">
        <f t="shared" si="19"/>
        <v>0</v>
      </c>
      <c r="BE41" s="84"/>
      <c r="BF41" s="73" t="str">
        <f t="shared" si="20"/>
        <v/>
      </c>
      <c r="BG41" s="82">
        <f t="shared" si="21"/>
        <v>0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>
        <f>REGISTRATION!B43</f>
        <v>0</v>
      </c>
      <c r="C42" s="34" t="str">
        <f>UPPER(CONCATENATE(REGISTRATION!C43," ",REGISTRATION!D43," ",REGISTRATION!F43))</f>
        <v xml:space="preserve">  </v>
      </c>
      <c r="D42" s="84"/>
      <c r="E42" s="73">
        <f t="shared" si="23"/>
        <v>0</v>
      </c>
      <c r="F42" s="76">
        <f t="shared" ref="F42:F70" si="24">IFERROR((E42*$F$7), " ")</f>
        <v>0</v>
      </c>
      <c r="G42" s="84"/>
      <c r="H42" s="73">
        <f t="shared" si="2"/>
        <v>0</v>
      </c>
      <c r="I42" s="76">
        <f t="shared" ref="I42:I70" si="25">IFERROR((H42*$I$7), "")</f>
        <v>0</v>
      </c>
      <c r="J42" s="84"/>
      <c r="K42" s="73">
        <f t="shared" si="3"/>
        <v>0</v>
      </c>
      <c r="L42" s="84"/>
      <c r="M42" s="73">
        <f t="shared" si="4"/>
        <v>0</v>
      </c>
      <c r="N42" s="84"/>
      <c r="O42" s="73">
        <f t="shared" si="5"/>
        <v>0</v>
      </c>
      <c r="P42" s="84"/>
      <c r="Q42" s="73">
        <f t="shared" si="6"/>
        <v>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0</v>
      </c>
      <c r="AO42" s="84"/>
      <c r="AP42" s="73">
        <f t="shared" si="10"/>
        <v>0</v>
      </c>
      <c r="AQ42" s="84"/>
      <c r="AR42" s="73">
        <f t="shared" si="11"/>
        <v>0</v>
      </c>
      <c r="AS42" s="84"/>
      <c r="AT42" s="73" t="str">
        <f t="shared" si="12"/>
        <v/>
      </c>
      <c r="AU42" s="76">
        <f t="shared" si="13"/>
        <v>0</v>
      </c>
      <c r="AV42" s="84"/>
      <c r="AW42" s="73">
        <f t="shared" si="14"/>
        <v>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0</v>
      </c>
      <c r="BD42" s="78">
        <f t="shared" si="19"/>
        <v>0</v>
      </c>
      <c r="BE42" s="84"/>
      <c r="BF42" s="73" t="str">
        <f t="shared" si="20"/>
        <v/>
      </c>
      <c r="BG42" s="82">
        <f t="shared" si="21"/>
        <v>0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>
        <f>REGISTRATION!B44</f>
        <v>0</v>
      </c>
      <c r="C43" s="34" t="str">
        <f>UPPER(CONCATENATE(REGISTRATION!C44," ",REGISTRATION!D44," ",REGISTRATION!F44))</f>
        <v xml:space="preserve">  </v>
      </c>
      <c r="D43" s="84"/>
      <c r="E43" s="73">
        <f t="shared" si="23"/>
        <v>0</v>
      </c>
      <c r="F43" s="76">
        <f t="shared" si="24"/>
        <v>0</v>
      </c>
      <c r="G43" s="84"/>
      <c r="H43" s="73">
        <f t="shared" si="2"/>
        <v>0</v>
      </c>
      <c r="I43" s="76">
        <f t="shared" si="25"/>
        <v>0</v>
      </c>
      <c r="J43" s="84"/>
      <c r="K43" s="73">
        <f t="shared" si="3"/>
        <v>0</v>
      </c>
      <c r="L43" s="84"/>
      <c r="M43" s="73">
        <f t="shared" si="4"/>
        <v>0</v>
      </c>
      <c r="N43" s="84"/>
      <c r="O43" s="73">
        <f t="shared" si="5"/>
        <v>0</v>
      </c>
      <c r="P43" s="84"/>
      <c r="Q43" s="73">
        <f t="shared" si="6"/>
        <v>0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0</v>
      </c>
      <c r="AO43" s="84"/>
      <c r="AP43" s="73">
        <f t="shared" si="10"/>
        <v>0</v>
      </c>
      <c r="AQ43" s="84"/>
      <c r="AR43" s="73">
        <f t="shared" si="11"/>
        <v>0</v>
      </c>
      <c r="AS43" s="84"/>
      <c r="AT43" s="73" t="str">
        <f t="shared" si="12"/>
        <v/>
      </c>
      <c r="AU43" s="76">
        <f t="shared" si="13"/>
        <v>0</v>
      </c>
      <c r="AV43" s="84"/>
      <c r="AW43" s="73">
        <f t="shared" si="14"/>
        <v>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0</v>
      </c>
      <c r="BD43" s="78">
        <f t="shared" si="19"/>
        <v>0</v>
      </c>
      <c r="BE43" s="84"/>
      <c r="BF43" s="73" t="str">
        <f t="shared" si="20"/>
        <v/>
      </c>
      <c r="BG43" s="82">
        <f t="shared" si="21"/>
        <v>0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>
        <f>REGISTRATION!B45</f>
        <v>0</v>
      </c>
      <c r="C44" s="34" t="str">
        <f>UPPER(CONCATENATE(REGISTRATION!C45," ",REGISTRATION!D45," ",REGISTRATION!F45))</f>
        <v xml:space="preserve">  </v>
      </c>
      <c r="D44" s="84"/>
      <c r="E44" s="73">
        <f t="shared" si="23"/>
        <v>0</v>
      </c>
      <c r="F44" s="76">
        <f t="shared" si="24"/>
        <v>0</v>
      </c>
      <c r="G44" s="84"/>
      <c r="H44" s="73">
        <f t="shared" si="2"/>
        <v>0</v>
      </c>
      <c r="I44" s="76">
        <f t="shared" si="25"/>
        <v>0</v>
      </c>
      <c r="J44" s="84"/>
      <c r="K44" s="73">
        <f t="shared" si="3"/>
        <v>0</v>
      </c>
      <c r="L44" s="84"/>
      <c r="M44" s="73">
        <f t="shared" si="4"/>
        <v>0</v>
      </c>
      <c r="N44" s="84"/>
      <c r="O44" s="73">
        <f t="shared" si="5"/>
        <v>0</v>
      </c>
      <c r="P44" s="84"/>
      <c r="Q44" s="73">
        <f t="shared" si="6"/>
        <v>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0</v>
      </c>
      <c r="AO44" s="84"/>
      <c r="AP44" s="73">
        <f t="shared" si="10"/>
        <v>0</v>
      </c>
      <c r="AQ44" s="84"/>
      <c r="AR44" s="73">
        <f t="shared" si="11"/>
        <v>0</v>
      </c>
      <c r="AS44" s="84"/>
      <c r="AT44" s="73" t="str">
        <f t="shared" si="12"/>
        <v/>
      </c>
      <c r="AU44" s="76">
        <f t="shared" si="13"/>
        <v>0</v>
      </c>
      <c r="AV44" s="84"/>
      <c r="AW44" s="73">
        <f t="shared" si="14"/>
        <v>0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0</v>
      </c>
      <c r="BD44" s="78">
        <f t="shared" si="19"/>
        <v>0</v>
      </c>
      <c r="BE44" s="84"/>
      <c r="BF44" s="73" t="str">
        <f t="shared" si="20"/>
        <v/>
      </c>
      <c r="BG44" s="82">
        <f t="shared" si="21"/>
        <v>0</v>
      </c>
      <c r="BH44" s="82">
        <f>IFERROR(VLOOKUP(BG44,REGISTRATION!$Q$22:$R$32,2),"")</f>
        <v>5</v>
      </c>
      <c r="BI44" s="74" t="str">
        <f t="shared" si="22"/>
        <v>FAILED</v>
      </c>
    </row>
    <row r="45" spans="1:61">
      <c r="A45" s="33">
        <f>REGISTRATION!A46</f>
        <v>36</v>
      </c>
      <c r="B45" s="33">
        <f>REGISTRATION!B46</f>
        <v>0</v>
      </c>
      <c r="C45" s="34" t="str">
        <f>UPPER(CONCATENATE(REGISTRATION!C46," ",REGISTRATION!D46," ",REGISTRATION!F46))</f>
        <v xml:space="preserve">  </v>
      </c>
      <c r="D45" s="84"/>
      <c r="E45" s="73">
        <f t="shared" si="23"/>
        <v>0</v>
      </c>
      <c r="F45" s="76">
        <f t="shared" si="24"/>
        <v>0</v>
      </c>
      <c r="G45" s="84"/>
      <c r="H45" s="73">
        <f t="shared" si="2"/>
        <v>0</v>
      </c>
      <c r="I45" s="76">
        <f t="shared" si="25"/>
        <v>0</v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>
        <f t="shared" si="6"/>
        <v>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>
        <f>REGISTRATION!B47</f>
        <v>0</v>
      </c>
      <c r="C46" s="34" t="str">
        <f>UPPER(CONCATENATE(REGISTRATION!C47," ",REGISTRATION!D47," ",REGISTRATION!F47))</f>
        <v xml:space="preserve">  </v>
      </c>
      <c r="D46" s="84"/>
      <c r="E46" s="73">
        <f t="shared" si="23"/>
        <v>0</v>
      </c>
      <c r="F46" s="76">
        <f t="shared" si="24"/>
        <v>0</v>
      </c>
      <c r="G46" s="84"/>
      <c r="H46" s="73">
        <f t="shared" si="2"/>
        <v>0</v>
      </c>
      <c r="I46" s="76">
        <f t="shared" si="25"/>
        <v>0</v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>
        <f t="shared" si="6"/>
        <v>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>
        <f>REGISTRATION!B48</f>
        <v>0</v>
      </c>
      <c r="C47" s="34" t="str">
        <f>UPPER(CONCATENATE(REGISTRATION!C48," ",REGISTRATION!D48," ",REGISTRATION!F48))</f>
        <v xml:space="preserve">  </v>
      </c>
      <c r="D47" s="84"/>
      <c r="E47" s="73">
        <f t="shared" si="23"/>
        <v>0</v>
      </c>
      <c r="F47" s="76">
        <f t="shared" si="24"/>
        <v>0</v>
      </c>
      <c r="G47" s="84"/>
      <c r="H47" s="73">
        <f t="shared" si="2"/>
        <v>0</v>
      </c>
      <c r="I47" s="76">
        <f t="shared" si="25"/>
        <v>0</v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>
        <f t="shared" si="6"/>
        <v>0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>
        <f>REGISTRATION!B49</f>
        <v>0</v>
      </c>
      <c r="C48" s="34" t="str">
        <f>UPPER(CONCATENATE(REGISTRATION!C49," ",REGISTRATION!D49," ",REGISTRATION!F49))</f>
        <v xml:space="preserve">  </v>
      </c>
      <c r="D48" s="84"/>
      <c r="E48" s="73">
        <f t="shared" si="23"/>
        <v>0</v>
      </c>
      <c r="F48" s="76">
        <f t="shared" si="24"/>
        <v>0</v>
      </c>
      <c r="G48" s="84"/>
      <c r="H48" s="73">
        <f t="shared" si="2"/>
        <v>0</v>
      </c>
      <c r="I48" s="76">
        <f t="shared" si="25"/>
        <v>0</v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>
        <f t="shared" si="6"/>
        <v>0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>
        <f>REGISTRATION!B50</f>
        <v>0</v>
      </c>
      <c r="C49" s="34" t="str">
        <f>UPPER(CONCATENATE(REGISTRATION!C50," ",REGISTRATION!D50," ",REGISTRATION!F50))</f>
        <v xml:space="preserve">  </v>
      </c>
      <c r="D49" s="84"/>
      <c r="E49" s="73">
        <f t="shared" si="23"/>
        <v>0</v>
      </c>
      <c r="F49" s="76">
        <f t="shared" si="24"/>
        <v>0</v>
      </c>
      <c r="G49" s="84"/>
      <c r="H49" s="73">
        <f t="shared" si="2"/>
        <v>0</v>
      </c>
      <c r="I49" s="76">
        <f t="shared" si="25"/>
        <v>0</v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>
        <f t="shared" si="6"/>
        <v>0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>
        <f>REGISTRATION!B51</f>
        <v>0</v>
      </c>
      <c r="C50" s="34" t="str">
        <f>UPPER(CONCATENATE(REGISTRATION!C51," ",REGISTRATION!D51," ",REGISTRATION!F51))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>
        <f t="shared" si="6"/>
        <v>0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REGISTRATION!A52</f>
        <v>42</v>
      </c>
      <c r="B51" s="33">
        <f>REGISTRATION!B52</f>
        <v>0</v>
      </c>
      <c r="C51" s="34" t="str">
        <f>UPPER(CONCATENATE(REGISTRATION!C52," ",REGISTRATION!D52," ",REGISTRATION!F52))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>
        <f t="shared" si="6"/>
        <v>0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>
        <f>REGISTRATION!B53</f>
        <v>0</v>
      </c>
      <c r="C52" s="34" t="str">
        <f>UPPER(CONCATENATE(REGISTRATION!C53," ",REGISTRATION!D53," ",REGISTRATION!F53))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>
        <f t="shared" si="6"/>
        <v>0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>
        <f>REGISTRATION!B54</f>
        <v>0</v>
      </c>
      <c r="C53" s="34" t="str">
        <f>UPPER(CONCATENATE(REGISTRATION!C54," ",REGISTRATION!D54," ",REGISTRATION!F54))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>
        <f t="shared" si="6"/>
        <v>0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sheetProtection sheet="1" objects="1" scenarios="1"/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45" zoomScaleSheetLayoutView="100" workbookViewId="0">
      <selection activeCell="G79" sqref="G79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5" t="str">
        <f>UPPER(CONCATENATE("GRADING SHEET A.Y."," ",REGISTRATION!Q12))</f>
        <v>GRADING SHEET A.Y. 2017-2018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1:12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147</v>
      </c>
      <c r="C7" s="97" t="str">
        <f>'SEMESTRAL GRADE'!C16:E16</f>
        <v>BSCS A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26" t="s">
        <v>12</v>
      </c>
      <c r="B10" s="35" t="s">
        <v>70</v>
      </c>
      <c r="C10" s="229" t="s">
        <v>71</v>
      </c>
      <c r="D10" s="229"/>
      <c r="E10" s="229"/>
      <c r="F10" s="229"/>
      <c r="G10" s="229"/>
      <c r="H10" s="229"/>
      <c r="I10" s="229"/>
      <c r="J10" s="216" t="s">
        <v>32</v>
      </c>
      <c r="K10" s="217"/>
      <c r="L10" s="220" t="s">
        <v>72</v>
      </c>
    </row>
    <row r="11" spans="1:12">
      <c r="A11" s="227"/>
      <c r="B11" s="223" t="s">
        <v>73</v>
      </c>
      <c r="C11" s="36" t="s">
        <v>76</v>
      </c>
      <c r="D11" s="37" t="s">
        <v>111</v>
      </c>
      <c r="E11" s="36" t="s">
        <v>20</v>
      </c>
      <c r="F11" s="36" t="s">
        <v>60</v>
      </c>
      <c r="G11" s="36" t="s">
        <v>64</v>
      </c>
      <c r="H11" s="225" t="s">
        <v>74</v>
      </c>
      <c r="I11" s="225"/>
      <c r="J11" s="218"/>
      <c r="K11" s="219"/>
      <c r="L11" s="221"/>
    </row>
    <row r="12" spans="1:12" ht="15.75" thickBot="1">
      <c r="A12" s="228"/>
      <c r="B12" s="224"/>
      <c r="C12" s="38">
        <f>'RAW GRADES'!F7</f>
        <v>0.3</v>
      </c>
      <c r="D12" s="38">
        <f>'RAW GRADES'!I7</f>
        <v>0.3</v>
      </c>
      <c r="E12" s="38">
        <f>'RAW GRADES'!AN7</f>
        <v>0.1</v>
      </c>
      <c r="F12" s="38">
        <f>'RAW GRADES'!AU7</f>
        <v>0.05</v>
      </c>
      <c r="G12" s="38">
        <f>'RAW GRADES'!BB7</f>
        <v>0.2</v>
      </c>
      <c r="H12" s="39" t="s">
        <v>75</v>
      </c>
      <c r="I12" s="39" t="s">
        <v>38</v>
      </c>
      <c r="J12" s="40" t="s">
        <v>75</v>
      </c>
      <c r="K12" s="40" t="s">
        <v>38</v>
      </c>
      <c r="L12" s="222"/>
    </row>
    <row r="13" spans="1:12">
      <c r="A13" s="41">
        <v>1</v>
      </c>
      <c r="B13" s="42" t="str">
        <f>'RAW GRADES'!C10</f>
        <v>ACUÑA RASUL HASSAN T</v>
      </c>
      <c r="C13" s="43">
        <f>'RAW GRADES'!F10</f>
        <v>15</v>
      </c>
      <c r="D13" s="70">
        <f>'RAW GRADES'!I10</f>
        <v>0</v>
      </c>
      <c r="E13" s="44">
        <f>'RAW GRADES'!AN10</f>
        <v>4.5833333333333339</v>
      </c>
      <c r="F13" s="44">
        <f>'RAW GRADES'!AU10</f>
        <v>0</v>
      </c>
      <c r="G13" s="44">
        <f>'RAW GRADES'!BB10</f>
        <v>0</v>
      </c>
      <c r="H13" s="45">
        <f>'RAW GRADES'!BC10</f>
        <v>19.583333333333336</v>
      </c>
      <c r="I13" s="45">
        <f>'RAW GRADES'!BD10</f>
        <v>19.579999999999998</v>
      </c>
      <c r="J13" s="46">
        <f>'RAW GRADES'!BG10</f>
        <v>19.583333333333336</v>
      </c>
      <c r="K13" s="47">
        <f>'RAW GRADES'!BH10</f>
        <v>5</v>
      </c>
      <c r="L13" s="50" t="str">
        <f>IF(K13&gt;3,"FAILED","PASSED")</f>
        <v>FAILED</v>
      </c>
    </row>
    <row r="14" spans="1:12">
      <c r="A14" s="41">
        <v>2</v>
      </c>
      <c r="B14" s="42" t="str">
        <f>'RAW GRADES'!C11</f>
        <v>AMBION MARK JOSEPH D</v>
      </c>
      <c r="C14" s="48">
        <f>'RAW GRADES'!F11</f>
        <v>22.8</v>
      </c>
      <c r="D14" s="70">
        <f>'RAW GRADES'!I11</f>
        <v>0</v>
      </c>
      <c r="E14" s="44">
        <f>'RAW GRADES'!AN11</f>
        <v>6.6666666666666679</v>
      </c>
      <c r="F14" s="44">
        <f>'RAW GRADES'!AU11</f>
        <v>0</v>
      </c>
      <c r="G14" s="44">
        <f>'RAW GRADES'!BB11</f>
        <v>0</v>
      </c>
      <c r="H14" s="45">
        <f>'RAW GRADES'!BC11</f>
        <v>29.466666666666669</v>
      </c>
      <c r="I14" s="45">
        <f>'RAW GRADES'!BD11</f>
        <v>29.47</v>
      </c>
      <c r="J14" s="49">
        <f>'RAW GRADES'!BG11</f>
        <v>29.466666666666669</v>
      </c>
      <c r="K14" s="47">
        <f>'RAW GRADES'!BH11</f>
        <v>5</v>
      </c>
      <c r="L14" s="50" t="str">
        <f>IF(K14&gt;3,"FAILED","PASSED")</f>
        <v>FAILED</v>
      </c>
    </row>
    <row r="15" spans="1:12">
      <c r="A15" s="41">
        <v>3</v>
      </c>
      <c r="B15" s="42" t="str">
        <f>'RAW GRADES'!C12</f>
        <v>BAUTISTA MARY JOYCE DIANE C</v>
      </c>
      <c r="C15" s="48">
        <f>'RAW GRADES'!F12</f>
        <v>19.8</v>
      </c>
      <c r="D15" s="70">
        <f>'RAW GRADES'!I12</f>
        <v>0</v>
      </c>
      <c r="E15" s="44">
        <f>'RAW GRADES'!AN12</f>
        <v>8.75</v>
      </c>
      <c r="F15" s="44">
        <f>'RAW GRADES'!AU12</f>
        <v>0</v>
      </c>
      <c r="G15" s="44">
        <f>'RAW GRADES'!BB12</f>
        <v>0</v>
      </c>
      <c r="H15" s="45">
        <f>'RAW GRADES'!BC12</f>
        <v>28.55</v>
      </c>
      <c r="I15" s="45">
        <f>'RAW GRADES'!BD12</f>
        <v>28.55</v>
      </c>
      <c r="J15" s="49">
        <f>'RAW GRADES'!BG12</f>
        <v>28.55</v>
      </c>
      <c r="K15" s="47">
        <f>'RAW GRADES'!BH12</f>
        <v>5</v>
      </c>
      <c r="L15" s="50" t="str">
        <f t="shared" ref="L15:L73" si="0">IF(K15&gt;3,"FAILED","PASSED")</f>
        <v>FAILED</v>
      </c>
    </row>
    <row r="16" spans="1:12">
      <c r="A16" s="41">
        <v>4</v>
      </c>
      <c r="B16" s="42" t="str">
        <f>'RAW GRADES'!C13</f>
        <v xml:space="preserve">BEATINGO JOVELEENE </v>
      </c>
      <c r="C16" s="48">
        <f>'RAW GRADES'!F13</f>
        <v>25.2</v>
      </c>
      <c r="D16" s="70">
        <f>'RAW GRADES'!I13</f>
        <v>0</v>
      </c>
      <c r="E16" s="44">
        <f>'RAW GRADES'!AN13</f>
        <v>9.0833333333333339</v>
      </c>
      <c r="F16" s="44">
        <f>'RAW GRADES'!AU13</f>
        <v>0</v>
      </c>
      <c r="G16" s="44">
        <f>'RAW GRADES'!BB13</f>
        <v>0</v>
      </c>
      <c r="H16" s="45">
        <f>'RAW GRADES'!BC13</f>
        <v>34.283333333333331</v>
      </c>
      <c r="I16" s="45">
        <f>'RAW GRADES'!BD13</f>
        <v>34.28</v>
      </c>
      <c r="J16" s="49">
        <f>'RAW GRADES'!BG13</f>
        <v>34.283333333333331</v>
      </c>
      <c r="K16" s="47">
        <f>'RAW GRADES'!BH13</f>
        <v>5</v>
      </c>
      <c r="L16" s="50" t="str">
        <f t="shared" si="0"/>
        <v>FAILED</v>
      </c>
    </row>
    <row r="17" spans="1:12">
      <c r="A17" s="41">
        <v>5</v>
      </c>
      <c r="B17" s="42" t="str">
        <f>'RAW GRADES'!C14</f>
        <v>CAMARCE BRYLLE DEXTER T</v>
      </c>
      <c r="C17" s="48">
        <f>'RAW GRADES'!F14</f>
        <v>15</v>
      </c>
      <c r="D17" s="70">
        <f>'RAW GRADES'!I14</f>
        <v>0</v>
      </c>
      <c r="E17" s="44">
        <f>'RAW GRADES'!AN14</f>
        <v>8.25</v>
      </c>
      <c r="F17" s="44">
        <f>'RAW GRADES'!AU14</f>
        <v>0</v>
      </c>
      <c r="G17" s="44">
        <f>'RAW GRADES'!BB14</f>
        <v>0</v>
      </c>
      <c r="H17" s="45">
        <f>'RAW GRADES'!BC14</f>
        <v>23.25</v>
      </c>
      <c r="I17" s="45">
        <f>'RAW GRADES'!BD14</f>
        <v>23.25</v>
      </c>
      <c r="J17" s="49">
        <f>'RAW GRADES'!BG14</f>
        <v>23.25</v>
      </c>
      <c r="K17" s="47">
        <f>'RAW GRADES'!BH14</f>
        <v>5</v>
      </c>
      <c r="L17" s="50" t="str">
        <f t="shared" si="0"/>
        <v>FAILED</v>
      </c>
    </row>
    <row r="18" spans="1:12">
      <c r="A18" s="41">
        <v>6</v>
      </c>
      <c r="B18" s="42" t="str">
        <f>'RAW GRADES'!C15</f>
        <v>CORBILLA CELINA M</v>
      </c>
      <c r="C18" s="48">
        <f>'RAW GRADES'!F15</f>
        <v>18</v>
      </c>
      <c r="D18" s="70">
        <f>'RAW GRADES'!I15</f>
        <v>0</v>
      </c>
      <c r="E18" s="44">
        <f>'RAW GRADES'!AN15</f>
        <v>8.6666666666666679</v>
      </c>
      <c r="F18" s="44">
        <f>'RAW GRADES'!AU15</f>
        <v>0</v>
      </c>
      <c r="G18" s="44">
        <f>'RAW GRADES'!BB15</f>
        <v>0</v>
      </c>
      <c r="H18" s="45">
        <f>'RAW GRADES'!BC15</f>
        <v>26.666666666666668</v>
      </c>
      <c r="I18" s="45">
        <f>'RAW GRADES'!BD15</f>
        <v>26.67</v>
      </c>
      <c r="J18" s="49">
        <f>'RAW GRADES'!BG15</f>
        <v>26.666666666666668</v>
      </c>
      <c r="K18" s="47">
        <f>'RAW GRADES'!BH15</f>
        <v>5</v>
      </c>
      <c r="L18" s="50" t="str">
        <f t="shared" si="0"/>
        <v>FAILED</v>
      </c>
    </row>
    <row r="19" spans="1:12">
      <c r="A19" s="41">
        <v>7</v>
      </c>
      <c r="B19" s="42" t="str">
        <f>'RAW GRADES'!C16</f>
        <v>CUADRA HUGH JHANSEN M</v>
      </c>
      <c r="C19" s="48">
        <f>'RAW GRADES'!F16</f>
        <v>14.399999999999999</v>
      </c>
      <c r="D19" s="70">
        <f>'RAW GRADES'!I16</f>
        <v>0</v>
      </c>
      <c r="E19" s="44">
        <f>'RAW GRADES'!AN16</f>
        <v>1</v>
      </c>
      <c r="F19" s="44">
        <f>'RAW GRADES'!AU16</f>
        <v>0</v>
      </c>
      <c r="G19" s="44">
        <f>'RAW GRADES'!BB16</f>
        <v>0</v>
      </c>
      <c r="H19" s="45">
        <f>'RAW GRADES'!BC16</f>
        <v>15.399999999999999</v>
      </c>
      <c r="I19" s="45">
        <f>'RAW GRADES'!BD16</f>
        <v>15.4</v>
      </c>
      <c r="J19" s="49">
        <f>'RAW GRADES'!BG16</f>
        <v>15.399999999999999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DEJAÑO ELIZANDER ALLAN B</v>
      </c>
      <c r="C20" s="48">
        <f>'RAW GRADES'!F17</f>
        <v>20.399999999999999</v>
      </c>
      <c r="D20" s="70">
        <f>'RAW GRADES'!I17</f>
        <v>0</v>
      </c>
      <c r="E20" s="44">
        <f>'RAW GRADES'!AN17</f>
        <v>4.333333333333333</v>
      </c>
      <c r="F20" s="44">
        <f>'RAW GRADES'!AU17</f>
        <v>0</v>
      </c>
      <c r="G20" s="44">
        <f>'RAW GRADES'!BB17</f>
        <v>0</v>
      </c>
      <c r="H20" s="45">
        <f>'RAW GRADES'!BC17</f>
        <v>24.733333333333331</v>
      </c>
      <c r="I20" s="45">
        <f>'RAW GRADES'!BD17</f>
        <v>24.73</v>
      </c>
      <c r="J20" s="49">
        <f>'RAW GRADES'!BG17</f>
        <v>24.733333333333331</v>
      </c>
      <c r="K20" s="47">
        <f>'RAW GRADES'!BH17</f>
        <v>5</v>
      </c>
      <c r="L20" s="50" t="str">
        <f t="shared" si="0"/>
        <v>FAILED</v>
      </c>
    </row>
    <row r="21" spans="1:12">
      <c r="A21" s="41">
        <v>9</v>
      </c>
      <c r="B21" s="42" t="str">
        <f>'RAW GRADES'!C18</f>
        <v>DERPO KENJI RENZ B</v>
      </c>
      <c r="C21" s="48">
        <f>'RAW GRADES'!F18</f>
        <v>19.8</v>
      </c>
      <c r="D21" s="70">
        <f>'RAW GRADES'!I18</f>
        <v>0</v>
      </c>
      <c r="E21" s="44">
        <f>'RAW GRADES'!AN18</f>
        <v>5</v>
      </c>
      <c r="F21" s="44">
        <f>'RAW GRADES'!AU18</f>
        <v>0</v>
      </c>
      <c r="G21" s="44">
        <f>'RAW GRADES'!BB18</f>
        <v>0</v>
      </c>
      <c r="H21" s="45">
        <f>'RAW GRADES'!BC18</f>
        <v>24.8</v>
      </c>
      <c r="I21" s="45">
        <f>'RAW GRADES'!BD18</f>
        <v>24.8</v>
      </c>
      <c r="J21" s="49">
        <f>'RAW GRADES'!BG18</f>
        <v>24.8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DINO DRAKE LANCELOT C</v>
      </c>
      <c r="C22" s="48">
        <f>'RAW GRADES'!F19</f>
        <v>19.2</v>
      </c>
      <c r="D22" s="70">
        <f>'RAW GRADES'!I19</f>
        <v>0</v>
      </c>
      <c r="E22" s="44">
        <f>'RAW GRADES'!AN19</f>
        <v>9.5</v>
      </c>
      <c r="F22" s="44">
        <f>'RAW GRADES'!AU19</f>
        <v>0</v>
      </c>
      <c r="G22" s="44">
        <f>'RAW GRADES'!BB19</f>
        <v>0</v>
      </c>
      <c r="H22" s="45">
        <f>'RAW GRADES'!BC19</f>
        <v>28.7</v>
      </c>
      <c r="I22" s="45">
        <f>'RAW GRADES'!BD19</f>
        <v>28.7</v>
      </c>
      <c r="J22" s="49">
        <f>'RAW GRADES'!BG19</f>
        <v>28.7</v>
      </c>
      <c r="K22" s="47">
        <f>'RAW GRADES'!BH19</f>
        <v>5</v>
      </c>
      <c r="L22" s="50" t="str">
        <f t="shared" si="0"/>
        <v>FAILED</v>
      </c>
    </row>
    <row r="23" spans="1:12">
      <c r="A23" s="41">
        <v>11</v>
      </c>
      <c r="B23" s="42" t="str">
        <f>'RAW GRADES'!C20</f>
        <v>GARCIA THEODORE SEBASTIAN A</v>
      </c>
      <c r="C23" s="48">
        <f>'RAW GRADES'!F20</f>
        <v>17.399999999999999</v>
      </c>
      <c r="D23" s="70">
        <f>'RAW GRADES'!I20</f>
        <v>0</v>
      </c>
      <c r="E23" s="44">
        <f>'RAW GRADES'!AN20</f>
        <v>4.416666666666667</v>
      </c>
      <c r="F23" s="44">
        <f>'RAW GRADES'!AU20</f>
        <v>0</v>
      </c>
      <c r="G23" s="44">
        <f>'RAW GRADES'!BB20</f>
        <v>0</v>
      </c>
      <c r="H23" s="45">
        <f>'RAW GRADES'!BC20</f>
        <v>21.816666666666666</v>
      </c>
      <c r="I23" s="45">
        <f>'RAW GRADES'!BD20</f>
        <v>21.82</v>
      </c>
      <c r="J23" s="49">
        <f>'RAW GRADES'!BG20</f>
        <v>21.816666666666666</v>
      </c>
      <c r="K23" s="47">
        <f>'RAW GRADES'!BH20</f>
        <v>5</v>
      </c>
      <c r="L23" s="50" t="str">
        <f t="shared" si="0"/>
        <v>FAILED</v>
      </c>
    </row>
    <row r="24" spans="1:12">
      <c r="A24" s="41">
        <v>12</v>
      </c>
      <c r="B24" s="42" t="str">
        <f>'RAW GRADES'!C21</f>
        <v>GUERRERO PAUL EDMAR F</v>
      </c>
      <c r="C24" s="48">
        <f>'RAW GRADES'!F21</f>
        <v>22.2</v>
      </c>
      <c r="D24" s="70">
        <f>'RAW GRADES'!I21</f>
        <v>0</v>
      </c>
      <c r="E24" s="44">
        <f>'RAW GRADES'!AN21</f>
        <v>9</v>
      </c>
      <c r="F24" s="44">
        <f>'RAW GRADES'!AU21</f>
        <v>0</v>
      </c>
      <c r="G24" s="44">
        <f>'RAW GRADES'!BB21</f>
        <v>0</v>
      </c>
      <c r="H24" s="45">
        <f>'RAW GRADES'!BC21</f>
        <v>31.2</v>
      </c>
      <c r="I24" s="45">
        <f>'RAW GRADES'!BD21</f>
        <v>31.2</v>
      </c>
      <c r="J24" s="49">
        <f>'RAW GRADES'!BG21</f>
        <v>31.2</v>
      </c>
      <c r="K24" s="47">
        <f>'RAW GRADES'!BH21</f>
        <v>5</v>
      </c>
      <c r="L24" s="50" t="str">
        <f t="shared" si="0"/>
        <v>FAILED</v>
      </c>
    </row>
    <row r="25" spans="1:12">
      <c r="A25" s="41">
        <v>13</v>
      </c>
      <c r="B25" s="42" t="str">
        <f>'RAW GRADES'!C22</f>
        <v>IMPERIO RONALD BENEDICT M</v>
      </c>
      <c r="C25" s="48">
        <f>'RAW GRADES'!F22</f>
        <v>15.6</v>
      </c>
      <c r="D25" s="70">
        <f>'RAW GRADES'!I22</f>
        <v>0</v>
      </c>
      <c r="E25" s="44">
        <f>'RAW GRADES'!AN22</f>
        <v>5.6666666666666679</v>
      </c>
      <c r="F25" s="44">
        <f>'RAW GRADES'!AU22</f>
        <v>0</v>
      </c>
      <c r="G25" s="44">
        <f>'RAW GRADES'!BB22</f>
        <v>0</v>
      </c>
      <c r="H25" s="45">
        <f>'RAW GRADES'!BC22</f>
        <v>21.266666666666666</v>
      </c>
      <c r="I25" s="45">
        <f>'RAW GRADES'!BD22</f>
        <v>21.27</v>
      </c>
      <c r="J25" s="49">
        <f>'RAW GRADES'!BG22</f>
        <v>21.266666666666666</v>
      </c>
      <c r="K25" s="47">
        <f>'RAW GRADES'!BH22</f>
        <v>5</v>
      </c>
      <c r="L25" s="50" t="str">
        <f t="shared" si="0"/>
        <v>FAILED</v>
      </c>
    </row>
    <row r="26" spans="1:12">
      <c r="A26" s="41">
        <v>14</v>
      </c>
      <c r="B26" s="42" t="str">
        <f>'RAW GRADES'!C23</f>
        <v>MABATO CHARISSE JANE S</v>
      </c>
      <c r="C26" s="48">
        <f>'RAW GRADES'!F23</f>
        <v>20.399999999999999</v>
      </c>
      <c r="D26" s="70">
        <f>'RAW GRADES'!I23</f>
        <v>0</v>
      </c>
      <c r="E26" s="44">
        <f>'RAW GRADES'!AN23</f>
        <v>8.2833333333333332</v>
      </c>
      <c r="F26" s="44">
        <f>'RAW GRADES'!AU23</f>
        <v>0</v>
      </c>
      <c r="G26" s="44">
        <f>'RAW GRADES'!BB23</f>
        <v>0</v>
      </c>
      <c r="H26" s="45">
        <f>'RAW GRADES'!BC23</f>
        <v>28.68333333333333</v>
      </c>
      <c r="I26" s="45">
        <f>'RAW GRADES'!BD23</f>
        <v>28.68</v>
      </c>
      <c r="J26" s="49">
        <f>'RAW GRADES'!BG23</f>
        <v>28.68333333333333</v>
      </c>
      <c r="K26" s="47">
        <f>'RAW GRADES'!BH23</f>
        <v>5</v>
      </c>
      <c r="L26" s="50" t="str">
        <f t="shared" si="0"/>
        <v>FAILED</v>
      </c>
    </row>
    <row r="27" spans="1:12">
      <c r="A27" s="41">
        <v>15</v>
      </c>
      <c r="B27" s="42" t="str">
        <f>'RAW GRADES'!C24</f>
        <v>MATIAS RYAN CHRISTIAN M</v>
      </c>
      <c r="C27" s="48">
        <f>'RAW GRADES'!F24</f>
        <v>21.599999999999998</v>
      </c>
      <c r="D27" s="70">
        <f>'RAW GRADES'!I24</f>
        <v>0</v>
      </c>
      <c r="E27" s="44">
        <f>'RAW GRADES'!AN24</f>
        <v>3.6666666666666674</v>
      </c>
      <c r="F27" s="44">
        <f>'RAW GRADES'!AU24</f>
        <v>0</v>
      </c>
      <c r="G27" s="44">
        <f>'RAW GRADES'!BB24</f>
        <v>0</v>
      </c>
      <c r="H27" s="45">
        <f>'RAW GRADES'!BC24</f>
        <v>25.266666666666666</v>
      </c>
      <c r="I27" s="45">
        <f>'RAW GRADES'!BD24</f>
        <v>25.27</v>
      </c>
      <c r="J27" s="49">
        <f>'RAW GRADES'!BG24</f>
        <v>25.266666666666666</v>
      </c>
      <c r="K27" s="47">
        <f>'RAW GRADES'!BH24</f>
        <v>5</v>
      </c>
      <c r="L27" s="50" t="str">
        <f t="shared" si="0"/>
        <v>FAILED</v>
      </c>
    </row>
    <row r="28" spans="1:12">
      <c r="A28" s="41">
        <v>16</v>
      </c>
      <c r="B28" s="42" t="str">
        <f>'RAW GRADES'!C25</f>
        <v>MOROÑA IRENE F</v>
      </c>
      <c r="C28" s="48">
        <f>'RAW GRADES'!F25</f>
        <v>21</v>
      </c>
      <c r="D28" s="70">
        <f>'RAW GRADES'!I25</f>
        <v>0</v>
      </c>
      <c r="E28" s="44">
        <f>'RAW GRADES'!AN25</f>
        <v>8.4166666666666661</v>
      </c>
      <c r="F28" s="44">
        <f>'RAW GRADES'!AU25</f>
        <v>0</v>
      </c>
      <c r="G28" s="44">
        <f>'RAW GRADES'!BB25</f>
        <v>0</v>
      </c>
      <c r="H28" s="45">
        <f>'RAW GRADES'!BC25</f>
        <v>29.416666666666664</v>
      </c>
      <c r="I28" s="45">
        <f>'RAW GRADES'!BD25</f>
        <v>29.42</v>
      </c>
      <c r="J28" s="49">
        <f>'RAW GRADES'!BG25</f>
        <v>29.416666666666664</v>
      </c>
      <c r="K28" s="47">
        <f>'RAW GRADES'!BH25</f>
        <v>5</v>
      </c>
      <c r="L28" s="50" t="str">
        <f t="shared" si="0"/>
        <v>FAILED</v>
      </c>
    </row>
    <row r="29" spans="1:12">
      <c r="A29" s="41">
        <v>17</v>
      </c>
      <c r="B29" s="42" t="str">
        <f>'RAW GRADES'!C26</f>
        <v>NAVA HIROSHI G</v>
      </c>
      <c r="C29" s="48">
        <f>'RAW GRADES'!F26</f>
        <v>19.8</v>
      </c>
      <c r="D29" s="70">
        <f>'RAW GRADES'!I26</f>
        <v>0</v>
      </c>
      <c r="E29" s="44">
        <f>'RAW GRADES'!AN26</f>
        <v>8.9166666666666679</v>
      </c>
      <c r="F29" s="44">
        <f>'RAW GRADES'!AU26</f>
        <v>0</v>
      </c>
      <c r="G29" s="44">
        <f>'RAW GRADES'!BB26</f>
        <v>0</v>
      </c>
      <c r="H29" s="45">
        <f>'RAW GRADES'!BC26</f>
        <v>28.716666666666669</v>
      </c>
      <c r="I29" s="45">
        <f>'RAW GRADES'!BD26</f>
        <v>28.72</v>
      </c>
      <c r="J29" s="49">
        <f>'RAW GRADES'!BG26</f>
        <v>28.716666666666669</v>
      </c>
      <c r="K29" s="47">
        <f>'RAW GRADES'!BH26</f>
        <v>5</v>
      </c>
      <c r="L29" s="50" t="str">
        <f t="shared" si="0"/>
        <v>FAILED</v>
      </c>
    </row>
    <row r="30" spans="1:12">
      <c r="A30" s="41">
        <v>18</v>
      </c>
      <c r="B30" s="42" t="str">
        <f>'RAW GRADES'!C27</f>
        <v>QUINTO JOSE MARI P</v>
      </c>
      <c r="C30" s="48">
        <f>'RAW GRADES'!F27</f>
        <v>19.2</v>
      </c>
      <c r="D30" s="70">
        <f>'RAW GRADES'!I27</f>
        <v>0</v>
      </c>
      <c r="E30" s="44">
        <f>'RAW GRADES'!AN27</f>
        <v>9.3333333333333339</v>
      </c>
      <c r="F30" s="44">
        <f>'RAW GRADES'!AU27</f>
        <v>0</v>
      </c>
      <c r="G30" s="44">
        <f>'RAW GRADES'!BB27</f>
        <v>0</v>
      </c>
      <c r="H30" s="45">
        <f>'RAW GRADES'!BC27</f>
        <v>28.533333333333331</v>
      </c>
      <c r="I30" s="45">
        <f>'RAW GRADES'!BD27</f>
        <v>28.53</v>
      </c>
      <c r="J30" s="49">
        <f>'RAW GRADES'!BG27</f>
        <v>28.533333333333331</v>
      </c>
      <c r="K30" s="47">
        <f>'RAW GRADES'!BH27</f>
        <v>5</v>
      </c>
      <c r="L30" s="50" t="str">
        <f t="shared" si="0"/>
        <v>FAILED</v>
      </c>
    </row>
    <row r="31" spans="1:12">
      <c r="A31" s="41">
        <v>19</v>
      </c>
      <c r="B31" s="42" t="str">
        <f>'RAW GRADES'!C28</f>
        <v>SALI ALLAIZA MAE F</v>
      </c>
      <c r="C31" s="48">
        <f>'RAW GRADES'!F28</f>
        <v>17.399999999999999</v>
      </c>
      <c r="D31" s="70">
        <f>'RAW GRADES'!I28</f>
        <v>0</v>
      </c>
      <c r="E31" s="44">
        <f>'RAW GRADES'!AN28</f>
        <v>7.333333333333333</v>
      </c>
      <c r="F31" s="44">
        <f>'RAW GRADES'!AU28</f>
        <v>0</v>
      </c>
      <c r="G31" s="44">
        <f>'RAW GRADES'!BB28</f>
        <v>0</v>
      </c>
      <c r="H31" s="45">
        <f>'RAW GRADES'!BC28</f>
        <v>24.733333333333331</v>
      </c>
      <c r="I31" s="45">
        <f>'RAW GRADES'!BD28</f>
        <v>24.73</v>
      </c>
      <c r="J31" s="49">
        <f>'RAW GRADES'!BG28</f>
        <v>24.733333333333331</v>
      </c>
      <c r="K31" s="47">
        <f>'RAW GRADES'!BH28</f>
        <v>5</v>
      </c>
      <c r="L31" s="50" t="str">
        <f t="shared" si="0"/>
        <v>FAILED</v>
      </c>
    </row>
    <row r="32" spans="1:12">
      <c r="A32" s="41">
        <v>20</v>
      </c>
      <c r="B32" s="42" t="str">
        <f>'RAW GRADES'!C29</f>
        <v>SULIT FRANCIS R</v>
      </c>
      <c r="C32" s="48">
        <f>'RAW GRADES'!F29</f>
        <v>22.2</v>
      </c>
      <c r="D32" s="70">
        <f>'RAW GRADES'!I29</f>
        <v>0</v>
      </c>
      <c r="E32" s="44">
        <f>'RAW GRADES'!AN29</f>
        <v>7.9166666666666679</v>
      </c>
      <c r="F32" s="44">
        <f>'RAW GRADES'!AU29</f>
        <v>0</v>
      </c>
      <c r="G32" s="44">
        <f>'RAW GRADES'!BB29</f>
        <v>0</v>
      </c>
      <c r="H32" s="45">
        <f>'RAW GRADES'!BC29</f>
        <v>30.116666666666667</v>
      </c>
      <c r="I32" s="45">
        <f>'RAW GRADES'!BD29</f>
        <v>30.12</v>
      </c>
      <c r="J32" s="49">
        <f>'RAW GRADES'!BG29</f>
        <v>30.116666666666667</v>
      </c>
      <c r="K32" s="47">
        <f>'RAW GRADES'!BH29</f>
        <v>5</v>
      </c>
      <c r="L32" s="50" t="str">
        <f t="shared" si="0"/>
        <v>FAILED</v>
      </c>
    </row>
    <row r="33" spans="1:12">
      <c r="A33" s="41">
        <v>21</v>
      </c>
      <c r="B33" s="42" t="str">
        <f>'RAW GRADES'!C30</f>
        <v>TEODORO RANDEL JOSHUA B</v>
      </c>
      <c r="C33" s="48">
        <f>'RAW GRADES'!F30</f>
        <v>18.599999999999998</v>
      </c>
      <c r="D33" s="70">
        <f>'RAW GRADES'!I30</f>
        <v>0</v>
      </c>
      <c r="E33" s="44">
        <f>'RAW GRADES'!AN30</f>
        <v>7.1666666666666679</v>
      </c>
      <c r="F33" s="44">
        <f>'RAW GRADES'!AU30</f>
        <v>0</v>
      </c>
      <c r="G33" s="44">
        <f>'RAW GRADES'!BB30</f>
        <v>0</v>
      </c>
      <c r="H33" s="45">
        <f>'RAW GRADES'!BC30</f>
        <v>25.766666666666666</v>
      </c>
      <c r="I33" s="45">
        <f>'RAW GRADES'!BD30</f>
        <v>25.77</v>
      </c>
      <c r="J33" s="49">
        <f>'RAW GRADES'!BG30</f>
        <v>25.766666666666666</v>
      </c>
      <c r="K33" s="47">
        <f>'RAW GRADES'!BH30</f>
        <v>5</v>
      </c>
      <c r="L33" s="50" t="str">
        <f t="shared" si="0"/>
        <v>FAILED</v>
      </c>
    </row>
    <row r="34" spans="1:12">
      <c r="A34" s="41">
        <v>22</v>
      </c>
      <c r="B34" s="42" t="str">
        <f>'RAW GRADES'!C31</f>
        <v>TOLIBAS DWIGHT G</v>
      </c>
      <c r="C34" s="48">
        <f>'RAW GRADES'!F31</f>
        <v>24.599999999999998</v>
      </c>
      <c r="D34" s="70">
        <f>'RAW GRADES'!I31</f>
        <v>27</v>
      </c>
      <c r="E34" s="44">
        <f>'RAW GRADES'!AN31</f>
        <v>4.3</v>
      </c>
      <c r="F34" s="44">
        <f>'RAW GRADES'!AU31</f>
        <v>5</v>
      </c>
      <c r="G34" s="44">
        <f>'RAW GRADES'!BB31</f>
        <v>0</v>
      </c>
      <c r="H34" s="45">
        <f>'RAW GRADES'!BC31</f>
        <v>60.899999999999991</v>
      </c>
      <c r="I34" s="45">
        <f>'RAW GRADES'!BD31</f>
        <v>60.9</v>
      </c>
      <c r="J34" s="49">
        <f>'RAW GRADES'!BG31</f>
        <v>60.899999999999991</v>
      </c>
      <c r="K34" s="47">
        <f>'RAW GRADES'!BH31</f>
        <v>5</v>
      </c>
      <c r="L34" s="50" t="str">
        <f t="shared" si="0"/>
        <v>FAILED</v>
      </c>
    </row>
    <row r="35" spans="1:12">
      <c r="A35" s="41">
        <v>23</v>
      </c>
      <c r="B35" s="42" t="str">
        <f>'RAW GRADES'!C32</f>
        <v xml:space="preserve">TUAZON JUDY ANN </v>
      </c>
      <c r="C35" s="48">
        <f>'RAW GRADES'!F32</f>
        <v>11.4</v>
      </c>
      <c r="D35" s="70">
        <f>'RAW GRADES'!I32</f>
        <v>0</v>
      </c>
      <c r="E35" s="44">
        <f>'RAW GRADES'!AN32</f>
        <v>6.166666666666667</v>
      </c>
      <c r="F35" s="44">
        <f>'RAW GRADES'!AU32</f>
        <v>0</v>
      </c>
      <c r="G35" s="44">
        <f>'RAW GRADES'!BB32</f>
        <v>0</v>
      </c>
      <c r="H35" s="45">
        <f>'RAW GRADES'!BC32</f>
        <v>17.566666666666666</v>
      </c>
      <c r="I35" s="45">
        <f>'RAW GRADES'!BD32</f>
        <v>17.57</v>
      </c>
      <c r="J35" s="49">
        <f>'RAW GRADES'!BG32</f>
        <v>17.566666666666666</v>
      </c>
      <c r="K35" s="47">
        <f>'RAW GRADES'!BH32</f>
        <v>5</v>
      </c>
      <c r="L35" s="50" t="str">
        <f t="shared" si="0"/>
        <v>FAILED</v>
      </c>
    </row>
    <row r="36" spans="1:12">
      <c r="A36" s="41">
        <v>24</v>
      </c>
      <c r="B36" s="42" t="str">
        <f>'RAW GRADES'!C33</f>
        <v>YABUT GERARD J</v>
      </c>
      <c r="C36" s="48">
        <f>'RAW GRADES'!F33</f>
        <v>21</v>
      </c>
      <c r="D36" s="70">
        <f>'RAW GRADES'!I33</f>
        <v>0</v>
      </c>
      <c r="E36" s="44">
        <f>'RAW GRADES'!AN33</f>
        <v>4.5</v>
      </c>
      <c r="F36" s="44">
        <f>'RAW GRADES'!AU33</f>
        <v>0</v>
      </c>
      <c r="G36" s="44">
        <f>'RAW GRADES'!BB33</f>
        <v>0</v>
      </c>
      <c r="H36" s="45">
        <f>'RAW GRADES'!BC33</f>
        <v>25.5</v>
      </c>
      <c r="I36" s="45">
        <f>'RAW GRADES'!BD33</f>
        <v>25.5</v>
      </c>
      <c r="J36" s="49">
        <f>'RAW GRADES'!BG33</f>
        <v>25.5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 xml:space="preserve">  </v>
      </c>
      <c r="C37" s="48">
        <f>'RAW GRADES'!F34</f>
        <v>0</v>
      </c>
      <c r="D37" s="70">
        <f>'RAW GRADES'!I34</f>
        <v>0</v>
      </c>
      <c r="E37" s="44">
        <f>'RAW GRADES'!AN34</f>
        <v>0</v>
      </c>
      <c r="F37" s="44">
        <f>'RAW GRADES'!AU34</f>
        <v>0</v>
      </c>
      <c r="G37" s="44">
        <f>'RAW GRADES'!BB34</f>
        <v>0</v>
      </c>
      <c r="H37" s="45">
        <f>'RAW GRADES'!BC34</f>
        <v>0</v>
      </c>
      <c r="I37" s="45">
        <f>'RAW GRADES'!BD34</f>
        <v>0</v>
      </c>
      <c r="J37" s="49">
        <f>'RAW GRADES'!BG34</f>
        <v>0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 xml:space="preserve">  </v>
      </c>
      <c r="C38" s="48">
        <f>'RAW GRADES'!F35</f>
        <v>0</v>
      </c>
      <c r="D38" s="70">
        <f>'RAW GRADES'!I35</f>
        <v>0</v>
      </c>
      <c r="E38" s="44">
        <f>'RAW GRADES'!AN35</f>
        <v>0</v>
      </c>
      <c r="F38" s="44">
        <f>'RAW GRADES'!AU35</f>
        <v>0</v>
      </c>
      <c r="G38" s="44">
        <f>'RAW GRADES'!BB35</f>
        <v>0</v>
      </c>
      <c r="H38" s="45">
        <f>'RAW GRADES'!BC35</f>
        <v>0</v>
      </c>
      <c r="I38" s="45">
        <f>'RAW GRADES'!BD35</f>
        <v>0</v>
      </c>
      <c r="J38" s="49">
        <f>'RAW GRADES'!BG35</f>
        <v>0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 xml:space="preserve">  </v>
      </c>
      <c r="C39" s="48">
        <f>'RAW GRADES'!F36</f>
        <v>0</v>
      </c>
      <c r="D39" s="70">
        <f>'RAW GRADES'!I36</f>
        <v>0</v>
      </c>
      <c r="E39" s="44">
        <f>'RAW GRADES'!AN36</f>
        <v>0</v>
      </c>
      <c r="F39" s="44">
        <f>'RAW GRADES'!AU36</f>
        <v>0</v>
      </c>
      <c r="G39" s="44">
        <f>'RAW GRADES'!BB36</f>
        <v>0</v>
      </c>
      <c r="H39" s="45">
        <f>'RAW GRADES'!BC36</f>
        <v>0</v>
      </c>
      <c r="I39" s="45">
        <f>'RAW GRADES'!BD36</f>
        <v>0</v>
      </c>
      <c r="J39" s="49">
        <f>'RAW GRADES'!BG36</f>
        <v>0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 xml:space="preserve">  </v>
      </c>
      <c r="C40" s="48">
        <f>'RAW GRADES'!F37</f>
        <v>0</v>
      </c>
      <c r="D40" s="70">
        <f>'RAW GRADES'!I37</f>
        <v>0</v>
      </c>
      <c r="E40" s="44">
        <f>'RAW GRADES'!AN37</f>
        <v>0</v>
      </c>
      <c r="F40" s="44">
        <f>'RAW GRADES'!AU37</f>
        <v>0</v>
      </c>
      <c r="G40" s="44">
        <f>'RAW GRADES'!BB37</f>
        <v>0</v>
      </c>
      <c r="H40" s="45">
        <f>'RAW GRADES'!BC37</f>
        <v>0</v>
      </c>
      <c r="I40" s="45">
        <f>'RAW GRADES'!BD37</f>
        <v>0</v>
      </c>
      <c r="J40" s="49">
        <f>'RAW GRADES'!BG37</f>
        <v>0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 xml:space="preserve">  </v>
      </c>
      <c r="C41" s="48">
        <f>'RAW GRADES'!F38</f>
        <v>0</v>
      </c>
      <c r="D41" s="70">
        <f>'RAW GRADES'!I38</f>
        <v>0</v>
      </c>
      <c r="E41" s="44">
        <f>'RAW GRADES'!AN38</f>
        <v>0</v>
      </c>
      <c r="F41" s="44">
        <f>'RAW GRADES'!AU38</f>
        <v>0</v>
      </c>
      <c r="G41" s="44">
        <f>'RAW GRADES'!BB38</f>
        <v>0</v>
      </c>
      <c r="H41" s="45">
        <f>'RAW GRADES'!BC38</f>
        <v>0</v>
      </c>
      <c r="I41" s="45">
        <f>'RAW GRADES'!BD38</f>
        <v>0</v>
      </c>
      <c r="J41" s="49">
        <f>'RAW GRADES'!BG38</f>
        <v>0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 xml:space="preserve">  </v>
      </c>
      <c r="C42" s="48">
        <f>'RAW GRADES'!F39</f>
        <v>0</v>
      </c>
      <c r="D42" s="70">
        <f>'RAW GRADES'!I39</f>
        <v>0</v>
      </c>
      <c r="E42" s="44">
        <f>'RAW GRADES'!AN39</f>
        <v>0</v>
      </c>
      <c r="F42" s="44">
        <f>'RAW GRADES'!AU39</f>
        <v>0</v>
      </c>
      <c r="G42" s="44">
        <f>'RAW GRADES'!BB39</f>
        <v>0</v>
      </c>
      <c r="H42" s="45">
        <f>'RAW GRADES'!BC39</f>
        <v>0</v>
      </c>
      <c r="I42" s="45">
        <f>'RAW GRADES'!BD39</f>
        <v>0</v>
      </c>
      <c r="J42" s="49">
        <f>'RAW GRADES'!BG39</f>
        <v>0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 xml:space="preserve">  </v>
      </c>
      <c r="C43" s="48">
        <f>'RAW GRADES'!F40</f>
        <v>0</v>
      </c>
      <c r="D43" s="70">
        <f>'RAW GRADES'!I40</f>
        <v>0</v>
      </c>
      <c r="E43" s="44">
        <f>'RAW GRADES'!AN40</f>
        <v>0</v>
      </c>
      <c r="F43" s="44">
        <f>'RAW GRADES'!AU40</f>
        <v>0</v>
      </c>
      <c r="G43" s="44">
        <f>'RAW GRADES'!BB40</f>
        <v>0</v>
      </c>
      <c r="H43" s="45">
        <f>'RAW GRADES'!BC40</f>
        <v>0</v>
      </c>
      <c r="I43" s="45">
        <f>'RAW GRADES'!BD40</f>
        <v>0</v>
      </c>
      <c r="J43" s="49">
        <f>'RAW GRADES'!BG40</f>
        <v>0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 xml:space="preserve">  </v>
      </c>
      <c r="C44" s="48">
        <f>'RAW GRADES'!F41</f>
        <v>0</v>
      </c>
      <c r="D44" s="70">
        <f>'RAW GRADES'!I41</f>
        <v>0</v>
      </c>
      <c r="E44" s="44">
        <f>'RAW GRADES'!AN41</f>
        <v>0</v>
      </c>
      <c r="F44" s="44">
        <f>'RAW GRADES'!AU41</f>
        <v>0</v>
      </c>
      <c r="G44" s="44">
        <f>'RAW GRADES'!BB41</f>
        <v>0</v>
      </c>
      <c r="H44" s="45">
        <f>'RAW GRADES'!BC41</f>
        <v>0</v>
      </c>
      <c r="I44" s="45">
        <f>'RAW GRADES'!BD41</f>
        <v>0</v>
      </c>
      <c r="J44" s="49">
        <f>'RAW GRADES'!BG41</f>
        <v>0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 xml:space="preserve">  </v>
      </c>
      <c r="C45" s="48">
        <f>'RAW GRADES'!F42</f>
        <v>0</v>
      </c>
      <c r="D45" s="70">
        <f>'RAW GRADES'!I42</f>
        <v>0</v>
      </c>
      <c r="E45" s="44">
        <f>'RAW GRADES'!AN42</f>
        <v>0</v>
      </c>
      <c r="F45" s="44">
        <f>'RAW GRADES'!AU42</f>
        <v>0</v>
      </c>
      <c r="G45" s="44">
        <f>'RAW GRADES'!BB42</f>
        <v>0</v>
      </c>
      <c r="H45" s="45">
        <f>'RAW GRADES'!BC42</f>
        <v>0</v>
      </c>
      <c r="I45" s="45">
        <f>'RAW GRADES'!BD42</f>
        <v>0</v>
      </c>
      <c r="J45" s="49">
        <f>'RAW GRADES'!BG42</f>
        <v>0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 xml:space="preserve">  </v>
      </c>
      <c r="C46" s="48">
        <f>'RAW GRADES'!F43</f>
        <v>0</v>
      </c>
      <c r="D46" s="70">
        <f>'RAW GRADES'!I43</f>
        <v>0</v>
      </c>
      <c r="E46" s="44">
        <f>'RAW GRADES'!AN43</f>
        <v>0</v>
      </c>
      <c r="F46" s="44">
        <f>'RAW GRADES'!AU43</f>
        <v>0</v>
      </c>
      <c r="G46" s="44">
        <f>'RAW GRADES'!BB43</f>
        <v>0</v>
      </c>
      <c r="H46" s="45">
        <f>'RAW GRADES'!BC43</f>
        <v>0</v>
      </c>
      <c r="I46" s="45">
        <f>'RAW GRADES'!BD43</f>
        <v>0</v>
      </c>
      <c r="J46" s="49">
        <f>'RAW GRADES'!BG43</f>
        <v>0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 xml:space="preserve">  </v>
      </c>
      <c r="C47" s="48">
        <f>'RAW GRADES'!F44</f>
        <v>0</v>
      </c>
      <c r="D47" s="70">
        <f>'RAW GRADES'!I44</f>
        <v>0</v>
      </c>
      <c r="E47" s="44">
        <f>'RAW GRADES'!AN44</f>
        <v>0</v>
      </c>
      <c r="F47" s="44">
        <f>'RAW GRADES'!AU44</f>
        <v>0</v>
      </c>
      <c r="G47" s="44">
        <f>'RAW GRADES'!BB44</f>
        <v>0</v>
      </c>
      <c r="H47" s="45">
        <f>'RAW GRADES'!BC44</f>
        <v>0</v>
      </c>
      <c r="I47" s="45">
        <f>'RAW GRADES'!BD44</f>
        <v>0</v>
      </c>
      <c r="J47" s="49">
        <f>'RAW GRADES'!BG44</f>
        <v>0</v>
      </c>
      <c r="K47" s="47">
        <f>'RAW GRADES'!BH44</f>
        <v>5</v>
      </c>
      <c r="L47" s="50" t="str">
        <f t="shared" si="0"/>
        <v>FAILED</v>
      </c>
    </row>
    <row r="48" spans="1:12">
      <c r="A48" s="41">
        <v>36</v>
      </c>
      <c r="B48" s="42" t="str">
        <f>'RAW GRADES'!C45</f>
        <v xml:space="preserve">  </v>
      </c>
      <c r="C48" s="48">
        <f>'RAW GRADES'!F45</f>
        <v>0</v>
      </c>
      <c r="D48" s="70">
        <f>'RAW GRADES'!I45</f>
        <v>0</v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 xml:space="preserve">  </v>
      </c>
      <c r="C49" s="48">
        <f>'RAW GRADES'!F46</f>
        <v>0</v>
      </c>
      <c r="D49" s="70">
        <f>'RAW GRADES'!I46</f>
        <v>0</v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 xml:space="preserve">  </v>
      </c>
      <c r="C50" s="48">
        <f>'RAW GRADES'!F47</f>
        <v>0</v>
      </c>
      <c r="D50" s="70">
        <f>'RAW GRADES'!I47</f>
        <v>0</v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 xml:space="preserve">  </v>
      </c>
      <c r="C51" s="48">
        <f>'RAW GRADES'!F48</f>
        <v>0</v>
      </c>
      <c r="D51" s="70">
        <f>'RAW GRADES'!I48</f>
        <v>0</v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 xml:space="preserve">  </v>
      </c>
      <c r="C52" s="48">
        <f>'RAW GRADES'!F49</f>
        <v>0</v>
      </c>
      <c r="D52" s="70">
        <f>'RAW GRADES'!I49</f>
        <v>0</v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>
      <c r="A54" s="41">
        <v>42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149</v>
      </c>
      <c r="G76" t="s">
        <v>160</v>
      </c>
    </row>
    <row r="77" spans="1:12">
      <c r="D77" s="93"/>
      <c r="G77" s="94"/>
      <c r="H77" s="94"/>
      <c r="I77" s="94"/>
      <c r="J77" s="94"/>
      <c r="K77" s="94"/>
      <c r="L77" s="94"/>
    </row>
    <row r="78" spans="1:12">
      <c r="B78" s="98" t="str">
        <f>UPPER(REGISTRATION!Q14)</f>
        <v>GIMEL C. CONTILLO</v>
      </c>
      <c r="C78" s="99"/>
      <c r="D78" s="93"/>
      <c r="G78" t="str">
        <f>UPPER(REGISTRATION!Q15)</f>
        <v>BRYLLE D. SAMSON</v>
      </c>
      <c r="J78" s="93"/>
    </row>
    <row r="79" spans="1:12">
      <c r="B79" s="79" t="s">
        <v>148</v>
      </c>
      <c r="G79" s="79" t="s">
        <v>150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8"/>
  <sheetViews>
    <sheetView view="pageBreakPreview" zoomScaleSheetLayoutView="100" workbookViewId="0">
      <selection activeCell="C16" sqref="C16:E16"/>
    </sheetView>
  </sheetViews>
  <sheetFormatPr defaultRowHeight="15"/>
  <cols>
    <col min="1" max="1" width="6.140625" customWidth="1"/>
    <col min="2" max="2" width="37.285156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4"/>
      <c r="B3" s="234"/>
      <c r="C3" s="234"/>
      <c r="D3" s="234"/>
      <c r="E3" s="234"/>
      <c r="F3" s="234"/>
    </row>
    <row r="4" spans="1:6">
      <c r="A4" s="248" t="s">
        <v>77</v>
      </c>
      <c r="B4" s="248"/>
      <c r="C4" s="248"/>
      <c r="D4" s="248"/>
      <c r="E4" s="248"/>
      <c r="F4" s="248"/>
    </row>
    <row r="5" spans="1:6" ht="18">
      <c r="A5" s="249" t="s">
        <v>78</v>
      </c>
      <c r="B5" s="249"/>
      <c r="C5" s="249"/>
      <c r="D5" s="249"/>
      <c r="E5" s="249"/>
      <c r="F5" s="249"/>
    </row>
    <row r="6" spans="1:6">
      <c r="A6" s="248" t="s">
        <v>79</v>
      </c>
      <c r="B6" s="248"/>
      <c r="C6" s="248"/>
      <c r="D6" s="248"/>
      <c r="E6" s="248"/>
      <c r="F6" s="248"/>
    </row>
    <row r="7" spans="1:6">
      <c r="A7" s="250" t="s">
        <v>80</v>
      </c>
      <c r="B7" s="250"/>
      <c r="C7" s="250"/>
      <c r="D7" s="250"/>
      <c r="E7" s="250"/>
      <c r="F7" s="250"/>
    </row>
    <row r="8" spans="1:6">
      <c r="A8" s="251"/>
      <c r="B8" s="251"/>
      <c r="C8" s="251"/>
      <c r="D8" s="251"/>
      <c r="E8" s="251"/>
      <c r="F8" s="251"/>
    </row>
    <row r="9" spans="1:6">
      <c r="A9" s="234"/>
      <c r="B9" s="234"/>
      <c r="C9" s="234"/>
      <c r="D9" s="234"/>
      <c r="E9" s="234"/>
      <c r="F9" s="234"/>
    </row>
    <row r="10" spans="1:6" ht="18">
      <c r="A10" s="252"/>
      <c r="B10" s="252"/>
      <c r="C10" s="252"/>
      <c r="D10" s="252"/>
      <c r="E10" s="252"/>
      <c r="F10" s="252"/>
    </row>
    <row r="11" spans="1:6" ht="22.5">
      <c r="A11" s="253" t="s">
        <v>81</v>
      </c>
      <c r="B11" s="253"/>
      <c r="C11" s="253"/>
      <c r="D11" s="253"/>
      <c r="E11" s="253"/>
      <c r="F11" s="253"/>
    </row>
    <row r="12" spans="1:6">
      <c r="A12" s="251"/>
      <c r="B12" s="251"/>
      <c r="C12" s="251"/>
      <c r="D12" s="251"/>
      <c r="E12" s="251"/>
      <c r="F12" s="251"/>
    </row>
    <row r="13" spans="1:6">
      <c r="A13" s="51"/>
      <c r="B13" s="52" t="s">
        <v>82</v>
      </c>
      <c r="C13" s="254" t="str">
        <f>UPPER(REGISTRATION!C7)</f>
        <v>DCIT 23</v>
      </c>
      <c r="D13" s="254"/>
      <c r="E13" s="254"/>
      <c r="F13" s="53"/>
    </row>
    <row r="14" spans="1:6">
      <c r="A14" s="51"/>
      <c r="B14" s="52" t="s">
        <v>83</v>
      </c>
      <c r="C14" s="247" t="str">
        <f>UPPER(REGISTRATION!C6)</f>
        <v>DISCRETE STRUCTURE</v>
      </c>
      <c r="D14" s="247"/>
      <c r="E14" s="247"/>
      <c r="F14" s="53"/>
    </row>
    <row r="15" spans="1:6" ht="15.75">
      <c r="A15" s="51"/>
      <c r="B15" s="53" t="s">
        <v>84</v>
      </c>
      <c r="C15" s="238" t="str">
        <f>UPPER(REGISTRATION!D8)</f>
        <v>1</v>
      </c>
      <c r="D15" s="238"/>
      <c r="E15" s="238"/>
      <c r="F15" s="54"/>
    </row>
    <row r="16" spans="1:6">
      <c r="A16" s="51"/>
      <c r="B16" s="53" t="s">
        <v>8</v>
      </c>
      <c r="C16" s="239" t="str">
        <f>UPPER(CONCATENATE(REGISTRATION!C8," ",REGISTRATION!E8))</f>
        <v>BSCS A</v>
      </c>
      <c r="D16" s="239"/>
      <c r="E16" s="239"/>
      <c r="F16" s="54"/>
    </row>
    <row r="17" spans="1:6">
      <c r="A17" s="51"/>
      <c r="B17" s="53" t="s">
        <v>85</v>
      </c>
      <c r="C17" s="239" t="str">
        <f>UPPER(CONCATENATE(REGISTRATION!Q13," ","SEMESTER"," ","A.Y."," ",REGISTRATION!Q12))</f>
        <v>SECOND SEMESTER A.Y. 2017-2018</v>
      </c>
      <c r="D17" s="239"/>
      <c r="E17" s="239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0" t="s">
        <v>12</v>
      </c>
      <c r="B19" s="242" t="s">
        <v>70</v>
      </c>
      <c r="C19" s="230" t="s">
        <v>28</v>
      </c>
      <c r="D19" s="230" t="s">
        <v>86</v>
      </c>
      <c r="E19" s="244" t="s">
        <v>87</v>
      </c>
      <c r="F19" s="230" t="s">
        <v>72</v>
      </c>
    </row>
    <row r="20" spans="1:6">
      <c r="A20" s="240"/>
      <c r="B20" s="243"/>
      <c r="C20" s="240"/>
      <c r="D20" s="240"/>
      <c r="E20" s="245"/>
      <c r="F20" s="231"/>
    </row>
    <row r="21" spans="1:6" ht="16.5" thickBot="1">
      <c r="A21" s="241"/>
      <c r="B21" s="55" t="s">
        <v>88</v>
      </c>
      <c r="C21" s="241"/>
      <c r="D21" s="241"/>
      <c r="E21" s="246"/>
      <c r="F21" s="232"/>
    </row>
    <row r="22" spans="1:6" ht="18">
      <c r="A22" s="56">
        <v>1</v>
      </c>
      <c r="B22" s="57" t="str">
        <f>'DEPT CHAIR'!B13</f>
        <v>ACUÑA RASUL HASSAN T</v>
      </c>
      <c r="C22" s="58" t="str">
        <f>REGISTRATION!B11</f>
        <v>2017-01-190</v>
      </c>
      <c r="D22" s="59">
        <f>'DEPT CHAIR'!K13</f>
        <v>5</v>
      </c>
      <c r="E22" s="60" t="str">
        <f>IF(D22&lt;=3,"3","0")</f>
        <v>0</v>
      </c>
      <c r="F22" s="61" t="str">
        <f>'DEPT CHAIR'!L13</f>
        <v>FAILED</v>
      </c>
    </row>
    <row r="23" spans="1:6" ht="18">
      <c r="A23" s="62">
        <v>2</v>
      </c>
      <c r="B23" s="57" t="str">
        <f>'DEPT CHAIR'!B14</f>
        <v>AMBION MARK JOSEPH D</v>
      </c>
      <c r="C23" s="58" t="str">
        <f>REGISTRATION!B12</f>
        <v>2017-01-530</v>
      </c>
      <c r="D23" s="59">
        <f>'DEPT CHAIR'!K14</f>
        <v>5</v>
      </c>
      <c r="E23" s="60" t="str">
        <f t="shared" ref="E23:E44" si="0">IF(D23&lt;=3,"3","0")</f>
        <v>0</v>
      </c>
      <c r="F23" s="61" t="str">
        <f>'DEPT CHAIR'!L14</f>
        <v>FAILED</v>
      </c>
    </row>
    <row r="24" spans="1:6" ht="18">
      <c r="A24" s="56">
        <v>3</v>
      </c>
      <c r="B24" s="57" t="str">
        <f>'DEPT CHAIR'!B15</f>
        <v>BAUTISTA MARY JOYCE DIANE C</v>
      </c>
      <c r="C24" s="58" t="str">
        <f>REGISTRATION!B13</f>
        <v>2017-01-085</v>
      </c>
      <c r="D24" s="59">
        <f>'DEPT CHAIR'!K15</f>
        <v>5</v>
      </c>
      <c r="E24" s="60" t="str">
        <f t="shared" si="0"/>
        <v>0</v>
      </c>
      <c r="F24" s="61" t="str">
        <f>'DEPT CHAIR'!L15</f>
        <v>FAILED</v>
      </c>
    </row>
    <row r="25" spans="1:6" ht="18">
      <c r="A25" s="62">
        <v>4</v>
      </c>
      <c r="B25" s="57" t="str">
        <f>'DEPT CHAIR'!B16</f>
        <v xml:space="preserve">BEATINGO JOVELEENE </v>
      </c>
      <c r="C25" s="58" t="str">
        <f>REGISTRATION!B14</f>
        <v>2017-01-257</v>
      </c>
      <c r="D25" s="59">
        <f>'DEPT CHAIR'!K16</f>
        <v>5</v>
      </c>
      <c r="E25" s="60" t="str">
        <f t="shared" si="0"/>
        <v>0</v>
      </c>
      <c r="F25" s="61" t="str">
        <f>'DEPT CHAIR'!L16</f>
        <v>FAILED</v>
      </c>
    </row>
    <row r="26" spans="1:6" ht="18">
      <c r="A26" s="56">
        <v>5</v>
      </c>
      <c r="B26" s="57" t="str">
        <f>'DEPT CHAIR'!B17</f>
        <v>CAMARCE BRYLLE DEXTER T</v>
      </c>
      <c r="C26" s="58" t="str">
        <f>REGISTRATION!B15</f>
        <v>2017-01-196</v>
      </c>
      <c r="D26" s="59">
        <f>'DEPT CHAIR'!K17</f>
        <v>5</v>
      </c>
      <c r="E26" s="60" t="str">
        <f t="shared" si="0"/>
        <v>0</v>
      </c>
      <c r="F26" s="61" t="str">
        <f>'DEPT CHAIR'!L17</f>
        <v>FAILED</v>
      </c>
    </row>
    <row r="27" spans="1:6" ht="18">
      <c r="A27" s="62">
        <v>6</v>
      </c>
      <c r="B27" s="57" t="str">
        <f>'DEPT CHAIR'!B18</f>
        <v>CORBILLA CELINA M</v>
      </c>
      <c r="C27" s="58" t="str">
        <f>REGISTRATION!B16</f>
        <v>2017-01-318</v>
      </c>
      <c r="D27" s="59">
        <f>'DEPT CHAIR'!K18</f>
        <v>5</v>
      </c>
      <c r="E27" s="60" t="str">
        <f t="shared" si="0"/>
        <v>0</v>
      </c>
      <c r="F27" s="61" t="str">
        <f>'DEPT CHAIR'!L18</f>
        <v>FAILED</v>
      </c>
    </row>
    <row r="28" spans="1:6" ht="18">
      <c r="A28" s="56">
        <v>7</v>
      </c>
      <c r="B28" s="57" t="str">
        <f>'DEPT CHAIR'!B19</f>
        <v>CUADRA HUGH JHANSEN M</v>
      </c>
      <c r="C28" s="58" t="str">
        <f>REGISTRATION!B17</f>
        <v>2017-01-636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DEJAÑO ELIZANDER ALLAN B</v>
      </c>
      <c r="C29" s="58" t="str">
        <f>REGISTRATION!B18</f>
        <v>2017-01-586</v>
      </c>
      <c r="D29" s="59">
        <f>'DEPT CHAIR'!K20</f>
        <v>5</v>
      </c>
      <c r="E29" s="60" t="str">
        <f t="shared" si="0"/>
        <v>0</v>
      </c>
      <c r="F29" s="61" t="str">
        <f>'DEPT CHAIR'!L20</f>
        <v>FAILED</v>
      </c>
    </row>
    <row r="30" spans="1:6" ht="18">
      <c r="A30" s="56">
        <v>9</v>
      </c>
      <c r="B30" s="57" t="str">
        <f>'DEPT CHAIR'!B21</f>
        <v>DERPO KENJI RENZ B</v>
      </c>
      <c r="C30" s="58" t="str">
        <f>REGISTRATION!B19</f>
        <v>2017-01-582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DINO DRAKE LANCELOT C</v>
      </c>
      <c r="C31" s="58" t="str">
        <f>REGISTRATION!B20</f>
        <v>2017-01-470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11</v>
      </c>
      <c r="B32" s="57" t="str">
        <f>'DEPT CHAIR'!B23</f>
        <v>GARCIA THEODORE SEBASTIAN A</v>
      </c>
      <c r="C32" s="58" t="str">
        <f>REGISTRATION!B21</f>
        <v>2017-01-724</v>
      </c>
      <c r="D32" s="59">
        <f>'DEPT CHAIR'!K23</f>
        <v>5</v>
      </c>
      <c r="E32" s="60" t="str">
        <f t="shared" si="0"/>
        <v>0</v>
      </c>
      <c r="F32" s="61" t="str">
        <f>'DEPT CHAIR'!L23</f>
        <v>FAILED</v>
      </c>
    </row>
    <row r="33" spans="1:6" ht="18">
      <c r="A33" s="62">
        <v>12</v>
      </c>
      <c r="B33" s="57" t="str">
        <f>'DEPT CHAIR'!B24</f>
        <v>GUERRERO PAUL EDMAR F</v>
      </c>
      <c r="C33" s="58" t="str">
        <f>REGISTRATION!B22</f>
        <v>2017-01-529</v>
      </c>
      <c r="D33" s="59">
        <f>'DEPT CHAIR'!K24</f>
        <v>5</v>
      </c>
      <c r="E33" s="60" t="str">
        <f t="shared" si="0"/>
        <v>0</v>
      </c>
      <c r="F33" s="61" t="str">
        <f>'DEPT CHAIR'!L24</f>
        <v>FAILED</v>
      </c>
    </row>
    <row r="34" spans="1:6" ht="18">
      <c r="A34" s="56">
        <v>13</v>
      </c>
      <c r="B34" s="57" t="str">
        <f>'DEPT CHAIR'!B25</f>
        <v>IMPERIO RONALD BENEDICT M</v>
      </c>
      <c r="C34" s="58" t="str">
        <f>REGISTRATION!B23</f>
        <v>2017-01-701</v>
      </c>
      <c r="D34" s="59">
        <f>'DEPT CHAIR'!K25</f>
        <v>5</v>
      </c>
      <c r="E34" s="60" t="str">
        <f t="shared" si="0"/>
        <v>0</v>
      </c>
      <c r="F34" s="61" t="str">
        <f>'DEPT CHAIR'!L25</f>
        <v>FAILED</v>
      </c>
    </row>
    <row r="35" spans="1:6" ht="18">
      <c r="A35" s="62">
        <v>14</v>
      </c>
      <c r="B35" s="57" t="str">
        <f>'DEPT CHAIR'!B26</f>
        <v>MABATO CHARISSE JANE S</v>
      </c>
      <c r="C35" s="58" t="str">
        <f>REGISTRATION!B24</f>
        <v>2017-01-310</v>
      </c>
      <c r="D35" s="59">
        <f>'DEPT CHAIR'!K26</f>
        <v>5</v>
      </c>
      <c r="E35" s="60" t="str">
        <f t="shared" si="0"/>
        <v>0</v>
      </c>
      <c r="F35" s="61" t="str">
        <f>'DEPT CHAIR'!L26</f>
        <v>FAILED</v>
      </c>
    </row>
    <row r="36" spans="1:6" ht="18">
      <c r="A36" s="56">
        <v>15</v>
      </c>
      <c r="B36" s="57" t="str">
        <f>'DEPT CHAIR'!B27</f>
        <v>MATIAS RYAN CHRISTIAN M</v>
      </c>
      <c r="C36" s="58" t="str">
        <f>REGISTRATION!B25</f>
        <v>2014-01-1131</v>
      </c>
      <c r="D36" s="59">
        <f>'DEPT CHAIR'!K27</f>
        <v>5</v>
      </c>
      <c r="E36" s="60" t="str">
        <f t="shared" si="0"/>
        <v>0</v>
      </c>
      <c r="F36" s="61" t="str">
        <f>'DEPT CHAIR'!L27</f>
        <v>FAILED</v>
      </c>
    </row>
    <row r="37" spans="1:6" ht="18">
      <c r="A37" s="62">
        <v>16</v>
      </c>
      <c r="B37" s="57" t="str">
        <f>'DEPT CHAIR'!B28</f>
        <v>MOROÑA IRENE F</v>
      </c>
      <c r="C37" s="58" t="str">
        <f>REGISTRATION!B26</f>
        <v>2017-01-329</v>
      </c>
      <c r="D37" s="59">
        <f>'DEPT CHAIR'!K28</f>
        <v>5</v>
      </c>
      <c r="E37" s="60" t="str">
        <f t="shared" si="0"/>
        <v>0</v>
      </c>
      <c r="F37" s="61" t="str">
        <f>'DEPT CHAIR'!L28</f>
        <v>FAILED</v>
      </c>
    </row>
    <row r="38" spans="1:6" ht="18">
      <c r="A38" s="56">
        <v>17</v>
      </c>
      <c r="B38" s="57" t="str">
        <f>'DEPT CHAIR'!B29</f>
        <v>NAVA HIROSHI G</v>
      </c>
      <c r="C38" s="58" t="str">
        <f>REGISTRATION!B27</f>
        <v>2017-01-604</v>
      </c>
      <c r="D38" s="59">
        <f>'DEPT CHAIR'!K29</f>
        <v>5</v>
      </c>
      <c r="E38" s="60" t="str">
        <f t="shared" si="0"/>
        <v>0</v>
      </c>
      <c r="F38" s="61" t="str">
        <f>'DEPT CHAIR'!L29</f>
        <v>FAILED</v>
      </c>
    </row>
    <row r="39" spans="1:6" ht="18">
      <c r="A39" s="62">
        <v>18</v>
      </c>
      <c r="B39" s="57" t="str">
        <f>'DEPT CHAIR'!B30</f>
        <v>QUINTO JOSE MARI P</v>
      </c>
      <c r="C39" s="58" t="str">
        <f>REGISTRATION!B28</f>
        <v>2017-01-473</v>
      </c>
      <c r="D39" s="59">
        <f>'DEPT CHAIR'!K30</f>
        <v>5</v>
      </c>
      <c r="E39" s="60" t="str">
        <f t="shared" si="0"/>
        <v>0</v>
      </c>
      <c r="F39" s="61" t="str">
        <f>'DEPT CHAIR'!L30</f>
        <v>FAILED</v>
      </c>
    </row>
    <row r="40" spans="1:6" ht="18">
      <c r="A40" s="56">
        <v>19</v>
      </c>
      <c r="B40" s="57" t="str">
        <f>'DEPT CHAIR'!B31</f>
        <v>SALI ALLAIZA MAE F</v>
      </c>
      <c r="C40" s="58" t="str">
        <f>REGISTRATION!B29</f>
        <v>2017-01-532</v>
      </c>
      <c r="D40" s="59">
        <f>'DEPT CHAIR'!K31</f>
        <v>5</v>
      </c>
      <c r="E40" s="60" t="str">
        <f t="shared" si="0"/>
        <v>0</v>
      </c>
      <c r="F40" s="61" t="str">
        <f>'DEPT CHAIR'!L31</f>
        <v>FAILED</v>
      </c>
    </row>
    <row r="41" spans="1:6" ht="18">
      <c r="A41" s="62">
        <v>20</v>
      </c>
      <c r="B41" s="57" t="str">
        <f>'DEPT CHAIR'!B32</f>
        <v>SULIT FRANCIS R</v>
      </c>
      <c r="C41" s="58" t="str">
        <f>REGISTRATION!B30</f>
        <v>2016-01-017</v>
      </c>
      <c r="D41" s="59">
        <f>'DEPT CHAIR'!K32</f>
        <v>5</v>
      </c>
      <c r="E41" s="60" t="str">
        <f t="shared" si="0"/>
        <v>0</v>
      </c>
      <c r="F41" s="61" t="str">
        <f>'DEPT CHAIR'!L32</f>
        <v>FAILED</v>
      </c>
    </row>
    <row r="42" spans="1:6" ht="18">
      <c r="A42" s="56">
        <v>21</v>
      </c>
      <c r="B42" s="57" t="str">
        <f>'DEPT CHAIR'!B33</f>
        <v>TEODORO RANDEL JOSHUA B</v>
      </c>
      <c r="C42" s="58" t="str">
        <f>REGISTRATION!B31</f>
        <v>2017-01-340</v>
      </c>
      <c r="D42" s="59">
        <f>'DEPT CHAIR'!K33</f>
        <v>5</v>
      </c>
      <c r="E42" s="60" t="str">
        <f t="shared" si="0"/>
        <v>0</v>
      </c>
      <c r="F42" s="61" t="str">
        <f>'DEPT CHAIR'!L33</f>
        <v>FAILED</v>
      </c>
    </row>
    <row r="43" spans="1:6" ht="18">
      <c r="A43" s="62">
        <v>22</v>
      </c>
      <c r="B43" s="57" t="str">
        <f>'DEPT CHAIR'!B34</f>
        <v>TOLIBAS DWIGHT G</v>
      </c>
      <c r="C43" s="58" t="str">
        <f>REGISTRATION!B32</f>
        <v>2016-01-741</v>
      </c>
      <c r="D43" s="59">
        <f>'DEPT CHAIR'!K34</f>
        <v>5</v>
      </c>
      <c r="E43" s="60" t="str">
        <f t="shared" si="0"/>
        <v>0</v>
      </c>
      <c r="F43" s="61" t="str">
        <f>'DEPT CHAIR'!L34</f>
        <v>FAILED</v>
      </c>
    </row>
    <row r="44" spans="1:6" ht="18">
      <c r="A44" s="56">
        <v>23</v>
      </c>
      <c r="B44" s="57" t="str">
        <f>'DEPT CHAIR'!B35</f>
        <v xml:space="preserve">TUAZON JUDY ANN </v>
      </c>
      <c r="C44" s="58" t="str">
        <f>REGISTRATION!B33</f>
        <v>2016-02-058</v>
      </c>
      <c r="D44" s="59">
        <f>'DEPT CHAIR'!K35</f>
        <v>5</v>
      </c>
      <c r="E44" s="60" t="str">
        <f t="shared" si="0"/>
        <v>0</v>
      </c>
      <c r="F44" s="61" t="str">
        <f>'DEPT CHAIR'!L35</f>
        <v>FAILED</v>
      </c>
    </row>
    <row r="45" spans="1:6" ht="18">
      <c r="A45" s="62">
        <v>24</v>
      </c>
      <c r="B45" s="57" t="str">
        <f>'DEPT CHAIR'!B36</f>
        <v>YABUT GERARD J</v>
      </c>
      <c r="C45" s="58" t="str">
        <f>REGISTRATION!B34</f>
        <v>2017-01-061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 xml:space="preserve">  </v>
      </c>
      <c r="C46" s="58">
        <f>REGISTRATION!B35</f>
        <v>0</v>
      </c>
      <c r="D46" s="59">
        <f>'DEPT CHAIR'!K37</f>
        <v>5</v>
      </c>
      <c r="E46" s="60" t="str">
        <f t="shared" si="1"/>
        <v>0</v>
      </c>
      <c r="F46" s="61" t="str">
        <f>'DEPT CHAIR'!L37</f>
        <v>FAILED</v>
      </c>
    </row>
    <row r="47" spans="1:6" ht="18">
      <c r="A47" s="62">
        <v>26</v>
      </c>
      <c r="B47" s="57" t="str">
        <f>'DEPT CHAIR'!B38</f>
        <v xml:space="preserve">  </v>
      </c>
      <c r="C47" s="58">
        <f>REGISTRATION!B36</f>
        <v>0</v>
      </c>
      <c r="D47" s="59">
        <f>'DEPT CHAIR'!K38</f>
        <v>5</v>
      </c>
      <c r="E47" s="60" t="str">
        <f t="shared" si="1"/>
        <v>0</v>
      </c>
      <c r="F47" s="61" t="str">
        <f>'DEPT CHAIR'!L38</f>
        <v>FAILED</v>
      </c>
    </row>
    <row r="48" spans="1:6" ht="18">
      <c r="A48" s="56">
        <v>27</v>
      </c>
      <c r="B48" s="57" t="str">
        <f>'DEPT CHAIR'!B39</f>
        <v xml:space="preserve">  </v>
      </c>
      <c r="C48" s="58">
        <f>REGISTRATION!B37</f>
        <v>0</v>
      </c>
      <c r="D48" s="59">
        <f>'DEPT CHAIR'!K39</f>
        <v>5</v>
      </c>
      <c r="E48" s="60" t="str">
        <f t="shared" si="1"/>
        <v>0</v>
      </c>
      <c r="F48" s="61" t="str">
        <f>'DEPT CHAIR'!L39</f>
        <v>FAILED</v>
      </c>
    </row>
    <row r="49" spans="1:6" ht="18">
      <c r="A49" s="62">
        <v>28</v>
      </c>
      <c r="B49" s="57" t="str">
        <f>'DEPT CHAIR'!B40</f>
        <v xml:space="preserve">  </v>
      </c>
      <c r="C49" s="58">
        <f>REGISTRATION!B38</f>
        <v>0</v>
      </c>
      <c r="D49" s="59">
        <f>'DEPT CHAIR'!K40</f>
        <v>5</v>
      </c>
      <c r="E49" s="60" t="str">
        <f t="shared" si="1"/>
        <v>0</v>
      </c>
      <c r="F49" s="61" t="str">
        <f>'DEPT CHAIR'!L40</f>
        <v>FAILED</v>
      </c>
    </row>
    <row r="50" spans="1:6" ht="18">
      <c r="A50" s="56">
        <v>29</v>
      </c>
      <c r="B50" s="57" t="str">
        <f>'DEPT CHAIR'!B41</f>
        <v xml:space="preserve">  </v>
      </c>
      <c r="C50" s="58">
        <f>REGISTRATION!B39</f>
        <v>0</v>
      </c>
      <c r="D50" s="59">
        <f>'DEPT CHAIR'!K41</f>
        <v>5</v>
      </c>
      <c r="E50" s="60" t="str">
        <f t="shared" si="1"/>
        <v>0</v>
      </c>
      <c r="F50" s="61" t="str">
        <f>'DEPT CHAIR'!L41</f>
        <v>FAILED</v>
      </c>
    </row>
    <row r="51" spans="1:6" ht="18">
      <c r="A51" s="62">
        <v>30</v>
      </c>
      <c r="B51" s="57" t="str">
        <f>'DEPT CHAIR'!B42</f>
        <v xml:space="preserve">  </v>
      </c>
      <c r="C51" s="58">
        <f>REGISTRATION!B40</f>
        <v>0</v>
      </c>
      <c r="D51" s="59">
        <f>'DEPT CHAIR'!K42</f>
        <v>5</v>
      </c>
      <c r="E51" s="60" t="str">
        <f t="shared" si="1"/>
        <v>0</v>
      </c>
      <c r="F51" s="61" t="str">
        <f>'DEPT CHAIR'!L42</f>
        <v>FAILED</v>
      </c>
    </row>
    <row r="52" spans="1:6" ht="18">
      <c r="A52" s="56">
        <v>31</v>
      </c>
      <c r="B52" s="57" t="str">
        <f>'DEPT CHAIR'!B43</f>
        <v xml:space="preserve">  </v>
      </c>
      <c r="C52" s="58">
        <f>REGISTRATION!B41</f>
        <v>0</v>
      </c>
      <c r="D52" s="59">
        <f>'DEPT CHAIR'!K43</f>
        <v>5</v>
      </c>
      <c r="E52" s="60" t="str">
        <f t="shared" ref="E52:E66" si="2">IF(D52&lt;=3,"3","0")</f>
        <v>0</v>
      </c>
      <c r="F52" s="61" t="str">
        <f>'DEPT CHAIR'!L43</f>
        <v>FAILED</v>
      </c>
    </row>
    <row r="53" spans="1:6" ht="18">
      <c r="A53" s="62">
        <v>32</v>
      </c>
      <c r="B53" s="57" t="str">
        <f>'DEPT CHAIR'!B44</f>
        <v xml:space="preserve">  </v>
      </c>
      <c r="C53" s="58">
        <f>REGISTRATION!B42</f>
        <v>0</v>
      </c>
      <c r="D53" s="59">
        <f>'DEPT CHAIR'!K44</f>
        <v>5</v>
      </c>
      <c r="E53" s="60" t="str">
        <f t="shared" si="2"/>
        <v>0</v>
      </c>
      <c r="F53" s="61" t="str">
        <f>'DEPT CHAIR'!L44</f>
        <v>FAILED</v>
      </c>
    </row>
    <row r="54" spans="1:6" ht="18">
      <c r="A54" s="56">
        <v>33</v>
      </c>
      <c r="B54" s="57" t="str">
        <f>'DEPT CHAIR'!B45</f>
        <v xml:space="preserve">  </v>
      </c>
      <c r="C54" s="58">
        <f>REGISTRATION!B43</f>
        <v>0</v>
      </c>
      <c r="D54" s="59">
        <f>'DEPT CHAIR'!K45</f>
        <v>5</v>
      </c>
      <c r="E54" s="60" t="str">
        <f t="shared" si="2"/>
        <v>0</v>
      </c>
      <c r="F54" s="61" t="str">
        <f>'DEPT CHAIR'!L45</f>
        <v>FAILED</v>
      </c>
    </row>
    <row r="55" spans="1:6" ht="18">
      <c r="A55" s="62">
        <v>34</v>
      </c>
      <c r="B55" s="57" t="str">
        <f>'DEPT CHAIR'!B46</f>
        <v xml:space="preserve">  </v>
      </c>
      <c r="C55" s="58">
        <f>REGISTRATION!B44</f>
        <v>0</v>
      </c>
      <c r="D55" s="59">
        <f>'DEPT CHAIR'!K46</f>
        <v>5</v>
      </c>
      <c r="E55" s="60" t="str">
        <f t="shared" si="2"/>
        <v>0</v>
      </c>
      <c r="F55" s="61" t="str">
        <f>'DEPT CHAIR'!L46</f>
        <v>FAILED</v>
      </c>
    </row>
    <row r="56" spans="1:6" ht="18">
      <c r="A56" s="56">
        <v>35</v>
      </c>
      <c r="B56" s="57" t="str">
        <f>'DEPT CHAIR'!B47</f>
        <v xml:space="preserve">  </v>
      </c>
      <c r="C56" s="58">
        <f>REGISTRATION!B45</f>
        <v>0</v>
      </c>
      <c r="D56" s="59">
        <f>'DEPT CHAIR'!K47</f>
        <v>5</v>
      </c>
      <c r="E56" s="60" t="str">
        <f t="shared" si="2"/>
        <v>0</v>
      </c>
      <c r="F56" s="61" t="str">
        <f>'DEPT CHAIR'!L47</f>
        <v>FAILED</v>
      </c>
    </row>
    <row r="57" spans="1:6" ht="18">
      <c r="A57" s="62">
        <v>36</v>
      </c>
      <c r="B57" s="57" t="str">
        <f>'DEPT CHAIR'!B48</f>
        <v xml:space="preserve">  </v>
      </c>
      <c r="C57" s="58">
        <f>REGISTRATION!B46</f>
        <v>0</v>
      </c>
      <c r="D57" s="59">
        <f>'DEPT CHAIR'!K48</f>
        <v>5</v>
      </c>
      <c r="E57" s="60" t="str">
        <f t="shared" si="2"/>
        <v>0</v>
      </c>
      <c r="F57" s="61" t="str">
        <f>'DEPT CHAIR'!L48</f>
        <v>FAILED</v>
      </c>
    </row>
    <row r="58" spans="1:6" ht="18">
      <c r="A58" s="56">
        <v>37</v>
      </c>
      <c r="B58" s="57" t="str">
        <f>'DEPT CHAIR'!B49</f>
        <v xml:space="preserve">  </v>
      </c>
      <c r="C58" s="58">
        <f>REGISTRATION!B47</f>
        <v>0</v>
      </c>
      <c r="D58" s="59">
        <f>'DEPT CHAIR'!K49</f>
        <v>5</v>
      </c>
      <c r="E58" s="60" t="str">
        <f t="shared" si="2"/>
        <v>0</v>
      </c>
      <c r="F58" s="61" t="str">
        <f>'DEPT CHAIR'!L49</f>
        <v>FAILED</v>
      </c>
    </row>
    <row r="59" spans="1:6" ht="18">
      <c r="A59" s="62">
        <v>38</v>
      </c>
      <c r="B59" s="57" t="str">
        <f>'DEPT CHAIR'!B50</f>
        <v xml:space="preserve">  </v>
      </c>
      <c r="C59" s="58">
        <f>REGISTRATION!B48</f>
        <v>0</v>
      </c>
      <c r="D59" s="59">
        <f>'DEPT CHAIR'!K50</f>
        <v>5</v>
      </c>
      <c r="E59" s="60" t="str">
        <f t="shared" si="2"/>
        <v>0</v>
      </c>
      <c r="F59" s="61" t="str">
        <f>'DEPT CHAIR'!L50</f>
        <v>FAILED</v>
      </c>
    </row>
    <row r="60" spans="1:6" ht="18">
      <c r="A60" s="62">
        <v>39</v>
      </c>
      <c r="B60" s="57" t="str">
        <f>'DEPT CHAIR'!B51</f>
        <v xml:space="preserve">  </v>
      </c>
      <c r="C60" s="58">
        <f>REGISTRATION!B49</f>
        <v>0</v>
      </c>
      <c r="D60" s="59">
        <f>'DEPT CHAIR'!K51</f>
        <v>5</v>
      </c>
      <c r="E60" s="60" t="str">
        <f t="shared" si="2"/>
        <v>0</v>
      </c>
      <c r="F60" s="61" t="str">
        <f>'DEPT CHAIR'!L51</f>
        <v>FAILED</v>
      </c>
    </row>
    <row r="61" spans="1:6" ht="18">
      <c r="A61" s="56">
        <v>40</v>
      </c>
      <c r="B61" s="57" t="str">
        <f>'DEPT CHAIR'!B52</f>
        <v xml:space="preserve">  </v>
      </c>
      <c r="C61" s="58">
        <f>REGISTRATION!B50</f>
        <v>0</v>
      </c>
      <c r="D61" s="59">
        <f>'DEPT CHAIR'!K52</f>
        <v>5</v>
      </c>
      <c r="E61" s="60" t="str">
        <f t="shared" si="2"/>
        <v>0</v>
      </c>
      <c r="F61" s="61" t="str">
        <f>'DEPT CHAIR'!L52</f>
        <v>FAILED</v>
      </c>
    </row>
    <row r="62" spans="1:6" ht="18">
      <c r="A62" s="62">
        <v>41</v>
      </c>
      <c r="B62" s="57" t="str">
        <f>'DEPT CHAIR'!B53</f>
        <v xml:space="preserve">  </v>
      </c>
      <c r="C62" s="58">
        <f>REGISTRATION!B51</f>
        <v>0</v>
      </c>
      <c r="D62" s="59">
        <f>'DEPT CHAIR'!K53</f>
        <v>5</v>
      </c>
      <c r="E62" s="60" t="str">
        <f t="shared" si="2"/>
        <v>0</v>
      </c>
      <c r="F62" s="61" t="str">
        <f>'DEPT CHAIR'!L53</f>
        <v>FAILED</v>
      </c>
    </row>
    <row r="63" spans="1:6" ht="18">
      <c r="A63" s="56">
        <v>42</v>
      </c>
      <c r="B63" s="57" t="str">
        <f>'DEPT CHAIR'!B54</f>
        <v xml:space="preserve">  </v>
      </c>
      <c r="C63" s="58">
        <f>REGISTRATION!B52</f>
        <v>0</v>
      </c>
      <c r="D63" s="59">
        <f>'DEPT CHAIR'!K54</f>
        <v>5</v>
      </c>
      <c r="E63" s="60" t="str">
        <f t="shared" si="2"/>
        <v>0</v>
      </c>
      <c r="F63" s="61" t="str">
        <f>'DEPT CHAIR'!L54</f>
        <v>FAILED</v>
      </c>
    </row>
    <row r="64" spans="1:6" ht="18">
      <c r="A64" s="62">
        <v>43</v>
      </c>
      <c r="B64" s="57" t="str">
        <f>'DEPT CHAIR'!B55</f>
        <v xml:space="preserve">  </v>
      </c>
      <c r="C64" s="58">
        <f>REGISTRATION!B53</f>
        <v>0</v>
      </c>
      <c r="D64" s="59">
        <f>'DEPT CHAIR'!K55</f>
        <v>5</v>
      </c>
      <c r="E64" s="60" t="str">
        <f t="shared" si="2"/>
        <v>0</v>
      </c>
      <c r="F64" s="61" t="str">
        <f>'DEPT CHAIR'!L55</f>
        <v>FAILED</v>
      </c>
    </row>
    <row r="65" spans="1:6" ht="18">
      <c r="A65" s="56">
        <v>44</v>
      </c>
      <c r="B65" s="57" t="str">
        <f>'DEPT CHAIR'!B56</f>
        <v xml:space="preserve">  </v>
      </c>
      <c r="C65" s="58">
        <f>REGISTRATION!B54</f>
        <v>0</v>
      </c>
      <c r="D65" s="59">
        <f>'DEPT CHAIR'!K56</f>
        <v>5</v>
      </c>
      <c r="E65" s="60" t="str">
        <f t="shared" si="2"/>
        <v>0</v>
      </c>
      <c r="F65" s="61" t="str">
        <f>'DEPT CHAIR'!L56</f>
        <v>FAILED</v>
      </c>
    </row>
    <row r="66" spans="1:6" ht="18.75" thickBot="1">
      <c r="A66" s="62">
        <v>45</v>
      </c>
      <c r="B66" s="57" t="str">
        <f>'DEPT CHAIR'!B57</f>
        <v xml:space="preserve">  </v>
      </c>
      <c r="C66" s="58">
        <f>REGISTRATION!B55</f>
        <v>0</v>
      </c>
      <c r="D66" s="59">
        <f>'DEPT CHAIR'!K57</f>
        <v>5</v>
      </c>
      <c r="E66" s="60" t="str">
        <f t="shared" si="2"/>
        <v>0</v>
      </c>
      <c r="F66" s="61" t="str">
        <f>'DEPT CHAIR'!L57</f>
        <v>FAILED</v>
      </c>
    </row>
    <row r="67" spans="1:6" ht="15.75" customHeight="1" thickBot="1">
      <c r="A67" s="235" t="s">
        <v>89</v>
      </c>
      <c r="B67" s="236"/>
      <c r="C67" s="236"/>
      <c r="D67" s="236"/>
      <c r="E67" s="236"/>
      <c r="F67" s="237"/>
    </row>
    <row r="68" spans="1:6" ht="15.75">
      <c r="A68" s="53"/>
      <c r="B68" s="63"/>
      <c r="C68" s="63"/>
      <c r="D68" s="53"/>
      <c r="E68" s="53"/>
      <c r="F68" s="53"/>
    </row>
    <row r="69" spans="1:6" ht="15.75">
      <c r="A69" s="53"/>
      <c r="B69" s="63"/>
      <c r="C69" s="63"/>
      <c r="D69" s="53"/>
      <c r="E69" s="53"/>
      <c r="F69" s="53"/>
    </row>
    <row r="70" spans="1:6">
      <c r="A70" s="51"/>
      <c r="B70" s="51"/>
      <c r="C70" s="51"/>
      <c r="D70" s="51"/>
      <c r="E70" s="51"/>
      <c r="F70" s="51"/>
    </row>
    <row r="71" spans="1:6" ht="16.5" thickBot="1">
      <c r="A71" s="51"/>
      <c r="B71" s="64" t="s">
        <v>90</v>
      </c>
      <c r="C71" s="51"/>
      <c r="D71" s="51"/>
      <c r="E71" s="233">
        <f ca="1">NOW()</f>
        <v>43241.549092939815</v>
      </c>
      <c r="F71" s="233"/>
    </row>
    <row r="72" spans="1:6" ht="15.75">
      <c r="A72" s="51"/>
      <c r="B72" s="63" t="str">
        <f>UPPER(REGISTRATION!Q14)</f>
        <v>GIMEL C. CONTILLO</v>
      </c>
      <c r="C72" s="64"/>
      <c r="D72" s="64"/>
      <c r="E72" s="234" t="s">
        <v>91</v>
      </c>
      <c r="F72" s="234"/>
    </row>
    <row r="73" spans="1:6">
      <c r="A73" s="51"/>
      <c r="B73" s="65" t="s">
        <v>92</v>
      </c>
      <c r="C73" s="65"/>
      <c r="D73" s="65"/>
      <c r="E73" s="51"/>
      <c r="F73" s="51"/>
    </row>
    <row r="74" spans="1:6">
      <c r="A74" s="51"/>
      <c r="B74" s="65"/>
      <c r="C74" s="65"/>
      <c r="D74" s="65"/>
      <c r="E74" s="234"/>
      <c r="F74" s="234"/>
    </row>
    <row r="75" spans="1:6">
      <c r="A75" s="51"/>
      <c r="B75" s="51"/>
      <c r="C75" s="51"/>
      <c r="D75" s="51"/>
      <c r="E75" s="51"/>
      <c r="F75" s="51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51"/>
      <c r="C81" s="51"/>
      <c r="D81" s="51"/>
      <c r="E81" s="51"/>
      <c r="F81" s="66"/>
    </row>
    <row r="82" spans="1:7">
      <c r="A82" s="51"/>
      <c r="B82" s="51"/>
      <c r="C82" s="51"/>
      <c r="D82" s="51"/>
      <c r="E82" s="51"/>
      <c r="F82" s="66"/>
    </row>
    <row r="83" spans="1:7">
      <c r="A83" s="51"/>
      <c r="B83" s="69"/>
      <c r="C83" s="69"/>
      <c r="D83" s="69"/>
      <c r="E83" s="69"/>
      <c r="F83" s="69"/>
      <c r="G83" s="69"/>
    </row>
    <row r="84" spans="1:7">
      <c r="A84" s="51"/>
      <c r="B84" s="51"/>
      <c r="C84" s="51"/>
      <c r="D84" s="51"/>
      <c r="E84" s="51"/>
      <c r="F84" s="51"/>
    </row>
    <row r="85" spans="1:7">
      <c r="A85" s="51"/>
      <c r="B85" s="51"/>
      <c r="C85" s="51"/>
      <c r="D85" s="51"/>
      <c r="E85" s="51"/>
      <c r="F85" s="51"/>
    </row>
    <row r="86" spans="1:7" ht="15.75">
      <c r="A86" s="51"/>
      <c r="B86" s="64"/>
      <c r="C86" s="64"/>
      <c r="D86" s="51"/>
      <c r="E86" s="67"/>
      <c r="F86" s="51"/>
    </row>
    <row r="87" spans="1:7">
      <c r="A87" s="51"/>
      <c r="B87" s="65"/>
      <c r="C87" s="65"/>
      <c r="D87" s="51"/>
      <c r="E87" s="51"/>
      <c r="F87" s="51"/>
    </row>
    <row r="88" spans="1:7">
      <c r="A88" s="51"/>
      <c r="B88" s="65"/>
      <c r="C88" s="65"/>
      <c r="D88" s="51"/>
      <c r="E88" s="51"/>
      <c r="F88" s="51"/>
    </row>
  </sheetData>
  <sheetProtection sheet="1" objects="1" scenarios="1"/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71:F71"/>
    <mergeCell ref="E72:F72"/>
    <mergeCell ref="E74:F74"/>
    <mergeCell ref="A67:F67"/>
  </mergeCells>
  <conditionalFormatting sqref="F22:F66">
    <cfRule type="cellIs" dxfId="9" priority="2" operator="equal">
      <formula>"FAILED"</formula>
    </cfRule>
  </conditionalFormatting>
  <conditionalFormatting sqref="D22:D66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55" orientation="portrait" horizontalDpi="360" verticalDpi="360" r:id="rId1"/>
  <rowBreaks count="2" manualBreakCount="2">
    <brk id="74" max="16383" man="1"/>
    <brk id="8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G30"/>
  <sheetViews>
    <sheetView view="pageBreakPreview" zoomScaleSheetLayoutView="100" workbookViewId="0">
      <selection activeCell="E23" sqref="E23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71" t="s">
        <v>105</v>
      </c>
      <c r="C4" s="271"/>
      <c r="D4" s="271"/>
      <c r="E4" s="271"/>
      <c r="F4" s="271"/>
      <c r="G4" s="271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72" t="s">
        <v>106</v>
      </c>
      <c r="C6" s="256"/>
      <c r="D6" s="255" t="s">
        <v>107</v>
      </c>
      <c r="E6" s="256"/>
      <c r="F6" s="255" t="s">
        <v>108</v>
      </c>
      <c r="G6" s="256"/>
    </row>
    <row r="7" spans="2:7">
      <c r="B7" s="273" t="s">
        <v>93</v>
      </c>
      <c r="C7" s="274"/>
      <c r="D7" s="275">
        <f>COUNTIF('SEMESTRAL GRADE'!$D$22:$D$66,"=1.0")+COUNTIF('SEMESTRAL GRADE'!$D$22:$D$66,"=1.25")+(COUNTIF('SEMESTRAL GRADE'!$D$22:$D$66,"=1.50")+COUNTIF('SEMESTRAL GRADE'!$D$22:$D$66,"=1.75"))</f>
        <v>0</v>
      </c>
      <c r="E7" s="276"/>
      <c r="F7" s="277">
        <f t="shared" ref="F7:F12" si="0">(D7/$D$13)*100</f>
        <v>0</v>
      </c>
      <c r="G7" s="278"/>
    </row>
    <row r="8" spans="2:7">
      <c r="B8" s="267" t="s">
        <v>94</v>
      </c>
      <c r="C8" s="268"/>
      <c r="D8" s="261">
        <f>COUNTIF('SEMESTRAL GRADE'!$D$22:$D$66,"=2.0")+COUNTIF('SEMESTRAL GRADE'!$D$22:$D$66,"=2.25")+(COUNTIF('SEMESTRAL GRADE'!$D$22:$D$66,"=2.50")+COUNTIF('SEMESTRAL GRADE'!$D$22:$D$66,"=2.75"))</f>
        <v>0</v>
      </c>
      <c r="E8" s="262"/>
      <c r="F8" s="263">
        <f t="shared" si="0"/>
        <v>0</v>
      </c>
      <c r="G8" s="264"/>
    </row>
    <row r="9" spans="2:7">
      <c r="B9" s="267" t="s">
        <v>95</v>
      </c>
      <c r="C9" s="268"/>
      <c r="D9" s="261">
        <f>COUNTIF('SEMESTRAL GRADE'!$D$22:$D$66,"=3.0")</f>
        <v>0</v>
      </c>
      <c r="E9" s="262"/>
      <c r="F9" s="263">
        <f t="shared" si="0"/>
        <v>0</v>
      </c>
      <c r="G9" s="264"/>
    </row>
    <row r="10" spans="2:7">
      <c r="B10" s="267" t="s">
        <v>96</v>
      </c>
      <c r="C10" s="268"/>
      <c r="D10" s="261">
        <f>COUNTIF('SEMESTRAL GRADE'!$D$22:$D$66,"=5.0")</f>
        <v>45</v>
      </c>
      <c r="E10" s="262"/>
      <c r="F10" s="263">
        <f t="shared" si="0"/>
        <v>100</v>
      </c>
      <c r="G10" s="264"/>
    </row>
    <row r="11" spans="2:7">
      <c r="B11" s="267" t="s">
        <v>97</v>
      </c>
      <c r="C11" s="268"/>
      <c r="D11" s="265">
        <f>COUNTIF('SEMESTRAL GRADE'!$D$22:$D$66,"=INC")</f>
        <v>0</v>
      </c>
      <c r="E11" s="266"/>
      <c r="F11" s="263">
        <f t="shared" si="0"/>
        <v>0</v>
      </c>
      <c r="G11" s="264"/>
    </row>
    <row r="12" spans="2:7">
      <c r="B12" s="267" t="s">
        <v>98</v>
      </c>
      <c r="C12" s="268"/>
      <c r="D12" s="265">
        <f>COUNTIF('SEMESTRAL GRADE'!$D$22:$D$66,"=drp")</f>
        <v>0</v>
      </c>
      <c r="E12" s="266"/>
      <c r="F12" s="263">
        <f t="shared" si="0"/>
        <v>0</v>
      </c>
      <c r="G12" s="264"/>
    </row>
    <row r="13" spans="2:7" ht="15.75" customHeight="1" thickBot="1">
      <c r="B13" s="269" t="s">
        <v>99</v>
      </c>
      <c r="C13" s="270"/>
      <c r="D13" s="257">
        <f>SUM(D7:E12)</f>
        <v>45</v>
      </c>
      <c r="E13" s="258"/>
      <c r="F13" s="259">
        <f>SUM(F7:G12)</f>
        <v>100</v>
      </c>
      <c r="G13" s="260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2:7" ht="15.75">
      <c r="B17" s="51"/>
      <c r="C17" s="68" t="s">
        <v>100</v>
      </c>
      <c r="D17" s="51"/>
      <c r="E17" s="51"/>
      <c r="F17" s="68" t="s">
        <v>101</v>
      </c>
      <c r="G17" s="51"/>
    </row>
    <row r="18" spans="2:7">
      <c r="B18" s="51"/>
      <c r="C18" s="51"/>
      <c r="D18" s="51"/>
      <c r="E18" s="51"/>
      <c r="F18" s="51"/>
      <c r="G18" s="51"/>
    </row>
    <row r="19" spans="2:7">
      <c r="B19" s="51"/>
      <c r="C19" s="65" t="s">
        <v>102</v>
      </c>
      <c r="D19" s="51"/>
      <c r="E19" s="51"/>
      <c r="F19" s="65" t="s">
        <v>102</v>
      </c>
      <c r="G19" s="51"/>
    </row>
    <row r="20" spans="2:7" ht="15.75">
      <c r="B20" s="51"/>
      <c r="C20" s="64" t="str">
        <f>UPPER(REGISTRATION!Q16)</f>
        <v>RENEN PAUL M. VIADO</v>
      </c>
      <c r="D20" s="51"/>
      <c r="E20" s="51"/>
      <c r="F20" s="64" t="str">
        <f>UPPER(REGISTRATION!Q15)</f>
        <v>BRYLLE D. SAMSON</v>
      </c>
      <c r="G20" s="51"/>
    </row>
    <row r="21" spans="2:7">
      <c r="B21" s="51"/>
      <c r="C21" s="65" t="s">
        <v>26</v>
      </c>
      <c r="D21" s="51"/>
      <c r="E21" s="51"/>
      <c r="F21" s="65" t="str">
        <f>CONCATENATE("Chairperson,"," ",UPPER(REGISTRATION!Q18))</f>
        <v>Chairperson, DEPARTMENT OF INFORMATION TECHNOLOGY</v>
      </c>
      <c r="G21" s="51"/>
    </row>
    <row r="22" spans="2:7">
      <c r="B22" s="51"/>
      <c r="C22" s="51"/>
      <c r="D22" s="51"/>
      <c r="E22" s="51"/>
      <c r="F22" s="51"/>
      <c r="G22" s="51"/>
    </row>
    <row r="23" spans="2:7">
      <c r="B23" s="51"/>
      <c r="C23" s="51"/>
      <c r="D23" s="51"/>
      <c r="E23" s="51"/>
      <c r="F23" s="51"/>
      <c r="G23" s="51"/>
    </row>
    <row r="24" spans="2:7">
      <c r="B24" s="51"/>
      <c r="C24" s="51"/>
      <c r="D24" s="51"/>
      <c r="E24" s="51"/>
      <c r="F24" s="51"/>
      <c r="G24" s="51"/>
    </row>
    <row r="25" spans="2:7">
      <c r="B25" s="51"/>
      <c r="C25" s="51"/>
      <c r="D25" s="51"/>
      <c r="E25" s="51"/>
      <c r="F25" s="51"/>
      <c r="G25" s="51"/>
    </row>
    <row r="26" spans="2:7" ht="15.75">
      <c r="B26" s="51"/>
      <c r="C26" s="68" t="s">
        <v>103</v>
      </c>
      <c r="D26" s="51"/>
      <c r="E26" s="51"/>
      <c r="F26" s="51"/>
      <c r="G26" s="51"/>
    </row>
    <row r="27" spans="2:7" ht="15.75">
      <c r="B27" s="51"/>
      <c r="C27" s="68"/>
      <c r="D27" s="51"/>
      <c r="E27" s="51"/>
      <c r="F27" s="51"/>
      <c r="G27" s="51"/>
    </row>
    <row r="28" spans="2:7">
      <c r="B28" s="51"/>
      <c r="C28" s="65" t="s">
        <v>102</v>
      </c>
      <c r="D28" s="51"/>
      <c r="E28" s="51"/>
      <c r="F28" s="51"/>
      <c r="G28" s="51"/>
    </row>
    <row r="29" spans="2:7" ht="15.75">
      <c r="B29" s="51"/>
      <c r="C29" s="64" t="str">
        <f>UPPER(REGISTRATION!Q17)</f>
        <v>AMMIE P. FERRER, PH. D.</v>
      </c>
      <c r="D29" s="51"/>
      <c r="E29" s="51"/>
      <c r="F29" s="51"/>
      <c r="G29" s="51"/>
    </row>
    <row r="30" spans="2:7">
      <c r="B30" s="51"/>
      <c r="C30" s="65" t="s">
        <v>104</v>
      </c>
      <c r="D30" s="51"/>
      <c r="E30" s="51"/>
      <c r="F30" s="51"/>
      <c r="G30" s="51"/>
    </row>
  </sheetData>
  <sheetProtection sheet="1" objects="1" scenarios="1"/>
  <mergeCells count="25"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view="pageBreakPreview" topLeftCell="A7" zoomScaleSheetLayoutView="100" workbookViewId="0">
      <selection activeCell="M13" sqref="M13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6" width="10.85546875" bestFit="1" customWidth="1"/>
    <col min="10" max="10" width="9.85546875" bestFit="1" customWidth="1"/>
    <col min="11" max="11" width="10.42578125" customWidth="1"/>
    <col min="14" max="14" width="9.85546875" bestFit="1" customWidth="1"/>
    <col min="15" max="15" width="10.5703125" customWidth="1"/>
  </cols>
  <sheetData>
    <row r="1" spans="1:15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5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5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5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5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5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5" ht="18.75" thickBot="1">
      <c r="A7" s="279" t="s">
        <v>159</v>
      </c>
      <c r="B7" s="280"/>
      <c r="C7" s="280"/>
      <c r="D7" s="280"/>
      <c r="E7" s="280"/>
      <c r="F7" s="280"/>
      <c r="G7" s="280"/>
      <c r="H7" s="280"/>
      <c r="I7" s="280"/>
      <c r="J7" s="281"/>
    </row>
    <row r="8" spans="1:15" ht="15.75" thickBot="1">
      <c r="A8" s="282" t="str">
        <f>UPPER(REGISTRATION!Q18)</f>
        <v>DEPARTMENT OF INFORMATION TECHNOLOGY</v>
      </c>
      <c r="B8" s="283"/>
      <c r="C8" s="283"/>
      <c r="D8" s="283"/>
      <c r="E8" s="283"/>
      <c r="F8" s="284"/>
      <c r="G8" s="283" t="str">
        <f>UPPER(CONCATENATE(REGISTRATION!Q13,"SEMESTER"," ","A.Y."," ",REGISTRATION!Q12))</f>
        <v>SECONDSEMESTER A.Y. 2017-2018</v>
      </c>
      <c r="H8" s="283"/>
      <c r="I8" s="283"/>
      <c r="J8" s="284"/>
    </row>
    <row r="9" spans="1:15" ht="20.25">
      <c r="A9" s="285" t="s">
        <v>152</v>
      </c>
      <c r="B9" s="286"/>
      <c r="C9" s="287" t="str">
        <f>UPPER(CONCATENATE(REGISTRATION!C7," - ",REGISTRATION!C6))</f>
        <v>DCIT 23 - DISCRETE STRUCTURE</v>
      </c>
      <c r="D9" s="287"/>
      <c r="E9" s="287"/>
      <c r="F9" s="287"/>
      <c r="G9" s="286" t="s">
        <v>153</v>
      </c>
      <c r="H9" s="286"/>
      <c r="I9" s="288" t="str">
        <f>UPPER(CONCATENATE(REGISTRATION!C8," ", REGISTRATION!D8,REGISTRATION!E8))</f>
        <v>BSCS 1A</v>
      </c>
      <c r="J9" s="289"/>
    </row>
    <row r="10" spans="1:15" ht="21" thickBot="1">
      <c r="A10" s="290" t="s">
        <v>154</v>
      </c>
      <c r="B10" s="291"/>
      <c r="C10" s="292" t="str">
        <f>UPPER(REGISTRATION!Q14)</f>
        <v>GIMEL C. CONTILLO</v>
      </c>
      <c r="D10" s="292"/>
      <c r="E10" s="292"/>
      <c r="F10" s="292"/>
      <c r="G10" s="291" t="s">
        <v>155</v>
      </c>
      <c r="H10" s="291"/>
      <c r="I10" s="293" t="str">
        <f>CONCATENATE(REGISTRATION!J6," ", REGISTRATION!J7," ", REGISTRATION!J8)</f>
        <v>Wednesday 7AM - 10AM TS Room</v>
      </c>
      <c r="J10" s="294"/>
    </row>
    <row r="11" spans="1:15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5" ht="15.75" thickBot="1">
      <c r="A12" s="295"/>
      <c r="B12" s="297" t="s">
        <v>156</v>
      </c>
      <c r="C12" s="297" t="s">
        <v>157</v>
      </c>
      <c r="D12" s="297" t="s">
        <v>69</v>
      </c>
      <c r="E12" s="299" t="s">
        <v>28</v>
      </c>
      <c r="F12" s="301" t="s">
        <v>158</v>
      </c>
      <c r="G12" s="302"/>
      <c r="H12" s="302"/>
      <c r="I12" s="302"/>
      <c r="J12" s="303"/>
    </row>
    <row r="13" spans="1:15" ht="15.75" thickBot="1">
      <c r="A13" s="296"/>
      <c r="B13" s="298"/>
      <c r="C13" s="298"/>
      <c r="D13" s="298"/>
      <c r="E13" s="300"/>
      <c r="F13" s="116">
        <v>43283</v>
      </c>
      <c r="G13" s="104" t="s">
        <v>260</v>
      </c>
      <c r="H13" s="104" t="s">
        <v>261</v>
      </c>
      <c r="I13" s="104" t="s">
        <v>262</v>
      </c>
      <c r="J13" s="116">
        <v>43284</v>
      </c>
      <c r="K13" s="116" t="s">
        <v>257</v>
      </c>
      <c r="L13" s="104" t="s">
        <v>258</v>
      </c>
      <c r="M13" s="104" t="s">
        <v>259</v>
      </c>
      <c r="N13" s="116">
        <v>43194</v>
      </c>
      <c r="O13" s="116">
        <v>43408</v>
      </c>
    </row>
    <row r="14" spans="1:15" ht="15.75">
      <c r="A14" s="105">
        <v>1</v>
      </c>
      <c r="B14" s="109" t="str">
        <f>REGISTRATION!C11</f>
        <v>Acuña</v>
      </c>
      <c r="C14" s="110" t="str">
        <f>REGISTRATION!D11</f>
        <v>Rasul Hassan</v>
      </c>
      <c r="D14" s="110" t="str">
        <f>REGISTRATION!F11</f>
        <v>T</v>
      </c>
      <c r="E14" s="110" t="str">
        <f>REGISTRATION!B11</f>
        <v>2017-01-190</v>
      </c>
      <c r="F14" s="106"/>
      <c r="G14" s="106"/>
      <c r="H14" s="106"/>
      <c r="I14" s="106"/>
      <c r="J14" s="106"/>
      <c r="M14" s="132" t="s">
        <v>263</v>
      </c>
    </row>
    <row r="15" spans="1:15" ht="15.75">
      <c r="A15" s="107">
        <v>2</v>
      </c>
      <c r="B15" s="109" t="str">
        <f>REGISTRATION!C12</f>
        <v>Ambion</v>
      </c>
      <c r="C15" s="110" t="str">
        <f>REGISTRATION!D12</f>
        <v>Mark Joseph</v>
      </c>
      <c r="D15" s="110" t="str">
        <f>REGISTRATION!F12</f>
        <v>D</v>
      </c>
      <c r="E15" s="110" t="str">
        <f>REGISTRATION!B12</f>
        <v>2017-01-530</v>
      </c>
      <c r="F15" s="108"/>
      <c r="G15" s="108"/>
      <c r="H15" s="108"/>
      <c r="I15" s="108"/>
      <c r="J15" s="108"/>
      <c r="M15" s="132" t="s">
        <v>263</v>
      </c>
    </row>
    <row r="16" spans="1:15" ht="15.75">
      <c r="A16" s="107">
        <v>3</v>
      </c>
      <c r="B16" s="109" t="str">
        <f>REGISTRATION!C13</f>
        <v>Bautista</v>
      </c>
      <c r="C16" s="110" t="str">
        <f>REGISTRATION!D13</f>
        <v>Mary Joyce Diane</v>
      </c>
      <c r="D16" s="110" t="str">
        <f>REGISTRATION!F13</f>
        <v>C</v>
      </c>
      <c r="E16" s="110" t="str">
        <f>REGISTRATION!B13</f>
        <v>2017-01-085</v>
      </c>
      <c r="F16" s="108"/>
      <c r="G16" s="108"/>
      <c r="H16" s="108"/>
      <c r="I16" s="108"/>
      <c r="J16" s="108"/>
      <c r="M16" s="132" t="s">
        <v>263</v>
      </c>
    </row>
    <row r="17" spans="1:13" ht="15.75">
      <c r="A17" s="107">
        <v>4</v>
      </c>
      <c r="B17" s="109" t="str">
        <f>REGISTRATION!C14</f>
        <v>Beatingo</v>
      </c>
      <c r="C17" s="110" t="str">
        <f>REGISTRATION!D14</f>
        <v>Joveleene</v>
      </c>
      <c r="D17" s="110">
        <f>REGISTRATION!F14</f>
        <v>0</v>
      </c>
      <c r="E17" s="110" t="str">
        <f>REGISTRATION!B14</f>
        <v>2017-01-257</v>
      </c>
      <c r="F17" s="108"/>
      <c r="G17" s="108"/>
      <c r="H17" s="108"/>
      <c r="I17" s="108"/>
      <c r="J17" s="108"/>
      <c r="M17" s="132" t="s">
        <v>263</v>
      </c>
    </row>
    <row r="18" spans="1:13" ht="15.75">
      <c r="A18" s="107">
        <v>5</v>
      </c>
      <c r="B18" s="109" t="str">
        <f>REGISTRATION!C15</f>
        <v>Camarce</v>
      </c>
      <c r="C18" s="110" t="str">
        <f>REGISTRATION!D15</f>
        <v>Brylle Dexter</v>
      </c>
      <c r="D18" s="110" t="str">
        <f>REGISTRATION!F15</f>
        <v>T</v>
      </c>
      <c r="E18" s="110" t="str">
        <f>REGISTRATION!B15</f>
        <v>2017-01-196</v>
      </c>
      <c r="F18" s="108"/>
      <c r="G18" s="108"/>
      <c r="H18" s="108"/>
      <c r="I18" s="108"/>
      <c r="J18" s="108"/>
      <c r="M18" s="132" t="s">
        <v>263</v>
      </c>
    </row>
    <row r="19" spans="1:13" ht="15.75">
      <c r="A19" s="107">
        <v>6</v>
      </c>
      <c r="B19" s="109" t="str">
        <f>REGISTRATION!C16</f>
        <v>Corbilla</v>
      </c>
      <c r="C19" s="110" t="str">
        <f>REGISTRATION!D16</f>
        <v>Celina</v>
      </c>
      <c r="D19" s="110" t="str">
        <f>REGISTRATION!F16</f>
        <v>M</v>
      </c>
      <c r="E19" s="110" t="str">
        <f>REGISTRATION!B16</f>
        <v>2017-01-318</v>
      </c>
      <c r="F19" s="108"/>
      <c r="G19" s="108"/>
      <c r="H19" s="108"/>
      <c r="I19" s="108"/>
      <c r="J19" s="108"/>
      <c r="M19" s="132" t="s">
        <v>263</v>
      </c>
    </row>
    <row r="20" spans="1:13" ht="15.75">
      <c r="A20" s="107">
        <v>7</v>
      </c>
      <c r="B20" s="109" t="str">
        <f>REGISTRATION!C17</f>
        <v>Cuadra</v>
      </c>
      <c r="C20" s="110" t="str">
        <f>REGISTRATION!D17</f>
        <v>Hugh Jhansen</v>
      </c>
      <c r="D20" s="110" t="str">
        <f>REGISTRATION!F17</f>
        <v>M</v>
      </c>
      <c r="E20" s="110" t="str">
        <f>REGISTRATION!B17</f>
        <v>2017-01-636</v>
      </c>
      <c r="F20" s="108"/>
      <c r="G20" s="108"/>
      <c r="H20" s="108"/>
      <c r="I20" s="108"/>
      <c r="J20" s="108"/>
      <c r="M20" s="132" t="s">
        <v>263</v>
      </c>
    </row>
    <row r="21" spans="1:13" ht="15.75">
      <c r="A21" s="107">
        <v>8</v>
      </c>
      <c r="B21" s="109" t="str">
        <f>REGISTRATION!C18</f>
        <v>Dejaño</v>
      </c>
      <c r="C21" s="110" t="str">
        <f>REGISTRATION!D18</f>
        <v>Elizander Allan</v>
      </c>
      <c r="D21" s="110" t="str">
        <f>REGISTRATION!F18</f>
        <v>B</v>
      </c>
      <c r="E21" s="110" t="str">
        <f>REGISTRATION!B18</f>
        <v>2017-01-586</v>
      </c>
      <c r="F21" s="108"/>
      <c r="G21" s="108"/>
      <c r="H21" s="108"/>
      <c r="I21" s="108"/>
      <c r="J21" s="108"/>
      <c r="M21" s="132" t="s">
        <v>263</v>
      </c>
    </row>
    <row r="22" spans="1:13" ht="15.75">
      <c r="A22" s="107">
        <v>9</v>
      </c>
      <c r="B22" s="109" t="str">
        <f>REGISTRATION!C19</f>
        <v>Derpo</v>
      </c>
      <c r="C22" s="110" t="str">
        <f>REGISTRATION!D19</f>
        <v>Kenji Renz</v>
      </c>
      <c r="D22" s="110" t="str">
        <f>REGISTRATION!F19</f>
        <v>B</v>
      </c>
      <c r="E22" s="110" t="str">
        <f>REGISTRATION!B19</f>
        <v>2017-01-582</v>
      </c>
      <c r="F22" s="108"/>
      <c r="G22" s="108"/>
      <c r="H22" s="108"/>
      <c r="I22" s="108"/>
      <c r="J22" s="108"/>
      <c r="M22" s="132" t="s">
        <v>263</v>
      </c>
    </row>
    <row r="23" spans="1:13" ht="15.75">
      <c r="A23" s="107">
        <v>10</v>
      </c>
      <c r="B23" s="109" t="str">
        <f>REGISTRATION!C20</f>
        <v>Dino</v>
      </c>
      <c r="C23" s="110" t="str">
        <f>REGISTRATION!D20</f>
        <v>Drake Lancelot</v>
      </c>
      <c r="D23" s="110" t="str">
        <f>REGISTRATION!F20</f>
        <v>C</v>
      </c>
      <c r="E23" s="110" t="str">
        <f>REGISTRATION!B20</f>
        <v>2017-01-470</v>
      </c>
      <c r="F23" s="108"/>
      <c r="G23" s="108"/>
      <c r="H23" s="108"/>
      <c r="I23" s="108"/>
      <c r="J23" s="108"/>
      <c r="M23" s="132" t="s">
        <v>263</v>
      </c>
    </row>
    <row r="24" spans="1:13" ht="15.75">
      <c r="A24" s="107">
        <v>11</v>
      </c>
      <c r="B24" s="109" t="str">
        <f>REGISTRATION!C21</f>
        <v>Garcia</v>
      </c>
      <c r="C24" s="110" t="str">
        <f>REGISTRATION!D21</f>
        <v>Theodore Sebastian</v>
      </c>
      <c r="D24" s="110" t="str">
        <f>REGISTRATION!F21</f>
        <v>A</v>
      </c>
      <c r="E24" s="110" t="str">
        <f>REGISTRATION!B21</f>
        <v>2017-01-724</v>
      </c>
      <c r="F24" s="108"/>
      <c r="G24" s="108"/>
      <c r="H24" s="108"/>
      <c r="I24" s="108"/>
      <c r="J24" s="108"/>
      <c r="M24" s="132" t="s">
        <v>263</v>
      </c>
    </row>
    <row r="25" spans="1:13" ht="15.75">
      <c r="A25" s="107">
        <v>12</v>
      </c>
      <c r="B25" s="109" t="str">
        <f>REGISTRATION!C22</f>
        <v>Guerrero</v>
      </c>
      <c r="C25" s="110" t="str">
        <f>REGISTRATION!D22</f>
        <v>Paul Edmar</v>
      </c>
      <c r="D25" s="110" t="str">
        <f>REGISTRATION!F22</f>
        <v>F</v>
      </c>
      <c r="E25" s="110" t="str">
        <f>REGISTRATION!B22</f>
        <v>2017-01-529</v>
      </c>
      <c r="F25" s="108"/>
      <c r="G25" s="108"/>
      <c r="H25" s="108"/>
      <c r="I25" s="108"/>
      <c r="J25" s="108"/>
      <c r="M25" s="132" t="s">
        <v>263</v>
      </c>
    </row>
    <row r="26" spans="1:13" ht="15.75">
      <c r="A26" s="107">
        <v>13</v>
      </c>
      <c r="B26" s="109" t="str">
        <f>REGISTRATION!C23</f>
        <v>Imperio</v>
      </c>
      <c r="C26" s="110" t="str">
        <f>REGISTRATION!D23</f>
        <v>Ronald Benedict</v>
      </c>
      <c r="D26" s="110" t="str">
        <f>REGISTRATION!F23</f>
        <v>M</v>
      </c>
      <c r="E26" s="110" t="str">
        <f>REGISTRATION!B23</f>
        <v>2017-01-701</v>
      </c>
      <c r="F26" s="108"/>
      <c r="G26" s="108"/>
      <c r="H26" s="108"/>
      <c r="I26" s="108"/>
      <c r="J26" s="108"/>
      <c r="M26" s="132" t="s">
        <v>263</v>
      </c>
    </row>
    <row r="27" spans="1:13" ht="15.75">
      <c r="A27" s="107">
        <v>14</v>
      </c>
      <c r="B27" s="109" t="str">
        <f>REGISTRATION!C24</f>
        <v>Mabato</v>
      </c>
      <c r="C27" s="110" t="str">
        <f>REGISTRATION!D24</f>
        <v>Charisse Jane</v>
      </c>
      <c r="D27" s="110" t="str">
        <f>REGISTRATION!F24</f>
        <v>S</v>
      </c>
      <c r="E27" s="110" t="str">
        <f>REGISTRATION!B24</f>
        <v>2017-01-310</v>
      </c>
      <c r="F27" s="108"/>
      <c r="G27" s="108"/>
      <c r="H27" s="108"/>
      <c r="I27" s="108"/>
      <c r="J27" s="108"/>
      <c r="M27" s="132" t="s">
        <v>263</v>
      </c>
    </row>
    <row r="28" spans="1:13" ht="15.75">
      <c r="A28" s="107">
        <v>15</v>
      </c>
      <c r="B28" s="109" t="str">
        <f>REGISTRATION!C25</f>
        <v>Matias</v>
      </c>
      <c r="C28" s="110" t="str">
        <f>REGISTRATION!D25</f>
        <v>Ryan Christian</v>
      </c>
      <c r="D28" s="110" t="str">
        <f>REGISTRATION!F25</f>
        <v>M</v>
      </c>
      <c r="E28" s="110" t="str">
        <f>REGISTRATION!B25</f>
        <v>2014-01-1131</v>
      </c>
      <c r="F28" s="108"/>
      <c r="G28" s="108"/>
      <c r="H28" s="108"/>
      <c r="I28" s="108"/>
      <c r="J28" s="108"/>
      <c r="M28" s="132" t="s">
        <v>263</v>
      </c>
    </row>
    <row r="29" spans="1:13" ht="15.75">
      <c r="A29" s="107">
        <v>16</v>
      </c>
      <c r="B29" s="109" t="str">
        <f>REGISTRATION!C26</f>
        <v>Moroña</v>
      </c>
      <c r="C29" s="110" t="str">
        <f>REGISTRATION!D26</f>
        <v>Irene</v>
      </c>
      <c r="D29" s="110" t="str">
        <f>REGISTRATION!F26</f>
        <v>F</v>
      </c>
      <c r="E29" s="110" t="str">
        <f>REGISTRATION!B26</f>
        <v>2017-01-329</v>
      </c>
      <c r="F29" s="108"/>
      <c r="G29" s="108"/>
      <c r="H29" s="108"/>
      <c r="I29" s="108"/>
      <c r="J29" s="108"/>
      <c r="M29" s="132" t="s">
        <v>263</v>
      </c>
    </row>
    <row r="30" spans="1:13" ht="15.75">
      <c r="A30" s="107">
        <v>17</v>
      </c>
      <c r="B30" s="109" t="str">
        <f>REGISTRATION!C27</f>
        <v>Nava</v>
      </c>
      <c r="C30" s="110" t="str">
        <f>REGISTRATION!D27</f>
        <v>Hiroshi</v>
      </c>
      <c r="D30" s="110" t="str">
        <f>REGISTRATION!F27</f>
        <v>G</v>
      </c>
      <c r="E30" s="110" t="str">
        <f>REGISTRATION!B27</f>
        <v>2017-01-604</v>
      </c>
      <c r="F30" s="108"/>
      <c r="G30" s="108"/>
      <c r="H30" s="108"/>
      <c r="I30" s="108"/>
      <c r="J30" s="108"/>
      <c r="M30" s="132" t="s">
        <v>263</v>
      </c>
    </row>
    <row r="31" spans="1:13" ht="15.75">
      <c r="A31" s="107">
        <v>18</v>
      </c>
      <c r="B31" s="109" t="str">
        <f>REGISTRATION!C28</f>
        <v>Quinto</v>
      </c>
      <c r="C31" s="110" t="str">
        <f>REGISTRATION!D28</f>
        <v>Jose Mari</v>
      </c>
      <c r="D31" s="110" t="str">
        <f>REGISTRATION!F28</f>
        <v>P</v>
      </c>
      <c r="E31" s="110" t="str">
        <f>REGISTRATION!B28</f>
        <v>2017-01-473</v>
      </c>
      <c r="F31" s="108"/>
      <c r="G31" s="108"/>
      <c r="H31" s="108"/>
      <c r="I31" s="108"/>
      <c r="J31" s="108"/>
      <c r="M31" s="132" t="s">
        <v>263</v>
      </c>
    </row>
    <row r="32" spans="1:13" ht="15.75">
      <c r="A32" s="107">
        <v>19</v>
      </c>
      <c r="B32" s="109" t="str">
        <f>REGISTRATION!C29</f>
        <v>Sali</v>
      </c>
      <c r="C32" s="110" t="str">
        <f>REGISTRATION!D29</f>
        <v>Allaiza Mae</v>
      </c>
      <c r="D32" s="110"/>
      <c r="E32" s="110" t="str">
        <f>REGISTRATION!B29</f>
        <v>2017-01-532</v>
      </c>
      <c r="F32" s="108"/>
      <c r="G32" s="108"/>
      <c r="H32" s="108"/>
      <c r="I32" s="108"/>
      <c r="J32" s="108"/>
      <c r="M32" s="132" t="s">
        <v>263</v>
      </c>
    </row>
    <row r="33" spans="1:13" ht="15.75">
      <c r="A33" s="107">
        <v>20</v>
      </c>
      <c r="B33" s="109" t="str">
        <f>REGISTRATION!C30</f>
        <v>Sulit</v>
      </c>
      <c r="C33" s="110" t="str">
        <f>REGISTRATION!D30</f>
        <v>Francis</v>
      </c>
      <c r="D33" s="110" t="str">
        <f>REGISTRATION!F30</f>
        <v>R</v>
      </c>
      <c r="E33" s="110" t="str">
        <f>REGISTRATION!B30</f>
        <v>2016-01-017</v>
      </c>
      <c r="F33" s="108"/>
      <c r="G33" s="108"/>
      <c r="H33" s="108"/>
      <c r="I33" s="108"/>
      <c r="J33" s="108"/>
      <c r="M33" s="132" t="s">
        <v>263</v>
      </c>
    </row>
    <row r="34" spans="1:13" ht="15.75">
      <c r="A34" s="107">
        <v>21</v>
      </c>
      <c r="B34" s="109" t="str">
        <f>REGISTRATION!C31</f>
        <v>Teodoro</v>
      </c>
      <c r="C34" s="110" t="str">
        <f>REGISTRATION!D31</f>
        <v>Randel Joshua</v>
      </c>
      <c r="D34" s="110" t="str">
        <f>REGISTRATION!F31</f>
        <v>B</v>
      </c>
      <c r="E34" s="110" t="str">
        <f>REGISTRATION!B31</f>
        <v>2017-01-340</v>
      </c>
      <c r="F34" s="108"/>
      <c r="G34" s="108"/>
      <c r="H34" s="108"/>
      <c r="I34" s="108"/>
      <c r="J34" s="108"/>
      <c r="M34" s="132" t="s">
        <v>263</v>
      </c>
    </row>
    <row r="35" spans="1:13" ht="15.75">
      <c r="A35" s="107">
        <v>22</v>
      </c>
      <c r="B35" s="109" t="str">
        <f>REGISTRATION!C32</f>
        <v>Tolibas</v>
      </c>
      <c r="C35" s="110" t="str">
        <f>REGISTRATION!D32</f>
        <v>Dwight</v>
      </c>
      <c r="D35" s="110" t="str">
        <f>REGISTRATION!F32</f>
        <v>G</v>
      </c>
      <c r="E35" s="110" t="str">
        <f>REGISTRATION!B32</f>
        <v>2016-01-741</v>
      </c>
      <c r="F35" s="108"/>
      <c r="G35" s="108"/>
      <c r="H35" s="108"/>
      <c r="I35" s="108"/>
      <c r="J35" s="108"/>
      <c r="M35" s="132" t="s">
        <v>263</v>
      </c>
    </row>
    <row r="36" spans="1:13" ht="15.75">
      <c r="A36" s="107">
        <v>23</v>
      </c>
      <c r="B36" s="109" t="str">
        <f>REGISTRATION!C33</f>
        <v>Tuazon</v>
      </c>
      <c r="C36" s="110" t="str">
        <f>REGISTRATION!D33</f>
        <v>Judy Ann</v>
      </c>
      <c r="D36" s="110">
        <f>REGISTRATION!F33</f>
        <v>0</v>
      </c>
      <c r="E36" s="110" t="str">
        <f>REGISTRATION!B33</f>
        <v>2016-02-058</v>
      </c>
      <c r="F36" s="108"/>
      <c r="G36" s="108"/>
      <c r="H36" s="108"/>
      <c r="I36" s="108"/>
      <c r="J36" s="108"/>
      <c r="M36" s="132" t="s">
        <v>263</v>
      </c>
    </row>
    <row r="37" spans="1:13" ht="15.75">
      <c r="A37" s="107">
        <v>24</v>
      </c>
      <c r="B37" s="109" t="str">
        <f>REGISTRATION!C34</f>
        <v>Yabut</v>
      </c>
      <c r="C37" s="110" t="str">
        <f>REGISTRATION!D34</f>
        <v>Gerard</v>
      </c>
      <c r="D37" s="110" t="str">
        <f>REGISTRATION!F34</f>
        <v>J</v>
      </c>
      <c r="E37" s="110" t="str">
        <f>REGISTRATION!B34</f>
        <v>2017-01-061</v>
      </c>
      <c r="F37" s="108"/>
      <c r="G37" s="108"/>
      <c r="H37" s="108"/>
      <c r="I37" s="108"/>
      <c r="J37" s="108"/>
      <c r="M37" s="132" t="s">
        <v>263</v>
      </c>
    </row>
    <row r="38" spans="1:13">
      <c r="A38" s="107">
        <v>25</v>
      </c>
      <c r="B38" s="109">
        <f>REGISTRATION!C35</f>
        <v>0</v>
      </c>
      <c r="C38" s="110">
        <f>REGISTRATION!D35</f>
        <v>0</v>
      </c>
      <c r="D38" s="110">
        <f>REGISTRATION!F35</f>
        <v>0</v>
      </c>
      <c r="E38" s="110">
        <f>REGISTRATION!B35</f>
        <v>0</v>
      </c>
      <c r="F38" s="108"/>
      <c r="G38" s="108"/>
      <c r="H38" s="108"/>
      <c r="I38" s="108"/>
      <c r="J38" s="108"/>
    </row>
    <row r="39" spans="1:13">
      <c r="A39" s="107">
        <v>26</v>
      </c>
      <c r="B39" s="109">
        <f>REGISTRATION!C36</f>
        <v>0</v>
      </c>
      <c r="C39" s="110">
        <f>REGISTRATION!D36</f>
        <v>0</v>
      </c>
      <c r="D39" s="110">
        <f>REGISTRATION!F36</f>
        <v>0</v>
      </c>
      <c r="E39" s="110">
        <f>REGISTRATION!B36</f>
        <v>0</v>
      </c>
      <c r="F39" s="108"/>
      <c r="G39" s="108"/>
      <c r="H39" s="108"/>
      <c r="I39" s="108"/>
      <c r="J39" s="108"/>
    </row>
    <row r="40" spans="1:13">
      <c r="A40" s="107">
        <v>27</v>
      </c>
      <c r="B40" s="109">
        <f>REGISTRATION!C37</f>
        <v>0</v>
      </c>
      <c r="C40" s="110">
        <f>REGISTRATION!D37</f>
        <v>0</v>
      </c>
      <c r="D40" s="110">
        <f>REGISTRATION!F37</f>
        <v>0</v>
      </c>
      <c r="E40" s="110">
        <f>REGISTRATION!B37</f>
        <v>0</v>
      </c>
      <c r="F40" s="108"/>
      <c r="G40" s="108"/>
      <c r="H40" s="108"/>
      <c r="I40" s="108"/>
      <c r="J40" s="108"/>
    </row>
    <row r="41" spans="1:13">
      <c r="A41" s="107">
        <v>28</v>
      </c>
      <c r="B41" s="109">
        <f>REGISTRATION!C38</f>
        <v>0</v>
      </c>
      <c r="C41" s="110">
        <f>REGISTRATION!D38</f>
        <v>0</v>
      </c>
      <c r="D41" s="110">
        <f>REGISTRATION!F38</f>
        <v>0</v>
      </c>
      <c r="E41" s="110">
        <f>REGISTRATION!B38</f>
        <v>0</v>
      </c>
      <c r="F41" s="108"/>
      <c r="G41" s="108"/>
      <c r="H41" s="108"/>
      <c r="I41" s="108"/>
      <c r="J41" s="108"/>
    </row>
    <row r="42" spans="1:13">
      <c r="A42" s="107">
        <v>29</v>
      </c>
      <c r="B42" s="109">
        <f>REGISTRATION!C39</f>
        <v>0</v>
      </c>
      <c r="C42" s="110">
        <f>REGISTRATION!D39</f>
        <v>0</v>
      </c>
      <c r="D42" s="110">
        <f>REGISTRATION!F39</f>
        <v>0</v>
      </c>
      <c r="E42" s="110">
        <f>REGISTRATION!B39</f>
        <v>0</v>
      </c>
      <c r="F42" s="108"/>
      <c r="G42" s="108"/>
      <c r="H42" s="108"/>
      <c r="I42" s="108"/>
      <c r="J42" s="108"/>
    </row>
    <row r="43" spans="1:13">
      <c r="A43" s="107">
        <v>30</v>
      </c>
      <c r="B43" s="109">
        <f>REGISTRATION!C40</f>
        <v>0</v>
      </c>
      <c r="C43" s="110">
        <f>REGISTRATION!D40</f>
        <v>0</v>
      </c>
      <c r="D43" s="110">
        <f>REGISTRATION!F40</f>
        <v>0</v>
      </c>
      <c r="E43" s="110">
        <f>REGISTRATION!B40</f>
        <v>0</v>
      </c>
      <c r="F43" s="108"/>
      <c r="G43" s="108"/>
      <c r="H43" s="108"/>
      <c r="I43" s="108"/>
      <c r="J43" s="108"/>
    </row>
    <row r="44" spans="1:13">
      <c r="A44" s="107">
        <v>31</v>
      </c>
      <c r="B44" s="109">
        <f>REGISTRATION!C41</f>
        <v>0</v>
      </c>
      <c r="C44" s="110">
        <f>REGISTRATION!D41</f>
        <v>0</v>
      </c>
      <c r="D44" s="110">
        <f>REGISTRATION!F41</f>
        <v>0</v>
      </c>
      <c r="E44" s="110">
        <f>REGISTRATION!B41</f>
        <v>0</v>
      </c>
      <c r="F44" s="108"/>
      <c r="G44" s="108"/>
      <c r="H44" s="108"/>
      <c r="I44" s="108"/>
      <c r="J44" s="108"/>
    </row>
    <row r="45" spans="1:13">
      <c r="A45" s="107">
        <v>32</v>
      </c>
      <c r="B45" s="109">
        <f>REGISTRATION!C42</f>
        <v>0</v>
      </c>
      <c r="C45" s="110">
        <f>REGISTRATION!D42</f>
        <v>0</v>
      </c>
      <c r="D45" s="110">
        <f>REGISTRATION!F42</f>
        <v>0</v>
      </c>
      <c r="E45" s="110">
        <f>REGISTRATION!B42</f>
        <v>0</v>
      </c>
      <c r="F45" s="108"/>
      <c r="G45" s="108"/>
      <c r="H45" s="108"/>
      <c r="I45" s="108"/>
      <c r="J45" s="108"/>
    </row>
    <row r="46" spans="1:13">
      <c r="A46" s="107">
        <v>33</v>
      </c>
      <c r="B46" s="109">
        <f>REGISTRATION!C43</f>
        <v>0</v>
      </c>
      <c r="C46" s="110">
        <f>REGISTRATION!D43</f>
        <v>0</v>
      </c>
      <c r="D46" s="110">
        <f>REGISTRATION!F43</f>
        <v>0</v>
      </c>
      <c r="E46" s="110">
        <f>REGISTRATION!B43</f>
        <v>0</v>
      </c>
      <c r="F46" s="108"/>
      <c r="G46" s="108"/>
      <c r="H46" s="108"/>
      <c r="I46" s="108"/>
      <c r="J46" s="108"/>
    </row>
    <row r="47" spans="1:13">
      <c r="A47" s="107">
        <v>34</v>
      </c>
      <c r="B47" s="109">
        <f>REGISTRATION!C44</f>
        <v>0</v>
      </c>
      <c r="C47" s="110">
        <f>REGISTRATION!D44</f>
        <v>0</v>
      </c>
      <c r="D47" s="110">
        <f>REGISTRATION!F44</f>
        <v>0</v>
      </c>
      <c r="E47" s="110">
        <f>REGISTRATION!B44</f>
        <v>0</v>
      </c>
      <c r="F47" s="108"/>
      <c r="G47" s="108"/>
      <c r="H47" s="108"/>
      <c r="I47" s="108"/>
      <c r="J47" s="108"/>
    </row>
    <row r="48" spans="1:13">
      <c r="A48" s="107">
        <v>35</v>
      </c>
      <c r="B48" s="109">
        <f>REGISTRATION!C45</f>
        <v>0</v>
      </c>
      <c r="C48" s="110">
        <f>REGISTRATION!D45</f>
        <v>0</v>
      </c>
      <c r="D48" s="110">
        <f>REGISTRATION!F45</f>
        <v>0</v>
      </c>
      <c r="E48" s="110">
        <f>REGISTRATION!B45</f>
        <v>0</v>
      </c>
      <c r="F48" s="108"/>
      <c r="G48" s="108"/>
      <c r="H48" s="108"/>
      <c r="I48" s="108"/>
      <c r="J48" s="108"/>
    </row>
    <row r="49" spans="1:10">
      <c r="A49" s="107">
        <v>36</v>
      </c>
      <c r="B49" s="109">
        <f>REGISTRATION!C46</f>
        <v>0</v>
      </c>
      <c r="C49" s="110">
        <f>REGISTRATION!D46</f>
        <v>0</v>
      </c>
      <c r="D49" s="110">
        <f>REGISTRATION!F46</f>
        <v>0</v>
      </c>
      <c r="E49" s="110">
        <f>REGISTRATION!B46</f>
        <v>0</v>
      </c>
      <c r="F49" s="108"/>
      <c r="G49" s="108"/>
      <c r="H49" s="108"/>
      <c r="I49" s="108"/>
      <c r="J49" s="108"/>
    </row>
    <row r="50" spans="1:10">
      <c r="A50" s="107">
        <v>37</v>
      </c>
      <c r="B50" s="109">
        <f>REGISTRATION!C47</f>
        <v>0</v>
      </c>
      <c r="C50" s="110">
        <f>REGISTRATION!D47</f>
        <v>0</v>
      </c>
      <c r="D50" s="110">
        <f>REGISTRATION!F47</f>
        <v>0</v>
      </c>
      <c r="E50" s="110">
        <f>REGISTRATION!B47</f>
        <v>0</v>
      </c>
      <c r="F50" s="108"/>
      <c r="G50" s="108"/>
      <c r="H50" s="108"/>
      <c r="I50" s="108"/>
      <c r="J50" s="108"/>
    </row>
    <row r="51" spans="1:10">
      <c r="A51" s="107">
        <v>38</v>
      </c>
      <c r="B51" s="109">
        <f>REGISTRATION!C48</f>
        <v>0</v>
      </c>
      <c r="C51" s="110">
        <f>REGISTRATION!D48</f>
        <v>0</v>
      </c>
      <c r="D51" s="110">
        <f>REGISTRATION!F48</f>
        <v>0</v>
      </c>
      <c r="E51" s="110">
        <f>REGISTRATION!B48</f>
        <v>0</v>
      </c>
      <c r="F51" s="108"/>
      <c r="G51" s="108"/>
      <c r="H51" s="108"/>
      <c r="I51" s="108"/>
      <c r="J51" s="108"/>
    </row>
    <row r="52" spans="1:10">
      <c r="A52" s="107">
        <v>39</v>
      </c>
      <c r="B52" s="109">
        <f>REGISTRATION!C49</f>
        <v>0</v>
      </c>
      <c r="C52" s="110">
        <f>REGISTRATION!D49</f>
        <v>0</v>
      </c>
      <c r="D52" s="110">
        <f>REGISTRATION!F49</f>
        <v>0</v>
      </c>
      <c r="E52" s="110">
        <f>REGISTRATION!B49</f>
        <v>0</v>
      </c>
      <c r="F52" s="108"/>
      <c r="G52" s="108"/>
      <c r="H52" s="108"/>
      <c r="I52" s="108"/>
      <c r="J52" s="108"/>
    </row>
    <row r="53" spans="1:10">
      <c r="A53" s="107">
        <v>40</v>
      </c>
      <c r="B53" s="109">
        <f>REGISTRATION!C50</f>
        <v>0</v>
      </c>
      <c r="C53" s="110">
        <f>REGISTRATION!D50</f>
        <v>0</v>
      </c>
      <c r="D53" s="110">
        <f>REGISTRATION!F50</f>
        <v>0</v>
      </c>
      <c r="E53" s="110">
        <f>REGISTRATION!B50</f>
        <v>0</v>
      </c>
      <c r="F53" s="108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120</v>
      </c>
      <c r="G2" t="s">
        <v>141</v>
      </c>
    </row>
    <row r="3" spans="1:7">
      <c r="A3" s="33" t="s">
        <v>122</v>
      </c>
      <c r="G3" t="s">
        <v>117</v>
      </c>
    </row>
    <row r="4" spans="1:7">
      <c r="A4" s="33" t="s">
        <v>123</v>
      </c>
      <c r="G4" t="s">
        <v>142</v>
      </c>
    </row>
    <row r="5" spans="1:7">
      <c r="A5" s="33" t="s">
        <v>124</v>
      </c>
      <c r="G5" t="s">
        <v>143</v>
      </c>
    </row>
    <row r="6" spans="1:7">
      <c r="A6" s="33" t="s">
        <v>125</v>
      </c>
      <c r="G6" t="s">
        <v>144</v>
      </c>
    </row>
    <row r="9" spans="1:7">
      <c r="A9" t="s">
        <v>126</v>
      </c>
    </row>
    <row r="10" spans="1:7">
      <c r="A10" t="s">
        <v>118</v>
      </c>
      <c r="G10" t="s">
        <v>24</v>
      </c>
    </row>
    <row r="11" spans="1:7">
      <c r="A11" t="s">
        <v>127</v>
      </c>
      <c r="G11" t="s">
        <v>116</v>
      </c>
    </row>
    <row r="12" spans="1:7">
      <c r="A12" t="s">
        <v>128</v>
      </c>
      <c r="G12" t="s">
        <v>145</v>
      </c>
    </row>
    <row r="13" spans="1:7">
      <c r="A13" t="s">
        <v>130</v>
      </c>
      <c r="G13" t="s">
        <v>146</v>
      </c>
    </row>
    <row r="14" spans="1:7">
      <c r="A14" t="s">
        <v>129</v>
      </c>
    </row>
    <row r="15" spans="1:7">
      <c r="A15" t="s">
        <v>131</v>
      </c>
    </row>
    <row r="16" spans="1:7">
      <c r="A16" t="s">
        <v>132</v>
      </c>
    </row>
    <row r="17" spans="1:1">
      <c r="A17" t="s">
        <v>133</v>
      </c>
    </row>
    <row r="18" spans="1:1">
      <c r="A18" t="s">
        <v>134</v>
      </c>
    </row>
    <row r="19" spans="1:1">
      <c r="A19" t="s">
        <v>135</v>
      </c>
    </row>
    <row r="20" spans="1:1">
      <c r="A20" t="s">
        <v>137</v>
      </c>
    </row>
    <row r="21" spans="1:1">
      <c r="A21" t="s">
        <v>136</v>
      </c>
    </row>
    <row r="22" spans="1:1">
      <c r="A22" t="s">
        <v>138</v>
      </c>
    </row>
    <row r="23" spans="1:1">
      <c r="A23" t="s">
        <v>139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'Attendance Sheet'!Print_Area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2018-01-17T06:53:59Z</cp:lastPrinted>
  <dcterms:created xsi:type="dcterms:W3CDTF">2016-12-14T23:32:57Z</dcterms:created>
  <dcterms:modified xsi:type="dcterms:W3CDTF">2018-05-21T05:10:42Z</dcterms:modified>
</cp:coreProperties>
</file>