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IT 1B\"/>
    </mc:Choice>
  </mc:AlternateContent>
  <xr:revisionPtr revIDLastSave="0" documentId="13_ncr:1_{B05E3430-6F2B-467E-A064-FB7AC4EF48A5}" xr6:coauthVersionLast="32" xr6:coauthVersionMax="32" xr10:uidLastSave="{00000000-0000-0000-0000-000000000000}"/>
  <bookViews>
    <workbookView xWindow="0" yWindow="0" windowWidth="20490" windowHeight="7755" activeTab="2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4">BACKPAGE!$A$1:$H$31</definedName>
    <definedName name="_xlnm.Print_Area" localSheetId="2">'DEPT CHAIR'!$A$6:$L$41</definedName>
    <definedName name="_xlnm.Print_Area" localSheetId="3">'SEMESTRAL GRADE'!$A$1:$F$69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" i="2" l="1"/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9" i="8"/>
  <c r="G73" i="3" l="1"/>
  <c r="C10" i="8" l="1"/>
  <c r="C9" i="8"/>
  <c r="G8" i="8"/>
  <c r="A8" i="8"/>
  <c r="H8" i="1" l="1"/>
  <c r="B60" i="4"/>
  <c r="C14" i="4"/>
  <c r="C13" i="4"/>
  <c r="C15" i="4"/>
  <c r="C46" i="4"/>
  <c r="C47" i="4"/>
  <c r="C48" i="4"/>
  <c r="C49" i="4"/>
  <c r="C50" i="4"/>
  <c r="C51" i="4"/>
  <c r="C52" i="4"/>
  <c r="C53" i="4"/>
  <c r="C54" i="4"/>
  <c r="C55" i="4"/>
  <c r="C56" i="4"/>
  <c r="C43" i="4"/>
  <c r="C44" i="4"/>
  <c r="C45" i="4"/>
  <c r="B73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11" i="2"/>
  <c r="C12" i="2"/>
  <c r="C10" i="2"/>
  <c r="AP19" i="2" l="1"/>
  <c r="AR19" i="2"/>
  <c r="AT19" i="2"/>
  <c r="AW19" i="2"/>
  <c r="AY19" i="2"/>
  <c r="BA19" i="2"/>
  <c r="BF19" i="2"/>
  <c r="AP20" i="2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G12" i="3" l="1"/>
  <c r="F12" i="3"/>
  <c r="E12" i="3"/>
  <c r="D12" i="3"/>
  <c r="C12" i="3"/>
  <c r="AZ7" i="2" l="1"/>
  <c r="BF11" i="2"/>
  <c r="BF12" i="2"/>
  <c r="BF13" i="2"/>
  <c r="BF14" i="2"/>
  <c r="BF15" i="2"/>
  <c r="BF16" i="2"/>
  <c r="BF17" i="2"/>
  <c r="BF18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10" i="2"/>
  <c r="BB19" i="2" l="1"/>
  <c r="BB20" i="2"/>
  <c r="BB22" i="2"/>
  <c r="BB24" i="2"/>
  <c r="BB26" i="2"/>
  <c r="BB28" i="2"/>
  <c r="BB30" i="2"/>
  <c r="BB29" i="2"/>
  <c r="BB25" i="2"/>
  <c r="BB21" i="2"/>
  <c r="BB27" i="2"/>
  <c r="BB23" i="2"/>
  <c r="AU19" i="2"/>
  <c r="AU20" i="2"/>
  <c r="AU21" i="2"/>
  <c r="AU28" i="2"/>
  <c r="AU24" i="2"/>
  <c r="AU30" i="2"/>
  <c r="AU27" i="2"/>
  <c r="AU23" i="2"/>
  <c r="AU26" i="2"/>
  <c r="AU22" i="2"/>
  <c r="AU29" i="2"/>
  <c r="AU25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11" i="2"/>
  <c r="BA12" i="2"/>
  <c r="BA13" i="2"/>
  <c r="BA14" i="2"/>
  <c r="BA15" i="2"/>
  <c r="BA16" i="2"/>
  <c r="BA17" i="2"/>
  <c r="BA18" i="2"/>
  <c r="AY11" i="2"/>
  <c r="AY12" i="2"/>
  <c r="AY13" i="2"/>
  <c r="AY14" i="2"/>
  <c r="AY15" i="2"/>
  <c r="AY16" i="2"/>
  <c r="AY17" i="2"/>
  <c r="AY18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W11" i="2"/>
  <c r="AW12" i="2"/>
  <c r="AW13" i="2"/>
  <c r="AW14" i="2"/>
  <c r="AW15" i="2"/>
  <c r="AW16" i="2"/>
  <c r="AW17" i="2"/>
  <c r="AW18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BA10" i="2"/>
  <c r="AY10" i="2"/>
  <c r="AW10" i="2"/>
  <c r="AT11" i="2"/>
  <c r="AT12" i="2"/>
  <c r="AT13" i="2"/>
  <c r="AT14" i="2"/>
  <c r="AT15" i="2"/>
  <c r="AT16" i="2"/>
  <c r="AT18" i="2"/>
  <c r="AT31" i="2"/>
  <c r="AT32" i="2"/>
  <c r="AT33" i="2"/>
  <c r="AT34" i="2"/>
  <c r="AT35" i="2"/>
  <c r="AT36" i="2"/>
  <c r="AT37" i="2"/>
  <c r="AT38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10" i="2"/>
  <c r="AR11" i="2"/>
  <c r="AR12" i="2"/>
  <c r="AR13" i="2"/>
  <c r="AR14" i="2"/>
  <c r="AR15" i="2"/>
  <c r="AR16" i="2"/>
  <c r="AR17" i="2"/>
  <c r="AR18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10" i="2"/>
  <c r="BB17" i="2" l="1"/>
  <c r="BB15" i="2"/>
  <c r="BB12" i="2"/>
  <c r="BB10" i="2"/>
  <c r="BB38" i="2"/>
  <c r="BB36" i="2"/>
  <c r="BB34" i="2"/>
  <c r="BB31" i="2"/>
  <c r="BB37" i="2"/>
  <c r="BB35" i="2"/>
  <c r="BB33" i="2"/>
  <c r="BB32" i="2"/>
  <c r="BB18" i="2"/>
  <c r="BB16" i="2"/>
  <c r="BB14" i="2"/>
  <c r="BB13" i="2"/>
  <c r="BB11" i="2"/>
  <c r="BB65" i="2"/>
  <c r="BB63" i="2"/>
  <c r="BB61" i="2"/>
  <c r="BB59" i="2"/>
  <c r="BB57" i="2"/>
  <c r="BB55" i="2"/>
  <c r="BB53" i="2"/>
  <c r="BB51" i="2"/>
  <c r="BB49" i="2"/>
  <c r="BB47" i="2"/>
  <c r="BB45" i="2"/>
  <c r="BB43" i="2"/>
  <c r="BB41" i="2"/>
  <c r="BB39" i="2"/>
  <c r="BB48" i="2"/>
  <c r="BB46" i="2"/>
  <c r="BB44" i="2"/>
  <c r="BB42" i="2"/>
  <c r="BB40" i="2"/>
  <c r="BB64" i="2"/>
  <c r="BB62" i="2"/>
  <c r="BB60" i="2"/>
  <c r="BB58" i="2"/>
  <c r="BB56" i="2"/>
  <c r="BB54" i="2"/>
  <c r="BB52" i="2"/>
  <c r="BB50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P18" i="2"/>
  <c r="AU18" i="2" s="1"/>
  <c r="AP31" i="2"/>
  <c r="AU31" i="2" s="1"/>
  <c r="AP32" i="2"/>
  <c r="AU32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10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11" i="2"/>
  <c r="M12" i="2"/>
  <c r="M13" i="2"/>
  <c r="M14" i="2"/>
  <c r="M15" i="2"/>
  <c r="M16" i="2"/>
  <c r="M10" i="2"/>
  <c r="K11" i="2"/>
  <c r="K12" i="2"/>
  <c r="K13" i="2"/>
  <c r="K14" i="2"/>
  <c r="K15" i="2"/>
  <c r="K16" i="2"/>
  <c r="K17" i="2"/>
  <c r="K18" i="2"/>
  <c r="AN18" i="2" s="1"/>
  <c r="K19" i="2"/>
  <c r="K20" i="2"/>
  <c r="K21" i="2"/>
  <c r="K22" i="2"/>
  <c r="K23" i="2"/>
  <c r="K24" i="2"/>
  <c r="K25" i="2"/>
  <c r="AN25" i="2" s="1"/>
  <c r="K26" i="2"/>
  <c r="K27" i="2"/>
  <c r="K28" i="2"/>
  <c r="K29" i="2"/>
  <c r="AN29" i="2" s="1"/>
  <c r="K30" i="2"/>
  <c r="K31" i="2"/>
  <c r="K32" i="2"/>
  <c r="K33" i="2"/>
  <c r="K34" i="2"/>
  <c r="AN34" i="2" s="1"/>
  <c r="K35" i="2"/>
  <c r="K36" i="2"/>
  <c r="K37" i="2"/>
  <c r="K38" i="2"/>
  <c r="AN38" i="2" s="1"/>
  <c r="K39" i="2"/>
  <c r="K40" i="2"/>
  <c r="K41" i="2"/>
  <c r="K42" i="2"/>
  <c r="AN42" i="2" s="1"/>
  <c r="K43" i="2"/>
  <c r="K44" i="2"/>
  <c r="K45" i="2"/>
  <c r="K46" i="2"/>
  <c r="AN46" i="2" s="1"/>
  <c r="K47" i="2"/>
  <c r="K48" i="2"/>
  <c r="K49" i="2"/>
  <c r="K50" i="2"/>
  <c r="AN50" i="2" s="1"/>
  <c r="K51" i="2"/>
  <c r="K52" i="2"/>
  <c r="K53" i="2"/>
  <c r="K54" i="2"/>
  <c r="AN54" i="2" s="1"/>
  <c r="K55" i="2"/>
  <c r="K56" i="2"/>
  <c r="K57" i="2"/>
  <c r="K58" i="2"/>
  <c r="AN58" i="2" s="1"/>
  <c r="K59" i="2"/>
  <c r="K60" i="2"/>
  <c r="K61" i="2"/>
  <c r="K62" i="2"/>
  <c r="AN62" i="2" s="1"/>
  <c r="K63" i="2"/>
  <c r="K64" i="2"/>
  <c r="K65" i="2"/>
  <c r="K10" i="2"/>
  <c r="AN21" i="2" l="1"/>
  <c r="AN11" i="2"/>
  <c r="AN14" i="2"/>
  <c r="AN63" i="2"/>
  <c r="AN59" i="2"/>
  <c r="AN55" i="2"/>
  <c r="AN51" i="2"/>
  <c r="AN47" i="2"/>
  <c r="AN43" i="2"/>
  <c r="AN39" i="2"/>
  <c r="AN35" i="2"/>
  <c r="AN30" i="2"/>
  <c r="AN26" i="2"/>
  <c r="AN22" i="2"/>
  <c r="AN19" i="2"/>
  <c r="AN15" i="2"/>
  <c r="AN12" i="2"/>
  <c r="AN65" i="2"/>
  <c r="AN61" i="2"/>
  <c r="AN57" i="2"/>
  <c r="AN53" i="2"/>
  <c r="AN49" i="2"/>
  <c r="AN45" i="2"/>
  <c r="AN41" i="2"/>
  <c r="AN37" i="2"/>
  <c r="AN33" i="2"/>
  <c r="AN32" i="2"/>
  <c r="AN28" i="2"/>
  <c r="AN24" i="2"/>
  <c r="AN20" i="2"/>
  <c r="AN17" i="2"/>
  <c r="AN64" i="2"/>
  <c r="AN60" i="2"/>
  <c r="AN56" i="2"/>
  <c r="AN52" i="2"/>
  <c r="AN48" i="2"/>
  <c r="AN44" i="2"/>
  <c r="AN40" i="2"/>
  <c r="AN36" i="2"/>
  <c r="AN31" i="2"/>
  <c r="AN27" i="2"/>
  <c r="AN23" i="2"/>
  <c r="AN16" i="2"/>
  <c r="AN13" i="2"/>
  <c r="AN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10" i="2"/>
  <c r="I10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11" i="2"/>
  <c r="F11" i="2" s="1"/>
  <c r="E10" i="2"/>
  <c r="F10" i="2" s="1"/>
  <c r="BC40" i="2" l="1"/>
  <c r="BG40" i="2" s="1"/>
  <c r="BC56" i="2"/>
  <c r="BG56" i="2" s="1"/>
  <c r="BC29" i="2"/>
  <c r="BG29" i="2" s="1"/>
  <c r="BH29" i="2" s="1"/>
  <c r="K32" i="3" s="1"/>
  <c r="D41" i="4" s="1"/>
  <c r="E41" i="4" s="1"/>
  <c r="BC25" i="2"/>
  <c r="BD25" i="2" s="1"/>
  <c r="BC13" i="2"/>
  <c r="BG13" i="2" s="1"/>
  <c r="BC21" i="2"/>
  <c r="BG21" i="2" s="1"/>
  <c r="BH21" i="2" s="1"/>
  <c r="BI21" i="2" s="1"/>
  <c r="BC28" i="2"/>
  <c r="BG28" i="2" s="1"/>
  <c r="BH28" i="2" s="1"/>
  <c r="BI28" i="2" s="1"/>
  <c r="BC27" i="2"/>
  <c r="BG27" i="2" s="1"/>
  <c r="BH27" i="2" s="1"/>
  <c r="K30" i="3" s="1"/>
  <c r="D39" i="4" s="1"/>
  <c r="E39" i="4" s="1"/>
  <c r="BC22" i="2"/>
  <c r="BG22" i="2" s="1"/>
  <c r="BH22" i="2" s="1"/>
  <c r="K25" i="3" s="1"/>
  <c r="D34" i="4" s="1"/>
  <c r="E34" i="4" s="1"/>
  <c r="BC60" i="2"/>
  <c r="BD60" i="2" s="1"/>
  <c r="BC44" i="2"/>
  <c r="BG44" i="2" s="1"/>
  <c r="J47" i="3" s="1"/>
  <c r="BC20" i="2"/>
  <c r="BD20" i="2" s="1"/>
  <c r="BC31" i="2"/>
  <c r="BD31" i="2" s="1"/>
  <c r="BC16" i="2"/>
  <c r="BD16" i="2" s="1"/>
  <c r="BC30" i="2"/>
  <c r="BG30" i="2" s="1"/>
  <c r="BH30" i="2" s="1"/>
  <c r="BI30" i="2" s="1"/>
  <c r="BC26" i="2"/>
  <c r="BD26" i="2" s="1"/>
  <c r="BC19" i="2"/>
  <c r="BG19" i="2" s="1"/>
  <c r="BH19" i="2" s="1"/>
  <c r="K22" i="3" s="1"/>
  <c r="D31" i="4" s="1"/>
  <c r="E31" i="4" s="1"/>
  <c r="BC24" i="2"/>
  <c r="BG24" i="2" s="1"/>
  <c r="BH24" i="2" s="1"/>
  <c r="BC64" i="2"/>
  <c r="BG64" i="2" s="1"/>
  <c r="BC52" i="2"/>
  <c r="BD52" i="2" s="1"/>
  <c r="BC48" i="2"/>
  <c r="BG48" i="2" s="1"/>
  <c r="BC36" i="2"/>
  <c r="BG36" i="2" s="1"/>
  <c r="J39" i="3" s="1"/>
  <c r="BC23" i="2"/>
  <c r="BC10" i="2"/>
  <c r="BC65" i="2"/>
  <c r="BC63" i="2"/>
  <c r="BC61" i="2"/>
  <c r="BC59" i="2"/>
  <c r="BC57" i="2"/>
  <c r="BC55" i="2"/>
  <c r="BC53" i="2"/>
  <c r="BC51" i="2"/>
  <c r="BC49" i="2"/>
  <c r="BC47" i="2"/>
  <c r="BC45" i="2"/>
  <c r="BC43" i="2"/>
  <c r="BC41" i="2"/>
  <c r="BC37" i="2"/>
  <c r="BC35" i="2"/>
  <c r="BC33" i="2"/>
  <c r="BC32" i="2"/>
  <c r="BC15" i="2"/>
  <c r="BC12" i="2"/>
  <c r="BC11" i="2"/>
  <c r="BC62" i="2"/>
  <c r="BC58" i="2"/>
  <c r="BC54" i="2"/>
  <c r="BC50" i="2"/>
  <c r="BC46" i="2"/>
  <c r="BC42" i="2"/>
  <c r="BC38" i="2"/>
  <c r="BC34" i="2"/>
  <c r="BC18" i="2"/>
  <c r="BC14" i="2"/>
  <c r="BD56" i="2"/>
  <c r="BH56" i="2" s="1"/>
  <c r="BI56" i="2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3" i="4"/>
  <c r="C22" i="4"/>
  <c r="G13" i="3"/>
  <c r="F13" i="3"/>
  <c r="E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4" i="3"/>
  <c r="BD29" i="2" l="1"/>
  <c r="BD40" i="2"/>
  <c r="BH40" i="2" s="1"/>
  <c r="BI40" i="2" s="1"/>
  <c r="BD21" i="2"/>
  <c r="BG25" i="2"/>
  <c r="BH25" i="2" s="1"/>
  <c r="BI25" i="2" s="1"/>
  <c r="BD22" i="2"/>
  <c r="BD13" i="2"/>
  <c r="BH13" i="2" s="1"/>
  <c r="K16" i="3" s="1"/>
  <c r="D25" i="4" s="1"/>
  <c r="E25" i="4" s="1"/>
  <c r="BD28" i="2"/>
  <c r="BD27" i="2"/>
  <c r="BD24" i="2"/>
  <c r="BG60" i="2"/>
  <c r="J63" i="3" s="1"/>
  <c r="BD44" i="2"/>
  <c r="BG31" i="2"/>
  <c r="J34" i="3" s="1"/>
  <c r="BG16" i="2"/>
  <c r="J19" i="3" s="1"/>
  <c r="BG20" i="2"/>
  <c r="BH20" i="2" s="1"/>
  <c r="BI20" i="2" s="1"/>
  <c r="BD30" i="2"/>
  <c r="BD19" i="2"/>
  <c r="BD36" i="2"/>
  <c r="BG26" i="2"/>
  <c r="BH26" i="2" s="1"/>
  <c r="BI26" i="2" s="1"/>
  <c r="BD48" i="2"/>
  <c r="BH48" i="2" s="1"/>
  <c r="BI48" i="2" s="1"/>
  <c r="BD64" i="2"/>
  <c r="BH64" i="2" s="1"/>
  <c r="BI64" i="2" s="1"/>
  <c r="BG52" i="2"/>
  <c r="J55" i="3" s="1"/>
  <c r="BH36" i="2"/>
  <c r="BH44" i="2"/>
  <c r="BD18" i="2"/>
  <c r="BG18" i="2"/>
  <c r="J21" i="3" s="1"/>
  <c r="BD38" i="2"/>
  <c r="BG38" i="2"/>
  <c r="J41" i="3" s="1"/>
  <c r="BD46" i="2"/>
  <c r="BG46" i="2"/>
  <c r="J49" i="3" s="1"/>
  <c r="BD54" i="2"/>
  <c r="BG54" i="2"/>
  <c r="J57" i="3" s="1"/>
  <c r="BD62" i="2"/>
  <c r="BG62" i="2"/>
  <c r="J65" i="3" s="1"/>
  <c r="BD12" i="2"/>
  <c r="BG12" i="2"/>
  <c r="J15" i="3" s="1"/>
  <c r="BD15" i="2"/>
  <c r="BG15" i="2"/>
  <c r="J18" i="3" s="1"/>
  <c r="BD35" i="2"/>
  <c r="BG35" i="2"/>
  <c r="J38" i="3" s="1"/>
  <c r="BD43" i="2"/>
  <c r="BG43" i="2"/>
  <c r="J46" i="3" s="1"/>
  <c r="BD47" i="2"/>
  <c r="BG47" i="2"/>
  <c r="J50" i="3" s="1"/>
  <c r="BD51" i="2"/>
  <c r="BG51" i="2"/>
  <c r="J54" i="3" s="1"/>
  <c r="BD55" i="2"/>
  <c r="BG55" i="2"/>
  <c r="J58" i="3" s="1"/>
  <c r="BD59" i="2"/>
  <c r="BG59" i="2"/>
  <c r="J62" i="3" s="1"/>
  <c r="BD63" i="2"/>
  <c r="BG63" i="2"/>
  <c r="J66" i="3" s="1"/>
  <c r="BD10" i="2"/>
  <c r="BG10" i="2"/>
  <c r="J13" i="3" s="1"/>
  <c r="BD14" i="2"/>
  <c r="BG14" i="2"/>
  <c r="J17" i="3" s="1"/>
  <c r="BD34" i="2"/>
  <c r="BG34" i="2"/>
  <c r="J37" i="3" s="1"/>
  <c r="BD42" i="2"/>
  <c r="BG42" i="2"/>
  <c r="J45" i="3" s="1"/>
  <c r="BD50" i="2"/>
  <c r="BG50" i="2"/>
  <c r="J53" i="3" s="1"/>
  <c r="BD58" i="2"/>
  <c r="BG58" i="2"/>
  <c r="J61" i="3" s="1"/>
  <c r="BD11" i="2"/>
  <c r="BG11" i="2"/>
  <c r="BH11" i="2" s="1"/>
  <c r="BI11" i="2" s="1"/>
  <c r="BD32" i="2"/>
  <c r="BG32" i="2"/>
  <c r="J35" i="3" s="1"/>
  <c r="BD33" i="2"/>
  <c r="BG33" i="2"/>
  <c r="J36" i="3" s="1"/>
  <c r="BD37" i="2"/>
  <c r="BG37" i="2"/>
  <c r="J40" i="3" s="1"/>
  <c r="BD41" i="2"/>
  <c r="BG41" i="2"/>
  <c r="J44" i="3" s="1"/>
  <c r="BD45" i="2"/>
  <c r="BG45" i="2"/>
  <c r="J48" i="3" s="1"/>
  <c r="BD49" i="2"/>
  <c r="BG49" i="2"/>
  <c r="J52" i="3" s="1"/>
  <c r="BD53" i="2"/>
  <c r="BG53" i="2"/>
  <c r="J56" i="3" s="1"/>
  <c r="BD57" i="2"/>
  <c r="BG57" i="2"/>
  <c r="J60" i="3" s="1"/>
  <c r="BD61" i="2"/>
  <c r="BG61" i="2"/>
  <c r="J64" i="3" s="1"/>
  <c r="BD65" i="2"/>
  <c r="BG65" i="2"/>
  <c r="J68" i="3" s="1"/>
  <c r="BD23" i="2"/>
  <c r="BG23" i="2"/>
  <c r="J26" i="3" s="1"/>
  <c r="J67" i="3"/>
  <c r="J25" i="3"/>
  <c r="J33" i="3"/>
  <c r="BI19" i="2"/>
  <c r="J31" i="3"/>
  <c r="J51" i="3"/>
  <c r="BI29" i="2"/>
  <c r="J22" i="3"/>
  <c r="K33" i="3"/>
  <c r="D42" i="4" s="1"/>
  <c r="E42" i="4" s="1"/>
  <c r="BI22" i="2"/>
  <c r="BI24" i="2"/>
  <c r="K27" i="3"/>
  <c r="D36" i="4" s="1"/>
  <c r="E36" i="4" s="1"/>
  <c r="J59" i="3"/>
  <c r="J43" i="3"/>
  <c r="J30" i="3"/>
  <c r="J27" i="3"/>
  <c r="J16" i="3"/>
  <c r="K59" i="3"/>
  <c r="K31" i="3"/>
  <c r="D40" i="4" s="1"/>
  <c r="E40" i="4" s="1"/>
  <c r="BI27" i="2"/>
  <c r="J32" i="3"/>
  <c r="J24" i="3"/>
  <c r="K24" i="3"/>
  <c r="D33" i="4" s="1"/>
  <c r="E33" i="4" s="1"/>
  <c r="C17" i="4"/>
  <c r="C8" i="3" s="1"/>
  <c r="K43" i="3" l="1"/>
  <c r="D52" i="4" s="1"/>
  <c r="E52" i="4" s="1"/>
  <c r="K28" i="3"/>
  <c r="D37" i="4" s="1"/>
  <c r="E37" i="4" s="1"/>
  <c r="BH31" i="2"/>
  <c r="BI31" i="2" s="1"/>
  <c r="J28" i="3"/>
  <c r="BI13" i="2"/>
  <c r="K51" i="3"/>
  <c r="L51" i="3" s="1"/>
  <c r="BH60" i="2"/>
  <c r="K63" i="3" s="1"/>
  <c r="L63" i="3" s="1"/>
  <c r="K23" i="3"/>
  <c r="D32" i="4" s="1"/>
  <c r="E32" i="4" s="1"/>
  <c r="J23" i="3"/>
  <c r="BH16" i="2"/>
  <c r="BI16" i="2" s="1"/>
  <c r="BH52" i="2"/>
  <c r="K55" i="3" s="1"/>
  <c r="L55" i="3" s="1"/>
  <c r="K29" i="3"/>
  <c r="D38" i="4" s="1"/>
  <c r="E38" i="4" s="1"/>
  <c r="K67" i="3"/>
  <c r="L67" i="3" s="1"/>
  <c r="J29" i="3"/>
  <c r="BH23" i="2"/>
  <c r="BI23" i="2" s="1"/>
  <c r="BI60" i="2"/>
  <c r="BI44" i="2"/>
  <c r="K47" i="3"/>
  <c r="D56" i="4" s="1"/>
  <c r="E56" i="4" s="1"/>
  <c r="BH65" i="2"/>
  <c r="BH61" i="2"/>
  <c r="BI61" i="2" s="1"/>
  <c r="BH57" i="2"/>
  <c r="BH53" i="2"/>
  <c r="BH49" i="2"/>
  <c r="BH45" i="2"/>
  <c r="BI45" i="2" s="1"/>
  <c r="BH41" i="2"/>
  <c r="BH37" i="2"/>
  <c r="BI37" i="2" s="1"/>
  <c r="BH33" i="2"/>
  <c r="BH32" i="2"/>
  <c r="BI32" i="2" s="1"/>
  <c r="BH58" i="2"/>
  <c r="BH50" i="2"/>
  <c r="BI50" i="2" s="1"/>
  <c r="BH42" i="2"/>
  <c r="BH34" i="2"/>
  <c r="BI34" i="2" s="1"/>
  <c r="BH14" i="2"/>
  <c r="BH63" i="2"/>
  <c r="BI63" i="2" s="1"/>
  <c r="BH59" i="2"/>
  <c r="BI59" i="2" s="1"/>
  <c r="BH55" i="2"/>
  <c r="BH51" i="2"/>
  <c r="BI51" i="2" s="1"/>
  <c r="BH47" i="2"/>
  <c r="K50" i="3" s="1"/>
  <c r="BH43" i="2"/>
  <c r="BH35" i="2"/>
  <c r="BI35" i="2" s="1"/>
  <c r="BH15" i="2"/>
  <c r="BH12" i="2"/>
  <c r="BH62" i="2"/>
  <c r="BH54" i="2"/>
  <c r="BH46" i="2"/>
  <c r="BH38" i="2"/>
  <c r="BH18" i="2"/>
  <c r="BI36" i="2"/>
  <c r="K39" i="3"/>
  <c r="D48" i="4" s="1"/>
  <c r="E48" i="4" s="1"/>
  <c r="BH10" i="2"/>
  <c r="J14" i="3"/>
  <c r="K14" i="3"/>
  <c r="D23" i="4" s="1"/>
  <c r="E23" i="4" s="1"/>
  <c r="E59" i="4"/>
  <c r="C16" i="4"/>
  <c r="C7" i="3" s="1"/>
  <c r="I15" i="3"/>
  <c r="I16" i="3"/>
  <c r="I17" i="3"/>
  <c r="I18" i="3"/>
  <c r="I19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H15" i="3"/>
  <c r="H16" i="3"/>
  <c r="H17" i="3"/>
  <c r="H18" i="3"/>
  <c r="H19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I14" i="3"/>
  <c r="I13" i="3"/>
  <c r="H14" i="3"/>
  <c r="H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14" i="3"/>
  <c r="F15" i="3"/>
  <c r="F16" i="3"/>
  <c r="F17" i="3"/>
  <c r="F18" i="3"/>
  <c r="F19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14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15" i="3"/>
  <c r="E16" i="3"/>
  <c r="E17" i="3"/>
  <c r="E18" i="3"/>
  <c r="E19" i="3"/>
  <c r="E20" i="3"/>
  <c r="E21" i="3"/>
  <c r="E22" i="3"/>
  <c r="E14" i="3"/>
  <c r="A2" i="3"/>
  <c r="L16" i="3"/>
  <c r="F25" i="4" s="1"/>
  <c r="L22" i="3"/>
  <c r="F31" i="4" s="1"/>
  <c r="L24" i="3"/>
  <c r="F33" i="4" s="1"/>
  <c r="L25" i="3"/>
  <c r="F34" i="4" s="1"/>
  <c r="L27" i="3"/>
  <c r="F36" i="4" s="1"/>
  <c r="L30" i="3"/>
  <c r="F39" i="4" s="1"/>
  <c r="L31" i="3"/>
  <c r="F40" i="4" s="1"/>
  <c r="L32" i="3"/>
  <c r="F41" i="4" s="1"/>
  <c r="L33" i="3"/>
  <c r="F42" i="4" s="1"/>
  <c r="L43" i="3"/>
  <c r="F52" i="4" s="1"/>
  <c r="L59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46" i="4" s="1"/>
  <c r="B38" i="3"/>
  <c r="B47" i="4" s="1"/>
  <c r="B39" i="3"/>
  <c r="B48" i="4" s="1"/>
  <c r="B40" i="3"/>
  <c r="B49" i="4" s="1"/>
  <c r="B41" i="3"/>
  <c r="B50" i="4" s="1"/>
  <c r="B42" i="3"/>
  <c r="B51" i="4" s="1"/>
  <c r="B43" i="3"/>
  <c r="B52" i="4" s="1"/>
  <c r="B44" i="3"/>
  <c r="B53" i="4" s="1"/>
  <c r="B45" i="3"/>
  <c r="B54" i="4" s="1"/>
  <c r="B46" i="3"/>
  <c r="B55" i="4" s="1"/>
  <c r="B47" i="3"/>
  <c r="B56" i="4" s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12" i="2"/>
  <c r="A11" i="2"/>
  <c r="A10" i="2"/>
  <c r="L28" i="3" l="1"/>
  <c r="F37" i="4" s="1"/>
  <c r="K34" i="3"/>
  <c r="D43" i="4" s="1"/>
  <c r="E43" i="4" s="1"/>
  <c r="L23" i="3"/>
  <c r="F32" i="4" s="1"/>
  <c r="BI52" i="2"/>
  <c r="K19" i="3"/>
  <c r="D28" i="4" s="1"/>
  <c r="E28" i="4" s="1"/>
  <c r="L29" i="3"/>
  <c r="F38" i="4" s="1"/>
  <c r="K26" i="3"/>
  <c r="D35" i="4" s="1"/>
  <c r="E35" i="4" s="1"/>
  <c r="K40" i="3"/>
  <c r="D49" i="4" s="1"/>
  <c r="E49" i="4" s="1"/>
  <c r="K37" i="3"/>
  <c r="D46" i="4" s="1"/>
  <c r="E46" i="4" s="1"/>
  <c r="K38" i="3"/>
  <c r="D47" i="4" s="1"/>
  <c r="E47" i="4" s="1"/>
  <c r="K66" i="3"/>
  <c r="L66" i="3" s="1"/>
  <c r="L50" i="3"/>
  <c r="BI47" i="2"/>
  <c r="K48" i="3"/>
  <c r="K54" i="3"/>
  <c r="L54" i="3" s="1"/>
  <c r="K62" i="3"/>
  <c r="L62" i="3" s="1"/>
  <c r="BI18" i="2"/>
  <c r="K21" i="3"/>
  <c r="BI38" i="2"/>
  <c r="K41" i="3"/>
  <c r="BI54" i="2"/>
  <c r="K57" i="3"/>
  <c r="L57" i="3" s="1"/>
  <c r="K15" i="3"/>
  <c r="BI12" i="2"/>
  <c r="K58" i="3"/>
  <c r="L58" i="3" s="1"/>
  <c r="BI55" i="2"/>
  <c r="BI53" i="2"/>
  <c r="K56" i="3"/>
  <c r="L56" i="3" s="1"/>
  <c r="L47" i="3"/>
  <c r="F56" i="4" s="1"/>
  <c r="L39" i="3"/>
  <c r="F48" i="4" s="1"/>
  <c r="K35" i="3"/>
  <c r="K64" i="3"/>
  <c r="L64" i="3" s="1"/>
  <c r="K53" i="3"/>
  <c r="L53" i="3" s="1"/>
  <c r="BI46" i="2"/>
  <c r="K49" i="3"/>
  <c r="BI62" i="2"/>
  <c r="K65" i="3"/>
  <c r="L65" i="3" s="1"/>
  <c r="K18" i="3"/>
  <c r="BI15" i="2"/>
  <c r="BI43" i="2"/>
  <c r="K46" i="3"/>
  <c r="BI14" i="2"/>
  <c r="K17" i="3"/>
  <c r="BI42" i="2"/>
  <c r="K45" i="3"/>
  <c r="BI58" i="2"/>
  <c r="K61" i="3"/>
  <c r="L61" i="3" s="1"/>
  <c r="K36" i="3"/>
  <c r="BI33" i="2"/>
  <c r="K44" i="3"/>
  <c r="BI41" i="2"/>
  <c r="K52" i="3"/>
  <c r="BI49" i="2"/>
  <c r="K60" i="3"/>
  <c r="L60" i="3" s="1"/>
  <c r="BI57" i="2"/>
  <c r="K68" i="3"/>
  <c r="L68" i="3" s="1"/>
  <c r="BI65" i="2"/>
  <c r="BI10" i="2"/>
  <c r="K13" i="3"/>
  <c r="L14" i="3"/>
  <c r="F23" i="4" s="1"/>
  <c r="L34" i="3" l="1"/>
  <c r="F43" i="4" s="1"/>
  <c r="L19" i="3"/>
  <c r="F28" i="4" s="1"/>
  <c r="L40" i="3"/>
  <c r="F49" i="4" s="1"/>
  <c r="L26" i="3"/>
  <c r="F35" i="4" s="1"/>
  <c r="L38" i="3"/>
  <c r="F47" i="4" s="1"/>
  <c r="L37" i="3"/>
  <c r="F46" i="4" s="1"/>
  <c r="L48" i="3"/>
  <c r="D54" i="4"/>
  <c r="E54" i="4" s="1"/>
  <c r="L45" i="3"/>
  <c r="F54" i="4" s="1"/>
  <c r="D26" i="4"/>
  <c r="E26" i="4" s="1"/>
  <c r="L17" i="3"/>
  <c r="F26" i="4" s="1"/>
  <c r="D55" i="4"/>
  <c r="E55" i="4" s="1"/>
  <c r="L46" i="3"/>
  <c r="F55" i="4" s="1"/>
  <c r="L49" i="3"/>
  <c r="D44" i="4"/>
  <c r="E44" i="4" s="1"/>
  <c r="L35" i="3"/>
  <c r="F44" i="4" s="1"/>
  <c r="D50" i="4"/>
  <c r="E50" i="4" s="1"/>
  <c r="L41" i="3"/>
  <c r="F50" i="4" s="1"/>
  <c r="D30" i="4"/>
  <c r="E30" i="4" s="1"/>
  <c r="L21" i="3"/>
  <c r="F30" i="4" s="1"/>
  <c r="L52" i="3"/>
  <c r="D53" i="4"/>
  <c r="E53" i="4" s="1"/>
  <c r="L44" i="3"/>
  <c r="F53" i="4" s="1"/>
  <c r="D45" i="4"/>
  <c r="E45" i="4" s="1"/>
  <c r="L36" i="3"/>
  <c r="F45" i="4" s="1"/>
  <c r="D27" i="4"/>
  <c r="E27" i="4" s="1"/>
  <c r="L18" i="3"/>
  <c r="F27" i="4" s="1"/>
  <c r="D24" i="4"/>
  <c r="E24" i="4" s="1"/>
  <c r="L15" i="3"/>
  <c r="F24" i="4" s="1"/>
  <c r="D22" i="4"/>
  <c r="L13" i="3"/>
  <c r="F22" i="4" s="1"/>
  <c r="C13" i="3"/>
  <c r="E22" i="4" l="1"/>
  <c r="AT39" i="2" l="1"/>
  <c r="AU39" i="2" s="1"/>
  <c r="AT17" i="2"/>
  <c r="AU17" i="2" s="1"/>
  <c r="BC17" i="2" l="1"/>
  <c r="F20" i="3"/>
  <c r="BC39" i="2"/>
  <c r="F42" i="3"/>
  <c r="BG39" i="2" l="1"/>
  <c r="H42" i="3"/>
  <c r="BD39" i="2"/>
  <c r="I42" i="3" s="1"/>
  <c r="H20" i="3"/>
  <c r="BD17" i="2"/>
  <c r="I20" i="3" s="1"/>
  <c r="BG17" i="2"/>
  <c r="BH17" i="2" l="1"/>
  <c r="J20" i="3"/>
  <c r="BH39" i="2"/>
  <c r="J42" i="3"/>
  <c r="BI39" i="2" l="1"/>
  <c r="K42" i="3"/>
  <c r="K20" i="3"/>
  <c r="BI17" i="2"/>
  <c r="L20" i="3" l="1"/>
  <c r="F29" i="4" s="1"/>
  <c r="D12" i="7" s="1"/>
  <c r="D29" i="4"/>
  <c r="L42" i="3"/>
  <c r="F51" i="4" s="1"/>
  <c r="D51" i="4"/>
  <c r="E51" i="4" s="1"/>
  <c r="E29" i="4" l="1"/>
  <c r="D7" i="7"/>
  <c r="D10" i="7"/>
  <c r="D11" i="7"/>
  <c r="D8" i="7"/>
  <c r="D9" i="7"/>
  <c r="D13" i="7" l="1"/>
  <c r="F12" i="7" s="1"/>
  <c r="F7" i="7" l="1"/>
  <c r="F10" i="7"/>
  <c r="F8" i="7"/>
  <c r="F11" i="7"/>
  <c r="F9" i="7"/>
  <c r="F13" i="7" l="1"/>
</calcChain>
</file>

<file path=xl/sharedStrings.xml><?xml version="1.0" encoding="utf-8"?>
<sst xmlns="http://schemas.openxmlformats.org/spreadsheetml/2006/main" count="380" uniqueCount="310">
  <si>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</si>
  <si>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</si>
  <si>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</si>
  <si>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</si>
  <si>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</si>
  <si>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</si>
  <si>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</si>
  <si>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</si>
  <si>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</si>
  <si>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</si>
  <si>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</si>
  <si>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</si>
  <si>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</si>
  <si>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</si>
  <si>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</si>
  <si>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</si>
  <si>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</si>
  <si>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</si>
  <si>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</si>
  <si>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</si>
  <si>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</si>
  <si>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</si>
  <si>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</si>
  <si>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</si>
  <si>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</si>
  <si>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</si>
  <si>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</si>
  <si>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</si>
  <si>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</si>
  <si>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</si>
  <si>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</si>
  <si>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</si>
  <si>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</si>
  <si>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</si>
  <si>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</si>
  <si>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</si>
  <si>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</si>
  <si>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</si>
  <si>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</si>
  <si>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</si>
  <si>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</si>
  <si>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</si>
  <si>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</si>
  <si>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</si>
  <si>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</si>
  <si>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</si>
  <si>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</si>
  <si>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</si>
  <si>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</si>
  <si>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</si>
  <si>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</si>
  <si>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</si>
  <si>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</si>
  <si>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</si>
  <si>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</si>
  <si>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</si>
  <si>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</si>
  <si>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</si>
  <si>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</si>
  <si>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</si>
  <si>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</si>
  <si>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</si>
  <si>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</si>
  <si>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</si>
  <si>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</si>
  <si>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</si>
  <si>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</si>
  <si>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</si>
  <si>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</si>
  <si>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</si>
  <si>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</si>
  <si>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</si>
  <si>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</si>
  <si>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</si>
  <si>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</si>
  <si>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</si>
  <si>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</si>
  <si>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</si>
  <si>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</si>
  <si>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</si>
  <si>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</si>
  <si>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</si>
  <si>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</si>
  <si>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</si>
  <si>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</si>
  <si>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</si>
  <si>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</si>
  <si>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</si>
  <si>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</si>
  <si>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</si>
  <si>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</si>
  <si>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</si>
  <si>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</si>
  <si>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</si>
  <si>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</si>
  <si>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</si>
  <si>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</si>
  <si>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</si>
  <si>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</si>
  <si>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</si>
  <si>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</si>
  <si>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</si>
  <si>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</si>
  <si>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</si>
  <si>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</si>
  <si>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</si>
  <si>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</si>
  <si>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</si>
  <si>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</si>
  <si>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</si>
  <si>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</si>
  <si>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</si>
  <si>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</si>
  <si>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</si>
  <si>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</si>
  <si>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</si>
  <si>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</si>
  <si>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</si>
  <si>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</si>
  <si>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</si>
  <si>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</si>
  <si>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</si>
  <si>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</si>
  <si>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</si>
  <si>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</si>
  <si>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</si>
  <si>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</si>
  <si>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</si>
  <si>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</si>
  <si>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</si>
  <si>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</si>
  <si>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</si>
  <si>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</si>
  <si>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</si>
  <si>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</si>
  <si>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</si>
  <si>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</si>
  <si>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</si>
  <si>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</si>
  <si>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</si>
  <si>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</si>
  <si>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</si>
  <si>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</si>
  <si>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</si>
  <si>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</si>
  <si>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</si>
  <si>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</si>
  <si>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</si>
  <si>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</si>
  <si>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</si>
  <si>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</si>
  <si>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</si>
  <si>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</si>
  <si>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</si>
  <si>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</si>
  <si>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</si>
  <si>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</si>
  <si>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</si>
  <si>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</si>
  <si>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</si>
  <si>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</si>
  <si>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</si>
  <si>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</si>
  <si>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</si>
  <si>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</si>
  <si>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</si>
  <si>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</si>
  <si>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</si>
  <si>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</si>
  <si>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B</t>
  </si>
  <si>
    <t>Monday</t>
  </si>
  <si>
    <t>2017-01-116</t>
  </si>
  <si>
    <t>Abenojar</t>
  </si>
  <si>
    <t>John Carlo</t>
  </si>
  <si>
    <t>2017-01-241</t>
  </si>
  <si>
    <t>Alfonso</t>
  </si>
  <si>
    <t>Alexis</t>
  </si>
  <si>
    <t>2017-01-335</t>
  </si>
  <si>
    <t>Alviar</t>
  </si>
  <si>
    <t>Sarah</t>
  </si>
  <si>
    <t>2015-01-367</t>
  </si>
  <si>
    <t>Ambata</t>
  </si>
  <si>
    <t>James Christian</t>
  </si>
  <si>
    <t>2017-01-530</t>
  </si>
  <si>
    <t>Ambion</t>
  </si>
  <si>
    <t>Mark Joseph</t>
  </si>
  <si>
    <t>2016-01-562</t>
  </si>
  <si>
    <t>Ambulo</t>
  </si>
  <si>
    <t>Renz</t>
  </si>
  <si>
    <t>2017-01-239</t>
  </si>
  <si>
    <t>Ampong</t>
  </si>
  <si>
    <t>Mark</t>
  </si>
  <si>
    <t>2017-01-233</t>
  </si>
  <si>
    <t>Anciro</t>
  </si>
  <si>
    <t>Mhay Edison</t>
  </si>
  <si>
    <t>2015-02-044</t>
  </si>
  <si>
    <t>Aurelio</t>
  </si>
  <si>
    <t>Quinscy</t>
  </si>
  <si>
    <t>2017-01-255</t>
  </si>
  <si>
    <t>Bacareza</t>
  </si>
  <si>
    <t>Michelle</t>
  </si>
  <si>
    <t>2016-01-339</t>
  </si>
  <si>
    <t>Ballabari</t>
  </si>
  <si>
    <t>Kim Morran</t>
  </si>
  <si>
    <t>2017-01-183</t>
  </si>
  <si>
    <t>Bautista</t>
  </si>
  <si>
    <t>Dimple</t>
  </si>
  <si>
    <t>2017-01-213</t>
  </si>
  <si>
    <t>Bustillo</t>
  </si>
  <si>
    <t>Emand Garl</t>
  </si>
  <si>
    <t>2017-01-273</t>
  </si>
  <si>
    <t>Candido</t>
  </si>
  <si>
    <t>Eric</t>
  </si>
  <si>
    <t>2016-01-047</t>
  </si>
  <si>
    <t xml:space="preserve">Capanas </t>
  </si>
  <si>
    <t>Leah</t>
  </si>
  <si>
    <t>2017-01-296</t>
  </si>
  <si>
    <t>De Boise</t>
  </si>
  <si>
    <t>Jarel</t>
  </si>
  <si>
    <t>2017-01-261</t>
  </si>
  <si>
    <t>Duron</t>
  </si>
  <si>
    <t>Mary Elaine</t>
  </si>
  <si>
    <t>2017-02-009</t>
  </si>
  <si>
    <t>Fiestada</t>
  </si>
  <si>
    <t>Christian Paul</t>
  </si>
  <si>
    <t>2017-01-210</t>
  </si>
  <si>
    <t>Gan</t>
  </si>
  <si>
    <t>Carlos</t>
  </si>
  <si>
    <t>2017-01-138</t>
  </si>
  <si>
    <t>Gomez</t>
  </si>
  <si>
    <t>Celeen Mae</t>
  </si>
  <si>
    <t>2017-01-651</t>
  </si>
  <si>
    <t>Ilao</t>
  </si>
  <si>
    <t>Mark Anthony</t>
  </si>
  <si>
    <t>2017-01-274</t>
  </si>
  <si>
    <t>Jardin</t>
  </si>
  <si>
    <t>Jesri</t>
  </si>
  <si>
    <t>2015-02-087</t>
  </si>
  <si>
    <t>Magalong</t>
  </si>
  <si>
    <t>Oliver</t>
  </si>
  <si>
    <t>2017-01-101</t>
  </si>
  <si>
    <t>Muncada</t>
  </si>
  <si>
    <t>2017-01-006</t>
  </si>
  <si>
    <t>Murillo</t>
  </si>
  <si>
    <t>Matthew</t>
  </si>
  <si>
    <t>2017-01-133</t>
  </si>
  <si>
    <t>Noynoyan</t>
  </si>
  <si>
    <t>Bryan Kentt</t>
  </si>
  <si>
    <t>Ornales</t>
  </si>
  <si>
    <t>Airon Paul</t>
  </si>
  <si>
    <t>2017-01-285</t>
  </si>
  <si>
    <t>Paling</t>
  </si>
  <si>
    <t>Leslie</t>
  </si>
  <si>
    <t>2015-02-080</t>
  </si>
  <si>
    <t>Perea</t>
  </si>
  <si>
    <t>Kim Nathaniel</t>
  </si>
  <si>
    <t>2017-01-207</t>
  </si>
  <si>
    <t>Sanchez</t>
  </si>
  <si>
    <t>Joey Jr.</t>
  </si>
  <si>
    <t>2012-01-513</t>
  </si>
  <si>
    <t>Sierra</t>
  </si>
  <si>
    <t>Jade</t>
  </si>
  <si>
    <t>2017-01-517</t>
  </si>
  <si>
    <t>Talon</t>
  </si>
  <si>
    <t>Norlee</t>
  </si>
  <si>
    <t>2017-01-206</t>
  </si>
  <si>
    <t>Tangara</t>
  </si>
  <si>
    <t>2016-02-097</t>
  </si>
  <si>
    <t>Valdez</t>
  </si>
  <si>
    <t>Gabrielle</t>
  </si>
  <si>
    <t>R</t>
  </si>
  <si>
    <t>P</t>
  </si>
  <si>
    <t>M</t>
  </si>
  <si>
    <t>E</t>
  </si>
  <si>
    <t>D</t>
  </si>
  <si>
    <t>S</t>
  </si>
  <si>
    <t>G</t>
  </si>
  <si>
    <t>L</t>
  </si>
  <si>
    <t>A</t>
  </si>
  <si>
    <t>C</t>
  </si>
  <si>
    <t>T</t>
  </si>
  <si>
    <t>2015-01-1786</t>
  </si>
  <si>
    <t>Angcon</t>
  </si>
  <si>
    <t>Niguelito</t>
  </si>
  <si>
    <t>H</t>
  </si>
  <si>
    <t>2016-01-152</t>
  </si>
  <si>
    <t>Borleo</t>
  </si>
  <si>
    <t>Harry Jr.</t>
  </si>
  <si>
    <t>Estorque</t>
  </si>
  <si>
    <t>Michael John</t>
  </si>
  <si>
    <t>2017-01-203</t>
  </si>
  <si>
    <t>Machete</t>
  </si>
  <si>
    <t>Mark Kenneth</t>
  </si>
  <si>
    <t>2017-01-205</t>
  </si>
  <si>
    <t>Magcalayo</t>
  </si>
  <si>
    <t>Cedrick</t>
  </si>
  <si>
    <t>Jester</t>
  </si>
  <si>
    <t>Papa</t>
  </si>
  <si>
    <t>Jefferson</t>
  </si>
  <si>
    <t>RECITATION</t>
  </si>
  <si>
    <t>SEATWORK</t>
  </si>
  <si>
    <t>PROJECT</t>
  </si>
  <si>
    <t>CL5</t>
  </si>
  <si>
    <t>7AM-10AM</t>
  </si>
  <si>
    <t>-</t>
  </si>
  <si>
    <t>Dexter</t>
  </si>
  <si>
    <t>2011-01-043</t>
  </si>
  <si>
    <t>2017-01-438</t>
  </si>
  <si>
    <t>Chairperson, Department of Information                       Technology</t>
  </si>
  <si>
    <t>AMMIE P. FERRER, Ph.D.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</si>
</sst>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sz val="8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16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 wrapText="1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7" fillId="0" borderId="0" xfId="0" applyFont="1" applyBorder="1"/>
    <xf numFmtId="0" fontId="37" fillId="0" borderId="52" xfId="0" applyFont="1" applyBorder="1"/>
    <xf numFmtId="14" fontId="9" fillId="21" borderId="8" xfId="0" applyNumberFormat="1" applyFont="1" applyFill="1" applyBorder="1" applyAlignment="1">
      <alignment horizontal="center" vertical="center"/>
    </xf>
    <xf numFmtId="0" fontId="19" fillId="0" borderId="25" xfId="0" applyFont="1" applyBorder="1" applyAlignment="1" applyProtection="1">
      <alignment vertical="center"/>
      <protection hidden="1"/>
    </xf>
    <xf numFmtId="0" fontId="19" fillId="0" borderId="34" xfId="0" applyFont="1" applyBorder="1" applyAlignment="1" applyProtection="1">
      <alignment vertical="center"/>
      <protection hidden="1"/>
    </xf>
    <xf numFmtId="0" fontId="19" fillId="0" borderId="9" xfId="0" applyFont="1" applyBorder="1" applyAlignment="1" applyProtection="1">
      <alignment vertical="center"/>
      <protection hidden="1"/>
    </xf>
    <xf numFmtId="0" fontId="19" fillId="0" borderId="35" xfId="0" applyFont="1" applyBorder="1" applyAlignment="1" applyProtection="1">
      <alignment vertical="center"/>
      <protection hidden="1"/>
    </xf>
    <xf numFmtId="0" fontId="9" fillId="0" borderId="2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6" fillId="5" borderId="5" xfId="0" applyFont="1" applyFill="1" applyBorder="1" applyAlignment="1" applyProtection="1">
      <alignment horizontal="center"/>
      <protection locked="0"/>
    </xf>
    <xf numFmtId="0" fontId="6" fillId="5" borderId="16" xfId="0" applyFont="1" applyFill="1" applyBorder="1" applyAlignment="1" applyProtection="1">
      <alignment horizont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8" fillId="14" borderId="8" xfId="0" applyNumberFormat="1" applyFont="1" applyFill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19" fillId="0" borderId="34" xfId="0" applyFont="1" applyBorder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43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workbookViewId="0">
      <selection activeCell="B44" sqref="B44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72" t="s">
        <v>21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/>
    </row>
    <row r="3" spans="1:19" ht="15.75" thickBot="1">
      <c r="A3" s="175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7"/>
    </row>
    <row r="4" spans="1:19" ht="16.5" customHeight="1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</row>
    <row r="5" spans="1:19" ht="15.75" thickBot="1">
      <c r="A5" s="187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</row>
    <row r="6" spans="1:19">
      <c r="A6" s="140" t="s">
        <v>0</v>
      </c>
      <c r="B6" s="141"/>
      <c r="C6" s="142" t="s">
        <v>160</v>
      </c>
      <c r="D6" s="142"/>
      <c r="E6" s="142"/>
      <c r="F6" s="143" t="s">
        <v>1</v>
      </c>
      <c r="G6" s="143"/>
      <c r="H6" s="1">
        <v>3</v>
      </c>
      <c r="I6" s="2" t="s">
        <v>2</v>
      </c>
      <c r="J6" s="112" t="s">
        <v>170</v>
      </c>
      <c r="K6" s="144" t="s">
        <v>3</v>
      </c>
      <c r="L6" s="144"/>
      <c r="M6" s="145"/>
      <c r="N6" s="145"/>
    </row>
    <row r="7" spans="1:19">
      <c r="A7" s="146" t="s">
        <v>4</v>
      </c>
      <c r="B7" s="147"/>
      <c r="C7" s="3" t="s">
        <v>161</v>
      </c>
      <c r="D7" s="4" t="s">
        <v>119</v>
      </c>
      <c r="E7" s="4" t="s">
        <v>120</v>
      </c>
      <c r="F7" s="148" t="s">
        <v>5</v>
      </c>
      <c r="G7" s="148"/>
      <c r="H7" s="5">
        <v>0</v>
      </c>
      <c r="I7" s="6" t="s">
        <v>6</v>
      </c>
      <c r="J7" s="7" t="s">
        <v>303</v>
      </c>
      <c r="K7" s="148" t="s">
        <v>7</v>
      </c>
      <c r="L7" s="148"/>
      <c r="M7" s="149"/>
      <c r="N7" s="149"/>
    </row>
    <row r="8" spans="1:19" ht="15.75" thickBot="1">
      <c r="A8" s="150" t="s">
        <v>8</v>
      </c>
      <c r="B8" s="151"/>
      <c r="C8" s="8" t="s">
        <v>117</v>
      </c>
      <c r="D8" s="9">
        <v>1</v>
      </c>
      <c r="E8" s="9" t="s">
        <v>169</v>
      </c>
      <c r="F8" s="152" t="s">
        <v>9</v>
      </c>
      <c r="G8" s="152"/>
      <c r="H8" s="10">
        <f>SUM(H6:H7)</f>
        <v>3</v>
      </c>
      <c r="I8" s="11" t="s">
        <v>10</v>
      </c>
      <c r="J8" s="111" t="s">
        <v>302</v>
      </c>
      <c r="K8" s="152" t="s">
        <v>11</v>
      </c>
      <c r="L8" s="152"/>
      <c r="M8" s="153"/>
      <c r="N8" s="153"/>
    </row>
    <row r="9" spans="1:19" ht="15.75" thickBot="1">
      <c r="A9" s="154" t="s">
        <v>12</v>
      </c>
      <c r="B9" s="155" t="s">
        <v>68</v>
      </c>
      <c r="C9" s="157" t="s">
        <v>13</v>
      </c>
      <c r="D9" s="157"/>
      <c r="E9" s="157"/>
      <c r="F9" s="157"/>
      <c r="G9" s="158" t="s">
        <v>14</v>
      </c>
      <c r="H9" s="158" t="s">
        <v>15</v>
      </c>
      <c r="I9" s="159"/>
      <c r="J9" s="159"/>
      <c r="K9" s="160" t="s">
        <v>16</v>
      </c>
      <c r="L9" s="161"/>
      <c r="M9" s="160" t="s">
        <v>17</v>
      </c>
      <c r="N9" s="161"/>
    </row>
    <row r="10" spans="1:19" ht="15.75" thickBot="1">
      <c r="A10" s="154"/>
      <c r="B10" s="156"/>
      <c r="C10" s="90" t="s">
        <v>18</v>
      </c>
      <c r="D10" s="185" t="s">
        <v>19</v>
      </c>
      <c r="E10" s="186"/>
      <c r="F10" s="90" t="s">
        <v>69</v>
      </c>
      <c r="G10" s="159"/>
      <c r="H10" s="159"/>
      <c r="I10" s="159"/>
      <c r="J10" s="159"/>
      <c r="K10" s="161"/>
      <c r="L10" s="161"/>
      <c r="M10" s="161"/>
      <c r="N10" s="161"/>
    </row>
    <row r="11" spans="1:19">
      <c r="A11" s="12">
        <v>1</v>
      </c>
      <c r="B11" s="113" t="s">
        <v>171</v>
      </c>
      <c r="C11" s="113" t="s">
        <v>172</v>
      </c>
      <c r="D11" s="114" t="s">
        <v>173</v>
      </c>
      <c r="E11" s="115"/>
      <c r="F11" s="116" t="s">
        <v>270</v>
      </c>
      <c r="G11" s="14"/>
      <c r="H11" s="165"/>
      <c r="I11" s="166"/>
      <c r="J11" s="167"/>
      <c r="K11" s="168"/>
      <c r="L11" s="169"/>
      <c r="M11" s="165"/>
      <c r="N11" s="167"/>
      <c r="P11" s="178" t="s">
        <v>22</v>
      </c>
      <c r="Q11" s="179"/>
      <c r="R11" s="179"/>
      <c r="S11" s="180"/>
    </row>
    <row r="12" spans="1:19">
      <c r="A12" s="12">
        <v>2</v>
      </c>
      <c r="B12" s="117" t="s">
        <v>174</v>
      </c>
      <c r="C12" s="118" t="s">
        <v>175</v>
      </c>
      <c r="D12" s="119" t="s">
        <v>176</v>
      </c>
      <c r="E12" s="120"/>
      <c r="F12" s="121" t="s">
        <v>271</v>
      </c>
      <c r="G12" s="14"/>
      <c r="H12" s="162"/>
      <c r="I12" s="162"/>
      <c r="J12" s="162"/>
      <c r="K12" s="163"/>
      <c r="L12" s="163"/>
      <c r="M12" s="164"/>
      <c r="N12" s="164"/>
      <c r="P12" s="87" t="s">
        <v>23</v>
      </c>
      <c r="Q12" s="181" t="s">
        <v>162</v>
      </c>
      <c r="R12" s="181"/>
      <c r="S12" s="182"/>
    </row>
    <row r="13" spans="1:19">
      <c r="A13" s="12">
        <v>3</v>
      </c>
      <c r="B13" s="122" t="s">
        <v>177</v>
      </c>
      <c r="C13" s="122" t="s">
        <v>178</v>
      </c>
      <c r="D13" s="119" t="s">
        <v>179</v>
      </c>
      <c r="E13" s="120"/>
      <c r="F13" s="123" t="s">
        <v>272</v>
      </c>
      <c r="G13" s="14"/>
      <c r="H13" s="162"/>
      <c r="I13" s="162"/>
      <c r="J13" s="162"/>
      <c r="K13" s="163"/>
      <c r="L13" s="163"/>
      <c r="M13" s="164"/>
      <c r="N13" s="164"/>
      <c r="P13" s="87" t="s">
        <v>24</v>
      </c>
      <c r="Q13" s="181" t="s">
        <v>163</v>
      </c>
      <c r="R13" s="181"/>
      <c r="S13" s="182"/>
    </row>
    <row r="14" spans="1:19">
      <c r="A14" s="12">
        <v>4</v>
      </c>
      <c r="B14" s="117" t="s">
        <v>180</v>
      </c>
      <c r="C14" s="117" t="s">
        <v>181</v>
      </c>
      <c r="D14" s="119" t="s">
        <v>182</v>
      </c>
      <c r="E14" s="120"/>
      <c r="F14" s="121" t="s">
        <v>273</v>
      </c>
      <c r="G14" s="14"/>
      <c r="H14" s="162"/>
      <c r="I14" s="162"/>
      <c r="J14" s="162"/>
      <c r="K14" s="163"/>
      <c r="L14" s="163"/>
      <c r="M14" s="164"/>
      <c r="N14" s="164"/>
      <c r="P14" s="87" t="s">
        <v>25</v>
      </c>
      <c r="Q14" s="181" t="s">
        <v>164</v>
      </c>
      <c r="R14" s="181"/>
      <c r="S14" s="182"/>
    </row>
    <row r="15" spans="1:19">
      <c r="A15" s="12">
        <v>5</v>
      </c>
      <c r="B15" s="117" t="s">
        <v>183</v>
      </c>
      <c r="C15" s="117" t="s">
        <v>184</v>
      </c>
      <c r="D15" s="119" t="s">
        <v>185</v>
      </c>
      <c r="E15" s="120"/>
      <c r="F15" s="121" t="s">
        <v>274</v>
      </c>
      <c r="G15" s="14"/>
      <c r="H15" s="162"/>
      <c r="I15" s="162"/>
      <c r="J15" s="162"/>
      <c r="K15" s="163"/>
      <c r="L15" s="163"/>
      <c r="M15" s="164"/>
      <c r="N15" s="164"/>
      <c r="P15" s="88" t="s">
        <v>150</v>
      </c>
      <c r="Q15" s="181" t="s">
        <v>165</v>
      </c>
      <c r="R15" s="181"/>
      <c r="S15" s="182"/>
    </row>
    <row r="16" spans="1:19">
      <c r="A16" s="12">
        <v>6</v>
      </c>
      <c r="B16" s="117" t="s">
        <v>186</v>
      </c>
      <c r="C16" s="117" t="s">
        <v>187</v>
      </c>
      <c r="D16" s="119" t="s">
        <v>188</v>
      </c>
      <c r="E16" s="120"/>
      <c r="F16" s="121" t="s">
        <v>275</v>
      </c>
      <c r="G16" s="14"/>
      <c r="H16" s="162"/>
      <c r="I16" s="162"/>
      <c r="J16" s="162"/>
      <c r="K16" s="163"/>
      <c r="L16" s="163"/>
      <c r="M16" s="164"/>
      <c r="N16" s="164"/>
      <c r="P16" s="88" t="s">
        <v>26</v>
      </c>
      <c r="Q16" s="183" t="s">
        <v>166</v>
      </c>
      <c r="R16" s="183"/>
      <c r="S16" s="184"/>
    </row>
    <row r="17" spans="1:19">
      <c r="A17" s="12">
        <v>7</v>
      </c>
      <c r="B17" s="117" t="s">
        <v>189</v>
      </c>
      <c r="C17" s="117" t="s">
        <v>190</v>
      </c>
      <c r="D17" s="119" t="s">
        <v>191</v>
      </c>
      <c r="E17" s="120"/>
      <c r="F17" s="121" t="s">
        <v>272</v>
      </c>
      <c r="G17" s="14"/>
      <c r="H17" s="162"/>
      <c r="I17" s="162"/>
      <c r="J17" s="162"/>
      <c r="K17" s="163"/>
      <c r="L17" s="163"/>
      <c r="M17" s="164"/>
      <c r="N17" s="164"/>
      <c r="P17" s="88" t="s">
        <v>139</v>
      </c>
      <c r="Q17" s="181" t="s">
        <v>167</v>
      </c>
      <c r="R17" s="181"/>
      <c r="S17" s="182"/>
    </row>
    <row r="18" spans="1:19" ht="15.75" thickBot="1">
      <c r="A18" s="12">
        <v>8</v>
      </c>
      <c r="B18" s="117" t="s">
        <v>192</v>
      </c>
      <c r="C18" s="117" t="s">
        <v>193</v>
      </c>
      <c r="D18" s="119" t="s">
        <v>194</v>
      </c>
      <c r="E18" s="120"/>
      <c r="F18" s="121" t="s">
        <v>272</v>
      </c>
      <c r="G18" s="14"/>
      <c r="H18" s="162"/>
      <c r="I18" s="162"/>
      <c r="J18" s="162"/>
      <c r="K18" s="163"/>
      <c r="L18" s="163"/>
      <c r="M18" s="164"/>
      <c r="N18" s="164"/>
      <c r="P18" s="89" t="s">
        <v>114</v>
      </c>
      <c r="Q18" s="138" t="s">
        <v>168</v>
      </c>
      <c r="R18" s="138"/>
      <c r="S18" s="139"/>
    </row>
    <row r="19" spans="1:19">
      <c r="A19" s="12">
        <v>9</v>
      </c>
      <c r="B19" s="117" t="s">
        <v>281</v>
      </c>
      <c r="C19" s="117" t="s">
        <v>282</v>
      </c>
      <c r="D19" s="119" t="s">
        <v>283</v>
      </c>
      <c r="E19" s="120"/>
      <c r="F19" s="121" t="s">
        <v>284</v>
      </c>
      <c r="G19" s="14"/>
      <c r="H19" s="162"/>
      <c r="I19" s="162"/>
      <c r="J19" s="162"/>
      <c r="K19" s="163"/>
      <c r="L19" s="163"/>
      <c r="M19" s="164"/>
      <c r="N19" s="164"/>
    </row>
    <row r="20" spans="1:19">
      <c r="A20" s="12">
        <v>10</v>
      </c>
      <c r="B20" s="117" t="s">
        <v>195</v>
      </c>
      <c r="C20" s="117" t="s">
        <v>196</v>
      </c>
      <c r="D20" s="119" t="s">
        <v>197</v>
      </c>
      <c r="E20" s="120"/>
      <c r="F20" s="121" t="s">
        <v>271</v>
      </c>
      <c r="G20" s="14"/>
      <c r="H20" s="162"/>
      <c r="I20" s="162"/>
      <c r="J20" s="162"/>
      <c r="K20" s="163"/>
      <c r="L20" s="163"/>
      <c r="M20" s="164"/>
      <c r="N20" s="164"/>
    </row>
    <row r="21" spans="1:19">
      <c r="A21" s="12">
        <v>11</v>
      </c>
      <c r="B21" s="117" t="s">
        <v>198</v>
      </c>
      <c r="C21" s="117" t="s">
        <v>199</v>
      </c>
      <c r="D21" s="119" t="s">
        <v>200</v>
      </c>
      <c r="E21" s="120"/>
      <c r="F21" s="121" t="s">
        <v>274</v>
      </c>
      <c r="G21" s="14"/>
      <c r="H21" s="162"/>
      <c r="I21" s="162"/>
      <c r="J21" s="162"/>
      <c r="K21" s="163"/>
      <c r="L21" s="163"/>
      <c r="M21" s="164"/>
      <c r="N21" s="164"/>
      <c r="Q21" s="79" t="s">
        <v>111</v>
      </c>
    </row>
    <row r="22" spans="1:19">
      <c r="A22" s="12">
        <v>12</v>
      </c>
      <c r="B22" s="117" t="s">
        <v>201</v>
      </c>
      <c r="C22" s="117" t="s">
        <v>202</v>
      </c>
      <c r="D22" s="119" t="s">
        <v>203</v>
      </c>
      <c r="E22" s="120"/>
      <c r="F22" s="121"/>
      <c r="G22" s="14"/>
      <c r="H22" s="162"/>
      <c r="I22" s="162"/>
      <c r="J22" s="162"/>
      <c r="K22" s="163"/>
      <c r="L22" s="163"/>
      <c r="M22" s="164"/>
      <c r="N22" s="164"/>
      <c r="Q22" s="80">
        <v>0</v>
      </c>
      <c r="R22" s="80">
        <v>5</v>
      </c>
    </row>
    <row r="23" spans="1:19">
      <c r="A23" s="12">
        <v>13</v>
      </c>
      <c r="B23" s="117" t="s">
        <v>204</v>
      </c>
      <c r="C23" s="117" t="s">
        <v>205</v>
      </c>
      <c r="D23" s="119" t="s">
        <v>206</v>
      </c>
      <c r="E23" s="120"/>
      <c r="F23" s="121" t="s">
        <v>276</v>
      </c>
      <c r="G23" s="14"/>
      <c r="H23" s="162"/>
      <c r="I23" s="162"/>
      <c r="J23" s="162"/>
      <c r="K23" s="163"/>
      <c r="L23" s="163"/>
      <c r="M23" s="164"/>
      <c r="N23" s="164"/>
      <c r="Q23" s="81">
        <v>70</v>
      </c>
      <c r="R23" s="80">
        <v>3</v>
      </c>
    </row>
    <row r="24" spans="1:19">
      <c r="A24" s="12">
        <v>14</v>
      </c>
      <c r="B24" s="124" t="s">
        <v>285</v>
      </c>
      <c r="C24" s="124" t="s">
        <v>286</v>
      </c>
      <c r="D24" s="125" t="s">
        <v>287</v>
      </c>
      <c r="E24" s="126"/>
      <c r="F24" s="125" t="s">
        <v>279</v>
      </c>
      <c r="G24" s="14"/>
      <c r="H24" s="162"/>
      <c r="I24" s="162"/>
      <c r="J24" s="162"/>
      <c r="K24" s="163"/>
      <c r="L24" s="163"/>
      <c r="M24" s="164"/>
      <c r="N24" s="164"/>
      <c r="Q24" s="81">
        <v>73.34</v>
      </c>
      <c r="R24" s="80">
        <v>2.75</v>
      </c>
    </row>
    <row r="25" spans="1:19">
      <c r="A25" s="12">
        <v>15</v>
      </c>
      <c r="B25" s="117" t="s">
        <v>207</v>
      </c>
      <c r="C25" s="117" t="s">
        <v>208</v>
      </c>
      <c r="D25" s="119" t="s">
        <v>209</v>
      </c>
      <c r="E25" s="120"/>
      <c r="F25" s="121" t="s">
        <v>277</v>
      </c>
      <c r="G25" s="14"/>
      <c r="H25" s="162"/>
      <c r="I25" s="162"/>
      <c r="J25" s="162"/>
      <c r="K25" s="163"/>
      <c r="L25" s="163"/>
      <c r="M25" s="164"/>
      <c r="N25" s="164"/>
      <c r="Q25" s="81">
        <v>76.680000000000007</v>
      </c>
      <c r="R25" s="80">
        <v>2.5</v>
      </c>
    </row>
    <row r="26" spans="1:19">
      <c r="A26" s="12">
        <v>16</v>
      </c>
      <c r="B26" s="117" t="s">
        <v>210</v>
      </c>
      <c r="C26" s="117" t="s">
        <v>211</v>
      </c>
      <c r="D26" s="119" t="s">
        <v>212</v>
      </c>
      <c r="E26" s="120"/>
      <c r="F26" s="121" t="s">
        <v>270</v>
      </c>
      <c r="G26" s="14"/>
      <c r="H26" s="162"/>
      <c r="I26" s="162"/>
      <c r="J26" s="162"/>
      <c r="K26" s="163"/>
      <c r="L26" s="163"/>
      <c r="M26" s="164"/>
      <c r="N26" s="164"/>
      <c r="Q26" s="81">
        <v>80.02</v>
      </c>
      <c r="R26" s="80">
        <v>2.25</v>
      </c>
    </row>
    <row r="27" spans="1:19">
      <c r="A27" s="12">
        <v>17</v>
      </c>
      <c r="B27" s="117" t="s">
        <v>213</v>
      </c>
      <c r="C27" s="117" t="s">
        <v>214</v>
      </c>
      <c r="D27" s="119" t="s">
        <v>215</v>
      </c>
      <c r="E27" s="120"/>
      <c r="F27" s="121" t="s">
        <v>272</v>
      </c>
      <c r="G27" s="14"/>
      <c r="H27" s="162"/>
      <c r="I27" s="162"/>
      <c r="J27" s="162"/>
      <c r="K27" s="163"/>
      <c r="L27" s="163"/>
      <c r="M27" s="164"/>
      <c r="N27" s="164"/>
      <c r="Q27" s="81">
        <v>83.36</v>
      </c>
      <c r="R27" s="80">
        <v>2</v>
      </c>
    </row>
    <row r="28" spans="1:19">
      <c r="A28" s="12">
        <v>18</v>
      </c>
      <c r="B28" s="117" t="s">
        <v>216</v>
      </c>
      <c r="C28" s="117" t="s">
        <v>217</v>
      </c>
      <c r="D28" s="119" t="s">
        <v>218</v>
      </c>
      <c r="E28" s="120"/>
      <c r="F28" s="121" t="s">
        <v>270</v>
      </c>
      <c r="G28" s="14"/>
      <c r="H28" s="162"/>
      <c r="I28" s="162"/>
      <c r="J28" s="162"/>
      <c r="K28" s="163"/>
      <c r="L28" s="163"/>
      <c r="M28" s="164"/>
      <c r="N28" s="164"/>
      <c r="Q28" s="81">
        <v>86.7</v>
      </c>
      <c r="R28" s="80">
        <v>1.75</v>
      </c>
    </row>
    <row r="29" spans="1:19">
      <c r="A29" s="12">
        <v>19</v>
      </c>
      <c r="B29" s="117" t="s">
        <v>219</v>
      </c>
      <c r="C29" s="117" t="s">
        <v>220</v>
      </c>
      <c r="D29" s="119" t="s">
        <v>221</v>
      </c>
      <c r="E29" s="120"/>
      <c r="F29" s="121" t="s">
        <v>270</v>
      </c>
      <c r="G29" s="14"/>
      <c r="H29" s="162"/>
      <c r="I29" s="162"/>
      <c r="J29" s="162"/>
      <c r="K29" s="163"/>
      <c r="L29" s="163"/>
      <c r="M29" s="164"/>
      <c r="N29" s="164"/>
      <c r="Q29" s="81">
        <v>90.04</v>
      </c>
      <c r="R29" s="80">
        <v>1.5</v>
      </c>
    </row>
    <row r="30" spans="1:19">
      <c r="A30" s="12">
        <v>20</v>
      </c>
      <c r="B30" s="124" t="s">
        <v>306</v>
      </c>
      <c r="C30" s="124" t="s">
        <v>288</v>
      </c>
      <c r="D30" s="125" t="s">
        <v>289</v>
      </c>
      <c r="E30" s="126"/>
      <c r="F30" s="125" t="s">
        <v>272</v>
      </c>
      <c r="G30" s="14"/>
      <c r="H30" s="162"/>
      <c r="I30" s="162"/>
      <c r="J30" s="162"/>
      <c r="K30" s="163"/>
      <c r="L30" s="163"/>
      <c r="M30" s="164"/>
      <c r="N30" s="164"/>
      <c r="Q30" s="81">
        <v>93.38</v>
      </c>
      <c r="R30" s="80">
        <v>1.25</v>
      </c>
    </row>
    <row r="31" spans="1:19">
      <c r="A31" s="12">
        <v>21</v>
      </c>
      <c r="B31" s="117" t="s">
        <v>222</v>
      </c>
      <c r="C31" s="117" t="s">
        <v>223</v>
      </c>
      <c r="D31" s="119" t="s">
        <v>224</v>
      </c>
      <c r="E31" s="120"/>
      <c r="F31" s="117" t="s">
        <v>278</v>
      </c>
      <c r="G31" s="14"/>
      <c r="H31" s="162"/>
      <c r="I31" s="162"/>
      <c r="J31" s="162"/>
      <c r="K31" s="163"/>
      <c r="L31" s="163"/>
      <c r="M31" s="164"/>
      <c r="N31" s="164"/>
      <c r="Q31" s="80"/>
      <c r="R31" s="80"/>
    </row>
    <row r="32" spans="1:19">
      <c r="A32" s="12">
        <v>22</v>
      </c>
      <c r="B32" s="122" t="s">
        <v>225</v>
      </c>
      <c r="C32" s="122" t="s">
        <v>226</v>
      </c>
      <c r="D32" s="119" t="s">
        <v>227</v>
      </c>
      <c r="E32" s="120"/>
      <c r="F32" s="122" t="s">
        <v>278</v>
      </c>
      <c r="G32" s="14"/>
      <c r="H32" s="162"/>
      <c r="I32" s="162"/>
      <c r="J32" s="162"/>
      <c r="K32" s="163"/>
      <c r="L32" s="163"/>
      <c r="M32" s="164"/>
      <c r="N32" s="164"/>
      <c r="Q32" s="80">
        <v>96.72</v>
      </c>
      <c r="R32" s="80">
        <v>1</v>
      </c>
    </row>
    <row r="33" spans="1:14">
      <c r="A33" s="12">
        <v>23</v>
      </c>
      <c r="B33" s="117" t="s">
        <v>228</v>
      </c>
      <c r="C33" s="117" t="s">
        <v>229</v>
      </c>
      <c r="D33" s="119" t="s">
        <v>230</v>
      </c>
      <c r="E33" s="120"/>
      <c r="F33" s="117" t="s">
        <v>272</v>
      </c>
      <c r="G33" s="14"/>
      <c r="H33" s="162"/>
      <c r="I33" s="162"/>
      <c r="J33" s="162"/>
      <c r="K33" s="163"/>
      <c r="L33" s="163"/>
      <c r="M33" s="164"/>
      <c r="N33" s="164"/>
    </row>
    <row r="34" spans="1:14">
      <c r="A34" s="12">
        <v>24</v>
      </c>
      <c r="B34" s="124" t="s">
        <v>231</v>
      </c>
      <c r="C34" s="124" t="s">
        <v>232</v>
      </c>
      <c r="D34" s="125" t="s">
        <v>233</v>
      </c>
      <c r="E34" s="126"/>
      <c r="F34" s="124" t="s">
        <v>278</v>
      </c>
      <c r="G34" s="14"/>
      <c r="H34" s="162"/>
      <c r="I34" s="162"/>
      <c r="J34" s="162"/>
      <c r="K34" s="163"/>
      <c r="L34" s="163"/>
      <c r="M34" s="164"/>
      <c r="N34" s="164"/>
    </row>
    <row r="35" spans="1:14">
      <c r="A35" s="12">
        <v>25</v>
      </c>
      <c r="B35" s="124" t="s">
        <v>234</v>
      </c>
      <c r="C35" s="124" t="s">
        <v>235</v>
      </c>
      <c r="D35" s="125" t="s">
        <v>236</v>
      </c>
      <c r="E35" s="126"/>
      <c r="F35" s="124" t="s">
        <v>270</v>
      </c>
      <c r="G35" s="14"/>
      <c r="H35" s="162"/>
      <c r="I35" s="162"/>
      <c r="J35" s="162"/>
      <c r="K35" s="163"/>
      <c r="L35" s="163"/>
      <c r="M35" s="164"/>
      <c r="N35" s="164"/>
    </row>
    <row r="36" spans="1:14">
      <c r="A36" s="12">
        <v>26</v>
      </c>
      <c r="B36" s="124" t="s">
        <v>290</v>
      </c>
      <c r="C36" s="124" t="s">
        <v>291</v>
      </c>
      <c r="D36" s="125" t="s">
        <v>292</v>
      </c>
      <c r="E36" s="126"/>
      <c r="F36" s="124"/>
      <c r="G36" s="14"/>
      <c r="H36" s="162"/>
      <c r="I36" s="162"/>
      <c r="J36" s="162"/>
      <c r="K36" s="163"/>
      <c r="L36" s="163"/>
      <c r="M36" s="164"/>
      <c r="N36" s="164"/>
    </row>
    <row r="37" spans="1:14">
      <c r="A37" s="12">
        <v>27</v>
      </c>
      <c r="B37" s="124" t="s">
        <v>237</v>
      </c>
      <c r="C37" s="124" t="s">
        <v>238</v>
      </c>
      <c r="D37" s="125" t="s">
        <v>239</v>
      </c>
      <c r="E37" s="126"/>
      <c r="F37" s="124" t="s">
        <v>279</v>
      </c>
      <c r="G37" s="14"/>
      <c r="H37" s="162"/>
      <c r="I37" s="162"/>
      <c r="J37" s="162"/>
      <c r="K37" s="163"/>
      <c r="L37" s="163"/>
      <c r="M37" s="164"/>
      <c r="N37" s="164"/>
    </row>
    <row r="38" spans="1:14">
      <c r="A38" s="12">
        <v>28</v>
      </c>
      <c r="B38" s="124" t="s">
        <v>293</v>
      </c>
      <c r="C38" s="124" t="s">
        <v>294</v>
      </c>
      <c r="D38" s="125" t="s">
        <v>295</v>
      </c>
      <c r="E38" s="126"/>
      <c r="F38" s="124" t="s">
        <v>274</v>
      </c>
      <c r="G38" s="14"/>
      <c r="H38" s="162"/>
      <c r="I38" s="162"/>
      <c r="J38" s="162"/>
      <c r="K38" s="163"/>
      <c r="L38" s="163"/>
      <c r="M38" s="164"/>
      <c r="N38" s="164"/>
    </row>
    <row r="39" spans="1:14">
      <c r="A39" s="12">
        <v>29</v>
      </c>
      <c r="B39" s="124" t="s">
        <v>240</v>
      </c>
      <c r="C39" s="124" t="s">
        <v>241</v>
      </c>
      <c r="D39" s="125" t="s">
        <v>296</v>
      </c>
      <c r="E39" s="126"/>
      <c r="F39" s="124" t="s">
        <v>279</v>
      </c>
      <c r="G39" s="14"/>
      <c r="H39" s="162"/>
      <c r="I39" s="162"/>
      <c r="J39" s="162"/>
      <c r="K39" s="163"/>
      <c r="L39" s="163"/>
      <c r="M39" s="164"/>
      <c r="N39" s="164"/>
    </row>
    <row r="40" spans="1:14">
      <c r="A40" s="12">
        <v>30</v>
      </c>
      <c r="B40" s="124" t="s">
        <v>242</v>
      </c>
      <c r="C40" s="124" t="s">
        <v>243</v>
      </c>
      <c r="D40" s="125" t="s">
        <v>244</v>
      </c>
      <c r="E40" s="126"/>
      <c r="F40" s="124" t="s">
        <v>275</v>
      </c>
      <c r="G40" s="14"/>
      <c r="H40" s="162"/>
      <c r="I40" s="162"/>
      <c r="J40" s="162"/>
      <c r="K40" s="163"/>
      <c r="L40" s="163"/>
      <c r="M40" s="164"/>
      <c r="N40" s="164"/>
    </row>
    <row r="41" spans="1:14">
      <c r="A41" s="12">
        <v>31</v>
      </c>
      <c r="B41" s="124" t="s">
        <v>245</v>
      </c>
      <c r="C41" s="124" t="s">
        <v>246</v>
      </c>
      <c r="D41" s="125" t="s">
        <v>247</v>
      </c>
      <c r="E41" s="126"/>
      <c r="F41" s="124" t="s">
        <v>169</v>
      </c>
      <c r="G41" s="14"/>
      <c r="H41" s="162"/>
      <c r="I41" s="162"/>
      <c r="J41" s="162"/>
      <c r="K41" s="163"/>
      <c r="L41" s="163"/>
      <c r="M41" s="164"/>
      <c r="N41" s="164"/>
    </row>
    <row r="42" spans="1:14">
      <c r="A42" s="12">
        <v>32</v>
      </c>
      <c r="B42" s="124" t="s">
        <v>198</v>
      </c>
      <c r="C42" s="124" t="s">
        <v>248</v>
      </c>
      <c r="D42" s="127" t="s">
        <v>249</v>
      </c>
      <c r="E42" s="128"/>
      <c r="F42" s="124" t="s">
        <v>280</v>
      </c>
      <c r="G42" s="14"/>
      <c r="H42" s="162"/>
      <c r="I42" s="162"/>
      <c r="J42" s="162"/>
      <c r="K42" s="163"/>
      <c r="L42" s="163"/>
      <c r="M42" s="164"/>
      <c r="N42" s="164"/>
    </row>
    <row r="43" spans="1:14">
      <c r="A43" s="12">
        <v>33</v>
      </c>
      <c r="B43" s="124" t="s">
        <v>250</v>
      </c>
      <c r="C43" s="125" t="s">
        <v>251</v>
      </c>
      <c r="D43" s="125" t="s">
        <v>252</v>
      </c>
      <c r="E43" s="126"/>
      <c r="F43" s="126" t="s">
        <v>276</v>
      </c>
      <c r="G43" s="14"/>
      <c r="H43" s="162"/>
      <c r="I43" s="162"/>
      <c r="J43" s="162"/>
      <c r="K43" s="163"/>
      <c r="L43" s="163"/>
      <c r="M43" s="164"/>
      <c r="N43" s="164"/>
    </row>
    <row r="44" spans="1:14">
      <c r="A44" s="12">
        <v>34</v>
      </c>
      <c r="B44" s="124" t="s">
        <v>307</v>
      </c>
      <c r="C44" s="125" t="s">
        <v>297</v>
      </c>
      <c r="D44" s="125" t="s">
        <v>298</v>
      </c>
      <c r="E44" s="126"/>
      <c r="F44" s="126" t="s">
        <v>279</v>
      </c>
      <c r="G44" s="14"/>
      <c r="H44" s="162"/>
      <c r="I44" s="162"/>
      <c r="J44" s="162"/>
      <c r="K44" s="163"/>
      <c r="L44" s="163"/>
      <c r="M44" s="164"/>
      <c r="N44" s="164"/>
    </row>
    <row r="45" spans="1:14">
      <c r="A45" s="12">
        <v>35</v>
      </c>
      <c r="B45" s="124" t="s">
        <v>253</v>
      </c>
      <c r="C45" s="125" t="s">
        <v>254</v>
      </c>
      <c r="D45" s="125" t="s">
        <v>255</v>
      </c>
      <c r="E45" s="126"/>
      <c r="F45" s="126" t="s">
        <v>279</v>
      </c>
      <c r="G45" s="14"/>
      <c r="H45" s="162"/>
      <c r="I45" s="162"/>
      <c r="J45" s="162"/>
      <c r="K45" s="163"/>
      <c r="L45" s="163"/>
      <c r="M45" s="164"/>
      <c r="N45" s="164"/>
    </row>
    <row r="46" spans="1:14">
      <c r="A46" s="12">
        <v>36</v>
      </c>
      <c r="B46" s="124" t="s">
        <v>256</v>
      </c>
      <c r="C46" s="125" t="s">
        <v>257</v>
      </c>
      <c r="D46" s="125" t="s">
        <v>258</v>
      </c>
      <c r="E46" s="126"/>
      <c r="F46" s="126" t="s">
        <v>169</v>
      </c>
      <c r="G46" s="14"/>
      <c r="H46" s="162"/>
      <c r="I46" s="162"/>
      <c r="J46" s="162"/>
      <c r="K46" s="163"/>
      <c r="L46" s="163"/>
      <c r="M46" s="164"/>
      <c r="N46" s="164"/>
    </row>
    <row r="47" spans="1:14">
      <c r="A47" s="12">
        <v>37</v>
      </c>
      <c r="B47" s="124" t="s">
        <v>259</v>
      </c>
      <c r="C47" s="125" t="s">
        <v>260</v>
      </c>
      <c r="D47" s="125" t="s">
        <v>261</v>
      </c>
      <c r="E47" s="126"/>
      <c r="F47" s="126" t="s">
        <v>270</v>
      </c>
      <c r="G47" s="14"/>
      <c r="H47" s="162"/>
      <c r="I47" s="162"/>
      <c r="J47" s="162"/>
      <c r="K47" s="163"/>
      <c r="L47" s="163"/>
      <c r="M47" s="164"/>
      <c r="N47" s="164"/>
    </row>
    <row r="48" spans="1:14">
      <c r="A48" s="12">
        <v>38</v>
      </c>
      <c r="B48" s="124" t="s">
        <v>262</v>
      </c>
      <c r="C48" s="124" t="s">
        <v>263</v>
      </c>
      <c r="D48" s="125" t="s">
        <v>264</v>
      </c>
      <c r="E48" s="126"/>
      <c r="F48" s="124" t="s">
        <v>169</v>
      </c>
      <c r="G48" s="14"/>
      <c r="H48" s="162"/>
      <c r="I48" s="162"/>
      <c r="J48" s="162"/>
      <c r="K48" s="163"/>
      <c r="L48" s="163"/>
      <c r="M48" s="164"/>
      <c r="N48" s="164"/>
    </row>
    <row r="49" spans="1:14">
      <c r="A49" s="12">
        <v>39</v>
      </c>
      <c r="B49" s="124" t="s">
        <v>265</v>
      </c>
      <c r="C49" s="124" t="s">
        <v>266</v>
      </c>
      <c r="D49" s="125" t="s">
        <v>305</v>
      </c>
      <c r="E49" s="126"/>
      <c r="F49" s="125" t="s">
        <v>271</v>
      </c>
      <c r="G49" s="14"/>
      <c r="H49" s="162"/>
      <c r="I49" s="162"/>
      <c r="J49" s="162"/>
      <c r="K49" s="163"/>
      <c r="L49" s="163"/>
      <c r="M49" s="164"/>
      <c r="N49" s="164"/>
    </row>
    <row r="50" spans="1:14">
      <c r="A50" s="12">
        <v>40</v>
      </c>
      <c r="B50" s="124" t="s">
        <v>267</v>
      </c>
      <c r="C50" s="124" t="s">
        <v>268</v>
      </c>
      <c r="D50" s="125" t="s">
        <v>269</v>
      </c>
      <c r="E50" s="126"/>
      <c r="F50" s="125" t="s">
        <v>271</v>
      </c>
      <c r="G50" s="14"/>
      <c r="H50" s="162"/>
      <c r="I50" s="162"/>
      <c r="J50" s="162"/>
      <c r="K50" s="163"/>
      <c r="L50" s="163"/>
      <c r="M50" s="164"/>
      <c r="N50" s="164"/>
    </row>
    <row r="51" spans="1:14">
      <c r="A51" s="12">
        <v>41</v>
      </c>
      <c r="B51" s="13"/>
      <c r="C51" s="13"/>
      <c r="D51" s="170"/>
      <c r="E51" s="171"/>
      <c r="F51" s="13"/>
      <c r="G51" s="14"/>
      <c r="H51" s="162"/>
      <c r="I51" s="162"/>
      <c r="J51" s="162"/>
      <c r="K51" s="163"/>
      <c r="L51" s="163"/>
      <c r="M51" s="164"/>
      <c r="N51" s="164"/>
    </row>
    <row r="52" spans="1:14">
      <c r="A52" s="12">
        <v>42</v>
      </c>
      <c r="B52" s="13"/>
      <c r="C52" s="13"/>
      <c r="D52" s="170"/>
      <c r="E52" s="171"/>
      <c r="F52" s="13"/>
      <c r="G52" s="14"/>
      <c r="H52" s="162"/>
      <c r="I52" s="162"/>
      <c r="J52" s="162"/>
      <c r="K52" s="163"/>
      <c r="L52" s="163"/>
      <c r="M52" s="164"/>
      <c r="N52" s="164"/>
    </row>
    <row r="53" spans="1:14">
      <c r="A53" s="12">
        <v>43</v>
      </c>
      <c r="B53" s="13"/>
      <c r="C53" s="13"/>
      <c r="D53" s="170"/>
      <c r="E53" s="171"/>
      <c r="F53" s="13"/>
      <c r="G53" s="14"/>
      <c r="H53" s="162"/>
      <c r="I53" s="162"/>
      <c r="J53" s="162"/>
      <c r="K53" s="163"/>
      <c r="L53" s="163"/>
      <c r="M53" s="164"/>
      <c r="N53" s="164"/>
    </row>
    <row r="54" spans="1:14">
      <c r="A54" s="12">
        <v>44</v>
      </c>
      <c r="B54" s="13"/>
      <c r="C54" s="13"/>
      <c r="D54" s="170"/>
      <c r="E54" s="171"/>
      <c r="F54" s="13"/>
      <c r="G54" s="14"/>
      <c r="H54" s="162"/>
      <c r="I54" s="162"/>
      <c r="J54" s="162"/>
      <c r="K54" s="163"/>
      <c r="L54" s="163"/>
      <c r="M54" s="164"/>
      <c r="N54" s="164"/>
    </row>
    <row r="55" spans="1:14">
      <c r="A55" s="12">
        <v>45</v>
      </c>
      <c r="B55" s="13"/>
      <c r="C55" s="15"/>
      <c r="D55" s="170"/>
      <c r="E55" s="171"/>
      <c r="F55" s="13"/>
      <c r="G55" s="14"/>
      <c r="H55" s="162"/>
      <c r="I55" s="162"/>
      <c r="J55" s="162"/>
      <c r="K55" s="163"/>
      <c r="L55" s="163"/>
      <c r="M55" s="164"/>
      <c r="N55" s="164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62"/>
      <c r="I56" s="162"/>
      <c r="J56" s="162"/>
      <c r="K56" s="163"/>
      <c r="L56" s="163"/>
      <c r="M56" s="164"/>
      <c r="N56" s="164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62"/>
      <c r="I57" s="162"/>
      <c r="J57" s="162"/>
      <c r="K57" s="163"/>
      <c r="L57" s="163"/>
      <c r="M57" s="164"/>
      <c r="N57" s="164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62"/>
      <c r="I58" s="162"/>
      <c r="J58" s="162"/>
      <c r="K58" s="163"/>
      <c r="L58" s="163"/>
      <c r="M58" s="164"/>
      <c r="N58" s="164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62"/>
      <c r="I59" s="162"/>
      <c r="J59" s="162"/>
      <c r="K59" s="163"/>
      <c r="L59" s="163"/>
      <c r="M59" s="164"/>
      <c r="N59" s="164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62"/>
      <c r="I60" s="162"/>
      <c r="J60" s="162"/>
      <c r="K60" s="163"/>
      <c r="L60" s="163"/>
      <c r="M60" s="164"/>
      <c r="N60" s="164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62"/>
      <c r="I61" s="162"/>
      <c r="J61" s="162"/>
      <c r="K61" s="163"/>
      <c r="L61" s="163"/>
      <c r="M61" s="164"/>
      <c r="N61" s="164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62"/>
      <c r="I62" s="162"/>
      <c r="J62" s="162"/>
      <c r="K62" s="163"/>
      <c r="L62" s="163"/>
      <c r="M62" s="164"/>
      <c r="N62" s="164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62"/>
      <c r="I63" s="162"/>
      <c r="J63" s="162"/>
      <c r="K63" s="163"/>
      <c r="L63" s="163"/>
      <c r="M63" s="164"/>
      <c r="N63" s="164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62"/>
      <c r="I64" s="162"/>
      <c r="J64" s="162"/>
      <c r="K64" s="163"/>
      <c r="L64" s="163"/>
      <c r="M64" s="164"/>
      <c r="N64" s="164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62"/>
      <c r="I65" s="162"/>
      <c r="J65" s="162"/>
      <c r="K65" s="163"/>
      <c r="L65" s="163"/>
      <c r="M65" s="164"/>
      <c r="N65" s="164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62"/>
      <c r="I66" s="162"/>
      <c r="J66" s="162"/>
      <c r="K66" s="163"/>
      <c r="L66" s="163"/>
      <c r="M66" s="164"/>
      <c r="N66" s="164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62"/>
      <c r="I67" s="162"/>
      <c r="J67" s="162"/>
      <c r="K67" s="163"/>
      <c r="L67" s="163"/>
      <c r="M67" s="164"/>
      <c r="N67" s="164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62"/>
      <c r="I68" s="162"/>
      <c r="J68" s="162"/>
      <c r="K68" s="163"/>
      <c r="L68" s="163"/>
      <c r="M68" s="164"/>
      <c r="N68" s="164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62"/>
      <c r="I69" s="162"/>
      <c r="J69" s="162"/>
      <c r="K69" s="163"/>
      <c r="L69" s="163"/>
      <c r="M69" s="164"/>
      <c r="N69" s="164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62"/>
      <c r="I70" s="162"/>
      <c r="J70" s="162"/>
      <c r="K70" s="163"/>
      <c r="L70" s="163"/>
      <c r="M70" s="164"/>
      <c r="N70" s="164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62"/>
      <c r="I71" s="162"/>
      <c r="J71" s="162"/>
      <c r="K71" s="163"/>
      <c r="L71" s="163"/>
      <c r="M71" s="164"/>
      <c r="N71" s="164"/>
    </row>
  </sheetData>
  <sheetProtection sort="0"/>
  <sortState ref="B11:E45">
    <sortCondition ref="C11:C45"/>
  </sortState>
  <mergeCells count="220">
    <mergeCell ref="D51:E51"/>
    <mergeCell ref="D52:E52"/>
    <mergeCell ref="D53:E53"/>
    <mergeCell ref="D54:E54"/>
    <mergeCell ref="D10:E10"/>
    <mergeCell ref="A5:N5"/>
    <mergeCell ref="A4:N4"/>
    <mergeCell ref="Q15:S15"/>
    <mergeCell ref="Q13:S13"/>
    <mergeCell ref="H51:J51"/>
    <mergeCell ref="K51:L51"/>
    <mergeCell ref="M51:N51"/>
    <mergeCell ref="H52:J52"/>
    <mergeCell ref="K52:L52"/>
    <mergeCell ref="M52:N52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  <mergeCell ref="H71:J71"/>
    <mergeCell ref="K71:L71"/>
    <mergeCell ref="M71:N71"/>
    <mergeCell ref="H70:J70"/>
    <mergeCell ref="K70:L70"/>
    <mergeCell ref="M70:N70"/>
    <mergeCell ref="H64:J64"/>
    <mergeCell ref="K64:L64"/>
    <mergeCell ref="M64:N64"/>
    <mergeCell ref="D55:E55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67:J67"/>
    <mergeCell ref="K67:L67"/>
    <mergeCell ref="M67:N67"/>
    <mergeCell ref="H68:J68"/>
    <mergeCell ref="K68:L68"/>
    <mergeCell ref="M68:N68"/>
    <mergeCell ref="H65:J65"/>
    <mergeCell ref="K65:L65"/>
    <mergeCell ref="M65:N65"/>
    <mergeCell ref="H66:J66"/>
    <mergeCell ref="K66:L66"/>
    <mergeCell ref="M66:N66"/>
    <mergeCell ref="H63:J63"/>
    <mergeCell ref="K63:L63"/>
    <mergeCell ref="M63:N63"/>
    <mergeCell ref="H60:J60"/>
    <mergeCell ref="K60:L60"/>
    <mergeCell ref="M60:N60"/>
    <mergeCell ref="H57:J57"/>
    <mergeCell ref="K57:L57"/>
    <mergeCell ref="M57:N57"/>
    <mergeCell ref="H58:J58"/>
    <mergeCell ref="K58:L58"/>
    <mergeCell ref="M58:N58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H55:J55"/>
    <mergeCell ref="K55:L55"/>
    <mergeCell ref="M55:N55"/>
    <mergeCell ref="H56:J56"/>
    <mergeCell ref="K56:L56"/>
    <mergeCell ref="M56:N56"/>
    <mergeCell ref="H53:J53"/>
    <mergeCell ref="K53:L53"/>
    <mergeCell ref="M53:N53"/>
    <mergeCell ref="H54:J54"/>
    <mergeCell ref="K54:L54"/>
    <mergeCell ref="M54:N54"/>
    <mergeCell ref="H48:J48"/>
    <mergeCell ref="K48:L48"/>
    <mergeCell ref="M48:N48"/>
    <mergeCell ref="H45:J45"/>
    <mergeCell ref="K45:L45"/>
    <mergeCell ref="M45:N45"/>
    <mergeCell ref="H46:J46"/>
    <mergeCell ref="K46:L46"/>
    <mergeCell ref="M46:N46"/>
    <mergeCell ref="H43:J43"/>
    <mergeCell ref="K43:L43"/>
    <mergeCell ref="M43:N43"/>
    <mergeCell ref="H44:J44"/>
    <mergeCell ref="K44:L44"/>
    <mergeCell ref="M44:N44"/>
    <mergeCell ref="H41:J41"/>
    <mergeCell ref="K41:L41"/>
    <mergeCell ref="M41:N41"/>
    <mergeCell ref="H42:J42"/>
    <mergeCell ref="K42:L42"/>
    <mergeCell ref="M42:N42"/>
    <mergeCell ref="H39:J39"/>
    <mergeCell ref="K39:L39"/>
    <mergeCell ref="M39:N39"/>
    <mergeCell ref="H40:J40"/>
    <mergeCell ref="K40:L40"/>
    <mergeCell ref="M40:N40"/>
    <mergeCell ref="H37:J37"/>
    <mergeCell ref="K37:L37"/>
    <mergeCell ref="M37:N37"/>
    <mergeCell ref="H38:J38"/>
    <mergeCell ref="K38:L38"/>
    <mergeCell ref="M38:N38"/>
    <mergeCell ref="H35:J35"/>
    <mergeCell ref="K35:L35"/>
    <mergeCell ref="M35:N35"/>
    <mergeCell ref="H36:J36"/>
    <mergeCell ref="K36:L36"/>
    <mergeCell ref="M36:N36"/>
    <mergeCell ref="H33:J33"/>
    <mergeCell ref="K33:L33"/>
    <mergeCell ref="M33:N33"/>
    <mergeCell ref="H34:J34"/>
    <mergeCell ref="K34:L34"/>
    <mergeCell ref="M34:N34"/>
    <mergeCell ref="H31:J31"/>
    <mergeCell ref="K31:L31"/>
    <mergeCell ref="M31:N31"/>
    <mergeCell ref="H32:J32"/>
    <mergeCell ref="K32:L32"/>
    <mergeCell ref="M32:N32"/>
    <mergeCell ref="H29:J29"/>
    <mergeCell ref="K29:L29"/>
    <mergeCell ref="M29:N29"/>
    <mergeCell ref="H30:J30"/>
    <mergeCell ref="K30:L30"/>
    <mergeCell ref="M30:N30"/>
    <mergeCell ref="H27:J27"/>
    <mergeCell ref="K27:L27"/>
    <mergeCell ref="M27:N27"/>
    <mergeCell ref="H28:J28"/>
    <mergeCell ref="K28:L28"/>
    <mergeCell ref="M28:N28"/>
    <mergeCell ref="H25:J25"/>
    <mergeCell ref="K25:L25"/>
    <mergeCell ref="M25:N25"/>
    <mergeCell ref="H26:J26"/>
    <mergeCell ref="K26:L26"/>
    <mergeCell ref="M26:N26"/>
    <mergeCell ref="H23:J23"/>
    <mergeCell ref="K23:L23"/>
    <mergeCell ref="M23:N23"/>
    <mergeCell ref="H24:J24"/>
    <mergeCell ref="K24:L24"/>
    <mergeCell ref="M24:N24"/>
    <mergeCell ref="H21:J21"/>
    <mergeCell ref="K21:L21"/>
    <mergeCell ref="M21:N21"/>
    <mergeCell ref="H22:J22"/>
    <mergeCell ref="K22:L22"/>
    <mergeCell ref="M22:N22"/>
    <mergeCell ref="H19:J19"/>
    <mergeCell ref="K19:L19"/>
    <mergeCell ref="M19:N19"/>
    <mergeCell ref="H20:J20"/>
    <mergeCell ref="K20:L20"/>
    <mergeCell ref="M20:N20"/>
    <mergeCell ref="H17:J17"/>
    <mergeCell ref="K17:L17"/>
    <mergeCell ref="M17:N17"/>
    <mergeCell ref="H18:J18"/>
    <mergeCell ref="K18:L18"/>
    <mergeCell ref="M18:N18"/>
    <mergeCell ref="H15:J15"/>
    <mergeCell ref="K15:L15"/>
    <mergeCell ref="M15:N15"/>
    <mergeCell ref="H16:J16"/>
    <mergeCell ref="K16:L16"/>
    <mergeCell ref="M16:N16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</mergeCells>
  <conditionalFormatting sqref="B51:B71">
    <cfRule type="cellIs" dxfId="42" priority="30" stopIfTrue="1" operator="equal">
      <formula>0</formula>
    </cfRule>
  </conditionalFormatting>
  <conditionalFormatting sqref="B51:B71">
    <cfRule type="cellIs" dxfId="41" priority="31" operator="equal">
      <formula>0</formula>
    </cfRule>
  </conditionalFormatting>
  <conditionalFormatting sqref="C51:D71">
    <cfRule type="cellIs" dxfId="40" priority="29" operator="equal">
      <formula>0</formula>
    </cfRule>
  </conditionalFormatting>
  <conditionalFormatting sqref="C51:D71">
    <cfRule type="cellIs" dxfId="39" priority="28" stopIfTrue="1" operator="equal">
      <formula>0</formula>
    </cfRule>
  </conditionalFormatting>
  <conditionalFormatting sqref="E56:E71">
    <cfRule type="cellIs" dxfId="38" priority="27" operator="equal">
      <formula>0</formula>
    </cfRule>
  </conditionalFormatting>
  <conditionalFormatting sqref="E56:E71">
    <cfRule type="cellIs" dxfId="37" priority="26" stopIfTrue="1" operator="equal">
      <formula>0</formula>
    </cfRule>
  </conditionalFormatting>
  <conditionalFormatting sqref="F51:F71">
    <cfRule type="cellIs" dxfId="36" priority="25" operator="equal">
      <formula>0</formula>
    </cfRule>
  </conditionalFormatting>
  <conditionalFormatting sqref="F51:F71">
    <cfRule type="cellIs" dxfId="35" priority="24" stopIfTrue="1" operator="equal">
      <formula>0</formula>
    </cfRule>
  </conditionalFormatting>
  <conditionalFormatting sqref="C7 C6:E6 C8:E8 H6:H8">
    <cfRule type="cellIs" dxfId="34" priority="23" operator="equal">
      <formula>""" """</formula>
    </cfRule>
  </conditionalFormatting>
  <conditionalFormatting sqref="C6:E6">
    <cfRule type="containsBlanks" dxfId="33" priority="21">
      <formula>LEN(TRIM(C6))=0</formula>
    </cfRule>
    <cfRule type="cellIs" dxfId="32" priority="22" operator="equal">
      <formula>""""""</formula>
    </cfRule>
  </conditionalFormatting>
  <conditionalFormatting sqref="C7 C8:E8 H6:H8">
    <cfRule type="containsBlanks" dxfId="31" priority="20">
      <formula>LEN(TRIM(C6))=0</formula>
    </cfRule>
  </conditionalFormatting>
  <conditionalFormatting sqref="Q12:S18">
    <cfRule type="containsBlanks" dxfId="30" priority="19">
      <formula>LEN(TRIM(Q12))=0</formula>
    </cfRule>
  </conditionalFormatting>
  <conditionalFormatting sqref="B11:B30">
    <cfRule type="cellIs" dxfId="29" priority="18" stopIfTrue="1" operator="equal">
      <formula>0</formula>
    </cfRule>
  </conditionalFormatting>
  <conditionalFormatting sqref="B11:B30">
    <cfRule type="cellIs" dxfId="28" priority="17" operator="equal">
      <formula>0</formula>
    </cfRule>
  </conditionalFormatting>
  <conditionalFormatting sqref="C11:D30">
    <cfRule type="cellIs" dxfId="27" priority="16" operator="equal">
      <formula>0</formula>
    </cfRule>
  </conditionalFormatting>
  <conditionalFormatting sqref="C11:D30">
    <cfRule type="cellIs" dxfId="26" priority="15" stopIfTrue="1" operator="equal">
      <formula>0</formula>
    </cfRule>
  </conditionalFormatting>
  <conditionalFormatting sqref="F11:F30">
    <cfRule type="cellIs" dxfId="25" priority="14" operator="equal">
      <formula>0</formula>
    </cfRule>
  </conditionalFormatting>
  <conditionalFormatting sqref="F11:F30">
    <cfRule type="cellIs" dxfId="24" priority="13" stopIfTrue="1" operator="equal">
      <formula>0</formula>
    </cfRule>
  </conditionalFormatting>
  <conditionalFormatting sqref="B49">
    <cfRule type="cellIs" dxfId="23" priority="12" stopIfTrue="1" operator="equal">
      <formula>0</formula>
    </cfRule>
  </conditionalFormatting>
  <conditionalFormatting sqref="B49">
    <cfRule type="cellIs" dxfId="22" priority="11" operator="equal">
      <formula>0</formula>
    </cfRule>
  </conditionalFormatting>
  <conditionalFormatting sqref="C49:D49">
    <cfRule type="cellIs" dxfId="21" priority="10" operator="equal">
      <formula>0</formula>
    </cfRule>
  </conditionalFormatting>
  <conditionalFormatting sqref="C49:D49">
    <cfRule type="cellIs" dxfId="20" priority="9" stopIfTrue="1" operator="equal">
      <formula>0</formula>
    </cfRule>
  </conditionalFormatting>
  <conditionalFormatting sqref="F49">
    <cfRule type="cellIs" dxfId="19" priority="8" operator="equal">
      <formula>0</formula>
    </cfRule>
  </conditionalFormatting>
  <conditionalFormatting sqref="F49">
    <cfRule type="cellIs" dxfId="18" priority="7" stopIfTrue="1" operator="equal">
      <formula>0</formula>
    </cfRule>
  </conditionalFormatting>
  <conditionalFormatting sqref="B50">
    <cfRule type="cellIs" dxfId="17" priority="6" stopIfTrue="1" operator="equal">
      <formula>0</formula>
    </cfRule>
  </conditionalFormatting>
  <conditionalFormatting sqref="B50">
    <cfRule type="cellIs" dxfId="16" priority="5" operator="equal">
      <formula>0</formula>
    </cfRule>
  </conditionalFormatting>
  <conditionalFormatting sqref="C50:D50">
    <cfRule type="cellIs" dxfId="15" priority="4" operator="equal">
      <formula>0</formula>
    </cfRule>
  </conditionalFormatting>
  <conditionalFormatting sqref="C50:D50">
    <cfRule type="cellIs" dxfId="14" priority="3" stopIfTrue="1" operator="equal">
      <formula>0</formula>
    </cfRule>
  </conditionalFormatting>
  <conditionalFormatting sqref="F50">
    <cfRule type="cellIs" dxfId="13" priority="2" operator="equal">
      <formula>0</formula>
    </cfRule>
  </conditionalFormatting>
  <conditionalFormatting sqref="F50">
    <cfRule type="cellIs" dxfId="12" priority="1" stopIfTrue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65"/>
  <sheetViews>
    <sheetView topLeftCell="A11" zoomScaleNormal="100" workbookViewId="0">
      <pane xSplit="3" topLeftCell="AZ1" activePane="topRight" state="frozen"/>
      <selection pane="topRight" activeCell="BI38" sqref="BI38"/>
    </sheetView>
  </sheetViews>
  <sheetFormatPr defaultRowHeight="15"/>
  <cols>
    <col min="1" max="1" width="6.7109375" customWidth="1"/>
    <col min="2" max="2" width="18.140625" customWidth="1"/>
    <col min="3" max="3" width="27.28515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218" t="s">
        <v>67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</row>
    <row r="3" spans="1:61" ht="15" customHeight="1">
      <c r="A3" s="218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  <c r="BH3" s="218"/>
      <c r="BI3" s="218"/>
    </row>
    <row r="4" spans="1:61" ht="15.75" thickBot="1"/>
    <row r="5" spans="1:61" ht="15.75" customHeight="1" thickBot="1">
      <c r="A5" s="193" t="s">
        <v>27</v>
      </c>
      <c r="B5" s="196" t="s">
        <v>28</v>
      </c>
      <c r="C5" s="196" t="s">
        <v>29</v>
      </c>
      <c r="D5" s="197" t="s">
        <v>30</v>
      </c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9"/>
      <c r="BE5" s="200" t="s">
        <v>31</v>
      </c>
      <c r="BF5" s="201"/>
      <c r="BG5" s="189" t="s">
        <v>32</v>
      </c>
      <c r="BH5" s="190"/>
      <c r="BI5" s="191"/>
    </row>
    <row r="6" spans="1:61" ht="15.75" customHeight="1" thickBot="1">
      <c r="A6" s="194"/>
      <c r="B6" s="196"/>
      <c r="C6" s="196"/>
      <c r="D6" s="219" t="s">
        <v>33</v>
      </c>
      <c r="E6" s="220"/>
      <c r="F6" s="220"/>
      <c r="G6" s="220"/>
      <c r="H6" s="220"/>
      <c r="I6" s="220"/>
      <c r="J6" s="214" t="s">
        <v>108</v>
      </c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 t="s">
        <v>109</v>
      </c>
      <c r="AP6" s="214"/>
      <c r="AQ6" s="214"/>
      <c r="AR6" s="214"/>
      <c r="AS6" s="214" t="s">
        <v>34</v>
      </c>
      <c r="AT6" s="214"/>
      <c r="AU6" s="214"/>
      <c r="AV6" s="214" t="s">
        <v>35</v>
      </c>
      <c r="AW6" s="214"/>
      <c r="AX6" s="214"/>
      <c r="AY6" s="214"/>
      <c r="AZ6" s="214"/>
      <c r="BA6" s="214"/>
      <c r="BB6" s="214"/>
      <c r="BC6" s="210" t="s">
        <v>36</v>
      </c>
      <c r="BD6" s="211"/>
      <c r="BE6" s="212" t="s">
        <v>118</v>
      </c>
      <c r="BF6" s="213"/>
      <c r="BG6" s="192" t="s">
        <v>37</v>
      </c>
      <c r="BH6" s="192" t="s">
        <v>38</v>
      </c>
      <c r="BI6" s="206" t="s">
        <v>39</v>
      </c>
    </row>
    <row r="7" spans="1:61" ht="15.75" thickBot="1">
      <c r="A7" s="194"/>
      <c r="B7" s="196"/>
      <c r="C7" s="196"/>
      <c r="E7" s="86"/>
      <c r="F7" s="91">
        <v>0.3</v>
      </c>
      <c r="H7" s="86"/>
      <c r="I7" s="91">
        <v>0.3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9"/>
      <c r="U7" s="209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17">
        <f>COUNT(AJ9,AH9,AF9,AD9,Z9,V9,T9,P9,N9,L9,J9,X9)</f>
        <v>4</v>
      </c>
      <c r="AM7" s="217"/>
      <c r="AN7" s="92">
        <v>0.2</v>
      </c>
      <c r="AO7" s="204" t="s">
        <v>299</v>
      </c>
      <c r="AP7" s="204"/>
      <c r="AQ7" s="204" t="s">
        <v>300</v>
      </c>
      <c r="AR7" s="204"/>
      <c r="AS7" s="205">
        <f>COUNT(AO9,AQ9,AS9)</f>
        <v>2</v>
      </c>
      <c r="AT7" s="205"/>
      <c r="AU7" s="85">
        <v>0.1</v>
      </c>
      <c r="AV7" s="204" t="s">
        <v>301</v>
      </c>
      <c r="AW7" s="204"/>
      <c r="AX7" s="204"/>
      <c r="AY7" s="204"/>
      <c r="AZ7" s="205">
        <f>COUNT(AV9,AX9,AZ9)</f>
        <v>1</v>
      </c>
      <c r="BA7" s="205"/>
      <c r="BB7" s="16">
        <v>0.1</v>
      </c>
      <c r="BC7" s="210"/>
      <c r="BD7" s="211"/>
      <c r="BE7" s="204"/>
      <c r="BF7" s="204"/>
      <c r="BG7" s="192"/>
      <c r="BH7" s="192"/>
      <c r="BI7" s="207"/>
    </row>
    <row r="8" spans="1:61" ht="15.75" thickBot="1">
      <c r="A8" s="194"/>
      <c r="B8" s="196"/>
      <c r="C8" s="196"/>
      <c r="D8" s="202" t="s">
        <v>112</v>
      </c>
      <c r="E8" s="202"/>
      <c r="F8" s="202"/>
      <c r="G8" s="202" t="s">
        <v>113</v>
      </c>
      <c r="H8" s="202"/>
      <c r="I8" s="202"/>
      <c r="J8" s="203" t="s">
        <v>41</v>
      </c>
      <c r="K8" s="203"/>
      <c r="L8" s="203" t="s">
        <v>42</v>
      </c>
      <c r="M8" s="203"/>
      <c r="N8" s="203" t="s">
        <v>43</v>
      </c>
      <c r="O8" s="203"/>
      <c r="P8" s="203" t="s">
        <v>44</v>
      </c>
      <c r="Q8" s="203"/>
      <c r="R8" s="203" t="s">
        <v>45</v>
      </c>
      <c r="S8" s="203"/>
      <c r="T8" s="203" t="s">
        <v>46</v>
      </c>
      <c r="U8" s="203"/>
      <c r="V8" s="203" t="s">
        <v>47</v>
      </c>
      <c r="W8" s="203"/>
      <c r="X8" s="203" t="s">
        <v>48</v>
      </c>
      <c r="Y8" s="203"/>
      <c r="Z8" s="203" t="s">
        <v>49</v>
      </c>
      <c r="AA8" s="203"/>
      <c r="AB8" s="203" t="s">
        <v>50</v>
      </c>
      <c r="AC8" s="203"/>
      <c r="AD8" s="203" t="s">
        <v>51</v>
      </c>
      <c r="AE8" s="203"/>
      <c r="AF8" s="203" t="s">
        <v>52</v>
      </c>
      <c r="AG8" s="203"/>
      <c r="AH8" s="203" t="s">
        <v>53</v>
      </c>
      <c r="AI8" s="203"/>
      <c r="AJ8" s="203" t="s">
        <v>54</v>
      </c>
      <c r="AK8" s="203"/>
      <c r="AL8" s="203" t="s">
        <v>55</v>
      </c>
      <c r="AM8" s="203"/>
      <c r="AN8" s="17" t="s">
        <v>56</v>
      </c>
      <c r="AO8" s="203" t="s">
        <v>57</v>
      </c>
      <c r="AP8" s="203"/>
      <c r="AQ8" s="203" t="s">
        <v>58</v>
      </c>
      <c r="AR8" s="203"/>
      <c r="AS8" s="203" t="s">
        <v>59</v>
      </c>
      <c r="AT8" s="203"/>
      <c r="AU8" s="18" t="s">
        <v>60</v>
      </c>
      <c r="AV8" s="203" t="s">
        <v>61</v>
      </c>
      <c r="AW8" s="203"/>
      <c r="AX8" s="203" t="s">
        <v>62</v>
      </c>
      <c r="AY8" s="203"/>
      <c r="AZ8" s="203" t="s">
        <v>63</v>
      </c>
      <c r="BA8" s="203"/>
      <c r="BB8" s="19" t="s">
        <v>64</v>
      </c>
      <c r="BC8" s="210"/>
      <c r="BD8" s="211"/>
      <c r="BE8" s="215" t="s">
        <v>40</v>
      </c>
      <c r="BF8" s="216"/>
      <c r="BG8" s="192"/>
      <c r="BH8" s="192"/>
      <c r="BI8" s="207"/>
    </row>
    <row r="9" spans="1:61" ht="15.75" thickBot="1">
      <c r="A9" s="195"/>
      <c r="B9" s="196"/>
      <c r="C9" s="196"/>
      <c r="D9" s="20">
        <v>50</v>
      </c>
      <c r="E9" s="72"/>
      <c r="F9" s="21" t="s">
        <v>65</v>
      </c>
      <c r="G9" s="20">
        <v>70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>
        <v>25</v>
      </c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92"/>
      <c r="BH9" s="192"/>
      <c r="BI9" s="208"/>
    </row>
    <row r="10" spans="1:61">
      <c r="A10" s="34">
        <f>REGISTRATION!A11</f>
        <v>1</v>
      </c>
      <c r="B10" s="34" t="str">
        <f>REGISTRATION!B11</f>
        <v>2017-01-116</v>
      </c>
      <c r="C10" s="34" t="str">
        <f>UPPER(CONCATENATE(REGISTRATION!C11," ",REGISTRATION!D11," ",REGISTRATION!F11))</f>
        <v>ABENOJAR JOHN CARLO R</v>
      </c>
      <c r="D10" s="83">
        <v>29</v>
      </c>
      <c r="E10" s="73">
        <f>(D10/$D$9)*100</f>
        <v>57.999999999999993</v>
      </c>
      <c r="F10" s="76">
        <f t="shared" ref="F10:F36" si="0">IFERROR((E10*$F$7), " ")</f>
        <v>17.399999999999999</v>
      </c>
      <c r="G10" s="83">
        <v>33</v>
      </c>
      <c r="H10" s="73">
        <f>(G10/$G$9)*100</f>
        <v>47.142857142857139</v>
      </c>
      <c r="I10" s="76">
        <f t="shared" ref="I10:I36" si="1">IFERROR((H10*$I$7), "")</f>
        <v>14.142857142857141</v>
      </c>
      <c r="J10" s="83">
        <v>10</v>
      </c>
      <c r="K10" s="73">
        <f>IFERROR(((J10/$J$9)*100), "")</f>
        <v>100</v>
      </c>
      <c r="L10" s="83">
        <v>26</v>
      </c>
      <c r="M10" s="73">
        <f>IFERROR(((L10/$L$9)*100),"")</f>
        <v>86.666666666666671</v>
      </c>
      <c r="N10" s="83">
        <v>25</v>
      </c>
      <c r="O10" s="73">
        <f>IFERROR(((N10/$N$9)*100),"")</f>
        <v>100</v>
      </c>
      <c r="P10" s="83">
        <v>22</v>
      </c>
      <c r="Q10" s="73">
        <f>IFERROR(((P10/$P$9)*100),"")</f>
        <v>88</v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18.733333333333334</v>
      </c>
      <c r="AO10" s="83">
        <v>100</v>
      </c>
      <c r="AP10" s="73">
        <f>IFERROR(((AO10/$AO$9)*100),"")</f>
        <v>100</v>
      </c>
      <c r="AQ10" s="83">
        <v>100</v>
      </c>
      <c r="AR10" s="73">
        <f>IFERROR(((AQ10/$AQ$9)*100),"")</f>
        <v>100</v>
      </c>
      <c r="AS10" s="83"/>
      <c r="AT10" s="73" t="str">
        <f>IFERROR(((AS10/$AS$9)*100),"")</f>
        <v/>
      </c>
      <c r="AU10" s="76">
        <f>IFERROR(((SUM(AP10,AR10,AT10)/$AS$7)*$AU$7),"")</f>
        <v>10</v>
      </c>
      <c r="AV10" s="83">
        <v>99</v>
      </c>
      <c r="AW10" s="73">
        <f>IFERROR(((AV10/$AV$9)*100),"")</f>
        <v>99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9.9</v>
      </c>
      <c r="BC10" s="78">
        <f>IFERROR(SUM(BB10,AU10,AN10,I10,F10),"")</f>
        <v>70.17619047619047</v>
      </c>
      <c r="BD10" s="78">
        <f>IFERROR(ROUND(BC10,2),"")</f>
        <v>70.180000000000007</v>
      </c>
      <c r="BE10" s="83"/>
      <c r="BF10" s="73" t="str">
        <f>IFERROR(((BE10/$BE$9)*100),"")</f>
        <v/>
      </c>
      <c r="BG10" s="82">
        <f>BC10</f>
        <v>70.17619047619047</v>
      </c>
      <c r="BH10" s="82">
        <f>IFERROR(VLOOKUP(BG10,REGISTRATION!$Q$22:$R$32,2),"")</f>
        <v>3</v>
      </c>
      <c r="BI10" s="74" t="str">
        <f>IF(BH10&lt;=3,"PASSED","FAILED")</f>
        <v>PASSED</v>
      </c>
    </row>
    <row r="11" spans="1:61">
      <c r="A11" s="33">
        <f>REGISTRATION!A12</f>
        <v>2</v>
      </c>
      <c r="B11" s="33" t="str">
        <f>REGISTRATION!B12</f>
        <v>2017-01-241</v>
      </c>
      <c r="C11" s="34" t="str">
        <f>UPPER(CONCATENATE(REGISTRATION!C12," ",REGISTRATION!D12," ",REGISTRATION!F12))</f>
        <v>ALFONSO ALEXIS P</v>
      </c>
      <c r="D11" s="84">
        <v>30</v>
      </c>
      <c r="E11" s="73">
        <f>(D11/$D$9)*100</f>
        <v>60</v>
      </c>
      <c r="F11" s="76">
        <f t="shared" si="0"/>
        <v>18</v>
      </c>
      <c r="G11" s="84">
        <v>53</v>
      </c>
      <c r="H11" s="73">
        <f t="shared" ref="H11:H65" si="2">(G11/$G$9)*100</f>
        <v>75.714285714285708</v>
      </c>
      <c r="I11" s="76">
        <f t="shared" si="1"/>
        <v>22.714285714285712</v>
      </c>
      <c r="J11" s="84">
        <v>5</v>
      </c>
      <c r="K11" s="73">
        <f t="shared" ref="K11:K65" si="3">IFERROR(((J11/$J$9)*100), "")</f>
        <v>50</v>
      </c>
      <c r="L11" s="84">
        <v>24</v>
      </c>
      <c r="M11" s="73">
        <f t="shared" ref="M11:M65" si="4">IFERROR(((L11/$L$9)*100),"")</f>
        <v>80</v>
      </c>
      <c r="N11" s="84">
        <v>20</v>
      </c>
      <c r="O11" s="73">
        <f t="shared" ref="O11:O65" si="5">IFERROR(((N11/$N$9)*100),"")</f>
        <v>80</v>
      </c>
      <c r="P11" s="84">
        <v>22</v>
      </c>
      <c r="Q11" s="73">
        <f t="shared" ref="Q11:Q65" si="6">IFERROR(((P11/$P$9)*100),"")</f>
        <v>88</v>
      </c>
      <c r="R11" s="84"/>
      <c r="S11" s="73" t="str">
        <f t="shared" ref="S11:S65" si="7">IFERROR(((R11/$R$9)*100),"")</f>
        <v/>
      </c>
      <c r="T11" s="84"/>
      <c r="U11" s="73" t="str">
        <f t="shared" ref="U11:U65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65" si="9">IFERROR((((SUM(K11,M11,O11,Q11,U11,W11,Y11,AA11,AE11,AG11,AI11,AK11)/$AL$7))*$AN$7),"")</f>
        <v>14.9</v>
      </c>
      <c r="AO11" s="84">
        <v>100</v>
      </c>
      <c r="AP11" s="73">
        <f t="shared" ref="AP11:AP65" si="10">IFERROR(((AO11/$AO$9)*100),"")</f>
        <v>100</v>
      </c>
      <c r="AQ11" s="83">
        <v>100</v>
      </c>
      <c r="AR11" s="73">
        <f t="shared" ref="AR11:AR65" si="11">IFERROR(((AQ11/$AQ$9)*100),"")</f>
        <v>100</v>
      </c>
      <c r="AS11" s="84"/>
      <c r="AT11" s="73" t="str">
        <f t="shared" ref="AT11:AT65" si="12">IFERROR(((AS11/$AS$9)*100),"")</f>
        <v/>
      </c>
      <c r="AU11" s="76">
        <f t="shared" ref="AU11:AU65" si="13">IFERROR(((SUM(AP11,AR11,AT11)/$AS$7)*$AU$7),"")</f>
        <v>10</v>
      </c>
      <c r="AV11" s="84">
        <v>91</v>
      </c>
      <c r="AW11" s="73">
        <f t="shared" ref="AW11:AW65" si="14">IFERROR(((AV11/$AV$9)*100),"")</f>
        <v>91</v>
      </c>
      <c r="AX11" s="84"/>
      <c r="AY11" s="73" t="str">
        <f t="shared" ref="AY11:AY65" si="15">IFERROR(((AX11/$AX$9)*100),"")</f>
        <v/>
      </c>
      <c r="AZ11" s="84"/>
      <c r="BA11" s="73" t="str">
        <f t="shared" ref="BA11:BA65" si="16">IFERROR(((AZ11/$AZ$9)*100),"")</f>
        <v/>
      </c>
      <c r="BB11" s="76">
        <f t="shared" ref="BB11:BB65" si="17">IFERROR(((SUM(AW11,AY11,BA11)/$AZ$7)*$BB$7),"")</f>
        <v>9.1</v>
      </c>
      <c r="BC11" s="78">
        <f t="shared" ref="BC11:BC65" si="18">IFERROR(SUM(BB11,AU11,AN11,I11,F11),"")</f>
        <v>74.714285714285708</v>
      </c>
      <c r="BD11" s="78">
        <f t="shared" ref="BD11:BD65" si="19">IFERROR(ROUND(BC11,2),"")</f>
        <v>74.709999999999994</v>
      </c>
      <c r="BE11" s="84"/>
      <c r="BF11" s="73" t="str">
        <f t="shared" ref="BF11:BF65" si="20">IFERROR(((BE11/$BE$9)*100),"")</f>
        <v/>
      </c>
      <c r="BG11" s="82">
        <f t="shared" ref="BG11:BG65" si="21">BC11</f>
        <v>74.714285714285708</v>
      </c>
      <c r="BH11" s="82">
        <f>IFERROR(VLOOKUP(BG11,REGISTRATION!$Q$22:$R$32,2),"")</f>
        <v>2.75</v>
      </c>
      <c r="BI11" s="74" t="str">
        <f t="shared" ref="BI11:BI65" si="22">IF(BH11&lt;=3,"PASSED","FAILED")</f>
        <v>PASSED</v>
      </c>
    </row>
    <row r="12" spans="1:61">
      <c r="A12" s="33">
        <f>REGISTRATION!A13</f>
        <v>3</v>
      </c>
      <c r="B12" s="33" t="str">
        <f>REGISTRATION!B13</f>
        <v>2017-01-335</v>
      </c>
      <c r="C12" s="34" t="str">
        <f>UPPER(CONCATENATE(REGISTRATION!C13," ",REGISTRATION!D13," ",REGISTRATION!F13))</f>
        <v>ALVIAR SARAH M</v>
      </c>
      <c r="D12" s="84">
        <v>44</v>
      </c>
      <c r="E12" s="73">
        <f t="shared" ref="E12:E65" si="23">(D12/$D$9)*100</f>
        <v>88</v>
      </c>
      <c r="F12" s="76">
        <f t="shared" si="0"/>
        <v>26.4</v>
      </c>
      <c r="G12" s="84">
        <v>70</v>
      </c>
      <c r="H12" s="73">
        <f t="shared" si="2"/>
        <v>100</v>
      </c>
      <c r="I12" s="76">
        <f t="shared" si="1"/>
        <v>30</v>
      </c>
      <c r="J12" s="84">
        <v>10</v>
      </c>
      <c r="K12" s="73">
        <f t="shared" si="3"/>
        <v>100</v>
      </c>
      <c r="L12" s="84">
        <v>29</v>
      </c>
      <c r="M12" s="73">
        <f t="shared" si="4"/>
        <v>96.666666666666671</v>
      </c>
      <c r="N12" s="84">
        <v>25</v>
      </c>
      <c r="O12" s="73">
        <f t="shared" si="5"/>
        <v>100</v>
      </c>
      <c r="P12" s="84">
        <v>25</v>
      </c>
      <c r="Q12" s="73">
        <f t="shared" si="6"/>
        <v>100</v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19.833333333333336</v>
      </c>
      <c r="AO12" s="84">
        <v>100</v>
      </c>
      <c r="AP12" s="73">
        <f t="shared" si="10"/>
        <v>100</v>
      </c>
      <c r="AQ12" s="83">
        <v>100</v>
      </c>
      <c r="AR12" s="73">
        <f t="shared" si="11"/>
        <v>100</v>
      </c>
      <c r="AS12" s="84"/>
      <c r="AT12" s="73" t="str">
        <f t="shared" si="12"/>
        <v/>
      </c>
      <c r="AU12" s="76">
        <f t="shared" si="13"/>
        <v>10</v>
      </c>
      <c r="AV12" s="84">
        <v>98</v>
      </c>
      <c r="AW12" s="73">
        <f t="shared" si="14"/>
        <v>98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9.8000000000000007</v>
      </c>
      <c r="BC12" s="78">
        <f t="shared" si="18"/>
        <v>96.033333333333331</v>
      </c>
      <c r="BD12" s="78">
        <f t="shared" si="19"/>
        <v>96.03</v>
      </c>
      <c r="BE12" s="84"/>
      <c r="BF12" s="73" t="str">
        <f t="shared" si="20"/>
        <v/>
      </c>
      <c r="BG12" s="82">
        <f t="shared" si="21"/>
        <v>96.033333333333331</v>
      </c>
      <c r="BH12" s="82">
        <f>IFERROR(VLOOKUP(BG12,REGISTRATION!$Q$22:$R$32,2),"")</f>
        <v>1.25</v>
      </c>
      <c r="BI12" s="74" t="str">
        <f t="shared" si="22"/>
        <v>PASSED</v>
      </c>
    </row>
    <row r="13" spans="1:61">
      <c r="A13" s="33">
        <f>REGISTRATION!A14</f>
        <v>4</v>
      </c>
      <c r="B13" s="33" t="str">
        <f>REGISTRATION!B14</f>
        <v>2015-01-367</v>
      </c>
      <c r="C13" s="34" t="str">
        <f>UPPER(CONCATENATE(REGISTRATION!C14," ",REGISTRATION!D14," ",REGISTRATION!F14))</f>
        <v>AMBATA JAMES CHRISTIAN E</v>
      </c>
      <c r="D13" s="84">
        <v>29</v>
      </c>
      <c r="E13" s="73">
        <f t="shared" si="23"/>
        <v>57.999999999999993</v>
      </c>
      <c r="F13" s="76">
        <f t="shared" si="0"/>
        <v>17.399999999999999</v>
      </c>
      <c r="G13" s="84">
        <v>45</v>
      </c>
      <c r="H13" s="73">
        <f t="shared" si="2"/>
        <v>64.285714285714292</v>
      </c>
      <c r="I13" s="76">
        <f t="shared" si="1"/>
        <v>19.285714285714288</v>
      </c>
      <c r="J13" s="84">
        <v>8</v>
      </c>
      <c r="K13" s="73">
        <f t="shared" si="3"/>
        <v>80</v>
      </c>
      <c r="L13" s="84">
        <v>26</v>
      </c>
      <c r="M13" s="73">
        <f t="shared" si="4"/>
        <v>86.666666666666671</v>
      </c>
      <c r="N13" s="84">
        <v>25</v>
      </c>
      <c r="O13" s="73">
        <f t="shared" si="5"/>
        <v>100</v>
      </c>
      <c r="P13" s="84">
        <v>25</v>
      </c>
      <c r="Q13" s="73">
        <f t="shared" si="6"/>
        <v>100</v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18.333333333333336</v>
      </c>
      <c r="AO13" s="84">
        <v>100</v>
      </c>
      <c r="AP13" s="73">
        <f t="shared" si="10"/>
        <v>100</v>
      </c>
      <c r="AQ13" s="83">
        <v>100</v>
      </c>
      <c r="AR13" s="73">
        <f t="shared" si="11"/>
        <v>100</v>
      </c>
      <c r="AS13" s="84"/>
      <c r="AT13" s="73" t="str">
        <f t="shared" si="12"/>
        <v/>
      </c>
      <c r="AU13" s="76">
        <f t="shared" si="13"/>
        <v>10</v>
      </c>
      <c r="AV13" s="84">
        <v>80</v>
      </c>
      <c r="AW13" s="73">
        <f t="shared" si="14"/>
        <v>80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8</v>
      </c>
      <c r="BC13" s="78">
        <f t="shared" si="18"/>
        <v>73.019047619047626</v>
      </c>
      <c r="BD13" s="78">
        <f t="shared" si="19"/>
        <v>73.02</v>
      </c>
      <c r="BE13" s="84"/>
      <c r="BF13" s="73" t="str">
        <f t="shared" si="20"/>
        <v/>
      </c>
      <c r="BG13" s="82">
        <f t="shared" si="21"/>
        <v>73.019047619047626</v>
      </c>
      <c r="BH13" s="82">
        <f>IFERROR(VLOOKUP(BG13,REGISTRATION!$Q$22:$R$32,2),"")</f>
        <v>3</v>
      </c>
      <c r="BI13" s="74" t="str">
        <f t="shared" si="22"/>
        <v>PASSED</v>
      </c>
    </row>
    <row r="14" spans="1:61">
      <c r="A14" s="33">
        <f>REGISTRATION!A16</f>
        <v>6</v>
      </c>
      <c r="B14" s="33" t="str">
        <f>REGISTRATION!B16</f>
        <v>2016-01-562</v>
      </c>
      <c r="C14" s="34" t="str">
        <f>UPPER(CONCATENATE(REGISTRATION!C16," ",REGISTRATION!D16," ",REGISTRATION!F16))</f>
        <v>AMBULO RENZ S</v>
      </c>
      <c r="D14" s="84">
        <v>31</v>
      </c>
      <c r="E14" s="73">
        <f t="shared" si="23"/>
        <v>62</v>
      </c>
      <c r="F14" s="76">
        <f t="shared" si="0"/>
        <v>18.599999999999998</v>
      </c>
      <c r="G14" s="84">
        <v>33</v>
      </c>
      <c r="H14" s="73">
        <f t="shared" si="2"/>
        <v>47.142857142857139</v>
      </c>
      <c r="I14" s="76">
        <f t="shared" si="1"/>
        <v>14.142857142857141</v>
      </c>
      <c r="J14" s="84">
        <v>10</v>
      </c>
      <c r="K14" s="73">
        <f t="shared" si="3"/>
        <v>100</v>
      </c>
      <c r="L14" s="84">
        <v>25</v>
      </c>
      <c r="M14" s="73">
        <f t="shared" si="4"/>
        <v>83.333333333333343</v>
      </c>
      <c r="N14" s="84">
        <v>25</v>
      </c>
      <c r="O14" s="73">
        <f t="shared" si="5"/>
        <v>100</v>
      </c>
      <c r="P14" s="84">
        <v>25</v>
      </c>
      <c r="Q14" s="73">
        <f t="shared" si="6"/>
        <v>100</v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19.166666666666668</v>
      </c>
      <c r="AO14" s="84">
        <v>100</v>
      </c>
      <c r="AP14" s="73">
        <f t="shared" si="10"/>
        <v>100</v>
      </c>
      <c r="AQ14" s="83">
        <v>100</v>
      </c>
      <c r="AR14" s="73">
        <f t="shared" si="11"/>
        <v>100</v>
      </c>
      <c r="AS14" s="84"/>
      <c r="AT14" s="73" t="str">
        <f t="shared" si="12"/>
        <v/>
      </c>
      <c r="AU14" s="76">
        <f t="shared" si="13"/>
        <v>10</v>
      </c>
      <c r="AV14" s="84">
        <v>96</v>
      </c>
      <c r="AW14" s="73">
        <f t="shared" si="14"/>
        <v>96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9.6000000000000014</v>
      </c>
      <c r="BC14" s="78">
        <f t="shared" si="18"/>
        <v>71.509523809523799</v>
      </c>
      <c r="BD14" s="78">
        <f t="shared" si="19"/>
        <v>71.510000000000005</v>
      </c>
      <c r="BE14" s="84"/>
      <c r="BF14" s="73" t="str">
        <f t="shared" si="20"/>
        <v/>
      </c>
      <c r="BG14" s="82">
        <f t="shared" si="21"/>
        <v>71.509523809523799</v>
      </c>
      <c r="BH14" s="82">
        <f>IFERROR(VLOOKUP(BG14,REGISTRATION!$Q$22:$R$32,2),"")</f>
        <v>3</v>
      </c>
      <c r="BI14" s="74" t="str">
        <f t="shared" si="22"/>
        <v>PASSED</v>
      </c>
    </row>
    <row r="15" spans="1:61">
      <c r="A15" s="33">
        <f>REGISTRATION!A17</f>
        <v>7</v>
      </c>
      <c r="B15" s="33" t="str">
        <f>REGISTRATION!B17</f>
        <v>2017-01-239</v>
      </c>
      <c r="C15" s="34" t="str">
        <f>UPPER(CONCATENATE(REGISTRATION!C17," ",REGISTRATION!D17," ",REGISTRATION!F17))</f>
        <v>AMPONG MARK M</v>
      </c>
      <c r="D15" s="84">
        <v>30</v>
      </c>
      <c r="E15" s="73">
        <f t="shared" si="23"/>
        <v>60</v>
      </c>
      <c r="F15" s="76">
        <f t="shared" si="0"/>
        <v>18</v>
      </c>
      <c r="G15" s="84">
        <v>41</v>
      </c>
      <c r="H15" s="73">
        <f t="shared" si="2"/>
        <v>58.571428571428577</v>
      </c>
      <c r="I15" s="76">
        <f t="shared" si="1"/>
        <v>17.571428571428573</v>
      </c>
      <c r="J15" s="84">
        <v>10</v>
      </c>
      <c r="K15" s="73">
        <f t="shared" si="3"/>
        <v>100</v>
      </c>
      <c r="L15" s="84">
        <v>20</v>
      </c>
      <c r="M15" s="73">
        <f t="shared" si="4"/>
        <v>66.666666666666657</v>
      </c>
      <c r="N15" s="84">
        <v>25</v>
      </c>
      <c r="O15" s="73">
        <f t="shared" si="5"/>
        <v>100</v>
      </c>
      <c r="P15" s="84">
        <v>23</v>
      </c>
      <c r="Q15" s="73">
        <f t="shared" si="6"/>
        <v>92</v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17.933333333333334</v>
      </c>
      <c r="AO15" s="84">
        <v>100</v>
      </c>
      <c r="AP15" s="73">
        <f t="shared" si="10"/>
        <v>100</v>
      </c>
      <c r="AQ15" s="83">
        <v>100</v>
      </c>
      <c r="AR15" s="73">
        <f t="shared" si="11"/>
        <v>100</v>
      </c>
      <c r="AS15" s="84"/>
      <c r="AT15" s="73" t="str">
        <f t="shared" si="12"/>
        <v/>
      </c>
      <c r="AU15" s="76">
        <f t="shared" si="13"/>
        <v>10</v>
      </c>
      <c r="AV15" s="84">
        <v>85</v>
      </c>
      <c r="AW15" s="73">
        <f t="shared" si="14"/>
        <v>85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8.5</v>
      </c>
      <c r="BC15" s="78">
        <f t="shared" si="18"/>
        <v>72.004761904761907</v>
      </c>
      <c r="BD15" s="78">
        <f t="shared" si="19"/>
        <v>72</v>
      </c>
      <c r="BE15" s="84"/>
      <c r="BF15" s="73" t="str">
        <f t="shared" si="20"/>
        <v/>
      </c>
      <c r="BG15" s="82">
        <f t="shared" si="21"/>
        <v>72.004761904761907</v>
      </c>
      <c r="BH15" s="82">
        <f>IFERROR(VLOOKUP(BG15,REGISTRATION!$Q$22:$R$32,2),"")</f>
        <v>3</v>
      </c>
      <c r="BI15" s="74" t="str">
        <f t="shared" si="22"/>
        <v>PASSED</v>
      </c>
    </row>
    <row r="16" spans="1:61">
      <c r="A16" s="33">
        <f>REGISTRATION!A18</f>
        <v>8</v>
      </c>
      <c r="B16" s="33" t="str">
        <f>REGISTRATION!B18</f>
        <v>2017-01-233</v>
      </c>
      <c r="C16" s="34" t="str">
        <f>UPPER(CONCATENATE(REGISTRATION!C18," ",REGISTRATION!D18," ",REGISTRATION!F18))</f>
        <v>ANCIRO MHAY EDISON M</v>
      </c>
      <c r="D16" s="84">
        <v>35</v>
      </c>
      <c r="E16" s="73">
        <f t="shared" si="23"/>
        <v>70</v>
      </c>
      <c r="F16" s="76">
        <f t="shared" si="0"/>
        <v>21</v>
      </c>
      <c r="G16" s="84">
        <v>28</v>
      </c>
      <c r="H16" s="73">
        <f t="shared" si="2"/>
        <v>40</v>
      </c>
      <c r="I16" s="76">
        <f t="shared" si="1"/>
        <v>12</v>
      </c>
      <c r="J16" s="84">
        <v>10</v>
      </c>
      <c r="K16" s="73">
        <f t="shared" si="3"/>
        <v>100</v>
      </c>
      <c r="L16" s="84">
        <v>25</v>
      </c>
      <c r="M16" s="73">
        <f t="shared" si="4"/>
        <v>83.333333333333343</v>
      </c>
      <c r="N16" s="84">
        <v>25</v>
      </c>
      <c r="O16" s="73">
        <f t="shared" si="5"/>
        <v>100</v>
      </c>
      <c r="P16" s="84">
        <v>20</v>
      </c>
      <c r="Q16" s="73">
        <f t="shared" si="6"/>
        <v>80</v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18.166666666666668</v>
      </c>
      <c r="AO16" s="84">
        <v>100</v>
      </c>
      <c r="AP16" s="73">
        <f t="shared" si="10"/>
        <v>100</v>
      </c>
      <c r="AQ16" s="83">
        <v>100</v>
      </c>
      <c r="AR16" s="73">
        <f t="shared" si="11"/>
        <v>100</v>
      </c>
      <c r="AS16" s="84"/>
      <c r="AT16" s="73" t="str">
        <f t="shared" si="12"/>
        <v/>
      </c>
      <c r="AU16" s="76">
        <f t="shared" si="13"/>
        <v>10</v>
      </c>
      <c r="AV16" s="84">
        <v>98</v>
      </c>
      <c r="AW16" s="73">
        <f t="shared" si="14"/>
        <v>98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9.8000000000000007</v>
      </c>
      <c r="BC16" s="78">
        <f t="shared" si="18"/>
        <v>70.966666666666669</v>
      </c>
      <c r="BD16" s="78">
        <f t="shared" si="19"/>
        <v>70.97</v>
      </c>
      <c r="BE16" s="84"/>
      <c r="BF16" s="73" t="str">
        <f t="shared" si="20"/>
        <v/>
      </c>
      <c r="BG16" s="82">
        <f t="shared" si="21"/>
        <v>70.966666666666669</v>
      </c>
      <c r="BH16" s="82">
        <f>IFERROR(VLOOKUP(BG16,REGISTRATION!$Q$22:$R$32,2),"")</f>
        <v>3</v>
      </c>
      <c r="BI16" s="74" t="str">
        <f t="shared" si="22"/>
        <v>PASSED</v>
      </c>
    </row>
    <row r="17" spans="1:61">
      <c r="A17" s="33">
        <f>REGISTRATION!A19</f>
        <v>9</v>
      </c>
      <c r="B17" s="33" t="str">
        <f>REGISTRATION!B19</f>
        <v>2015-01-1786</v>
      </c>
      <c r="C17" s="34" t="str">
        <f>UPPER(CONCATENATE(REGISTRATION!C19," ",REGISTRATION!D19," ",REGISTRATION!F19))</f>
        <v>ANGCON NIGUELITO H</v>
      </c>
      <c r="D17" s="84">
        <v>35</v>
      </c>
      <c r="E17" s="73">
        <f t="shared" si="23"/>
        <v>70</v>
      </c>
      <c r="F17" s="76">
        <f t="shared" si="0"/>
        <v>21</v>
      </c>
      <c r="G17" s="84">
        <v>27</v>
      </c>
      <c r="H17" s="73">
        <f t="shared" si="2"/>
        <v>38.571428571428577</v>
      </c>
      <c r="I17" s="76">
        <f t="shared" si="1"/>
        <v>11.571428571428573</v>
      </c>
      <c r="J17" s="84">
        <v>10</v>
      </c>
      <c r="K17" s="73">
        <f t="shared" si="3"/>
        <v>100</v>
      </c>
      <c r="L17" s="84">
        <v>25</v>
      </c>
      <c r="M17" s="73">
        <f t="shared" si="4"/>
        <v>83.333333333333343</v>
      </c>
      <c r="N17" s="84">
        <v>25</v>
      </c>
      <c r="O17" s="73">
        <f t="shared" si="5"/>
        <v>100</v>
      </c>
      <c r="P17" s="84">
        <v>25</v>
      </c>
      <c r="Q17" s="73">
        <f t="shared" si="6"/>
        <v>100</v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19.166666666666668</v>
      </c>
      <c r="AO17" s="84">
        <v>100</v>
      </c>
      <c r="AP17" s="73">
        <f t="shared" si="10"/>
        <v>100</v>
      </c>
      <c r="AQ17" s="83">
        <v>100</v>
      </c>
      <c r="AR17" s="73">
        <f t="shared" si="11"/>
        <v>100</v>
      </c>
      <c r="AS17" s="84"/>
      <c r="AT17" s="73" t="str">
        <f t="shared" si="12"/>
        <v/>
      </c>
      <c r="AU17" s="76">
        <f t="shared" si="13"/>
        <v>10</v>
      </c>
      <c r="AV17" s="84">
        <v>85</v>
      </c>
      <c r="AW17" s="73">
        <f t="shared" si="14"/>
        <v>85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8.5</v>
      </c>
      <c r="BC17" s="78">
        <f t="shared" si="18"/>
        <v>70.238095238095241</v>
      </c>
      <c r="BD17" s="78">
        <f t="shared" si="19"/>
        <v>70.239999999999995</v>
      </c>
      <c r="BE17" s="84"/>
      <c r="BF17" s="73" t="str">
        <f t="shared" si="20"/>
        <v/>
      </c>
      <c r="BG17" s="82">
        <f t="shared" si="21"/>
        <v>70.238095238095241</v>
      </c>
      <c r="BH17" s="82">
        <f>IFERROR(VLOOKUP(BG17,REGISTRATION!$Q$22:$R$32,2),"")</f>
        <v>3</v>
      </c>
      <c r="BI17" s="74" t="str">
        <f t="shared" si="22"/>
        <v>PASSED</v>
      </c>
    </row>
    <row r="18" spans="1:61">
      <c r="A18" s="33">
        <f>REGISTRATION!A20</f>
        <v>10</v>
      </c>
      <c r="B18" s="33" t="str">
        <f>REGISTRATION!B20</f>
        <v>2015-02-044</v>
      </c>
      <c r="C18" s="34" t="str">
        <f>UPPER(CONCATENATE(REGISTRATION!C20," ",REGISTRATION!D20," ",REGISTRATION!F20))</f>
        <v>AURELIO QUINSCY P</v>
      </c>
      <c r="D18" s="84">
        <v>29</v>
      </c>
      <c r="E18" s="73">
        <f t="shared" si="23"/>
        <v>57.999999999999993</v>
      </c>
      <c r="F18" s="76">
        <f t="shared" si="0"/>
        <v>17.399999999999999</v>
      </c>
      <c r="G18" s="84">
        <v>39</v>
      </c>
      <c r="H18" s="73">
        <f t="shared" si="2"/>
        <v>55.714285714285715</v>
      </c>
      <c r="I18" s="76">
        <f t="shared" si="1"/>
        <v>16.714285714285715</v>
      </c>
      <c r="J18" s="84">
        <v>10</v>
      </c>
      <c r="K18" s="73">
        <f t="shared" si="3"/>
        <v>100</v>
      </c>
      <c r="L18" s="84">
        <v>25</v>
      </c>
      <c r="M18" s="73">
        <f t="shared" si="4"/>
        <v>83.333333333333343</v>
      </c>
      <c r="N18" s="84">
        <v>20</v>
      </c>
      <c r="O18" s="73">
        <f t="shared" si="5"/>
        <v>80</v>
      </c>
      <c r="P18" s="84">
        <v>25</v>
      </c>
      <c r="Q18" s="73">
        <f t="shared" si="6"/>
        <v>100</v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18.166666666666668</v>
      </c>
      <c r="AO18" s="84">
        <v>100</v>
      </c>
      <c r="AP18" s="73">
        <f t="shared" si="10"/>
        <v>100</v>
      </c>
      <c r="AQ18" s="83">
        <v>100</v>
      </c>
      <c r="AR18" s="73">
        <f t="shared" si="11"/>
        <v>100</v>
      </c>
      <c r="AS18" s="84"/>
      <c r="AT18" s="73" t="str">
        <f t="shared" si="12"/>
        <v/>
      </c>
      <c r="AU18" s="76">
        <f t="shared" si="13"/>
        <v>10</v>
      </c>
      <c r="AV18" s="84">
        <v>80</v>
      </c>
      <c r="AW18" s="73">
        <f t="shared" si="14"/>
        <v>80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8</v>
      </c>
      <c r="BC18" s="78">
        <f t="shared" si="18"/>
        <v>70.280952380952385</v>
      </c>
      <c r="BD18" s="78">
        <f t="shared" si="19"/>
        <v>70.28</v>
      </c>
      <c r="BE18" s="84"/>
      <c r="BF18" s="73" t="str">
        <f t="shared" si="20"/>
        <v/>
      </c>
      <c r="BG18" s="82">
        <f t="shared" si="21"/>
        <v>70.280952380952385</v>
      </c>
      <c r="BH18" s="82">
        <f>IFERROR(VLOOKUP(BG18,REGISTRATION!$Q$22:$R$32,2),"")</f>
        <v>3</v>
      </c>
      <c r="BI18" s="74" t="str">
        <f t="shared" si="22"/>
        <v>PASSED</v>
      </c>
    </row>
    <row r="19" spans="1:61">
      <c r="A19" s="33">
        <f>REGISTRATION!A21</f>
        <v>11</v>
      </c>
      <c r="B19" s="33" t="str">
        <f>REGISTRATION!B21</f>
        <v>2017-01-255</v>
      </c>
      <c r="C19" s="34" t="str">
        <f>UPPER(CONCATENATE(REGISTRATION!C21," ",REGISTRATION!D21," ",REGISTRATION!F21))</f>
        <v>BACAREZA MICHELLE D</v>
      </c>
      <c r="D19" s="84">
        <v>22</v>
      </c>
      <c r="E19" s="73">
        <f t="shared" si="23"/>
        <v>44</v>
      </c>
      <c r="F19" s="76">
        <f t="shared" si="0"/>
        <v>13.2</v>
      </c>
      <c r="G19" s="84"/>
      <c r="H19" s="73">
        <f t="shared" si="2"/>
        <v>0</v>
      </c>
      <c r="I19" s="76">
        <f t="shared" si="1"/>
        <v>0</v>
      </c>
      <c r="J19" s="84">
        <v>8</v>
      </c>
      <c r="K19" s="73">
        <f t="shared" si="3"/>
        <v>80</v>
      </c>
      <c r="L19" s="84">
        <v>19</v>
      </c>
      <c r="M19" s="73">
        <f t="shared" si="4"/>
        <v>63.333333333333329</v>
      </c>
      <c r="N19" s="84"/>
      <c r="O19" s="73">
        <f t="shared" si="5"/>
        <v>0</v>
      </c>
      <c r="P19" s="84">
        <v>15</v>
      </c>
      <c r="Q19" s="73">
        <f t="shared" si="6"/>
        <v>60</v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10.166666666666666</v>
      </c>
      <c r="AO19" s="84">
        <v>100</v>
      </c>
      <c r="AP19" s="73">
        <f t="shared" si="10"/>
        <v>100</v>
      </c>
      <c r="AQ19" s="83">
        <v>100</v>
      </c>
      <c r="AR19" s="73">
        <f t="shared" si="11"/>
        <v>100</v>
      </c>
      <c r="AS19" s="84"/>
      <c r="AT19" s="73" t="str">
        <f t="shared" si="12"/>
        <v/>
      </c>
      <c r="AU19" s="76">
        <f t="shared" si="13"/>
        <v>10</v>
      </c>
      <c r="AV19" s="84">
        <v>50</v>
      </c>
      <c r="AW19" s="73">
        <f t="shared" si="14"/>
        <v>50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5</v>
      </c>
      <c r="BC19" s="78">
        <f t="shared" si="18"/>
        <v>38.36666666666666</v>
      </c>
      <c r="BD19" s="78">
        <f t="shared" si="19"/>
        <v>38.369999999999997</v>
      </c>
      <c r="BE19" s="84"/>
      <c r="BF19" s="73" t="str">
        <f t="shared" si="20"/>
        <v/>
      </c>
      <c r="BG19" s="82">
        <f t="shared" si="21"/>
        <v>38.36666666666666</v>
      </c>
      <c r="BH19" s="82">
        <f>IFERROR(VLOOKUP(BG19,REGISTRATION!$Q$22:$R$32,2),"")</f>
        <v>5</v>
      </c>
      <c r="BI19" s="74" t="str">
        <f t="shared" si="22"/>
        <v>FAILED</v>
      </c>
    </row>
    <row r="20" spans="1:61">
      <c r="A20" s="33">
        <f>REGISTRATION!A23</f>
        <v>13</v>
      </c>
      <c r="B20" s="33" t="str">
        <f>REGISTRATION!B23</f>
        <v>2017-01-183</v>
      </c>
      <c r="C20" s="34" t="str">
        <f>UPPER(CONCATENATE(REGISTRATION!C23," ",REGISTRATION!D23," ",REGISTRATION!F23))</f>
        <v>BAUTISTA DIMPLE G</v>
      </c>
      <c r="D20" s="84">
        <v>30</v>
      </c>
      <c r="E20" s="73">
        <f t="shared" si="23"/>
        <v>60</v>
      </c>
      <c r="F20" s="76">
        <f t="shared" si="0"/>
        <v>18</v>
      </c>
      <c r="G20" s="84">
        <v>60</v>
      </c>
      <c r="H20" s="73">
        <f t="shared" si="2"/>
        <v>85.714285714285708</v>
      </c>
      <c r="I20" s="76">
        <f t="shared" si="1"/>
        <v>25.714285714285712</v>
      </c>
      <c r="J20" s="84">
        <v>7</v>
      </c>
      <c r="K20" s="73">
        <f t="shared" si="3"/>
        <v>70</v>
      </c>
      <c r="L20" s="84">
        <v>25</v>
      </c>
      <c r="M20" s="73">
        <f t="shared" si="4"/>
        <v>83.333333333333343</v>
      </c>
      <c r="N20" s="84">
        <v>20</v>
      </c>
      <c r="O20" s="73">
        <f t="shared" si="5"/>
        <v>80</v>
      </c>
      <c r="P20" s="84">
        <v>20</v>
      </c>
      <c r="Q20" s="73">
        <f t="shared" si="6"/>
        <v>80</v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15.66666666666667</v>
      </c>
      <c r="AO20" s="84">
        <v>100</v>
      </c>
      <c r="AP20" s="73">
        <f t="shared" si="10"/>
        <v>100</v>
      </c>
      <c r="AQ20" s="83">
        <v>100</v>
      </c>
      <c r="AR20" s="73">
        <f t="shared" si="11"/>
        <v>100</v>
      </c>
      <c r="AS20" s="84"/>
      <c r="AT20" s="73" t="str">
        <f t="shared" si="12"/>
        <v/>
      </c>
      <c r="AU20" s="76">
        <f t="shared" si="13"/>
        <v>10</v>
      </c>
      <c r="AV20" s="84">
        <v>91</v>
      </c>
      <c r="AW20" s="73">
        <f t="shared" si="14"/>
        <v>91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9.1</v>
      </c>
      <c r="BC20" s="78">
        <f t="shared" si="18"/>
        <v>78.480952380952388</v>
      </c>
      <c r="BD20" s="78">
        <f t="shared" si="19"/>
        <v>78.48</v>
      </c>
      <c r="BE20" s="84"/>
      <c r="BF20" s="73" t="str">
        <f t="shared" si="20"/>
        <v/>
      </c>
      <c r="BG20" s="82">
        <f t="shared" si="21"/>
        <v>78.480952380952388</v>
      </c>
      <c r="BH20" s="82">
        <f>IFERROR(VLOOKUP(BG20,REGISTRATION!$Q$22:$R$32,2),"")</f>
        <v>2.5</v>
      </c>
      <c r="BI20" s="74" t="str">
        <f t="shared" si="22"/>
        <v>PASSED</v>
      </c>
    </row>
    <row r="21" spans="1:61">
      <c r="A21" s="33">
        <f>REGISTRATION!A24</f>
        <v>14</v>
      </c>
      <c r="B21" s="33" t="str">
        <f>REGISTRATION!B24</f>
        <v>2016-01-152</v>
      </c>
      <c r="C21" s="34" t="str">
        <f>UPPER(CONCATENATE(REGISTRATION!C24," ",REGISTRATION!D24," ",REGISTRATION!F24))</f>
        <v>BORLEO HARRY JR. C</v>
      </c>
      <c r="D21" s="84">
        <v>30</v>
      </c>
      <c r="E21" s="73">
        <f t="shared" si="23"/>
        <v>60</v>
      </c>
      <c r="F21" s="76">
        <f t="shared" si="0"/>
        <v>18</v>
      </c>
      <c r="G21" s="84">
        <v>57</v>
      </c>
      <c r="H21" s="73">
        <f t="shared" si="2"/>
        <v>81.428571428571431</v>
      </c>
      <c r="I21" s="76">
        <f t="shared" si="1"/>
        <v>24.428571428571427</v>
      </c>
      <c r="J21" s="84"/>
      <c r="K21" s="73">
        <f t="shared" si="3"/>
        <v>0</v>
      </c>
      <c r="L21" s="84">
        <v>17</v>
      </c>
      <c r="M21" s="73">
        <f t="shared" si="4"/>
        <v>56.666666666666664</v>
      </c>
      <c r="N21" s="84">
        <v>25</v>
      </c>
      <c r="O21" s="73">
        <f t="shared" si="5"/>
        <v>100</v>
      </c>
      <c r="P21" s="84">
        <v>25</v>
      </c>
      <c r="Q21" s="73">
        <f t="shared" si="6"/>
        <v>100</v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12.833333333333332</v>
      </c>
      <c r="AO21" s="84">
        <v>100</v>
      </c>
      <c r="AP21" s="73">
        <f t="shared" si="10"/>
        <v>100</v>
      </c>
      <c r="AQ21" s="83">
        <v>100</v>
      </c>
      <c r="AR21" s="73">
        <f t="shared" si="11"/>
        <v>100</v>
      </c>
      <c r="AS21" s="84"/>
      <c r="AT21" s="73" t="str">
        <f t="shared" si="12"/>
        <v/>
      </c>
      <c r="AU21" s="76">
        <f t="shared" si="13"/>
        <v>10</v>
      </c>
      <c r="AV21" s="84">
        <v>78</v>
      </c>
      <c r="AW21" s="73">
        <f t="shared" si="14"/>
        <v>78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7.8000000000000007</v>
      </c>
      <c r="BC21" s="78">
        <f t="shared" si="18"/>
        <v>73.061904761904756</v>
      </c>
      <c r="BD21" s="78">
        <f t="shared" si="19"/>
        <v>73.06</v>
      </c>
      <c r="BE21" s="84"/>
      <c r="BF21" s="73" t="str">
        <f t="shared" si="20"/>
        <v/>
      </c>
      <c r="BG21" s="82">
        <f t="shared" si="21"/>
        <v>73.061904761904756</v>
      </c>
      <c r="BH21" s="82">
        <f>IFERROR(VLOOKUP(BG21,REGISTRATION!$Q$22:$R$32,2),"")</f>
        <v>3</v>
      </c>
      <c r="BI21" s="74" t="str">
        <f t="shared" si="22"/>
        <v>PASSED</v>
      </c>
    </row>
    <row r="22" spans="1:61">
      <c r="A22" s="33">
        <f>REGISTRATION!A25</f>
        <v>15</v>
      </c>
      <c r="B22" s="33" t="str">
        <f>REGISTRATION!B25</f>
        <v>2017-01-213</v>
      </c>
      <c r="C22" s="34" t="str">
        <f>UPPER(CONCATENATE(REGISTRATION!C25," ",REGISTRATION!D25," ",REGISTRATION!F25))</f>
        <v>BUSTILLO EMAND GARL L</v>
      </c>
      <c r="D22" s="84">
        <v>29</v>
      </c>
      <c r="E22" s="73">
        <f t="shared" si="23"/>
        <v>57.999999999999993</v>
      </c>
      <c r="F22" s="76">
        <f t="shared" si="0"/>
        <v>17.399999999999999</v>
      </c>
      <c r="G22" s="84">
        <v>59</v>
      </c>
      <c r="H22" s="73">
        <f t="shared" si="2"/>
        <v>84.285714285714292</v>
      </c>
      <c r="I22" s="76">
        <f t="shared" si="1"/>
        <v>25.285714285714288</v>
      </c>
      <c r="J22" s="84">
        <v>9</v>
      </c>
      <c r="K22" s="73">
        <f t="shared" si="3"/>
        <v>90</v>
      </c>
      <c r="L22" s="84">
        <v>25</v>
      </c>
      <c r="M22" s="73">
        <f t="shared" si="4"/>
        <v>83.333333333333343</v>
      </c>
      <c r="N22" s="84">
        <v>25</v>
      </c>
      <c r="O22" s="73">
        <f t="shared" si="5"/>
        <v>100</v>
      </c>
      <c r="P22" s="84">
        <v>20</v>
      </c>
      <c r="Q22" s="73">
        <f t="shared" si="6"/>
        <v>80</v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17.666666666666668</v>
      </c>
      <c r="AO22" s="84">
        <v>100</v>
      </c>
      <c r="AP22" s="73">
        <f t="shared" si="10"/>
        <v>100</v>
      </c>
      <c r="AQ22" s="83">
        <v>100</v>
      </c>
      <c r="AR22" s="73">
        <f t="shared" si="11"/>
        <v>100</v>
      </c>
      <c r="AS22" s="84"/>
      <c r="AT22" s="73" t="str">
        <f t="shared" si="12"/>
        <v/>
      </c>
      <c r="AU22" s="76">
        <f t="shared" si="13"/>
        <v>10</v>
      </c>
      <c r="AV22" s="84">
        <v>99</v>
      </c>
      <c r="AW22" s="73">
        <f t="shared" si="14"/>
        <v>99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9.9</v>
      </c>
      <c r="BC22" s="78">
        <f t="shared" si="18"/>
        <v>80.252380952380946</v>
      </c>
      <c r="BD22" s="78">
        <f t="shared" si="19"/>
        <v>80.25</v>
      </c>
      <c r="BE22" s="84"/>
      <c r="BF22" s="73" t="str">
        <f t="shared" si="20"/>
        <v/>
      </c>
      <c r="BG22" s="82">
        <f t="shared" si="21"/>
        <v>80.252380952380946</v>
      </c>
      <c r="BH22" s="82">
        <f>IFERROR(VLOOKUP(BG22,REGISTRATION!$Q$22:$R$32,2),"")</f>
        <v>2.25</v>
      </c>
      <c r="BI22" s="74" t="str">
        <f t="shared" si="22"/>
        <v>PASSED</v>
      </c>
    </row>
    <row r="23" spans="1:61">
      <c r="A23" s="33">
        <f>REGISTRATION!A26</f>
        <v>16</v>
      </c>
      <c r="B23" s="33" t="str">
        <f>REGISTRATION!B26</f>
        <v>2017-01-273</v>
      </c>
      <c r="C23" s="34" t="str">
        <f>UPPER(CONCATENATE(REGISTRATION!C26," ",REGISTRATION!D26," ",REGISTRATION!F26))</f>
        <v>CANDIDO ERIC R</v>
      </c>
      <c r="D23" s="84">
        <v>20</v>
      </c>
      <c r="E23" s="73">
        <f t="shared" si="23"/>
        <v>40</v>
      </c>
      <c r="F23" s="76">
        <f t="shared" si="0"/>
        <v>12</v>
      </c>
      <c r="G23" s="84">
        <v>52</v>
      </c>
      <c r="H23" s="73">
        <f t="shared" si="2"/>
        <v>74.285714285714292</v>
      </c>
      <c r="I23" s="76">
        <f t="shared" si="1"/>
        <v>22.285714285714288</v>
      </c>
      <c r="J23" s="84">
        <v>7</v>
      </c>
      <c r="K23" s="73">
        <f t="shared" si="3"/>
        <v>70</v>
      </c>
      <c r="L23" s="84">
        <v>21</v>
      </c>
      <c r="M23" s="73">
        <f t="shared" si="4"/>
        <v>70</v>
      </c>
      <c r="N23" s="84">
        <v>25</v>
      </c>
      <c r="O23" s="73">
        <f t="shared" si="5"/>
        <v>100</v>
      </c>
      <c r="P23" s="84">
        <v>25</v>
      </c>
      <c r="Q23" s="73">
        <f t="shared" si="6"/>
        <v>100</v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17</v>
      </c>
      <c r="AO23" s="84">
        <v>100</v>
      </c>
      <c r="AP23" s="73">
        <f t="shared" si="10"/>
        <v>100</v>
      </c>
      <c r="AQ23" s="83">
        <v>100</v>
      </c>
      <c r="AR23" s="73">
        <f t="shared" si="11"/>
        <v>100</v>
      </c>
      <c r="AS23" s="84"/>
      <c r="AT23" s="73" t="str">
        <f t="shared" si="12"/>
        <v/>
      </c>
      <c r="AU23" s="76">
        <f t="shared" si="13"/>
        <v>10</v>
      </c>
      <c r="AV23" s="84">
        <v>91</v>
      </c>
      <c r="AW23" s="73">
        <f t="shared" si="14"/>
        <v>91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9.1</v>
      </c>
      <c r="BC23" s="78">
        <f t="shared" si="18"/>
        <v>70.385714285714286</v>
      </c>
      <c r="BD23" s="78">
        <f t="shared" si="19"/>
        <v>70.39</v>
      </c>
      <c r="BE23" s="84"/>
      <c r="BF23" s="73" t="str">
        <f t="shared" si="20"/>
        <v/>
      </c>
      <c r="BG23" s="82">
        <f t="shared" si="21"/>
        <v>70.385714285714286</v>
      </c>
      <c r="BH23" s="82">
        <f>IFERROR(VLOOKUP(BG23,REGISTRATION!$Q$22:$R$32,2),"")</f>
        <v>3</v>
      </c>
      <c r="BI23" s="74" t="str">
        <f t="shared" si="22"/>
        <v>PASSED</v>
      </c>
    </row>
    <row r="24" spans="1:61">
      <c r="A24" s="33">
        <f>REGISTRATION!A27</f>
        <v>17</v>
      </c>
      <c r="B24" s="33" t="str">
        <f>REGISTRATION!B27</f>
        <v>2016-01-047</v>
      </c>
      <c r="C24" s="34" t="str">
        <f>UPPER(CONCATENATE(REGISTRATION!C27," ",REGISTRATION!D27," ",REGISTRATION!F27))</f>
        <v>CAPANAS  LEAH M</v>
      </c>
      <c r="D24" s="84">
        <v>22</v>
      </c>
      <c r="E24" s="73">
        <f t="shared" si="23"/>
        <v>44</v>
      </c>
      <c r="F24" s="76">
        <f t="shared" si="0"/>
        <v>13.2</v>
      </c>
      <c r="G24" s="84">
        <v>17</v>
      </c>
      <c r="H24" s="73">
        <f t="shared" si="2"/>
        <v>24.285714285714285</v>
      </c>
      <c r="I24" s="76">
        <f t="shared" si="1"/>
        <v>7.2857142857142847</v>
      </c>
      <c r="J24" s="84">
        <v>10</v>
      </c>
      <c r="K24" s="73">
        <f t="shared" si="3"/>
        <v>100</v>
      </c>
      <c r="L24" s="84">
        <v>25</v>
      </c>
      <c r="M24" s="73">
        <f t="shared" si="4"/>
        <v>83.333333333333343</v>
      </c>
      <c r="N24" s="84">
        <v>25</v>
      </c>
      <c r="O24" s="73">
        <f t="shared" si="5"/>
        <v>100</v>
      </c>
      <c r="P24" s="84">
        <v>24</v>
      </c>
      <c r="Q24" s="73">
        <f t="shared" si="6"/>
        <v>96</v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18.966666666666669</v>
      </c>
      <c r="AO24" s="84">
        <v>100</v>
      </c>
      <c r="AP24" s="73">
        <f t="shared" si="10"/>
        <v>100</v>
      </c>
      <c r="AQ24" s="83">
        <v>100</v>
      </c>
      <c r="AR24" s="73">
        <f t="shared" si="11"/>
        <v>100</v>
      </c>
      <c r="AS24" s="84"/>
      <c r="AT24" s="73" t="str">
        <f t="shared" si="12"/>
        <v/>
      </c>
      <c r="AU24" s="76">
        <f t="shared" si="13"/>
        <v>10</v>
      </c>
      <c r="AV24" s="84">
        <v>98</v>
      </c>
      <c r="AW24" s="73">
        <f t="shared" si="14"/>
        <v>98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9.8000000000000007</v>
      </c>
      <c r="BC24" s="78">
        <f t="shared" si="18"/>
        <v>59.252380952380946</v>
      </c>
      <c r="BD24" s="78">
        <f t="shared" si="19"/>
        <v>59.25</v>
      </c>
      <c r="BE24" s="84"/>
      <c r="BF24" s="73" t="str">
        <f t="shared" si="20"/>
        <v/>
      </c>
      <c r="BG24" s="82">
        <f t="shared" si="21"/>
        <v>59.252380952380946</v>
      </c>
      <c r="BH24" s="82">
        <f>IFERROR(VLOOKUP(BG24,REGISTRATION!$Q$22:$R$32,2),"")</f>
        <v>5</v>
      </c>
      <c r="BI24" s="74" t="str">
        <f t="shared" si="22"/>
        <v>FAILED</v>
      </c>
    </row>
    <row r="25" spans="1:61">
      <c r="A25" s="33">
        <f>REGISTRATION!A28</f>
        <v>18</v>
      </c>
      <c r="B25" s="33" t="str">
        <f>REGISTRATION!B28</f>
        <v>2017-01-296</v>
      </c>
      <c r="C25" s="34" t="str">
        <f>UPPER(CONCATENATE(REGISTRATION!C28," ",REGISTRATION!D28," ",REGISTRATION!F28))</f>
        <v>DE BOISE JAREL R</v>
      </c>
      <c r="D25" s="84">
        <v>35</v>
      </c>
      <c r="E25" s="73">
        <f t="shared" si="23"/>
        <v>70</v>
      </c>
      <c r="F25" s="76">
        <f t="shared" si="0"/>
        <v>21</v>
      </c>
      <c r="G25" s="84">
        <v>35</v>
      </c>
      <c r="H25" s="73">
        <f t="shared" si="2"/>
        <v>50</v>
      </c>
      <c r="I25" s="76">
        <f t="shared" si="1"/>
        <v>15</v>
      </c>
      <c r="J25" s="84">
        <v>10</v>
      </c>
      <c r="K25" s="73">
        <f t="shared" si="3"/>
        <v>100</v>
      </c>
      <c r="L25" s="84">
        <v>28</v>
      </c>
      <c r="M25" s="73">
        <f t="shared" si="4"/>
        <v>93.333333333333329</v>
      </c>
      <c r="N25" s="84">
        <v>25</v>
      </c>
      <c r="O25" s="73">
        <f t="shared" si="5"/>
        <v>100</v>
      </c>
      <c r="P25" s="84">
        <v>25</v>
      </c>
      <c r="Q25" s="73">
        <f t="shared" si="6"/>
        <v>100</v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19.666666666666668</v>
      </c>
      <c r="AO25" s="84">
        <v>100</v>
      </c>
      <c r="AP25" s="73">
        <f t="shared" si="10"/>
        <v>100</v>
      </c>
      <c r="AQ25" s="83">
        <v>100</v>
      </c>
      <c r="AR25" s="73">
        <f t="shared" si="11"/>
        <v>100</v>
      </c>
      <c r="AS25" s="84"/>
      <c r="AT25" s="73" t="str">
        <f t="shared" si="12"/>
        <v/>
      </c>
      <c r="AU25" s="76">
        <f t="shared" si="13"/>
        <v>10</v>
      </c>
      <c r="AV25" s="84">
        <v>50</v>
      </c>
      <c r="AW25" s="73">
        <f t="shared" si="14"/>
        <v>50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5</v>
      </c>
      <c r="BC25" s="78">
        <f t="shared" si="18"/>
        <v>70.666666666666671</v>
      </c>
      <c r="BD25" s="78">
        <f t="shared" si="19"/>
        <v>70.67</v>
      </c>
      <c r="BE25" s="84"/>
      <c r="BF25" s="73" t="str">
        <f t="shared" si="20"/>
        <v/>
      </c>
      <c r="BG25" s="82">
        <f t="shared" si="21"/>
        <v>70.666666666666671</v>
      </c>
      <c r="BH25" s="82">
        <f>IFERROR(VLOOKUP(BG25,REGISTRATION!$Q$22:$R$32,2),"")</f>
        <v>3</v>
      </c>
      <c r="BI25" s="74" t="str">
        <f t="shared" si="22"/>
        <v>PASSED</v>
      </c>
    </row>
    <row r="26" spans="1:61">
      <c r="A26" s="33">
        <f>REGISTRATION!A29</f>
        <v>19</v>
      </c>
      <c r="B26" s="33" t="str">
        <f>REGISTRATION!B29</f>
        <v>2017-01-261</v>
      </c>
      <c r="C26" s="34" t="str">
        <f>UPPER(CONCATENATE(REGISTRATION!C29," ",REGISTRATION!D29," ",REGISTRATION!F29))</f>
        <v>DURON MARY ELAINE R</v>
      </c>
      <c r="D26" s="84">
        <v>29</v>
      </c>
      <c r="E26" s="73">
        <f t="shared" si="23"/>
        <v>57.999999999999993</v>
      </c>
      <c r="F26" s="76">
        <f t="shared" si="0"/>
        <v>17.399999999999999</v>
      </c>
      <c r="G26" s="84">
        <v>56</v>
      </c>
      <c r="H26" s="73">
        <f t="shared" si="2"/>
        <v>80</v>
      </c>
      <c r="I26" s="76">
        <f t="shared" si="1"/>
        <v>24</v>
      </c>
      <c r="J26" s="84">
        <v>9</v>
      </c>
      <c r="K26" s="73">
        <f t="shared" si="3"/>
        <v>90</v>
      </c>
      <c r="L26" s="84">
        <v>27</v>
      </c>
      <c r="M26" s="73">
        <f t="shared" si="4"/>
        <v>90</v>
      </c>
      <c r="N26" s="84">
        <v>25</v>
      </c>
      <c r="O26" s="73">
        <f t="shared" si="5"/>
        <v>100</v>
      </c>
      <c r="P26" s="84">
        <v>25</v>
      </c>
      <c r="Q26" s="73">
        <f t="shared" si="6"/>
        <v>100</v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19</v>
      </c>
      <c r="AO26" s="84">
        <v>100</v>
      </c>
      <c r="AP26" s="73">
        <f t="shared" si="10"/>
        <v>100</v>
      </c>
      <c r="AQ26" s="83">
        <v>100</v>
      </c>
      <c r="AR26" s="73">
        <f t="shared" si="11"/>
        <v>100</v>
      </c>
      <c r="AS26" s="84"/>
      <c r="AT26" s="73" t="str">
        <f t="shared" si="12"/>
        <v/>
      </c>
      <c r="AU26" s="76">
        <f t="shared" si="13"/>
        <v>10</v>
      </c>
      <c r="AV26" s="84">
        <v>98</v>
      </c>
      <c r="AW26" s="73">
        <f t="shared" si="14"/>
        <v>98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9.8000000000000007</v>
      </c>
      <c r="BC26" s="78">
        <f t="shared" si="18"/>
        <v>80.199999999999989</v>
      </c>
      <c r="BD26" s="78">
        <f t="shared" si="19"/>
        <v>80.2</v>
      </c>
      <c r="BE26" s="84"/>
      <c r="BF26" s="73" t="str">
        <f t="shared" si="20"/>
        <v/>
      </c>
      <c r="BG26" s="82">
        <f t="shared" si="21"/>
        <v>80.199999999999989</v>
      </c>
      <c r="BH26" s="82">
        <f>IFERROR(VLOOKUP(BG26,REGISTRATION!$Q$22:$R$32,2),"")</f>
        <v>2.25</v>
      </c>
      <c r="BI26" s="74" t="str">
        <f t="shared" si="22"/>
        <v>PASSED</v>
      </c>
    </row>
    <row r="27" spans="1:61">
      <c r="A27" s="33">
        <f>REGISTRATION!A30</f>
        <v>20</v>
      </c>
      <c r="B27" s="33" t="str">
        <f>REGISTRATION!B30</f>
        <v>2011-01-043</v>
      </c>
      <c r="C27" s="34" t="str">
        <f>UPPER(CONCATENATE(REGISTRATION!C30," ",REGISTRATION!D30," ",REGISTRATION!F30))</f>
        <v>ESTORQUE MICHAEL JOHN M</v>
      </c>
      <c r="D27" s="84">
        <v>35</v>
      </c>
      <c r="E27" s="73">
        <f t="shared" si="23"/>
        <v>70</v>
      </c>
      <c r="F27" s="76">
        <f t="shared" si="0"/>
        <v>21</v>
      </c>
      <c r="G27" s="84">
        <v>52</v>
      </c>
      <c r="H27" s="73">
        <f t="shared" si="2"/>
        <v>74.285714285714292</v>
      </c>
      <c r="I27" s="76">
        <f t="shared" si="1"/>
        <v>22.285714285714288</v>
      </c>
      <c r="J27" s="84">
        <v>10</v>
      </c>
      <c r="K27" s="73">
        <f t="shared" si="3"/>
        <v>100</v>
      </c>
      <c r="L27" s="84">
        <v>25</v>
      </c>
      <c r="M27" s="73">
        <f t="shared" si="4"/>
        <v>83.333333333333343</v>
      </c>
      <c r="N27" s="84">
        <v>15</v>
      </c>
      <c r="O27" s="73">
        <f t="shared" si="5"/>
        <v>60</v>
      </c>
      <c r="P27" s="84">
        <v>12</v>
      </c>
      <c r="Q27" s="73">
        <f t="shared" si="6"/>
        <v>48</v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14.56666666666667</v>
      </c>
      <c r="AO27" s="84">
        <v>100</v>
      </c>
      <c r="AP27" s="73">
        <f t="shared" si="10"/>
        <v>100</v>
      </c>
      <c r="AQ27" s="83">
        <v>100</v>
      </c>
      <c r="AR27" s="73">
        <f t="shared" si="11"/>
        <v>100</v>
      </c>
      <c r="AS27" s="84"/>
      <c r="AT27" s="73" t="str">
        <f t="shared" si="12"/>
        <v/>
      </c>
      <c r="AU27" s="76">
        <f t="shared" si="13"/>
        <v>10</v>
      </c>
      <c r="AV27" s="84">
        <v>85</v>
      </c>
      <c r="AW27" s="73">
        <f t="shared" si="14"/>
        <v>85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8.5</v>
      </c>
      <c r="BC27" s="78">
        <f t="shared" si="18"/>
        <v>76.352380952380955</v>
      </c>
      <c r="BD27" s="78">
        <f t="shared" si="19"/>
        <v>76.349999999999994</v>
      </c>
      <c r="BE27" s="84"/>
      <c r="BF27" s="73" t="str">
        <f t="shared" si="20"/>
        <v/>
      </c>
      <c r="BG27" s="82">
        <f t="shared" si="21"/>
        <v>76.352380952380955</v>
      </c>
      <c r="BH27" s="82">
        <f>IFERROR(VLOOKUP(BG27,REGISTRATION!$Q$22:$R$32,2),"")</f>
        <v>2.75</v>
      </c>
      <c r="BI27" s="74" t="str">
        <f t="shared" si="22"/>
        <v>PASSED</v>
      </c>
    </row>
    <row r="28" spans="1:61">
      <c r="A28" s="33">
        <f>REGISTRATION!A31</f>
        <v>21</v>
      </c>
      <c r="B28" s="33" t="str">
        <f>REGISTRATION!B31</f>
        <v>2017-02-009</v>
      </c>
      <c r="C28" s="34" t="str">
        <f>UPPER(CONCATENATE(REGISTRATION!C31," ",REGISTRATION!D31," ",REGISTRATION!F31))</f>
        <v>FIESTADA CHRISTIAN PAUL A</v>
      </c>
      <c r="D28" s="84">
        <v>10</v>
      </c>
      <c r="E28" s="73">
        <f t="shared" si="23"/>
        <v>20</v>
      </c>
      <c r="F28" s="76">
        <f t="shared" si="0"/>
        <v>6</v>
      </c>
      <c r="G28" s="84">
        <v>37</v>
      </c>
      <c r="H28" s="73">
        <f t="shared" si="2"/>
        <v>52.857142857142861</v>
      </c>
      <c r="I28" s="76">
        <f t="shared" si="1"/>
        <v>15.857142857142858</v>
      </c>
      <c r="J28" s="84">
        <v>10</v>
      </c>
      <c r="K28" s="73">
        <f t="shared" si="3"/>
        <v>100</v>
      </c>
      <c r="L28" s="84">
        <v>25</v>
      </c>
      <c r="M28" s="73">
        <f t="shared" si="4"/>
        <v>83.333333333333343</v>
      </c>
      <c r="N28" s="84">
        <v>25</v>
      </c>
      <c r="O28" s="73">
        <f t="shared" si="5"/>
        <v>100</v>
      </c>
      <c r="P28" s="84">
        <v>25</v>
      </c>
      <c r="Q28" s="73">
        <f t="shared" si="6"/>
        <v>100</v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19.166666666666668</v>
      </c>
      <c r="AO28" s="84">
        <v>100</v>
      </c>
      <c r="AP28" s="73">
        <f t="shared" si="10"/>
        <v>100</v>
      </c>
      <c r="AQ28" s="83">
        <v>100</v>
      </c>
      <c r="AR28" s="73">
        <f t="shared" si="11"/>
        <v>100</v>
      </c>
      <c r="AS28" s="84"/>
      <c r="AT28" s="73" t="str">
        <f t="shared" si="12"/>
        <v/>
      </c>
      <c r="AU28" s="76">
        <f t="shared" si="13"/>
        <v>10</v>
      </c>
      <c r="AV28" s="84">
        <v>85</v>
      </c>
      <c r="AW28" s="73">
        <f t="shared" si="14"/>
        <v>85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8.5</v>
      </c>
      <c r="BC28" s="78">
        <f t="shared" si="18"/>
        <v>59.523809523809533</v>
      </c>
      <c r="BD28" s="78">
        <f t="shared" si="19"/>
        <v>59.52</v>
      </c>
      <c r="BE28" s="84"/>
      <c r="BF28" s="73" t="str">
        <f t="shared" si="20"/>
        <v/>
      </c>
      <c r="BG28" s="82">
        <f t="shared" si="21"/>
        <v>59.523809523809533</v>
      </c>
      <c r="BH28" s="82">
        <f>IFERROR(VLOOKUP(BG28,REGISTRATION!$Q$22:$R$32,2),"")</f>
        <v>5</v>
      </c>
      <c r="BI28" s="74" t="str">
        <f t="shared" si="22"/>
        <v>FAILED</v>
      </c>
    </row>
    <row r="29" spans="1:61">
      <c r="A29" s="33">
        <f>REGISTRATION!A32</f>
        <v>22</v>
      </c>
      <c r="B29" s="33" t="str">
        <f>REGISTRATION!B32</f>
        <v>2017-01-210</v>
      </c>
      <c r="C29" s="34" t="str">
        <f>UPPER(CONCATENATE(REGISTRATION!C32," ",REGISTRATION!D32," ",REGISTRATION!F32))</f>
        <v>GAN CARLOS A</v>
      </c>
      <c r="D29" s="84">
        <v>46</v>
      </c>
      <c r="E29" s="73">
        <f t="shared" si="23"/>
        <v>92</v>
      </c>
      <c r="F29" s="76">
        <f t="shared" si="0"/>
        <v>27.599999999999998</v>
      </c>
      <c r="G29" s="84">
        <v>70</v>
      </c>
      <c r="H29" s="73">
        <f t="shared" si="2"/>
        <v>100</v>
      </c>
      <c r="I29" s="76">
        <f t="shared" si="1"/>
        <v>30</v>
      </c>
      <c r="J29" s="84">
        <v>8</v>
      </c>
      <c r="K29" s="73">
        <f t="shared" si="3"/>
        <v>80</v>
      </c>
      <c r="L29" s="84">
        <v>27</v>
      </c>
      <c r="M29" s="73">
        <f t="shared" si="4"/>
        <v>90</v>
      </c>
      <c r="N29" s="84">
        <v>20</v>
      </c>
      <c r="O29" s="73">
        <f t="shared" si="5"/>
        <v>80</v>
      </c>
      <c r="P29" s="84">
        <v>25</v>
      </c>
      <c r="Q29" s="73">
        <f t="shared" si="6"/>
        <v>100</v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17.5</v>
      </c>
      <c r="AO29" s="84">
        <v>100</v>
      </c>
      <c r="AP29" s="73">
        <f t="shared" si="10"/>
        <v>100</v>
      </c>
      <c r="AQ29" s="83">
        <v>100</v>
      </c>
      <c r="AR29" s="73">
        <f t="shared" si="11"/>
        <v>100</v>
      </c>
      <c r="AS29" s="84"/>
      <c r="AT29" s="73" t="str">
        <f t="shared" si="12"/>
        <v/>
      </c>
      <c r="AU29" s="76">
        <f t="shared" si="13"/>
        <v>10</v>
      </c>
      <c r="AV29" s="84">
        <v>91</v>
      </c>
      <c r="AW29" s="73">
        <f t="shared" si="14"/>
        <v>91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9.1</v>
      </c>
      <c r="BC29" s="78">
        <f t="shared" si="18"/>
        <v>94.199999999999989</v>
      </c>
      <c r="BD29" s="78">
        <f t="shared" si="19"/>
        <v>94.2</v>
      </c>
      <c r="BE29" s="84"/>
      <c r="BF29" s="73" t="str">
        <f t="shared" si="20"/>
        <v/>
      </c>
      <c r="BG29" s="82">
        <f t="shared" si="21"/>
        <v>94.199999999999989</v>
      </c>
      <c r="BH29" s="82">
        <f>IFERROR(VLOOKUP(BG29,REGISTRATION!$Q$22:$R$32,2),"")</f>
        <v>1.25</v>
      </c>
      <c r="BI29" s="74" t="str">
        <f t="shared" si="22"/>
        <v>PASSED</v>
      </c>
    </row>
    <row r="30" spans="1:61">
      <c r="A30" s="33">
        <f>REGISTRATION!A33</f>
        <v>23</v>
      </c>
      <c r="B30" s="33" t="str">
        <f>REGISTRATION!B33</f>
        <v>2017-01-138</v>
      </c>
      <c r="C30" s="34" t="str">
        <f>UPPER(CONCATENATE(REGISTRATION!C33," ",REGISTRATION!D33," ",REGISTRATION!F33))</f>
        <v>GOMEZ CELEEN MAE M</v>
      </c>
      <c r="D30" s="84">
        <v>36</v>
      </c>
      <c r="E30" s="73">
        <f t="shared" si="23"/>
        <v>72</v>
      </c>
      <c r="F30" s="76">
        <f t="shared" si="0"/>
        <v>21.599999999999998</v>
      </c>
      <c r="G30" s="84">
        <v>54</v>
      </c>
      <c r="H30" s="73">
        <f t="shared" si="2"/>
        <v>77.142857142857153</v>
      </c>
      <c r="I30" s="76">
        <f t="shared" si="1"/>
        <v>23.142857142857146</v>
      </c>
      <c r="J30" s="84">
        <v>10</v>
      </c>
      <c r="K30" s="73">
        <f t="shared" si="3"/>
        <v>100</v>
      </c>
      <c r="L30" s="84">
        <v>25</v>
      </c>
      <c r="M30" s="73">
        <f t="shared" si="4"/>
        <v>83.333333333333343</v>
      </c>
      <c r="N30" s="84">
        <v>25</v>
      </c>
      <c r="O30" s="73">
        <f t="shared" si="5"/>
        <v>100</v>
      </c>
      <c r="P30" s="84">
        <v>25</v>
      </c>
      <c r="Q30" s="73">
        <f t="shared" si="6"/>
        <v>100</v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19.166666666666668</v>
      </c>
      <c r="AO30" s="84">
        <v>100</v>
      </c>
      <c r="AP30" s="73">
        <f t="shared" si="10"/>
        <v>100</v>
      </c>
      <c r="AQ30" s="83">
        <v>100</v>
      </c>
      <c r="AR30" s="73">
        <f t="shared" si="11"/>
        <v>100</v>
      </c>
      <c r="AS30" s="84"/>
      <c r="AT30" s="73" t="str">
        <f t="shared" si="12"/>
        <v/>
      </c>
      <c r="AU30" s="76">
        <f t="shared" si="13"/>
        <v>10</v>
      </c>
      <c r="AV30" s="84">
        <v>98</v>
      </c>
      <c r="AW30" s="73">
        <f t="shared" si="14"/>
        <v>98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9.8000000000000007</v>
      </c>
      <c r="BC30" s="78">
        <f t="shared" si="18"/>
        <v>83.709523809523816</v>
      </c>
      <c r="BD30" s="78">
        <f t="shared" si="19"/>
        <v>83.71</v>
      </c>
      <c r="BE30" s="84"/>
      <c r="BF30" s="73" t="str">
        <f t="shared" si="20"/>
        <v/>
      </c>
      <c r="BG30" s="82">
        <f t="shared" si="21"/>
        <v>83.709523809523816</v>
      </c>
      <c r="BH30" s="82">
        <f>IFERROR(VLOOKUP(BG30,REGISTRATION!$Q$22:$R$32,2),"")</f>
        <v>2</v>
      </c>
      <c r="BI30" s="74" t="str">
        <f t="shared" si="22"/>
        <v>PASSED</v>
      </c>
    </row>
    <row r="31" spans="1:61">
      <c r="A31" s="33">
        <f>REGISTRATION!A34</f>
        <v>24</v>
      </c>
      <c r="B31" s="33" t="str">
        <f>REGISTRATION!B34</f>
        <v>2017-01-651</v>
      </c>
      <c r="C31" s="34" t="str">
        <f>UPPER(CONCATENATE(REGISTRATION!C34," ",REGISTRATION!D34," ",REGISTRATION!F34))</f>
        <v>ILAO MARK ANTHONY A</v>
      </c>
      <c r="D31" s="84">
        <v>36</v>
      </c>
      <c r="E31" s="73">
        <f t="shared" si="23"/>
        <v>72</v>
      </c>
      <c r="F31" s="76">
        <f t="shared" si="0"/>
        <v>21.599999999999998</v>
      </c>
      <c r="G31" s="84">
        <v>62</v>
      </c>
      <c r="H31" s="73">
        <f t="shared" si="2"/>
        <v>88.571428571428569</v>
      </c>
      <c r="I31" s="76">
        <f t="shared" si="1"/>
        <v>26.571428571428569</v>
      </c>
      <c r="J31" s="84">
        <v>10</v>
      </c>
      <c r="K31" s="73">
        <f t="shared" si="3"/>
        <v>100</v>
      </c>
      <c r="L31" s="84">
        <v>28</v>
      </c>
      <c r="M31" s="73">
        <f t="shared" si="4"/>
        <v>93.333333333333329</v>
      </c>
      <c r="N31" s="84">
        <v>25</v>
      </c>
      <c r="O31" s="73">
        <f t="shared" si="5"/>
        <v>100</v>
      </c>
      <c r="P31" s="84">
        <v>25</v>
      </c>
      <c r="Q31" s="73">
        <f t="shared" si="6"/>
        <v>100</v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19.666666666666668</v>
      </c>
      <c r="AO31" s="84">
        <v>100</v>
      </c>
      <c r="AP31" s="73">
        <f t="shared" si="10"/>
        <v>100</v>
      </c>
      <c r="AQ31" s="83">
        <v>100</v>
      </c>
      <c r="AR31" s="73">
        <f t="shared" si="11"/>
        <v>100</v>
      </c>
      <c r="AS31" s="84"/>
      <c r="AT31" s="73" t="str">
        <f t="shared" si="12"/>
        <v/>
      </c>
      <c r="AU31" s="76">
        <f t="shared" si="13"/>
        <v>10</v>
      </c>
      <c r="AV31" s="84">
        <v>98</v>
      </c>
      <c r="AW31" s="73">
        <f t="shared" si="14"/>
        <v>98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9.8000000000000007</v>
      </c>
      <c r="BC31" s="78">
        <f t="shared" si="18"/>
        <v>87.638095238095232</v>
      </c>
      <c r="BD31" s="78">
        <f t="shared" si="19"/>
        <v>87.64</v>
      </c>
      <c r="BE31" s="84"/>
      <c r="BF31" s="73" t="str">
        <f t="shared" si="20"/>
        <v/>
      </c>
      <c r="BG31" s="82">
        <f t="shared" si="21"/>
        <v>87.638095238095232</v>
      </c>
      <c r="BH31" s="82">
        <f>IFERROR(VLOOKUP(BG31,REGISTRATION!$Q$22:$R$32,2),"")</f>
        <v>1.75</v>
      </c>
      <c r="BI31" s="74" t="str">
        <f t="shared" si="22"/>
        <v>PASSED</v>
      </c>
    </row>
    <row r="32" spans="1:61">
      <c r="A32" s="33">
        <f>REGISTRATION!A35</f>
        <v>25</v>
      </c>
      <c r="B32" s="33" t="str">
        <f>REGISTRATION!B35</f>
        <v>2017-01-274</v>
      </c>
      <c r="C32" s="34" t="str">
        <f>UPPER(CONCATENATE(REGISTRATION!C35," ",REGISTRATION!D35," ",REGISTRATION!F35))</f>
        <v>JARDIN JESRI R</v>
      </c>
      <c r="D32" s="84">
        <v>26</v>
      </c>
      <c r="E32" s="73">
        <f t="shared" si="23"/>
        <v>52</v>
      </c>
      <c r="F32" s="76">
        <f t="shared" si="0"/>
        <v>15.6</v>
      </c>
      <c r="G32" s="84">
        <v>51</v>
      </c>
      <c r="H32" s="73">
        <f t="shared" si="2"/>
        <v>72.857142857142847</v>
      </c>
      <c r="I32" s="76">
        <f t="shared" si="1"/>
        <v>21.857142857142854</v>
      </c>
      <c r="J32" s="84">
        <v>10</v>
      </c>
      <c r="K32" s="73">
        <f t="shared" si="3"/>
        <v>100</v>
      </c>
      <c r="L32" s="84">
        <v>24</v>
      </c>
      <c r="M32" s="73">
        <f t="shared" si="4"/>
        <v>80</v>
      </c>
      <c r="N32" s="84">
        <v>20</v>
      </c>
      <c r="O32" s="73">
        <f t="shared" si="5"/>
        <v>80</v>
      </c>
      <c r="P32" s="84">
        <v>17</v>
      </c>
      <c r="Q32" s="73">
        <f t="shared" si="6"/>
        <v>68</v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16.400000000000002</v>
      </c>
      <c r="AO32" s="84">
        <v>100</v>
      </c>
      <c r="AP32" s="73">
        <f t="shared" si="10"/>
        <v>100</v>
      </c>
      <c r="AQ32" s="83">
        <v>100</v>
      </c>
      <c r="AR32" s="73">
        <f t="shared" si="11"/>
        <v>100</v>
      </c>
      <c r="AS32" s="84"/>
      <c r="AT32" s="73" t="str">
        <f t="shared" si="12"/>
        <v/>
      </c>
      <c r="AU32" s="76">
        <f t="shared" si="13"/>
        <v>10</v>
      </c>
      <c r="AV32" s="84">
        <v>91</v>
      </c>
      <c r="AW32" s="73">
        <f t="shared" si="14"/>
        <v>91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9.1</v>
      </c>
      <c r="BC32" s="78">
        <f t="shared" si="18"/>
        <v>72.957142857142856</v>
      </c>
      <c r="BD32" s="78">
        <f t="shared" si="19"/>
        <v>72.959999999999994</v>
      </c>
      <c r="BE32" s="84"/>
      <c r="BF32" s="73" t="str">
        <f t="shared" si="20"/>
        <v/>
      </c>
      <c r="BG32" s="82">
        <f t="shared" si="21"/>
        <v>72.957142857142856</v>
      </c>
      <c r="BH32" s="82">
        <f>IFERROR(VLOOKUP(BG32,REGISTRATION!$Q$22:$R$32,2),"")</f>
        <v>3</v>
      </c>
      <c r="BI32" s="74" t="str">
        <f t="shared" si="22"/>
        <v>PASSED</v>
      </c>
    </row>
    <row r="33" spans="1:61">
      <c r="A33" s="33">
        <f>REGISTRATION!A39</f>
        <v>29</v>
      </c>
      <c r="B33" s="33" t="str">
        <f>REGISTRATION!B39</f>
        <v>2017-01-101</v>
      </c>
      <c r="C33" s="34" t="str">
        <f>UPPER(CONCATENATE(REGISTRATION!C39," ",REGISTRATION!D39," ",REGISTRATION!F39))</f>
        <v>MUNCADA JESTER C</v>
      </c>
      <c r="D33" s="84">
        <v>34</v>
      </c>
      <c r="E33" s="73">
        <f t="shared" si="23"/>
        <v>68</v>
      </c>
      <c r="F33" s="76">
        <f t="shared" si="0"/>
        <v>20.399999999999999</v>
      </c>
      <c r="G33" s="84">
        <v>67</v>
      </c>
      <c r="H33" s="73">
        <f t="shared" si="2"/>
        <v>95.714285714285722</v>
      </c>
      <c r="I33" s="76">
        <f t="shared" si="1"/>
        <v>28.714285714285715</v>
      </c>
      <c r="J33" s="84">
        <v>4</v>
      </c>
      <c r="K33" s="73">
        <f t="shared" si="3"/>
        <v>40</v>
      </c>
      <c r="L33" s="84">
        <v>25</v>
      </c>
      <c r="M33" s="73">
        <f t="shared" si="4"/>
        <v>83.333333333333343</v>
      </c>
      <c r="N33" s="84">
        <v>17</v>
      </c>
      <c r="O33" s="73">
        <f t="shared" si="5"/>
        <v>68</v>
      </c>
      <c r="P33" s="84">
        <v>25</v>
      </c>
      <c r="Q33" s="73">
        <f t="shared" si="6"/>
        <v>100</v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14.56666666666667</v>
      </c>
      <c r="AO33" s="84">
        <v>100</v>
      </c>
      <c r="AP33" s="73">
        <f t="shared" si="10"/>
        <v>100</v>
      </c>
      <c r="AQ33" s="83">
        <v>100</v>
      </c>
      <c r="AR33" s="73">
        <f t="shared" si="11"/>
        <v>100</v>
      </c>
      <c r="AS33" s="84"/>
      <c r="AT33" s="73" t="str">
        <f t="shared" si="12"/>
        <v/>
      </c>
      <c r="AU33" s="76">
        <f t="shared" si="13"/>
        <v>10</v>
      </c>
      <c r="AV33" s="84">
        <v>95</v>
      </c>
      <c r="AW33" s="73">
        <f t="shared" si="14"/>
        <v>95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9.5</v>
      </c>
      <c r="BC33" s="78">
        <f t="shared" si="18"/>
        <v>83.180952380952391</v>
      </c>
      <c r="BD33" s="78">
        <f t="shared" si="19"/>
        <v>83.18</v>
      </c>
      <c r="BE33" s="84"/>
      <c r="BF33" s="73" t="str">
        <f t="shared" si="20"/>
        <v/>
      </c>
      <c r="BG33" s="82">
        <f t="shared" si="21"/>
        <v>83.180952380952391</v>
      </c>
      <c r="BH33" s="82">
        <f>IFERROR(VLOOKUP(BG33,REGISTRATION!$Q$22:$R$32,2),"")</f>
        <v>2.25</v>
      </c>
      <c r="BI33" s="74" t="str">
        <f t="shared" si="22"/>
        <v>PASSED</v>
      </c>
    </row>
    <row r="34" spans="1:61">
      <c r="A34" s="33">
        <f>REGISTRATION!A40</f>
        <v>30</v>
      </c>
      <c r="B34" s="33" t="str">
        <f>REGISTRATION!B40</f>
        <v>2017-01-006</v>
      </c>
      <c r="C34" s="34" t="str">
        <f>UPPER(CONCATENATE(REGISTRATION!C40," ",REGISTRATION!D40," ",REGISTRATION!F40))</f>
        <v>MURILLO MATTHEW S</v>
      </c>
      <c r="D34" s="84">
        <v>35</v>
      </c>
      <c r="E34" s="73">
        <f t="shared" si="23"/>
        <v>70</v>
      </c>
      <c r="F34" s="76">
        <f t="shared" si="0"/>
        <v>21</v>
      </c>
      <c r="G34" s="84">
        <v>35</v>
      </c>
      <c r="H34" s="73">
        <f t="shared" si="2"/>
        <v>50</v>
      </c>
      <c r="I34" s="76">
        <f t="shared" si="1"/>
        <v>15</v>
      </c>
      <c r="J34" s="84">
        <v>9</v>
      </c>
      <c r="K34" s="73">
        <f t="shared" si="3"/>
        <v>90</v>
      </c>
      <c r="L34" s="84">
        <v>28</v>
      </c>
      <c r="M34" s="73">
        <f t="shared" si="4"/>
        <v>93.333333333333329</v>
      </c>
      <c r="N34" s="84">
        <v>25</v>
      </c>
      <c r="O34" s="73">
        <f t="shared" si="5"/>
        <v>100</v>
      </c>
      <c r="P34" s="84">
        <v>25</v>
      </c>
      <c r="Q34" s="73">
        <f t="shared" si="6"/>
        <v>100</v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19.166666666666668</v>
      </c>
      <c r="AO34" s="84">
        <v>100</v>
      </c>
      <c r="AP34" s="73">
        <f t="shared" si="10"/>
        <v>100</v>
      </c>
      <c r="AQ34" s="83">
        <v>100</v>
      </c>
      <c r="AR34" s="73">
        <f t="shared" si="11"/>
        <v>100</v>
      </c>
      <c r="AS34" s="84"/>
      <c r="AT34" s="73" t="str">
        <f t="shared" si="12"/>
        <v/>
      </c>
      <c r="AU34" s="76">
        <f t="shared" si="13"/>
        <v>10</v>
      </c>
      <c r="AV34" s="84">
        <v>50</v>
      </c>
      <c r="AW34" s="73">
        <f t="shared" si="14"/>
        <v>50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5</v>
      </c>
      <c r="BC34" s="78">
        <f t="shared" si="18"/>
        <v>70.166666666666671</v>
      </c>
      <c r="BD34" s="78">
        <f t="shared" si="19"/>
        <v>70.17</v>
      </c>
      <c r="BE34" s="84"/>
      <c r="BF34" s="73" t="str">
        <f t="shared" si="20"/>
        <v/>
      </c>
      <c r="BG34" s="82">
        <f t="shared" si="21"/>
        <v>70.166666666666671</v>
      </c>
      <c r="BH34" s="82">
        <f>IFERROR(VLOOKUP(BG34,REGISTRATION!$Q$22:$R$32,2),"")</f>
        <v>3</v>
      </c>
      <c r="BI34" s="74" t="str">
        <f t="shared" si="22"/>
        <v>PASSED</v>
      </c>
    </row>
    <row r="35" spans="1:61">
      <c r="A35" s="33">
        <f>REGISTRATION!A41</f>
        <v>31</v>
      </c>
      <c r="B35" s="33" t="str">
        <f>REGISTRATION!B41</f>
        <v>2017-01-133</v>
      </c>
      <c r="C35" s="34" t="str">
        <f>UPPER(CONCATENATE(REGISTRATION!C41," ",REGISTRATION!D41," ",REGISTRATION!F41))</f>
        <v>NOYNOYAN BRYAN KENTT B</v>
      </c>
      <c r="D35" s="84">
        <v>40</v>
      </c>
      <c r="E35" s="73">
        <f t="shared" si="23"/>
        <v>80</v>
      </c>
      <c r="F35" s="76">
        <f t="shared" si="0"/>
        <v>24</v>
      </c>
      <c r="G35" s="84">
        <v>67</v>
      </c>
      <c r="H35" s="73">
        <f t="shared" si="2"/>
        <v>95.714285714285722</v>
      </c>
      <c r="I35" s="76">
        <f t="shared" si="1"/>
        <v>28.714285714285715</v>
      </c>
      <c r="J35" s="84">
        <v>10</v>
      </c>
      <c r="K35" s="73">
        <f t="shared" si="3"/>
        <v>100</v>
      </c>
      <c r="L35" s="84">
        <v>26</v>
      </c>
      <c r="M35" s="73">
        <f t="shared" si="4"/>
        <v>86.666666666666671</v>
      </c>
      <c r="N35" s="84">
        <v>25</v>
      </c>
      <c r="O35" s="73">
        <f t="shared" si="5"/>
        <v>100</v>
      </c>
      <c r="P35" s="84">
        <v>25</v>
      </c>
      <c r="Q35" s="73">
        <f t="shared" si="6"/>
        <v>100</v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19.333333333333336</v>
      </c>
      <c r="AO35" s="84">
        <v>100</v>
      </c>
      <c r="AP35" s="73">
        <f t="shared" si="10"/>
        <v>100</v>
      </c>
      <c r="AQ35" s="83">
        <v>100</v>
      </c>
      <c r="AR35" s="73">
        <f t="shared" si="11"/>
        <v>100</v>
      </c>
      <c r="AS35" s="84"/>
      <c r="AT35" s="73" t="str">
        <f t="shared" si="12"/>
        <v/>
      </c>
      <c r="AU35" s="76">
        <f t="shared" si="13"/>
        <v>10</v>
      </c>
      <c r="AV35" s="84">
        <v>95</v>
      </c>
      <c r="AW35" s="73">
        <f t="shared" si="14"/>
        <v>95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9.5</v>
      </c>
      <c r="BC35" s="78">
        <f t="shared" si="18"/>
        <v>91.547619047619051</v>
      </c>
      <c r="BD35" s="78">
        <f t="shared" si="19"/>
        <v>91.55</v>
      </c>
      <c r="BE35" s="84"/>
      <c r="BF35" s="73" t="str">
        <f t="shared" si="20"/>
        <v/>
      </c>
      <c r="BG35" s="82">
        <f t="shared" si="21"/>
        <v>91.547619047619051</v>
      </c>
      <c r="BH35" s="82">
        <f>IFERROR(VLOOKUP(BG35,REGISTRATION!$Q$22:$R$32,2),"")</f>
        <v>1.5</v>
      </c>
      <c r="BI35" s="74" t="str">
        <f t="shared" si="22"/>
        <v>PASSED</v>
      </c>
    </row>
    <row r="36" spans="1:61">
      <c r="A36" s="33">
        <f>REGISTRATION!A42</f>
        <v>32</v>
      </c>
      <c r="B36" s="33" t="str">
        <f>REGISTRATION!B42</f>
        <v>2017-01-255</v>
      </c>
      <c r="C36" s="34" t="str">
        <f>UPPER(CONCATENATE(REGISTRATION!C42," ",REGISTRATION!D42," ",REGISTRATION!F42))</f>
        <v>ORNALES AIRON PAUL T</v>
      </c>
      <c r="D36" s="84">
        <v>35</v>
      </c>
      <c r="E36" s="73">
        <f t="shared" si="23"/>
        <v>70</v>
      </c>
      <c r="F36" s="76">
        <f t="shared" si="0"/>
        <v>21</v>
      </c>
      <c r="G36" s="84">
        <v>59</v>
      </c>
      <c r="H36" s="73">
        <f t="shared" si="2"/>
        <v>84.285714285714292</v>
      </c>
      <c r="I36" s="76">
        <f t="shared" si="1"/>
        <v>25.285714285714288</v>
      </c>
      <c r="J36" s="84">
        <v>10</v>
      </c>
      <c r="K36" s="73">
        <f t="shared" si="3"/>
        <v>100</v>
      </c>
      <c r="L36" s="84">
        <v>22</v>
      </c>
      <c r="M36" s="73">
        <f t="shared" si="4"/>
        <v>73.333333333333329</v>
      </c>
      <c r="N36" s="84">
        <v>25</v>
      </c>
      <c r="O36" s="73">
        <f t="shared" si="5"/>
        <v>100</v>
      </c>
      <c r="P36" s="84">
        <v>25</v>
      </c>
      <c r="Q36" s="73">
        <f t="shared" si="6"/>
        <v>100</v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18.666666666666668</v>
      </c>
      <c r="AO36" s="84">
        <v>100</v>
      </c>
      <c r="AP36" s="73">
        <f t="shared" si="10"/>
        <v>100</v>
      </c>
      <c r="AQ36" s="83">
        <v>100</v>
      </c>
      <c r="AR36" s="73">
        <f t="shared" si="11"/>
        <v>100</v>
      </c>
      <c r="AS36" s="84"/>
      <c r="AT36" s="73" t="str">
        <f t="shared" si="12"/>
        <v/>
      </c>
      <c r="AU36" s="76">
        <f t="shared" si="13"/>
        <v>10</v>
      </c>
      <c r="AV36" s="84">
        <v>96</v>
      </c>
      <c r="AW36" s="73">
        <f t="shared" si="14"/>
        <v>96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9.6000000000000014</v>
      </c>
      <c r="BC36" s="78">
        <f t="shared" si="18"/>
        <v>84.552380952380958</v>
      </c>
      <c r="BD36" s="78">
        <f t="shared" si="19"/>
        <v>84.55</v>
      </c>
      <c r="BE36" s="84"/>
      <c r="BF36" s="73" t="str">
        <f t="shared" si="20"/>
        <v/>
      </c>
      <c r="BG36" s="82">
        <f t="shared" si="21"/>
        <v>84.552380952380958</v>
      </c>
      <c r="BH36" s="82">
        <f>IFERROR(VLOOKUP(BG36,REGISTRATION!$Q$22:$R$32,2),"")</f>
        <v>2</v>
      </c>
      <c r="BI36" s="74" t="str">
        <f t="shared" si="22"/>
        <v>PASSED</v>
      </c>
    </row>
    <row r="37" spans="1:61">
      <c r="A37" s="33">
        <f>REGISTRATION!A43</f>
        <v>33</v>
      </c>
      <c r="B37" s="33" t="str">
        <f>REGISTRATION!B43</f>
        <v>2017-01-285</v>
      </c>
      <c r="C37" s="34" t="str">
        <f>UPPER(CONCATENATE(REGISTRATION!C43," ",REGISTRATION!D43," ",REGISTRATION!F43))</f>
        <v>PALING LESLIE G</v>
      </c>
      <c r="D37" s="84">
        <v>28</v>
      </c>
      <c r="E37" s="73">
        <f t="shared" si="23"/>
        <v>56.000000000000007</v>
      </c>
      <c r="F37" s="76">
        <f t="shared" ref="F37:F65" si="24">IFERROR((E37*$F$7), " ")</f>
        <v>16.8</v>
      </c>
      <c r="G37" s="84">
        <v>49</v>
      </c>
      <c r="H37" s="73">
        <f t="shared" si="2"/>
        <v>70</v>
      </c>
      <c r="I37" s="76">
        <f t="shared" ref="I37:I65" si="25">IFERROR((H37*$I$7), "")</f>
        <v>21</v>
      </c>
      <c r="J37" s="84">
        <v>8</v>
      </c>
      <c r="K37" s="73">
        <f t="shared" si="3"/>
        <v>80</v>
      </c>
      <c r="L37" s="84">
        <v>20</v>
      </c>
      <c r="M37" s="73">
        <f t="shared" si="4"/>
        <v>66.666666666666657</v>
      </c>
      <c r="N37" s="84">
        <v>25</v>
      </c>
      <c r="O37" s="73">
        <f t="shared" si="5"/>
        <v>100</v>
      </c>
      <c r="P37" s="84">
        <v>25</v>
      </c>
      <c r="Q37" s="73">
        <f t="shared" si="6"/>
        <v>100</v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17.333333333333332</v>
      </c>
      <c r="AO37" s="84">
        <v>100</v>
      </c>
      <c r="AP37" s="73">
        <f t="shared" si="10"/>
        <v>100</v>
      </c>
      <c r="AQ37" s="83">
        <v>100</v>
      </c>
      <c r="AR37" s="73">
        <f t="shared" si="11"/>
        <v>100</v>
      </c>
      <c r="AS37" s="84"/>
      <c r="AT37" s="73" t="str">
        <f t="shared" si="12"/>
        <v/>
      </c>
      <c r="AU37" s="76">
        <f t="shared" si="13"/>
        <v>10</v>
      </c>
      <c r="AV37" s="84">
        <v>50</v>
      </c>
      <c r="AW37" s="73">
        <f t="shared" si="14"/>
        <v>50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5</v>
      </c>
      <c r="BC37" s="78">
        <f t="shared" si="18"/>
        <v>70.133333333333326</v>
      </c>
      <c r="BD37" s="78">
        <f t="shared" si="19"/>
        <v>70.13</v>
      </c>
      <c r="BE37" s="84"/>
      <c r="BF37" s="73" t="str">
        <f t="shared" si="20"/>
        <v/>
      </c>
      <c r="BG37" s="82">
        <f t="shared" si="21"/>
        <v>70.133333333333326</v>
      </c>
      <c r="BH37" s="82">
        <f>IFERROR(VLOOKUP(BG37,REGISTRATION!$Q$22:$R$32,2),"")</f>
        <v>3</v>
      </c>
      <c r="BI37" s="74" t="str">
        <f t="shared" si="22"/>
        <v>PASSED</v>
      </c>
    </row>
    <row r="38" spans="1:61">
      <c r="A38" s="33">
        <f>REGISTRATION!A44</f>
        <v>34</v>
      </c>
      <c r="B38" s="33" t="str">
        <f>REGISTRATION!B44</f>
        <v>2017-01-438</v>
      </c>
      <c r="C38" s="34" t="str">
        <f>UPPER(CONCATENATE(REGISTRATION!C44," ",REGISTRATION!D44," ",REGISTRATION!F44))</f>
        <v>PAPA JEFFERSON C</v>
      </c>
      <c r="D38" s="84">
        <v>20</v>
      </c>
      <c r="E38" s="73">
        <f t="shared" si="23"/>
        <v>40</v>
      </c>
      <c r="F38" s="76">
        <f t="shared" si="24"/>
        <v>12</v>
      </c>
      <c r="G38" s="84">
        <v>31</v>
      </c>
      <c r="H38" s="73">
        <f t="shared" si="2"/>
        <v>44.285714285714285</v>
      </c>
      <c r="I38" s="76">
        <f t="shared" si="25"/>
        <v>13.285714285714285</v>
      </c>
      <c r="J38" s="84">
        <v>10</v>
      </c>
      <c r="K38" s="73">
        <f t="shared" si="3"/>
        <v>100</v>
      </c>
      <c r="L38" s="84">
        <v>23</v>
      </c>
      <c r="M38" s="73">
        <f t="shared" si="4"/>
        <v>76.666666666666671</v>
      </c>
      <c r="N38" s="84">
        <v>25</v>
      </c>
      <c r="O38" s="73">
        <f t="shared" si="5"/>
        <v>100</v>
      </c>
      <c r="P38" s="84">
        <v>25</v>
      </c>
      <c r="Q38" s="73">
        <f t="shared" si="6"/>
        <v>100</v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18.833333333333336</v>
      </c>
      <c r="AO38" s="84">
        <v>100</v>
      </c>
      <c r="AP38" s="73">
        <f t="shared" si="10"/>
        <v>100</v>
      </c>
      <c r="AQ38" s="83">
        <v>100</v>
      </c>
      <c r="AR38" s="73">
        <f t="shared" si="11"/>
        <v>100</v>
      </c>
      <c r="AS38" s="84"/>
      <c r="AT38" s="73" t="str">
        <f t="shared" si="12"/>
        <v/>
      </c>
      <c r="AU38" s="76">
        <f t="shared" si="13"/>
        <v>10</v>
      </c>
      <c r="AV38" s="84">
        <v>95</v>
      </c>
      <c r="AW38" s="73">
        <f t="shared" si="14"/>
        <v>95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9.5</v>
      </c>
      <c r="BC38" s="78">
        <f t="shared" si="18"/>
        <v>63.61904761904762</v>
      </c>
      <c r="BD38" s="78">
        <f t="shared" si="19"/>
        <v>63.62</v>
      </c>
      <c r="BE38" s="84"/>
      <c r="BF38" s="73" t="str">
        <f t="shared" si="20"/>
        <v/>
      </c>
      <c r="BG38" s="82">
        <f t="shared" si="21"/>
        <v>63.61904761904762</v>
      </c>
      <c r="BH38" s="82">
        <f>IFERROR(VLOOKUP(BG38,REGISTRATION!$Q$22:$R$32,2),"")</f>
        <v>5</v>
      </c>
      <c r="BI38" s="74" t="str">
        <f t="shared" si="22"/>
        <v>FAILED</v>
      </c>
    </row>
    <row r="39" spans="1:61">
      <c r="A39" s="33">
        <f>REGISTRATION!A45</f>
        <v>35</v>
      </c>
      <c r="B39" s="33" t="str">
        <f>REGISTRATION!B45</f>
        <v>2015-02-080</v>
      </c>
      <c r="C39" s="34" t="str">
        <f>UPPER(CONCATENATE(REGISTRATION!C45," ",REGISTRATION!D45," ",REGISTRATION!F45))</f>
        <v>PEREA KIM NATHANIEL C</v>
      </c>
      <c r="D39" s="84">
        <v>32</v>
      </c>
      <c r="E39" s="73">
        <f t="shared" si="23"/>
        <v>64</v>
      </c>
      <c r="F39" s="76">
        <f t="shared" si="24"/>
        <v>19.2</v>
      </c>
      <c r="G39" s="84">
        <v>67</v>
      </c>
      <c r="H39" s="73">
        <f t="shared" si="2"/>
        <v>95.714285714285722</v>
      </c>
      <c r="I39" s="76">
        <f t="shared" si="25"/>
        <v>28.714285714285715</v>
      </c>
      <c r="J39" s="84">
        <v>10</v>
      </c>
      <c r="K39" s="73">
        <f t="shared" si="3"/>
        <v>100</v>
      </c>
      <c r="L39" s="84">
        <v>26</v>
      </c>
      <c r="M39" s="73">
        <f t="shared" si="4"/>
        <v>86.666666666666671</v>
      </c>
      <c r="N39" s="84">
        <v>25</v>
      </c>
      <c r="O39" s="73">
        <f t="shared" si="5"/>
        <v>100</v>
      </c>
      <c r="P39" s="84">
        <v>25</v>
      </c>
      <c r="Q39" s="73">
        <f t="shared" si="6"/>
        <v>100</v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19.333333333333336</v>
      </c>
      <c r="AO39" s="84">
        <v>100</v>
      </c>
      <c r="AP39" s="73">
        <f t="shared" si="10"/>
        <v>100</v>
      </c>
      <c r="AQ39" s="83">
        <v>100</v>
      </c>
      <c r="AR39" s="73">
        <f t="shared" si="11"/>
        <v>100</v>
      </c>
      <c r="AS39" s="84"/>
      <c r="AT39" s="73" t="str">
        <f t="shared" si="12"/>
        <v/>
      </c>
      <c r="AU39" s="76">
        <f t="shared" si="13"/>
        <v>10</v>
      </c>
      <c r="AV39" s="84">
        <v>99</v>
      </c>
      <c r="AW39" s="73">
        <f t="shared" si="14"/>
        <v>99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9.9</v>
      </c>
      <c r="BC39" s="78">
        <f t="shared" si="18"/>
        <v>87.147619047619045</v>
      </c>
      <c r="BD39" s="78">
        <f t="shared" si="19"/>
        <v>87.15</v>
      </c>
      <c r="BE39" s="84"/>
      <c r="BF39" s="73" t="str">
        <f t="shared" si="20"/>
        <v/>
      </c>
      <c r="BG39" s="82">
        <f t="shared" si="21"/>
        <v>87.147619047619045</v>
      </c>
      <c r="BH39" s="82">
        <f>IFERROR(VLOOKUP(BG39,REGISTRATION!$Q$22:$R$32,2),"")</f>
        <v>1.75</v>
      </c>
      <c r="BI39" s="74" t="str">
        <f t="shared" si="22"/>
        <v>PASSED</v>
      </c>
    </row>
    <row r="40" spans="1:61">
      <c r="A40" s="33">
        <f>REGISTRATION!A46</f>
        <v>36</v>
      </c>
      <c r="B40" s="33" t="str">
        <f>REGISTRATION!B46</f>
        <v>2017-01-207</v>
      </c>
      <c r="C40" s="34" t="str">
        <f>UPPER(CONCATENATE(REGISTRATION!C46," ",REGISTRATION!D46," ",REGISTRATION!F46))</f>
        <v>SANCHEZ JOEY JR. B</v>
      </c>
      <c r="D40" s="84">
        <v>33</v>
      </c>
      <c r="E40" s="73">
        <f t="shared" si="23"/>
        <v>66</v>
      </c>
      <c r="F40" s="76">
        <f t="shared" si="24"/>
        <v>19.8</v>
      </c>
      <c r="G40" s="84">
        <v>38</v>
      </c>
      <c r="H40" s="73">
        <f t="shared" si="2"/>
        <v>54.285714285714285</v>
      </c>
      <c r="I40" s="76">
        <f t="shared" si="25"/>
        <v>16.285714285714285</v>
      </c>
      <c r="J40" s="84">
        <v>10</v>
      </c>
      <c r="K40" s="73">
        <f t="shared" si="3"/>
        <v>100</v>
      </c>
      <c r="L40" s="84">
        <v>26</v>
      </c>
      <c r="M40" s="73">
        <f t="shared" si="4"/>
        <v>86.666666666666671</v>
      </c>
      <c r="N40" s="84">
        <v>25</v>
      </c>
      <c r="O40" s="73">
        <f t="shared" si="5"/>
        <v>100</v>
      </c>
      <c r="P40" s="84">
        <v>25</v>
      </c>
      <c r="Q40" s="73">
        <f t="shared" si="6"/>
        <v>100</v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19.333333333333336</v>
      </c>
      <c r="AO40" s="84">
        <v>100</v>
      </c>
      <c r="AP40" s="73">
        <f t="shared" si="10"/>
        <v>100</v>
      </c>
      <c r="AQ40" s="83">
        <v>100</v>
      </c>
      <c r="AR40" s="73">
        <f t="shared" si="11"/>
        <v>100</v>
      </c>
      <c r="AS40" s="84"/>
      <c r="AT40" s="73" t="str">
        <f t="shared" si="12"/>
        <v/>
      </c>
      <c r="AU40" s="76">
        <f t="shared" si="13"/>
        <v>10</v>
      </c>
      <c r="AV40" s="84">
        <v>50</v>
      </c>
      <c r="AW40" s="73">
        <f t="shared" si="14"/>
        <v>50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5</v>
      </c>
      <c r="BC40" s="78">
        <f t="shared" si="18"/>
        <v>70.419047619047618</v>
      </c>
      <c r="BD40" s="78">
        <f t="shared" si="19"/>
        <v>70.42</v>
      </c>
      <c r="BE40" s="84"/>
      <c r="BF40" s="73" t="str">
        <f t="shared" si="20"/>
        <v/>
      </c>
      <c r="BG40" s="82">
        <f t="shared" si="21"/>
        <v>70.419047619047618</v>
      </c>
      <c r="BH40" s="82">
        <f>IFERROR(VLOOKUP(BG40,REGISTRATION!$Q$22:$R$32,2),"")</f>
        <v>3</v>
      </c>
      <c r="BI40" s="74" t="str">
        <f t="shared" si="22"/>
        <v>PASSED</v>
      </c>
    </row>
    <row r="41" spans="1:61">
      <c r="A41" s="33">
        <f>REGISTRATION!A47</f>
        <v>37</v>
      </c>
      <c r="B41" s="33" t="str">
        <f>REGISTRATION!B47</f>
        <v>2012-01-513</v>
      </c>
      <c r="C41" s="34" t="str">
        <f>UPPER(CONCATENATE(REGISTRATION!C47," ",REGISTRATION!D47," ",REGISTRATION!F47))</f>
        <v>SIERRA JADE R</v>
      </c>
      <c r="D41" s="84">
        <v>41</v>
      </c>
      <c r="E41" s="73">
        <f t="shared" si="23"/>
        <v>82</v>
      </c>
      <c r="F41" s="76">
        <f t="shared" si="24"/>
        <v>24.599999999999998</v>
      </c>
      <c r="G41" s="84">
        <v>68</v>
      </c>
      <c r="H41" s="73">
        <f t="shared" si="2"/>
        <v>97.142857142857139</v>
      </c>
      <c r="I41" s="76">
        <f t="shared" si="25"/>
        <v>29.142857142857139</v>
      </c>
      <c r="J41" s="84">
        <v>10</v>
      </c>
      <c r="K41" s="73">
        <f t="shared" si="3"/>
        <v>100</v>
      </c>
      <c r="L41" s="84">
        <v>25</v>
      </c>
      <c r="M41" s="73">
        <f t="shared" si="4"/>
        <v>83.333333333333343</v>
      </c>
      <c r="N41" s="84">
        <v>25</v>
      </c>
      <c r="O41" s="73">
        <f t="shared" si="5"/>
        <v>100</v>
      </c>
      <c r="P41" s="84">
        <v>25</v>
      </c>
      <c r="Q41" s="73">
        <f t="shared" si="6"/>
        <v>100</v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19.166666666666668</v>
      </c>
      <c r="AO41" s="84">
        <v>100</v>
      </c>
      <c r="AP41" s="73">
        <f t="shared" si="10"/>
        <v>100</v>
      </c>
      <c r="AQ41" s="83">
        <v>100</v>
      </c>
      <c r="AR41" s="73">
        <f t="shared" si="11"/>
        <v>100</v>
      </c>
      <c r="AS41" s="84"/>
      <c r="AT41" s="73" t="str">
        <f t="shared" si="12"/>
        <v/>
      </c>
      <c r="AU41" s="76">
        <f t="shared" si="13"/>
        <v>10</v>
      </c>
      <c r="AV41" s="84">
        <v>96</v>
      </c>
      <c r="AW41" s="73">
        <f t="shared" si="14"/>
        <v>96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9.6000000000000014</v>
      </c>
      <c r="BC41" s="78">
        <f t="shared" si="18"/>
        <v>92.509523809523799</v>
      </c>
      <c r="BD41" s="78">
        <f t="shared" si="19"/>
        <v>92.51</v>
      </c>
      <c r="BE41" s="84"/>
      <c r="BF41" s="73" t="str">
        <f t="shared" si="20"/>
        <v/>
      </c>
      <c r="BG41" s="82">
        <f t="shared" si="21"/>
        <v>92.509523809523799</v>
      </c>
      <c r="BH41" s="82">
        <f>IFERROR(VLOOKUP(BG41,REGISTRATION!$Q$22:$R$32,2),"")</f>
        <v>1.5</v>
      </c>
      <c r="BI41" s="74" t="str">
        <f t="shared" si="22"/>
        <v>PASSED</v>
      </c>
    </row>
    <row r="42" spans="1:61">
      <c r="A42" s="33">
        <f>REGISTRATION!A48</f>
        <v>38</v>
      </c>
      <c r="B42" s="33" t="str">
        <f>REGISTRATION!B48</f>
        <v>2017-01-517</v>
      </c>
      <c r="C42" s="34" t="str">
        <f>UPPER(CONCATENATE(REGISTRATION!C48," ",REGISTRATION!D48," ",REGISTRATION!F48))</f>
        <v>TALON NORLEE B</v>
      </c>
      <c r="D42" s="84">
        <v>28</v>
      </c>
      <c r="E42" s="73">
        <f t="shared" si="23"/>
        <v>56.000000000000007</v>
      </c>
      <c r="F42" s="76">
        <f t="shared" si="24"/>
        <v>16.8</v>
      </c>
      <c r="G42" s="84">
        <v>65</v>
      </c>
      <c r="H42" s="73">
        <f t="shared" si="2"/>
        <v>92.857142857142861</v>
      </c>
      <c r="I42" s="76">
        <f t="shared" si="25"/>
        <v>27.857142857142858</v>
      </c>
      <c r="J42" s="84">
        <v>2</v>
      </c>
      <c r="K42" s="73">
        <f t="shared" si="3"/>
        <v>20</v>
      </c>
      <c r="L42" s="84">
        <v>25</v>
      </c>
      <c r="M42" s="73">
        <f t="shared" si="4"/>
        <v>83.333333333333343</v>
      </c>
      <c r="N42" s="84">
        <v>19</v>
      </c>
      <c r="O42" s="73">
        <f t="shared" si="5"/>
        <v>76</v>
      </c>
      <c r="P42" s="84">
        <v>25</v>
      </c>
      <c r="Q42" s="73">
        <f t="shared" si="6"/>
        <v>100</v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13.966666666666669</v>
      </c>
      <c r="AO42" s="84">
        <v>100</v>
      </c>
      <c r="AP42" s="73">
        <f t="shared" si="10"/>
        <v>100</v>
      </c>
      <c r="AQ42" s="83">
        <v>100</v>
      </c>
      <c r="AR42" s="73">
        <f t="shared" si="11"/>
        <v>100</v>
      </c>
      <c r="AS42" s="84"/>
      <c r="AT42" s="73" t="str">
        <f t="shared" si="12"/>
        <v/>
      </c>
      <c r="AU42" s="76">
        <f t="shared" si="13"/>
        <v>10</v>
      </c>
      <c r="AV42" s="84">
        <v>98</v>
      </c>
      <c r="AW42" s="73">
        <f t="shared" si="14"/>
        <v>98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9.8000000000000007</v>
      </c>
      <c r="BC42" s="78">
        <f t="shared" si="18"/>
        <v>78.423809523809524</v>
      </c>
      <c r="BD42" s="78">
        <f t="shared" si="19"/>
        <v>78.42</v>
      </c>
      <c r="BE42" s="84"/>
      <c r="BF42" s="73" t="str">
        <f t="shared" si="20"/>
        <v/>
      </c>
      <c r="BG42" s="82">
        <f t="shared" si="21"/>
        <v>78.423809523809524</v>
      </c>
      <c r="BH42" s="82">
        <f>IFERROR(VLOOKUP(BG42,REGISTRATION!$Q$22:$R$32,2),"")</f>
        <v>2.5</v>
      </c>
      <c r="BI42" s="74" t="str">
        <f t="shared" si="22"/>
        <v>PASSED</v>
      </c>
    </row>
    <row r="43" spans="1:61">
      <c r="A43" s="33">
        <f>REGISTRATION!A49</f>
        <v>39</v>
      </c>
      <c r="B43" s="33" t="str">
        <f>REGISTRATION!B49</f>
        <v>2017-01-206</v>
      </c>
      <c r="C43" s="34" t="str">
        <f>UPPER(CONCATENATE(REGISTRATION!C49," ",REGISTRATION!D49," ",REGISTRATION!F49))</f>
        <v>TANGARA DEXTER P</v>
      </c>
      <c r="D43" s="84">
        <v>30</v>
      </c>
      <c r="E43" s="73">
        <f t="shared" si="23"/>
        <v>60</v>
      </c>
      <c r="F43" s="76">
        <f t="shared" si="24"/>
        <v>18</v>
      </c>
      <c r="G43" s="84">
        <v>57</v>
      </c>
      <c r="H43" s="73">
        <f t="shared" si="2"/>
        <v>81.428571428571431</v>
      </c>
      <c r="I43" s="76">
        <f t="shared" si="25"/>
        <v>24.428571428571427</v>
      </c>
      <c r="J43" s="84">
        <v>9</v>
      </c>
      <c r="K43" s="73">
        <f t="shared" si="3"/>
        <v>90</v>
      </c>
      <c r="L43" s="84">
        <v>22</v>
      </c>
      <c r="M43" s="73">
        <f t="shared" si="4"/>
        <v>73.333333333333329</v>
      </c>
      <c r="N43" s="84">
        <v>20</v>
      </c>
      <c r="O43" s="73">
        <f t="shared" si="5"/>
        <v>80</v>
      </c>
      <c r="P43" s="84">
        <v>24</v>
      </c>
      <c r="Q43" s="73">
        <f t="shared" si="6"/>
        <v>96</v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16.966666666666665</v>
      </c>
      <c r="AO43" s="84">
        <v>100</v>
      </c>
      <c r="AP43" s="73">
        <f t="shared" si="10"/>
        <v>100</v>
      </c>
      <c r="AQ43" s="83">
        <v>100</v>
      </c>
      <c r="AR43" s="73">
        <f t="shared" si="11"/>
        <v>100</v>
      </c>
      <c r="AS43" s="84"/>
      <c r="AT43" s="73" t="str">
        <f t="shared" si="12"/>
        <v/>
      </c>
      <c r="AU43" s="76">
        <f t="shared" si="13"/>
        <v>10</v>
      </c>
      <c r="AV43" s="84">
        <v>88</v>
      </c>
      <c r="AW43" s="73">
        <f t="shared" si="14"/>
        <v>88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8.8000000000000007</v>
      </c>
      <c r="BC43" s="78">
        <f t="shared" si="18"/>
        <v>78.195238095238096</v>
      </c>
      <c r="BD43" s="78">
        <f t="shared" si="19"/>
        <v>78.2</v>
      </c>
      <c r="BE43" s="84"/>
      <c r="BF43" s="73" t="str">
        <f t="shared" si="20"/>
        <v/>
      </c>
      <c r="BG43" s="82">
        <f t="shared" si="21"/>
        <v>78.195238095238096</v>
      </c>
      <c r="BH43" s="82">
        <f>IFERROR(VLOOKUP(BG43,REGISTRATION!$Q$22:$R$32,2),"")</f>
        <v>2.5</v>
      </c>
      <c r="BI43" s="74" t="str">
        <f t="shared" si="22"/>
        <v>PASSED</v>
      </c>
    </row>
    <row r="44" spans="1:61">
      <c r="A44" s="33">
        <f>REGISTRATION!A50</f>
        <v>40</v>
      </c>
      <c r="B44" s="33" t="str">
        <f>REGISTRATION!B50</f>
        <v>2016-02-097</v>
      </c>
      <c r="C44" s="34" t="str">
        <f>UPPER(CONCATENATE(REGISTRATION!C50," ",REGISTRATION!D50," ",REGISTRATION!F50))</f>
        <v>VALDEZ GABRIELLE P</v>
      </c>
      <c r="D44" s="84">
        <v>37</v>
      </c>
      <c r="E44" s="73">
        <f t="shared" si="23"/>
        <v>74</v>
      </c>
      <c r="F44" s="76">
        <f t="shared" si="24"/>
        <v>22.2</v>
      </c>
      <c r="G44" s="84">
        <v>54</v>
      </c>
      <c r="H44" s="73">
        <f t="shared" si="2"/>
        <v>77.142857142857153</v>
      </c>
      <c r="I44" s="76">
        <f t="shared" si="25"/>
        <v>23.142857142857146</v>
      </c>
      <c r="J44" s="84">
        <v>10</v>
      </c>
      <c r="K44" s="73">
        <f t="shared" si="3"/>
        <v>100</v>
      </c>
      <c r="L44" s="84">
        <v>26</v>
      </c>
      <c r="M44" s="73">
        <f t="shared" si="4"/>
        <v>86.666666666666671</v>
      </c>
      <c r="N44" s="84">
        <v>25</v>
      </c>
      <c r="O44" s="73">
        <f t="shared" si="5"/>
        <v>100</v>
      </c>
      <c r="P44" s="84">
        <v>25</v>
      </c>
      <c r="Q44" s="73">
        <f t="shared" si="6"/>
        <v>100</v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19.333333333333336</v>
      </c>
      <c r="AO44" s="84">
        <v>100</v>
      </c>
      <c r="AP44" s="73">
        <f t="shared" si="10"/>
        <v>100</v>
      </c>
      <c r="AQ44" s="83">
        <v>100</v>
      </c>
      <c r="AR44" s="73">
        <f t="shared" si="11"/>
        <v>100</v>
      </c>
      <c r="AS44" s="84"/>
      <c r="AT44" s="73" t="str">
        <f t="shared" si="12"/>
        <v/>
      </c>
      <c r="AU44" s="76">
        <f t="shared" si="13"/>
        <v>10</v>
      </c>
      <c r="AV44" s="84">
        <v>88</v>
      </c>
      <c r="AW44" s="73">
        <f t="shared" si="14"/>
        <v>88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8.8000000000000007</v>
      </c>
      <c r="BC44" s="78">
        <f t="shared" si="18"/>
        <v>83.476190476190482</v>
      </c>
      <c r="BD44" s="78">
        <f t="shared" si="19"/>
        <v>83.48</v>
      </c>
      <c r="BE44" s="84"/>
      <c r="BF44" s="73" t="str">
        <f t="shared" si="20"/>
        <v/>
      </c>
      <c r="BG44" s="82">
        <f t="shared" si="21"/>
        <v>83.476190476190482</v>
      </c>
      <c r="BH44" s="82">
        <f>IFERROR(VLOOKUP(BG44,REGISTRATION!$Q$22:$R$32,2),"")</f>
        <v>2</v>
      </c>
      <c r="BI44" s="74" t="str">
        <f t="shared" si="22"/>
        <v>PASSED</v>
      </c>
    </row>
    <row r="45" spans="1:61">
      <c r="A45" s="33">
        <f>REGISTRATION!A51</f>
        <v>41</v>
      </c>
      <c r="B45" s="33">
        <f>REGISTRATION!B51</f>
        <v>0</v>
      </c>
      <c r="C45" s="34" t="str">
        <f>UPPER(CONCATENATE(REGISTRATION!C51," ",REGISTRATION!D51," ",REGISTRATION!F51))</f>
        <v xml:space="preserve">  </v>
      </c>
      <c r="D45" s="84"/>
      <c r="E45" s="73">
        <f t="shared" si="23"/>
        <v>0</v>
      </c>
      <c r="F45" s="76">
        <f t="shared" si="24"/>
        <v>0</v>
      </c>
      <c r="G45" s="84"/>
      <c r="H45" s="73">
        <f t="shared" si="2"/>
        <v>0</v>
      </c>
      <c r="I45" s="76">
        <f t="shared" si="25"/>
        <v>0</v>
      </c>
      <c r="J45" s="84"/>
      <c r="K45" s="73">
        <f t="shared" si="3"/>
        <v>0</v>
      </c>
      <c r="L45" s="84"/>
      <c r="M45" s="73">
        <f t="shared" si="4"/>
        <v>0</v>
      </c>
      <c r="N45" s="84"/>
      <c r="O45" s="73">
        <f t="shared" si="5"/>
        <v>0</v>
      </c>
      <c r="P45" s="84"/>
      <c r="Q45" s="73">
        <f t="shared" si="6"/>
        <v>0</v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0</v>
      </c>
      <c r="AO45" s="84"/>
      <c r="AP45" s="73">
        <f t="shared" si="10"/>
        <v>0</v>
      </c>
      <c r="AQ45" s="84"/>
      <c r="AR45" s="73">
        <f t="shared" si="11"/>
        <v>0</v>
      </c>
      <c r="AS45" s="84"/>
      <c r="AT45" s="73" t="str">
        <f t="shared" si="12"/>
        <v/>
      </c>
      <c r="AU45" s="76">
        <f t="shared" si="13"/>
        <v>0</v>
      </c>
      <c r="AV45" s="84"/>
      <c r="AW45" s="73">
        <f t="shared" si="14"/>
        <v>0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0</v>
      </c>
      <c r="BC45" s="78">
        <f t="shared" si="18"/>
        <v>0</v>
      </c>
      <c r="BD45" s="78">
        <f t="shared" si="19"/>
        <v>0</v>
      </c>
      <c r="BE45" s="84"/>
      <c r="BF45" s="73" t="str">
        <f t="shared" si="20"/>
        <v/>
      </c>
      <c r="BG45" s="82">
        <f t="shared" si="21"/>
        <v>0</v>
      </c>
      <c r="BH45" s="82">
        <f>IFERROR(VLOOKUP(BG45,REGISTRATION!$Q$22:$R$32,2),"")</f>
        <v>5</v>
      </c>
      <c r="BI45" s="74" t="str">
        <f t="shared" si="22"/>
        <v>FAILED</v>
      </c>
    </row>
    <row r="46" spans="1:61">
      <c r="A46" s="33">
        <f>REGISTRATION!A52</f>
        <v>42</v>
      </c>
      <c r="B46" s="33">
        <f>REGISTRATION!B52</f>
        <v>0</v>
      </c>
      <c r="C46" s="34" t="str">
        <f>UPPER(CONCATENATE(REGISTRATION!C52," ",REGISTRATION!D52," ",REGISTRATION!F52))</f>
        <v xml:space="preserve">  </v>
      </c>
      <c r="D46" s="84"/>
      <c r="E46" s="73">
        <f t="shared" si="23"/>
        <v>0</v>
      </c>
      <c r="F46" s="76">
        <f t="shared" si="24"/>
        <v>0</v>
      </c>
      <c r="G46" s="84"/>
      <c r="H46" s="73">
        <f t="shared" si="2"/>
        <v>0</v>
      </c>
      <c r="I46" s="76">
        <f t="shared" si="25"/>
        <v>0</v>
      </c>
      <c r="J46" s="84"/>
      <c r="K46" s="73">
        <f t="shared" si="3"/>
        <v>0</v>
      </c>
      <c r="L46" s="84"/>
      <c r="M46" s="73">
        <f t="shared" si="4"/>
        <v>0</v>
      </c>
      <c r="N46" s="84"/>
      <c r="O46" s="73">
        <f t="shared" si="5"/>
        <v>0</v>
      </c>
      <c r="P46" s="84"/>
      <c r="Q46" s="73">
        <f t="shared" si="6"/>
        <v>0</v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0</v>
      </c>
      <c r="AO46" s="84"/>
      <c r="AP46" s="73">
        <f t="shared" si="10"/>
        <v>0</v>
      </c>
      <c r="AQ46" s="84"/>
      <c r="AR46" s="73">
        <f t="shared" si="11"/>
        <v>0</v>
      </c>
      <c r="AS46" s="84"/>
      <c r="AT46" s="73" t="str">
        <f t="shared" si="12"/>
        <v/>
      </c>
      <c r="AU46" s="76">
        <f t="shared" si="13"/>
        <v>0</v>
      </c>
      <c r="AV46" s="84"/>
      <c r="AW46" s="73">
        <f t="shared" si="14"/>
        <v>0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0</v>
      </c>
      <c r="BC46" s="78">
        <f t="shared" si="18"/>
        <v>0</v>
      </c>
      <c r="BD46" s="78">
        <f t="shared" si="19"/>
        <v>0</v>
      </c>
      <c r="BE46" s="84"/>
      <c r="BF46" s="73" t="str">
        <f t="shared" si="20"/>
        <v/>
      </c>
      <c r="BG46" s="82">
        <f t="shared" si="21"/>
        <v>0</v>
      </c>
      <c r="BH46" s="82">
        <f>IFERROR(VLOOKUP(BG46,REGISTRATION!$Q$22:$R$32,2),"")</f>
        <v>5</v>
      </c>
      <c r="BI46" s="74" t="str">
        <f t="shared" si="22"/>
        <v>FAILED</v>
      </c>
    </row>
    <row r="47" spans="1:61">
      <c r="A47" s="33">
        <f>REGISTRATION!A53</f>
        <v>43</v>
      </c>
      <c r="B47" s="33">
        <f>REGISTRATION!B53</f>
        <v>0</v>
      </c>
      <c r="C47" s="34" t="str">
        <f>UPPER(CONCATENATE(REGISTRATION!C53," ",REGISTRATION!D53," ",REGISTRATION!F53))</f>
        <v xml:space="preserve">  </v>
      </c>
      <c r="D47" s="84"/>
      <c r="E47" s="73">
        <f t="shared" si="23"/>
        <v>0</v>
      </c>
      <c r="F47" s="76">
        <f t="shared" si="24"/>
        <v>0</v>
      </c>
      <c r="G47" s="84"/>
      <c r="H47" s="73">
        <f t="shared" si="2"/>
        <v>0</v>
      </c>
      <c r="I47" s="76">
        <f t="shared" si="25"/>
        <v>0</v>
      </c>
      <c r="J47" s="84"/>
      <c r="K47" s="73">
        <f t="shared" si="3"/>
        <v>0</v>
      </c>
      <c r="L47" s="84"/>
      <c r="M47" s="73">
        <f t="shared" si="4"/>
        <v>0</v>
      </c>
      <c r="N47" s="84"/>
      <c r="O47" s="73">
        <f t="shared" si="5"/>
        <v>0</v>
      </c>
      <c r="P47" s="84"/>
      <c r="Q47" s="73">
        <f t="shared" si="6"/>
        <v>0</v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0</v>
      </c>
      <c r="AO47" s="84"/>
      <c r="AP47" s="73">
        <f t="shared" si="10"/>
        <v>0</v>
      </c>
      <c r="AQ47" s="84"/>
      <c r="AR47" s="73">
        <f t="shared" si="11"/>
        <v>0</v>
      </c>
      <c r="AS47" s="84"/>
      <c r="AT47" s="73" t="str">
        <f t="shared" si="12"/>
        <v/>
      </c>
      <c r="AU47" s="76">
        <f t="shared" si="13"/>
        <v>0</v>
      </c>
      <c r="AV47" s="84"/>
      <c r="AW47" s="73">
        <f t="shared" si="14"/>
        <v>0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0</v>
      </c>
      <c r="BC47" s="78">
        <f t="shared" si="18"/>
        <v>0</v>
      </c>
      <c r="BD47" s="78">
        <f t="shared" si="19"/>
        <v>0</v>
      </c>
      <c r="BE47" s="84"/>
      <c r="BF47" s="73" t="str">
        <f t="shared" si="20"/>
        <v/>
      </c>
      <c r="BG47" s="82">
        <f t="shared" si="21"/>
        <v>0</v>
      </c>
      <c r="BH47" s="82">
        <f>IFERROR(VLOOKUP(BG47,REGISTRATION!$Q$22:$R$32,2),"")</f>
        <v>5</v>
      </c>
      <c r="BI47" s="74" t="str">
        <f t="shared" si="22"/>
        <v>FAILED</v>
      </c>
    </row>
    <row r="48" spans="1:61">
      <c r="A48" s="33">
        <f>REGISTRATION!A54</f>
        <v>44</v>
      </c>
      <c r="B48" s="33">
        <f>REGISTRATION!B54</f>
        <v>0</v>
      </c>
      <c r="C48" s="34" t="str">
        <f>UPPER(CONCATENATE(REGISTRATION!C54," ",REGISTRATION!D54," ",REGISTRATION!F54))</f>
        <v xml:space="preserve">  </v>
      </c>
      <c r="D48" s="84"/>
      <c r="E48" s="73">
        <f t="shared" si="23"/>
        <v>0</v>
      </c>
      <c r="F48" s="76">
        <f t="shared" si="24"/>
        <v>0</v>
      </c>
      <c r="G48" s="84"/>
      <c r="H48" s="73">
        <f t="shared" si="2"/>
        <v>0</v>
      </c>
      <c r="I48" s="76">
        <f t="shared" si="25"/>
        <v>0</v>
      </c>
      <c r="J48" s="84"/>
      <c r="K48" s="73">
        <f t="shared" si="3"/>
        <v>0</v>
      </c>
      <c r="L48" s="84"/>
      <c r="M48" s="73">
        <f t="shared" si="4"/>
        <v>0</v>
      </c>
      <c r="N48" s="84"/>
      <c r="O48" s="73">
        <f t="shared" si="5"/>
        <v>0</v>
      </c>
      <c r="P48" s="84"/>
      <c r="Q48" s="73">
        <f t="shared" si="6"/>
        <v>0</v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0</v>
      </c>
      <c r="AO48" s="84"/>
      <c r="AP48" s="73">
        <f t="shared" si="10"/>
        <v>0</v>
      </c>
      <c r="AQ48" s="84"/>
      <c r="AR48" s="73">
        <f t="shared" si="11"/>
        <v>0</v>
      </c>
      <c r="AS48" s="84"/>
      <c r="AT48" s="73" t="str">
        <f t="shared" si="12"/>
        <v/>
      </c>
      <c r="AU48" s="76">
        <f t="shared" si="13"/>
        <v>0</v>
      </c>
      <c r="AV48" s="84"/>
      <c r="AW48" s="73">
        <f t="shared" si="14"/>
        <v>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0</v>
      </c>
      <c r="BC48" s="78">
        <f t="shared" si="18"/>
        <v>0</v>
      </c>
      <c r="BD48" s="78">
        <f t="shared" si="19"/>
        <v>0</v>
      </c>
      <c r="BE48" s="84"/>
      <c r="BF48" s="73" t="str">
        <f t="shared" si="20"/>
        <v/>
      </c>
      <c r="BG48" s="82">
        <f t="shared" si="21"/>
        <v>0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REGISTRATION!A55</f>
        <v>45</v>
      </c>
      <c r="B49" s="33">
        <f>REGISTRATION!B55</f>
        <v>0</v>
      </c>
      <c r="C49" s="34" t="str">
        <f>UPPER(CONCATENATE(REGISTRATION!C55," ",REGISTRATION!D55," ",REGISTRATION!F55))</f>
        <v xml:space="preserve">  </v>
      </c>
      <c r="D49" s="84"/>
      <c r="E49" s="73">
        <f t="shared" si="23"/>
        <v>0</v>
      </c>
      <c r="F49" s="76">
        <f t="shared" si="24"/>
        <v>0</v>
      </c>
      <c r="G49" s="84"/>
      <c r="H49" s="73">
        <f t="shared" si="2"/>
        <v>0</v>
      </c>
      <c r="I49" s="76">
        <f t="shared" si="25"/>
        <v>0</v>
      </c>
      <c r="J49" s="84"/>
      <c r="K49" s="73">
        <f t="shared" si="3"/>
        <v>0</v>
      </c>
      <c r="L49" s="84"/>
      <c r="M49" s="73">
        <f t="shared" si="4"/>
        <v>0</v>
      </c>
      <c r="N49" s="84"/>
      <c r="O49" s="73">
        <f t="shared" si="5"/>
        <v>0</v>
      </c>
      <c r="P49" s="84"/>
      <c r="Q49" s="73">
        <f t="shared" si="6"/>
        <v>0</v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0</v>
      </c>
      <c r="AO49" s="84"/>
      <c r="AP49" s="73">
        <f t="shared" si="10"/>
        <v>0</v>
      </c>
      <c r="AQ49" s="84"/>
      <c r="AR49" s="73">
        <f t="shared" si="11"/>
        <v>0</v>
      </c>
      <c r="AS49" s="84"/>
      <c r="AT49" s="73" t="str">
        <f t="shared" si="12"/>
        <v/>
      </c>
      <c r="AU49" s="76">
        <f t="shared" si="13"/>
        <v>0</v>
      </c>
      <c r="AV49" s="84"/>
      <c r="AW49" s="73">
        <f t="shared" si="14"/>
        <v>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0</v>
      </c>
      <c r="BC49" s="78">
        <f t="shared" si="18"/>
        <v>0</v>
      </c>
      <c r="BD49" s="78">
        <f t="shared" si="19"/>
        <v>0</v>
      </c>
      <c r="BE49" s="84"/>
      <c r="BF49" s="73" t="str">
        <f t="shared" si="20"/>
        <v/>
      </c>
      <c r="BG49" s="82">
        <f t="shared" si="21"/>
        <v>0</v>
      </c>
      <c r="BH49" s="82">
        <f>IFERROR(VLOOKUP(BG49,REGISTRATION!$Q$22:$R$32,2),"")</f>
        <v>5</v>
      </c>
      <c r="BI49" s="74" t="str">
        <f t="shared" si="22"/>
        <v>FAILED</v>
      </c>
    </row>
    <row r="50" spans="1:61">
      <c r="A50" s="33">
        <f>REGISTRATION!A56</f>
        <v>46</v>
      </c>
      <c r="B50" s="33">
        <f>REGISTRATION!B56</f>
        <v>0</v>
      </c>
      <c r="C50" s="34" t="str">
        <f>UPPER(CONCATENATE(REGISTRATION!C56," ",REGISTRATION!D56," ",REGISTRATION!F56))</f>
        <v xml:space="preserve">  </v>
      </c>
      <c r="D50" s="84"/>
      <c r="E50" s="73">
        <f t="shared" si="23"/>
        <v>0</v>
      </c>
      <c r="F50" s="76">
        <f t="shared" si="24"/>
        <v>0</v>
      </c>
      <c r="G50" s="84"/>
      <c r="H50" s="73">
        <f t="shared" si="2"/>
        <v>0</v>
      </c>
      <c r="I50" s="76">
        <f t="shared" si="25"/>
        <v>0</v>
      </c>
      <c r="J50" s="84"/>
      <c r="K50" s="73">
        <f t="shared" si="3"/>
        <v>0</v>
      </c>
      <c r="L50" s="84"/>
      <c r="M50" s="73">
        <f t="shared" si="4"/>
        <v>0</v>
      </c>
      <c r="N50" s="84"/>
      <c r="O50" s="73">
        <f t="shared" si="5"/>
        <v>0</v>
      </c>
      <c r="P50" s="84"/>
      <c r="Q50" s="73">
        <f t="shared" si="6"/>
        <v>0</v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0</v>
      </c>
      <c r="AO50" s="84"/>
      <c r="AP50" s="73">
        <f t="shared" si="10"/>
        <v>0</v>
      </c>
      <c r="AQ50" s="84"/>
      <c r="AR50" s="73">
        <f t="shared" si="11"/>
        <v>0</v>
      </c>
      <c r="AS50" s="84"/>
      <c r="AT50" s="73" t="str">
        <f t="shared" si="12"/>
        <v/>
      </c>
      <c r="AU50" s="76">
        <f t="shared" si="13"/>
        <v>0</v>
      </c>
      <c r="AV50" s="84"/>
      <c r="AW50" s="73">
        <f t="shared" si="14"/>
        <v>0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0</v>
      </c>
      <c r="BC50" s="78">
        <f t="shared" si="18"/>
        <v>0</v>
      </c>
      <c r="BD50" s="78">
        <f t="shared" si="19"/>
        <v>0</v>
      </c>
      <c r="BE50" s="84"/>
      <c r="BF50" s="73" t="str">
        <f t="shared" si="20"/>
        <v/>
      </c>
      <c r="BG50" s="82">
        <f t="shared" si="21"/>
        <v>0</v>
      </c>
      <c r="BH50" s="82">
        <f>IFERROR(VLOOKUP(BG50,REGISTRATION!$Q$22:$R$32,2),"")</f>
        <v>5</v>
      </c>
      <c r="BI50" s="74" t="str">
        <f t="shared" si="22"/>
        <v>FAILED</v>
      </c>
    </row>
    <row r="51" spans="1:61">
      <c r="A51" s="33">
        <f>REGISTRATION!A57</f>
        <v>47</v>
      </c>
      <c r="B51" s="33">
        <f>REGISTRATION!B57</f>
        <v>0</v>
      </c>
      <c r="C51" s="34" t="str">
        <f>UPPER(CONCATENATE(REGISTRATION!C57," ",REGISTRATION!D57," ",REGISTRATION!F57))</f>
        <v xml:space="preserve">  </v>
      </c>
      <c r="D51" s="84"/>
      <c r="E51" s="73">
        <f t="shared" si="23"/>
        <v>0</v>
      </c>
      <c r="F51" s="76">
        <f t="shared" si="24"/>
        <v>0</v>
      </c>
      <c r="G51" s="84"/>
      <c r="H51" s="73">
        <f t="shared" si="2"/>
        <v>0</v>
      </c>
      <c r="I51" s="76">
        <f t="shared" si="25"/>
        <v>0</v>
      </c>
      <c r="J51" s="84"/>
      <c r="K51" s="73">
        <f t="shared" si="3"/>
        <v>0</v>
      </c>
      <c r="L51" s="84"/>
      <c r="M51" s="73">
        <f t="shared" si="4"/>
        <v>0</v>
      </c>
      <c r="N51" s="84"/>
      <c r="O51" s="73">
        <f t="shared" si="5"/>
        <v>0</v>
      </c>
      <c r="P51" s="84"/>
      <c r="Q51" s="73">
        <f t="shared" si="6"/>
        <v>0</v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0</v>
      </c>
      <c r="AO51" s="84"/>
      <c r="AP51" s="73">
        <f t="shared" si="10"/>
        <v>0</v>
      </c>
      <c r="AQ51" s="84"/>
      <c r="AR51" s="73">
        <f t="shared" si="11"/>
        <v>0</v>
      </c>
      <c r="AS51" s="84"/>
      <c r="AT51" s="73" t="str">
        <f t="shared" si="12"/>
        <v/>
      </c>
      <c r="AU51" s="76">
        <f t="shared" si="13"/>
        <v>0</v>
      </c>
      <c r="AV51" s="84"/>
      <c r="AW51" s="73">
        <f t="shared" si="14"/>
        <v>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0</v>
      </c>
      <c r="BC51" s="78">
        <f t="shared" si="18"/>
        <v>0</v>
      </c>
      <c r="BD51" s="78">
        <f t="shared" si="19"/>
        <v>0</v>
      </c>
      <c r="BE51" s="84"/>
      <c r="BF51" s="73" t="str">
        <f t="shared" si="20"/>
        <v/>
      </c>
      <c r="BG51" s="82">
        <f t="shared" si="21"/>
        <v>0</v>
      </c>
      <c r="BH51" s="82">
        <f>IFERROR(VLOOKUP(BG51,REGISTRATION!$Q$22:$R$32,2),"")</f>
        <v>5</v>
      </c>
      <c r="BI51" s="74" t="str">
        <f t="shared" si="22"/>
        <v>FAILED</v>
      </c>
    </row>
    <row r="52" spans="1:61">
      <c r="A52" s="33">
        <f>REGISTRATION!A58</f>
        <v>48</v>
      </c>
      <c r="B52" s="33">
        <f>REGISTRATION!B58</f>
        <v>0</v>
      </c>
      <c r="C52" s="34" t="str">
        <f>UPPER(CONCATENATE(REGISTRATION!C58," ",REGISTRATION!D58," ",REGISTRATION!F58))</f>
        <v xml:space="preserve">  </v>
      </c>
      <c r="D52" s="84"/>
      <c r="E52" s="73">
        <f t="shared" si="23"/>
        <v>0</v>
      </c>
      <c r="F52" s="76">
        <f t="shared" si="24"/>
        <v>0</v>
      </c>
      <c r="G52" s="84"/>
      <c r="H52" s="73">
        <f t="shared" si="2"/>
        <v>0</v>
      </c>
      <c r="I52" s="76">
        <f t="shared" si="25"/>
        <v>0</v>
      </c>
      <c r="J52" s="84"/>
      <c r="K52" s="73">
        <f t="shared" si="3"/>
        <v>0</v>
      </c>
      <c r="L52" s="84"/>
      <c r="M52" s="73">
        <f t="shared" si="4"/>
        <v>0</v>
      </c>
      <c r="N52" s="84"/>
      <c r="O52" s="73">
        <f t="shared" si="5"/>
        <v>0</v>
      </c>
      <c r="P52" s="84"/>
      <c r="Q52" s="73">
        <f t="shared" si="6"/>
        <v>0</v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0</v>
      </c>
      <c r="AO52" s="84"/>
      <c r="AP52" s="73">
        <f t="shared" si="10"/>
        <v>0</v>
      </c>
      <c r="AQ52" s="84"/>
      <c r="AR52" s="73">
        <f t="shared" si="11"/>
        <v>0</v>
      </c>
      <c r="AS52" s="84"/>
      <c r="AT52" s="73" t="str">
        <f t="shared" si="12"/>
        <v/>
      </c>
      <c r="AU52" s="76">
        <f t="shared" si="13"/>
        <v>0</v>
      </c>
      <c r="AV52" s="84"/>
      <c r="AW52" s="73">
        <f t="shared" si="14"/>
        <v>0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0</v>
      </c>
      <c r="BC52" s="78">
        <f t="shared" si="18"/>
        <v>0</v>
      </c>
      <c r="BD52" s="78">
        <f t="shared" si="19"/>
        <v>0</v>
      </c>
      <c r="BE52" s="84"/>
      <c r="BF52" s="73" t="str">
        <f t="shared" si="20"/>
        <v/>
      </c>
      <c r="BG52" s="82">
        <f t="shared" si="21"/>
        <v>0</v>
      </c>
      <c r="BH52" s="82">
        <f>IFERROR(VLOOKUP(BG52,REGISTRATION!$Q$22:$R$32,2),"")</f>
        <v>5</v>
      </c>
      <c r="BI52" s="74" t="str">
        <f t="shared" si="22"/>
        <v>FAILED</v>
      </c>
    </row>
    <row r="53" spans="1:61">
      <c r="A53" s="33">
        <f>REGISTRATION!A59</f>
        <v>49</v>
      </c>
      <c r="B53" s="33">
        <f>REGISTRATION!B59</f>
        <v>0</v>
      </c>
      <c r="C53" s="34" t="str">
        <f>UPPER(CONCATENATE(REGISTRATION!C59," ",REGISTRATION!D59," ",REGISTRATION!F59))</f>
        <v xml:space="preserve">  </v>
      </c>
      <c r="D53" s="84"/>
      <c r="E53" s="73">
        <f t="shared" si="23"/>
        <v>0</v>
      </c>
      <c r="F53" s="76">
        <f t="shared" si="24"/>
        <v>0</v>
      </c>
      <c r="G53" s="84"/>
      <c r="H53" s="73">
        <f t="shared" si="2"/>
        <v>0</v>
      </c>
      <c r="I53" s="76">
        <f t="shared" si="25"/>
        <v>0</v>
      </c>
      <c r="J53" s="84"/>
      <c r="K53" s="73">
        <f t="shared" si="3"/>
        <v>0</v>
      </c>
      <c r="L53" s="84"/>
      <c r="M53" s="73">
        <f t="shared" si="4"/>
        <v>0</v>
      </c>
      <c r="N53" s="84"/>
      <c r="O53" s="73">
        <f t="shared" si="5"/>
        <v>0</v>
      </c>
      <c r="P53" s="84"/>
      <c r="Q53" s="73">
        <f t="shared" si="6"/>
        <v>0</v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0</v>
      </c>
      <c r="AO53" s="84"/>
      <c r="AP53" s="73">
        <f t="shared" si="10"/>
        <v>0</v>
      </c>
      <c r="AQ53" s="84"/>
      <c r="AR53" s="73">
        <f t="shared" si="11"/>
        <v>0</v>
      </c>
      <c r="AS53" s="84"/>
      <c r="AT53" s="73" t="str">
        <f t="shared" si="12"/>
        <v/>
      </c>
      <c r="AU53" s="76">
        <f t="shared" si="13"/>
        <v>0</v>
      </c>
      <c r="AV53" s="84"/>
      <c r="AW53" s="73">
        <f t="shared" si="14"/>
        <v>0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0</v>
      </c>
      <c r="BC53" s="78">
        <f t="shared" si="18"/>
        <v>0</v>
      </c>
      <c r="BD53" s="78">
        <f t="shared" si="19"/>
        <v>0</v>
      </c>
      <c r="BE53" s="84"/>
      <c r="BF53" s="73" t="str">
        <f t="shared" si="20"/>
        <v/>
      </c>
      <c r="BG53" s="82">
        <f t="shared" si="21"/>
        <v>0</v>
      </c>
      <c r="BH53" s="82">
        <f>IFERROR(VLOOKUP(BG53,REGISTRATION!$Q$22:$R$32,2),"")</f>
        <v>5</v>
      </c>
      <c r="BI53" s="74" t="str">
        <f t="shared" si="22"/>
        <v>FAILED</v>
      </c>
    </row>
    <row r="54" spans="1:61">
      <c r="A54" s="33">
        <f>REGISTRATION!A60</f>
        <v>50</v>
      </c>
      <c r="B54" s="33">
        <f>REGISTRATION!B60</f>
        <v>0</v>
      </c>
      <c r="C54" s="34" t="str">
        <f>UPPER(CONCATENATE(REGISTRATION!C60," ",REGISTRATION!D60," ",REGISTRATION!F60))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>
        <f t="shared" si="6"/>
        <v>0</v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REGISTRATION!A61</f>
        <v>51</v>
      </c>
      <c r="B55" s="33">
        <f>REGISTRATION!B61</f>
        <v>0</v>
      </c>
      <c r="C55" s="34" t="str">
        <f>UPPER(CONCATENATE(REGISTRATION!C61," ",REGISTRATION!D61," ",REGISTRATION!F61))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>
        <f t="shared" si="6"/>
        <v>0</v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REGISTRATION!A62</f>
        <v>52</v>
      </c>
      <c r="B56" s="33">
        <f>REGISTRATION!B62</f>
        <v>0</v>
      </c>
      <c r="C56" s="34" t="str">
        <f>UPPER(CONCATENATE(REGISTRATION!C62," ",REGISTRATION!D62," ",REGISTRATION!F62))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>
        <f t="shared" si="6"/>
        <v>0</v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REGISTRATION!A63</f>
        <v>53</v>
      </c>
      <c r="B57" s="33">
        <f>REGISTRATION!B63</f>
        <v>0</v>
      </c>
      <c r="C57" s="34" t="str">
        <f>UPPER(CONCATENATE(REGISTRATION!C63," ",REGISTRATION!D63," ",REGISTRATION!F63))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>
        <f t="shared" si="6"/>
        <v>0</v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REGISTRATION!A64</f>
        <v>54</v>
      </c>
      <c r="B58" s="33">
        <f>REGISTRATION!B64</f>
        <v>0</v>
      </c>
      <c r="C58" s="34" t="str">
        <f>UPPER(CONCATENATE(REGISTRATION!C64," ",REGISTRATION!D64," ",REGISTRATION!F64))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>
        <f t="shared" si="6"/>
        <v>0</v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REGISTRATION!A65</f>
        <v>55</v>
      </c>
      <c r="B59" s="33">
        <f>REGISTRATION!B65</f>
        <v>0</v>
      </c>
      <c r="C59" s="34" t="str">
        <f>UPPER(CONCATENATE(REGISTRATION!C65," ",REGISTRATION!D65," ",REGISTRATION!F65))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>
        <f t="shared" si="6"/>
        <v>0</v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REGISTRATION!A66</f>
        <v>56</v>
      </c>
      <c r="B60" s="33">
        <f>REGISTRATION!B66</f>
        <v>0</v>
      </c>
      <c r="C60" s="34" t="str">
        <f>UPPER(CONCATENATE(REGISTRATION!C66," ",REGISTRATION!D66," ",REGISTRATION!F66))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>
        <f t="shared" si="6"/>
        <v>0</v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REGISTRATION!A67</f>
        <v>57</v>
      </c>
      <c r="B61" s="33">
        <f>REGISTRATION!B67</f>
        <v>0</v>
      </c>
      <c r="C61" s="34" t="str">
        <f>UPPER(CONCATENATE(REGISTRATION!C67," ",REGISTRATION!D67," ",REGISTRATION!F67))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>
        <f t="shared" si="6"/>
        <v>0</v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REGISTRATION!A68</f>
        <v>58</v>
      </c>
      <c r="B62" s="33">
        <f>REGISTRATION!B68</f>
        <v>0</v>
      </c>
      <c r="C62" s="34" t="str">
        <f>UPPER(CONCATENATE(REGISTRATION!C68," ",REGISTRATION!D68," ",REGISTRATION!F68))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>
        <f t="shared" si="6"/>
        <v>0</v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REGISTRATION!A69</f>
        <v>59</v>
      </c>
      <c r="B63" s="33">
        <f>REGISTRATION!B69</f>
        <v>0</v>
      </c>
      <c r="C63" s="34" t="str">
        <f>UPPER(CONCATENATE(REGISTRATION!C69," ",REGISTRATION!D69," ",REGISTRATION!F69))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>
        <f t="shared" si="6"/>
        <v>0</v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REGISTRATION!A70</f>
        <v>60</v>
      </c>
      <c r="B64" s="33">
        <f>REGISTRATION!B70</f>
        <v>0</v>
      </c>
      <c r="C64" s="34" t="str">
        <f>UPPER(CONCATENATE(REGISTRATION!C70," ",REGISTRATION!D70," ",REGISTRATION!F70))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>
        <f t="shared" si="6"/>
        <v>0</v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REGISTRATION!A71</f>
        <v>61</v>
      </c>
      <c r="B65" s="33">
        <f>REGISTRATION!B71</f>
        <v>0</v>
      </c>
      <c r="C65" s="34" t="str">
        <f>UPPER(CONCATENATE(REGISTRATION!C71," ",REGISTRATION!D71," ",REGISTRATION!F71))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>
        <f t="shared" si="6"/>
        <v>0</v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</sheetData>
  <mergeCells count="62"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L7:M7"/>
    <mergeCell ref="N7:O7"/>
    <mergeCell ref="P7:Q7"/>
    <mergeCell ref="R7:S7"/>
    <mergeCell ref="T7:U7"/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</mergeCells>
  <conditionalFormatting sqref="BI10:BI65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4"/>
  <sheetViews>
    <sheetView tabSelected="1" topLeftCell="A31" zoomScaleSheetLayoutView="100" workbookViewId="0">
      <selection activeCell="B42" sqref="B42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21" t="str">
        <f>UPPER(CONCATENATE("GRADING SHEET A.Y."," ",REGISTRATION!Q12))</f>
        <v>GRADING SHEET A.Y. 2017-2018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>
      <c r="A3" s="221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</row>
    <row r="5" spans="1:12">
      <c r="B5" t="str">
        <f>REGISTRATION!A6</f>
        <v>Subject:</v>
      </c>
      <c r="C5" s="96" t="str">
        <f>REGISTRATION!C6</f>
        <v>Discrete Structure</v>
      </c>
      <c r="D5" s="94"/>
      <c r="E5" s="94"/>
      <c r="F5" s="94"/>
      <c r="G5" s="94"/>
      <c r="H5" s="94"/>
    </row>
    <row r="6" spans="1:12">
      <c r="B6" t="str">
        <f>REGISTRATION!A7</f>
        <v>Subject Code:</v>
      </c>
      <c r="C6" s="97" t="str">
        <f>REGISTRATION!C7</f>
        <v>DCIT 23</v>
      </c>
      <c r="D6" s="95"/>
      <c r="E6" s="95"/>
      <c r="F6" s="95"/>
      <c r="G6" s="95"/>
      <c r="H6" s="95"/>
    </row>
    <row r="7" spans="1:12">
      <c r="B7" t="s">
        <v>146</v>
      </c>
      <c r="C7" s="97" t="str">
        <f>'SEMESTRAL GRADE'!C16:E16</f>
        <v>BSIT B</v>
      </c>
      <c r="D7" s="95"/>
      <c r="E7" s="95"/>
      <c r="F7" s="95"/>
      <c r="G7" s="95"/>
      <c r="H7" s="95"/>
    </row>
    <row r="8" spans="1:12">
      <c r="B8" t="str">
        <f>'SEMESTRAL GRADE'!B17</f>
        <v>Semester/Summer,AY</v>
      </c>
      <c r="C8" s="96" t="str">
        <f>'SEMESTRAL GRADE'!C17:E17</f>
        <v>SECOND SEMESTER A.Y. 2017-2018</v>
      </c>
      <c r="D8" s="94"/>
      <c r="E8" s="94"/>
      <c r="F8" s="94"/>
      <c r="G8" s="94"/>
      <c r="H8" s="94"/>
    </row>
    <row r="9" spans="1:12" ht="15.75" thickBot="1"/>
    <row r="10" spans="1:12" ht="15" customHeight="1">
      <c r="A10" s="232" t="s">
        <v>12</v>
      </c>
      <c r="B10" s="35" t="s">
        <v>70</v>
      </c>
      <c r="C10" s="235" t="s">
        <v>71</v>
      </c>
      <c r="D10" s="235"/>
      <c r="E10" s="235"/>
      <c r="F10" s="235"/>
      <c r="G10" s="235"/>
      <c r="H10" s="235"/>
      <c r="I10" s="235"/>
      <c r="J10" s="222" t="s">
        <v>32</v>
      </c>
      <c r="K10" s="223"/>
      <c r="L10" s="226" t="s">
        <v>72</v>
      </c>
    </row>
    <row r="11" spans="1:12">
      <c r="A11" s="233"/>
      <c r="B11" s="229" t="s">
        <v>73</v>
      </c>
      <c r="C11" s="36" t="s">
        <v>76</v>
      </c>
      <c r="D11" s="37" t="s">
        <v>110</v>
      </c>
      <c r="E11" s="36" t="s">
        <v>20</v>
      </c>
      <c r="F11" s="36" t="s">
        <v>60</v>
      </c>
      <c r="G11" s="36" t="s">
        <v>64</v>
      </c>
      <c r="H11" s="231" t="s">
        <v>74</v>
      </c>
      <c r="I11" s="231"/>
      <c r="J11" s="224"/>
      <c r="K11" s="225"/>
      <c r="L11" s="227"/>
    </row>
    <row r="12" spans="1:12" ht="15.75" thickBot="1">
      <c r="A12" s="234"/>
      <c r="B12" s="230"/>
      <c r="C12" s="38">
        <f>'RAW GRADES'!F7</f>
        <v>0.3</v>
      </c>
      <c r="D12" s="38">
        <f>'RAW GRADES'!I7</f>
        <v>0.3</v>
      </c>
      <c r="E12" s="38">
        <f>'RAW GRADES'!AN7</f>
        <v>0.2</v>
      </c>
      <c r="F12" s="38">
        <f>'RAW GRADES'!AU7</f>
        <v>0.1</v>
      </c>
      <c r="G12" s="38">
        <f>'RAW GRADES'!BB7</f>
        <v>0.1</v>
      </c>
      <c r="H12" s="39" t="s">
        <v>75</v>
      </c>
      <c r="I12" s="39" t="s">
        <v>38</v>
      </c>
      <c r="J12" s="40" t="s">
        <v>75</v>
      </c>
      <c r="K12" s="40" t="s">
        <v>38</v>
      </c>
      <c r="L12" s="228"/>
    </row>
    <row r="13" spans="1:12">
      <c r="A13" s="41">
        <v>1</v>
      </c>
      <c r="B13" s="42" t="str">
        <f>'RAW GRADES'!C10</f>
        <v>ABENOJAR JOHN CARLO R</v>
      </c>
      <c r="C13" s="43">
        <f>'RAW GRADES'!F10</f>
        <v>17.399999999999999</v>
      </c>
      <c r="D13" s="70">
        <f>'RAW GRADES'!I10</f>
        <v>14.142857142857141</v>
      </c>
      <c r="E13" s="44">
        <f>'RAW GRADES'!AN10</f>
        <v>18.733333333333334</v>
      </c>
      <c r="F13" s="44">
        <f>'RAW GRADES'!AU10</f>
        <v>10</v>
      </c>
      <c r="G13" s="44">
        <f>'RAW GRADES'!BB10</f>
        <v>9.9</v>
      </c>
      <c r="H13" s="45">
        <f>'RAW GRADES'!BC10</f>
        <v>70.17619047619047</v>
      </c>
      <c r="I13" s="45">
        <f>'RAW GRADES'!BD10</f>
        <v>70.180000000000007</v>
      </c>
      <c r="J13" s="46">
        <f>'RAW GRADES'!BG10</f>
        <v>70.17619047619047</v>
      </c>
      <c r="K13" s="47">
        <f>'RAW GRADES'!BH10</f>
        <v>3</v>
      </c>
      <c r="L13" s="50" t="str">
        <f>IF(K13&gt;3,"FAILED","PASSED")</f>
        <v>PASSED</v>
      </c>
    </row>
    <row r="14" spans="1:12">
      <c r="A14" s="41">
        <v>2</v>
      </c>
      <c r="B14" s="42" t="str">
        <f>'RAW GRADES'!C11</f>
        <v>ALFONSO ALEXIS P</v>
      </c>
      <c r="C14" s="48">
        <f>'RAW GRADES'!F11</f>
        <v>18</v>
      </c>
      <c r="D14" s="70">
        <f>'RAW GRADES'!I11</f>
        <v>22.714285714285712</v>
      </c>
      <c r="E14" s="44">
        <f>'RAW GRADES'!AN11</f>
        <v>14.9</v>
      </c>
      <c r="F14" s="44">
        <f>'RAW GRADES'!AU11</f>
        <v>10</v>
      </c>
      <c r="G14" s="44">
        <f>'RAW GRADES'!BB11</f>
        <v>9.1</v>
      </c>
      <c r="H14" s="45">
        <f>'RAW GRADES'!BC11</f>
        <v>74.714285714285708</v>
      </c>
      <c r="I14" s="45">
        <f>'RAW GRADES'!BD11</f>
        <v>74.709999999999994</v>
      </c>
      <c r="J14" s="49">
        <f>'RAW GRADES'!BG11</f>
        <v>74.714285714285708</v>
      </c>
      <c r="K14" s="47">
        <f>'RAW GRADES'!BH11</f>
        <v>2.75</v>
      </c>
      <c r="L14" s="50" t="str">
        <f>IF(K14&gt;3,"FAILED","PASSED")</f>
        <v>PASSED</v>
      </c>
    </row>
    <row r="15" spans="1:12">
      <c r="A15" s="41">
        <v>3</v>
      </c>
      <c r="B15" s="42" t="str">
        <f>'RAW GRADES'!C12</f>
        <v>ALVIAR SARAH M</v>
      </c>
      <c r="C15" s="48">
        <f>'RAW GRADES'!F12</f>
        <v>26.4</v>
      </c>
      <c r="D15" s="70">
        <f>'RAW GRADES'!I12</f>
        <v>30</v>
      </c>
      <c r="E15" s="44">
        <f>'RAW GRADES'!AN12</f>
        <v>19.833333333333336</v>
      </c>
      <c r="F15" s="44">
        <f>'RAW GRADES'!AU12</f>
        <v>10</v>
      </c>
      <c r="G15" s="44">
        <f>'RAW GRADES'!BB12</f>
        <v>9.8000000000000007</v>
      </c>
      <c r="H15" s="45">
        <f>'RAW GRADES'!BC12</f>
        <v>96.033333333333331</v>
      </c>
      <c r="I15" s="45">
        <f>'RAW GRADES'!BD12</f>
        <v>96.03</v>
      </c>
      <c r="J15" s="49">
        <f>'RAW GRADES'!BG12</f>
        <v>96.033333333333331</v>
      </c>
      <c r="K15" s="47">
        <f>'RAW GRADES'!BH12</f>
        <v>1.25</v>
      </c>
      <c r="L15" s="50" t="str">
        <f t="shared" ref="L15:L68" si="0">IF(K15&gt;3,"FAILED","PASSED")</f>
        <v>PASSED</v>
      </c>
    </row>
    <row r="16" spans="1:12">
      <c r="A16" s="41">
        <v>4</v>
      </c>
      <c r="B16" s="42" t="str">
        <f>'RAW GRADES'!C13</f>
        <v>AMBATA JAMES CHRISTIAN E</v>
      </c>
      <c r="C16" s="48">
        <f>'RAW GRADES'!F13</f>
        <v>17.399999999999999</v>
      </c>
      <c r="D16" s="70">
        <f>'RAW GRADES'!I13</f>
        <v>19.285714285714288</v>
      </c>
      <c r="E16" s="44">
        <f>'RAW GRADES'!AN13</f>
        <v>18.333333333333336</v>
      </c>
      <c r="F16" s="44">
        <f>'RAW GRADES'!AU13</f>
        <v>10</v>
      </c>
      <c r="G16" s="44">
        <f>'RAW GRADES'!BB13</f>
        <v>8</v>
      </c>
      <c r="H16" s="45">
        <f>'RAW GRADES'!BC13</f>
        <v>73.019047619047626</v>
      </c>
      <c r="I16" s="45">
        <f>'RAW GRADES'!BD13</f>
        <v>73.02</v>
      </c>
      <c r="J16" s="49">
        <f>'RAW GRADES'!BG13</f>
        <v>73.019047619047626</v>
      </c>
      <c r="K16" s="47">
        <f>'RAW GRADES'!BH13</f>
        <v>3</v>
      </c>
      <c r="L16" s="50" t="str">
        <f t="shared" si="0"/>
        <v>PASSED</v>
      </c>
    </row>
    <row r="17" spans="1:12">
      <c r="A17" s="41">
        <v>6</v>
      </c>
      <c r="B17" s="42" t="str">
        <f>'RAW GRADES'!C14</f>
        <v>AMBULO RENZ S</v>
      </c>
      <c r="C17" s="48">
        <f>'RAW GRADES'!F14</f>
        <v>18.599999999999998</v>
      </c>
      <c r="D17" s="70">
        <f>'RAW GRADES'!I14</f>
        <v>14.142857142857141</v>
      </c>
      <c r="E17" s="44">
        <f>'RAW GRADES'!AN14</f>
        <v>19.166666666666668</v>
      </c>
      <c r="F17" s="44">
        <f>'RAW GRADES'!AU14</f>
        <v>10</v>
      </c>
      <c r="G17" s="44">
        <f>'RAW GRADES'!BB14</f>
        <v>9.6000000000000014</v>
      </c>
      <c r="H17" s="45">
        <f>'RAW GRADES'!BC14</f>
        <v>71.509523809523799</v>
      </c>
      <c r="I17" s="45">
        <f>'RAW GRADES'!BD14</f>
        <v>71.510000000000005</v>
      </c>
      <c r="J17" s="49">
        <f>'RAW GRADES'!BG14</f>
        <v>71.509523809523799</v>
      </c>
      <c r="K17" s="47">
        <f>'RAW GRADES'!BH14</f>
        <v>3</v>
      </c>
      <c r="L17" s="50" t="str">
        <f t="shared" si="0"/>
        <v>PASSED</v>
      </c>
    </row>
    <row r="18" spans="1:12">
      <c r="A18" s="41">
        <v>7</v>
      </c>
      <c r="B18" s="42" t="str">
        <f>'RAW GRADES'!C15</f>
        <v>AMPONG MARK M</v>
      </c>
      <c r="C18" s="48">
        <f>'RAW GRADES'!F15</f>
        <v>18</v>
      </c>
      <c r="D18" s="70">
        <f>'RAW GRADES'!I15</f>
        <v>17.571428571428573</v>
      </c>
      <c r="E18" s="44">
        <f>'RAW GRADES'!AN15</f>
        <v>17.933333333333334</v>
      </c>
      <c r="F18" s="44">
        <f>'RAW GRADES'!AU15</f>
        <v>10</v>
      </c>
      <c r="G18" s="44">
        <f>'RAW GRADES'!BB15</f>
        <v>8.5</v>
      </c>
      <c r="H18" s="45">
        <f>'RAW GRADES'!BC15</f>
        <v>72.004761904761907</v>
      </c>
      <c r="I18" s="45">
        <f>'RAW GRADES'!BD15</f>
        <v>72</v>
      </c>
      <c r="J18" s="49">
        <f>'RAW GRADES'!BG15</f>
        <v>72.004761904761907</v>
      </c>
      <c r="K18" s="47">
        <f>'RAW GRADES'!BH15</f>
        <v>3</v>
      </c>
      <c r="L18" s="50" t="str">
        <f t="shared" si="0"/>
        <v>PASSED</v>
      </c>
    </row>
    <row r="19" spans="1:12">
      <c r="A19" s="41">
        <v>8</v>
      </c>
      <c r="B19" s="42" t="str">
        <f>'RAW GRADES'!C16</f>
        <v>ANCIRO MHAY EDISON M</v>
      </c>
      <c r="C19" s="48">
        <f>'RAW GRADES'!F16</f>
        <v>21</v>
      </c>
      <c r="D19" s="70">
        <f>'RAW GRADES'!I16</f>
        <v>12</v>
      </c>
      <c r="E19" s="44">
        <f>'RAW GRADES'!AN16</f>
        <v>18.166666666666668</v>
      </c>
      <c r="F19" s="44">
        <f>'RAW GRADES'!AU16</f>
        <v>10</v>
      </c>
      <c r="G19" s="44">
        <f>'RAW GRADES'!BB16</f>
        <v>9.8000000000000007</v>
      </c>
      <c r="H19" s="45">
        <f>'RAW GRADES'!BC16</f>
        <v>70.966666666666669</v>
      </c>
      <c r="I19" s="45">
        <f>'RAW GRADES'!BD16</f>
        <v>70.97</v>
      </c>
      <c r="J19" s="49">
        <f>'RAW GRADES'!BG16</f>
        <v>70.966666666666669</v>
      </c>
      <c r="K19" s="47">
        <f>'RAW GRADES'!BH16</f>
        <v>3</v>
      </c>
      <c r="L19" s="50" t="str">
        <f t="shared" si="0"/>
        <v>PASSED</v>
      </c>
    </row>
    <row r="20" spans="1:12">
      <c r="A20" s="41">
        <v>9</v>
      </c>
      <c r="B20" s="42" t="str">
        <f>'RAW GRADES'!C17</f>
        <v>ANGCON NIGUELITO H</v>
      </c>
      <c r="C20" s="48">
        <f>'RAW GRADES'!F17</f>
        <v>21</v>
      </c>
      <c r="D20" s="70">
        <f>'RAW GRADES'!I17</f>
        <v>11.571428571428573</v>
      </c>
      <c r="E20" s="44">
        <f>'RAW GRADES'!AN17</f>
        <v>19.166666666666668</v>
      </c>
      <c r="F20" s="44">
        <f>'RAW GRADES'!AU17</f>
        <v>10</v>
      </c>
      <c r="G20" s="44">
        <f>'RAW GRADES'!BB17</f>
        <v>8.5</v>
      </c>
      <c r="H20" s="45">
        <f>'RAW GRADES'!BC17</f>
        <v>70.238095238095241</v>
      </c>
      <c r="I20" s="45">
        <f>'RAW GRADES'!BD17</f>
        <v>70.239999999999995</v>
      </c>
      <c r="J20" s="49">
        <f>'RAW GRADES'!BG17</f>
        <v>70.238095238095241</v>
      </c>
      <c r="K20" s="47">
        <f>'RAW GRADES'!BH17</f>
        <v>3</v>
      </c>
      <c r="L20" s="50" t="str">
        <f t="shared" si="0"/>
        <v>PASSED</v>
      </c>
    </row>
    <row r="21" spans="1:12">
      <c r="A21" s="41">
        <v>10</v>
      </c>
      <c r="B21" s="42" t="str">
        <f>'RAW GRADES'!C18</f>
        <v>AURELIO QUINSCY P</v>
      </c>
      <c r="C21" s="48">
        <f>'RAW GRADES'!F18</f>
        <v>17.399999999999999</v>
      </c>
      <c r="D21" s="70">
        <f>'RAW GRADES'!I18</f>
        <v>16.714285714285715</v>
      </c>
      <c r="E21" s="44">
        <f>'RAW GRADES'!AN18</f>
        <v>18.166666666666668</v>
      </c>
      <c r="F21" s="44">
        <f>'RAW GRADES'!AU18</f>
        <v>10</v>
      </c>
      <c r="G21" s="44">
        <f>'RAW GRADES'!BB18</f>
        <v>8</v>
      </c>
      <c r="H21" s="45">
        <f>'RAW GRADES'!BC18</f>
        <v>70.280952380952385</v>
      </c>
      <c r="I21" s="45">
        <f>'RAW GRADES'!BD18</f>
        <v>70.28</v>
      </c>
      <c r="J21" s="49">
        <f>'RAW GRADES'!BG18</f>
        <v>70.280952380952385</v>
      </c>
      <c r="K21" s="47">
        <f>'RAW GRADES'!BH18</f>
        <v>3</v>
      </c>
      <c r="L21" s="50" t="str">
        <f t="shared" si="0"/>
        <v>PASSED</v>
      </c>
    </row>
    <row r="22" spans="1:12">
      <c r="A22" s="41">
        <v>11</v>
      </c>
      <c r="B22" s="42" t="str">
        <f>'RAW GRADES'!C19</f>
        <v>BACAREZA MICHELLE D</v>
      </c>
      <c r="C22" s="48">
        <f>'RAW GRADES'!F19</f>
        <v>13.2</v>
      </c>
      <c r="D22" s="70">
        <f>'RAW GRADES'!I19</f>
        <v>0</v>
      </c>
      <c r="E22" s="44">
        <f>'RAW GRADES'!AN19</f>
        <v>10.166666666666666</v>
      </c>
      <c r="F22" s="44">
        <f>'RAW GRADES'!AU19</f>
        <v>10</v>
      </c>
      <c r="G22" s="44">
        <f>'RAW GRADES'!BB19</f>
        <v>5</v>
      </c>
      <c r="H22" s="45">
        <f>'RAW GRADES'!BC19</f>
        <v>38.36666666666666</v>
      </c>
      <c r="I22" s="45">
        <f>'RAW GRADES'!BD19</f>
        <v>38.369999999999997</v>
      </c>
      <c r="J22" s="49">
        <f>'RAW GRADES'!BG19</f>
        <v>38.36666666666666</v>
      </c>
      <c r="K22" s="47">
        <f>'RAW GRADES'!BH19</f>
        <v>5</v>
      </c>
      <c r="L22" s="50" t="str">
        <f t="shared" si="0"/>
        <v>FAILED</v>
      </c>
    </row>
    <row r="23" spans="1:12">
      <c r="A23" s="41">
        <v>13</v>
      </c>
      <c r="B23" s="42" t="str">
        <f>'RAW GRADES'!C20</f>
        <v>BAUTISTA DIMPLE G</v>
      </c>
      <c r="C23" s="48">
        <f>'RAW GRADES'!F20</f>
        <v>18</v>
      </c>
      <c r="D23" s="70">
        <f>'RAW GRADES'!I20</f>
        <v>25.714285714285712</v>
      </c>
      <c r="E23" s="44">
        <f>'RAW GRADES'!AN20</f>
        <v>15.66666666666667</v>
      </c>
      <c r="F23" s="44">
        <f>'RAW GRADES'!AU20</f>
        <v>10</v>
      </c>
      <c r="G23" s="44">
        <f>'RAW GRADES'!BB20</f>
        <v>9.1</v>
      </c>
      <c r="H23" s="45">
        <f>'RAW GRADES'!BC20</f>
        <v>78.480952380952388</v>
      </c>
      <c r="I23" s="45">
        <f>'RAW GRADES'!BD20</f>
        <v>78.48</v>
      </c>
      <c r="J23" s="49">
        <f>'RAW GRADES'!BG20</f>
        <v>78.480952380952388</v>
      </c>
      <c r="K23" s="47">
        <f>'RAW GRADES'!BH20</f>
        <v>2.5</v>
      </c>
      <c r="L23" s="50" t="str">
        <f t="shared" si="0"/>
        <v>PASSED</v>
      </c>
    </row>
    <row r="24" spans="1:12">
      <c r="A24" s="41">
        <v>14</v>
      </c>
      <c r="B24" s="42" t="str">
        <f>'RAW GRADES'!C21</f>
        <v>BORLEO HARRY JR. C</v>
      </c>
      <c r="C24" s="48">
        <f>'RAW GRADES'!F21</f>
        <v>18</v>
      </c>
      <c r="D24" s="70">
        <f>'RAW GRADES'!I21</f>
        <v>24.428571428571427</v>
      </c>
      <c r="E24" s="44">
        <f>'RAW GRADES'!AN21</f>
        <v>12.833333333333332</v>
      </c>
      <c r="F24" s="44">
        <f>'RAW GRADES'!AU21</f>
        <v>10</v>
      </c>
      <c r="G24" s="44">
        <f>'RAW GRADES'!BB21</f>
        <v>7.8000000000000007</v>
      </c>
      <c r="H24" s="45">
        <f>'RAW GRADES'!BC21</f>
        <v>73.061904761904756</v>
      </c>
      <c r="I24" s="45">
        <f>'RAW GRADES'!BD21</f>
        <v>73.06</v>
      </c>
      <c r="J24" s="49">
        <f>'RAW GRADES'!BG21</f>
        <v>73.061904761904756</v>
      </c>
      <c r="K24" s="47">
        <f>'RAW GRADES'!BH21</f>
        <v>3</v>
      </c>
      <c r="L24" s="50" t="str">
        <f t="shared" si="0"/>
        <v>PASSED</v>
      </c>
    </row>
    <row r="25" spans="1:12">
      <c r="A25" s="41">
        <v>15</v>
      </c>
      <c r="B25" s="42" t="str">
        <f>'RAW GRADES'!C22</f>
        <v>BUSTILLO EMAND GARL L</v>
      </c>
      <c r="C25" s="48">
        <f>'RAW GRADES'!F22</f>
        <v>17.399999999999999</v>
      </c>
      <c r="D25" s="70">
        <f>'RAW GRADES'!I22</f>
        <v>25.285714285714288</v>
      </c>
      <c r="E25" s="44">
        <f>'RAW GRADES'!AN22</f>
        <v>17.666666666666668</v>
      </c>
      <c r="F25" s="44">
        <f>'RAW GRADES'!AU22</f>
        <v>10</v>
      </c>
      <c r="G25" s="44">
        <f>'RAW GRADES'!BB22</f>
        <v>9.9</v>
      </c>
      <c r="H25" s="45">
        <f>'RAW GRADES'!BC22</f>
        <v>80.252380952380946</v>
      </c>
      <c r="I25" s="45">
        <f>'RAW GRADES'!BD22</f>
        <v>80.25</v>
      </c>
      <c r="J25" s="49">
        <f>'RAW GRADES'!BG22</f>
        <v>80.252380952380946</v>
      </c>
      <c r="K25" s="47">
        <f>'RAW GRADES'!BH22</f>
        <v>2.25</v>
      </c>
      <c r="L25" s="50" t="str">
        <f t="shared" si="0"/>
        <v>PASSED</v>
      </c>
    </row>
    <row r="26" spans="1:12">
      <c r="A26" s="41">
        <v>16</v>
      </c>
      <c r="B26" s="42" t="str">
        <f>'RAW GRADES'!C23</f>
        <v>CANDIDO ERIC R</v>
      </c>
      <c r="C26" s="48">
        <f>'RAW GRADES'!F23</f>
        <v>12</v>
      </c>
      <c r="D26" s="70">
        <f>'RAW GRADES'!I23</f>
        <v>22.285714285714288</v>
      </c>
      <c r="E26" s="44">
        <f>'RAW GRADES'!AN23</f>
        <v>17</v>
      </c>
      <c r="F26" s="44">
        <f>'RAW GRADES'!AU23</f>
        <v>10</v>
      </c>
      <c r="G26" s="44">
        <f>'RAW GRADES'!BB23</f>
        <v>9.1</v>
      </c>
      <c r="H26" s="45">
        <f>'RAW GRADES'!BC23</f>
        <v>70.385714285714286</v>
      </c>
      <c r="I26" s="45">
        <f>'RAW GRADES'!BD23</f>
        <v>70.39</v>
      </c>
      <c r="J26" s="49">
        <f>'RAW GRADES'!BG23</f>
        <v>70.385714285714286</v>
      </c>
      <c r="K26" s="47">
        <f>'RAW GRADES'!BH23</f>
        <v>3</v>
      </c>
      <c r="L26" s="50" t="str">
        <f t="shared" si="0"/>
        <v>PASSED</v>
      </c>
    </row>
    <row r="27" spans="1:12">
      <c r="A27" s="41">
        <v>17</v>
      </c>
      <c r="B27" s="42" t="str">
        <f>'RAW GRADES'!C24</f>
        <v>CAPANAS  LEAH M</v>
      </c>
      <c r="C27" s="48">
        <f>'RAW GRADES'!F24</f>
        <v>13.2</v>
      </c>
      <c r="D27" s="70">
        <f>'RAW GRADES'!I24</f>
        <v>7.2857142857142847</v>
      </c>
      <c r="E27" s="44">
        <f>'RAW GRADES'!AN24</f>
        <v>18.966666666666669</v>
      </c>
      <c r="F27" s="44">
        <f>'RAW GRADES'!AU24</f>
        <v>10</v>
      </c>
      <c r="G27" s="44">
        <f>'RAW GRADES'!BB24</f>
        <v>9.8000000000000007</v>
      </c>
      <c r="H27" s="45">
        <f>'RAW GRADES'!BC24</f>
        <v>59.252380952380946</v>
      </c>
      <c r="I27" s="45">
        <f>'RAW GRADES'!BD24</f>
        <v>59.25</v>
      </c>
      <c r="J27" s="49">
        <f>'RAW GRADES'!BG24</f>
        <v>59.252380952380946</v>
      </c>
      <c r="K27" s="47">
        <f>'RAW GRADES'!BH24</f>
        <v>5</v>
      </c>
      <c r="L27" s="50" t="str">
        <f t="shared" si="0"/>
        <v>FAILED</v>
      </c>
    </row>
    <row r="28" spans="1:12">
      <c r="A28" s="41">
        <v>18</v>
      </c>
      <c r="B28" s="42" t="str">
        <f>'RAW GRADES'!C25</f>
        <v>DE BOISE JAREL R</v>
      </c>
      <c r="C28" s="48">
        <f>'RAW GRADES'!F25</f>
        <v>21</v>
      </c>
      <c r="D28" s="70">
        <f>'RAW GRADES'!I25</f>
        <v>15</v>
      </c>
      <c r="E28" s="44">
        <f>'RAW GRADES'!AN25</f>
        <v>19.666666666666668</v>
      </c>
      <c r="F28" s="44">
        <f>'RAW GRADES'!AU25</f>
        <v>10</v>
      </c>
      <c r="G28" s="44">
        <f>'RAW GRADES'!BB25</f>
        <v>5</v>
      </c>
      <c r="H28" s="45">
        <f>'RAW GRADES'!BC25</f>
        <v>70.666666666666671</v>
      </c>
      <c r="I28" s="45">
        <f>'RAW GRADES'!BD25</f>
        <v>70.67</v>
      </c>
      <c r="J28" s="49">
        <f>'RAW GRADES'!BG25</f>
        <v>70.666666666666671</v>
      </c>
      <c r="K28" s="47">
        <f>'RAW GRADES'!BH25</f>
        <v>3</v>
      </c>
      <c r="L28" s="50" t="str">
        <f t="shared" si="0"/>
        <v>PASSED</v>
      </c>
    </row>
    <row r="29" spans="1:12">
      <c r="A29" s="41">
        <v>19</v>
      </c>
      <c r="B29" s="42" t="str">
        <f>'RAW GRADES'!C26</f>
        <v>DURON MARY ELAINE R</v>
      </c>
      <c r="C29" s="48">
        <f>'RAW GRADES'!F26</f>
        <v>17.399999999999999</v>
      </c>
      <c r="D29" s="70">
        <f>'RAW GRADES'!I26</f>
        <v>24</v>
      </c>
      <c r="E29" s="44">
        <f>'RAW GRADES'!AN26</f>
        <v>19</v>
      </c>
      <c r="F29" s="44">
        <f>'RAW GRADES'!AU26</f>
        <v>10</v>
      </c>
      <c r="G29" s="44">
        <f>'RAW GRADES'!BB26</f>
        <v>9.8000000000000007</v>
      </c>
      <c r="H29" s="45">
        <f>'RAW GRADES'!BC26</f>
        <v>80.199999999999989</v>
      </c>
      <c r="I29" s="45">
        <f>'RAW GRADES'!BD26</f>
        <v>80.2</v>
      </c>
      <c r="J29" s="49">
        <f>'RAW GRADES'!BG26</f>
        <v>80.199999999999989</v>
      </c>
      <c r="K29" s="47">
        <f>'RAW GRADES'!BH26</f>
        <v>2.25</v>
      </c>
      <c r="L29" s="50" t="str">
        <f t="shared" si="0"/>
        <v>PASSED</v>
      </c>
    </row>
    <row r="30" spans="1:12">
      <c r="A30" s="41">
        <v>20</v>
      </c>
      <c r="B30" s="42" t="str">
        <f>'RAW GRADES'!C27</f>
        <v>ESTORQUE MICHAEL JOHN M</v>
      </c>
      <c r="C30" s="48">
        <f>'RAW GRADES'!F27</f>
        <v>21</v>
      </c>
      <c r="D30" s="70">
        <f>'RAW GRADES'!I27</f>
        <v>22.285714285714288</v>
      </c>
      <c r="E30" s="44">
        <f>'RAW GRADES'!AN27</f>
        <v>14.56666666666667</v>
      </c>
      <c r="F30" s="44">
        <f>'RAW GRADES'!AU27</f>
        <v>10</v>
      </c>
      <c r="G30" s="44">
        <f>'RAW GRADES'!BB27</f>
        <v>8.5</v>
      </c>
      <c r="H30" s="45">
        <f>'RAW GRADES'!BC27</f>
        <v>76.352380952380955</v>
      </c>
      <c r="I30" s="45">
        <f>'RAW GRADES'!BD27</f>
        <v>76.349999999999994</v>
      </c>
      <c r="J30" s="49">
        <f>'RAW GRADES'!BG27</f>
        <v>76.352380952380955</v>
      </c>
      <c r="K30" s="47">
        <f>'RAW GRADES'!BH27</f>
        <v>2.75</v>
      </c>
      <c r="L30" s="50" t="str">
        <f t="shared" si="0"/>
        <v>PASSED</v>
      </c>
    </row>
    <row r="31" spans="1:12">
      <c r="A31" s="41">
        <v>21</v>
      </c>
      <c r="B31" s="42" t="str">
        <f>'RAW GRADES'!C28</f>
        <v>FIESTADA CHRISTIAN PAUL A</v>
      </c>
      <c r="C31" s="48">
        <f>'RAW GRADES'!F28</f>
        <v>6</v>
      </c>
      <c r="D31" s="70">
        <f>'RAW GRADES'!I28</f>
        <v>15.857142857142858</v>
      </c>
      <c r="E31" s="44">
        <f>'RAW GRADES'!AN28</f>
        <v>19.166666666666668</v>
      </c>
      <c r="F31" s="44">
        <f>'RAW GRADES'!AU28</f>
        <v>10</v>
      </c>
      <c r="G31" s="44">
        <f>'RAW GRADES'!BB28</f>
        <v>8.5</v>
      </c>
      <c r="H31" s="45">
        <f>'RAW GRADES'!BC28</f>
        <v>59.523809523809533</v>
      </c>
      <c r="I31" s="45">
        <f>'RAW GRADES'!BD28</f>
        <v>59.52</v>
      </c>
      <c r="J31" s="49">
        <f>'RAW GRADES'!BG28</f>
        <v>59.523809523809533</v>
      </c>
      <c r="K31" s="47">
        <f>'RAW GRADES'!BH28</f>
        <v>5</v>
      </c>
      <c r="L31" s="50" t="str">
        <f t="shared" si="0"/>
        <v>FAILED</v>
      </c>
    </row>
    <row r="32" spans="1:12">
      <c r="A32" s="41">
        <v>22</v>
      </c>
      <c r="B32" s="42" t="str">
        <f>'RAW GRADES'!C29</f>
        <v>GAN CARLOS A</v>
      </c>
      <c r="C32" s="48">
        <f>'RAW GRADES'!F29</f>
        <v>27.599999999999998</v>
      </c>
      <c r="D32" s="70">
        <f>'RAW GRADES'!I29</f>
        <v>30</v>
      </c>
      <c r="E32" s="44">
        <f>'RAW GRADES'!AN29</f>
        <v>17.5</v>
      </c>
      <c r="F32" s="44">
        <f>'RAW GRADES'!AU29</f>
        <v>10</v>
      </c>
      <c r="G32" s="44">
        <f>'RAW GRADES'!BB29</f>
        <v>9.1</v>
      </c>
      <c r="H32" s="45">
        <f>'RAW GRADES'!BC29</f>
        <v>94.199999999999989</v>
      </c>
      <c r="I32" s="45">
        <f>'RAW GRADES'!BD29</f>
        <v>94.2</v>
      </c>
      <c r="J32" s="49">
        <f>'RAW GRADES'!BG29</f>
        <v>94.199999999999989</v>
      </c>
      <c r="K32" s="47">
        <f>'RAW GRADES'!BH29</f>
        <v>1.25</v>
      </c>
      <c r="L32" s="50" t="str">
        <f t="shared" si="0"/>
        <v>PASSED</v>
      </c>
    </row>
    <row r="33" spans="1:12">
      <c r="A33" s="41">
        <v>23</v>
      </c>
      <c r="B33" s="42" t="str">
        <f>'RAW GRADES'!C30</f>
        <v>GOMEZ CELEEN MAE M</v>
      </c>
      <c r="C33" s="48">
        <f>'RAW GRADES'!F30</f>
        <v>21.599999999999998</v>
      </c>
      <c r="D33" s="70">
        <f>'RAW GRADES'!I30</f>
        <v>23.142857142857146</v>
      </c>
      <c r="E33" s="44">
        <f>'RAW GRADES'!AN30</f>
        <v>19.166666666666668</v>
      </c>
      <c r="F33" s="44">
        <f>'RAW GRADES'!AU30</f>
        <v>10</v>
      </c>
      <c r="G33" s="44">
        <f>'RAW GRADES'!BB30</f>
        <v>9.8000000000000007</v>
      </c>
      <c r="H33" s="45">
        <f>'RAW GRADES'!BC30</f>
        <v>83.709523809523816</v>
      </c>
      <c r="I33" s="45">
        <f>'RAW GRADES'!BD30</f>
        <v>83.71</v>
      </c>
      <c r="J33" s="49">
        <f>'RAW GRADES'!BG30</f>
        <v>83.709523809523816</v>
      </c>
      <c r="K33" s="47">
        <f>'RAW GRADES'!BH30</f>
        <v>2</v>
      </c>
      <c r="L33" s="50" t="str">
        <f t="shared" si="0"/>
        <v>PASSED</v>
      </c>
    </row>
    <row r="34" spans="1:12">
      <c r="A34" s="41">
        <v>24</v>
      </c>
      <c r="B34" s="42" t="str">
        <f>'RAW GRADES'!C31</f>
        <v>ILAO MARK ANTHONY A</v>
      </c>
      <c r="C34" s="48">
        <f>'RAW GRADES'!F31</f>
        <v>21.599999999999998</v>
      </c>
      <c r="D34" s="70">
        <f>'RAW GRADES'!I31</f>
        <v>26.571428571428569</v>
      </c>
      <c r="E34" s="44">
        <f>'RAW GRADES'!AN31</f>
        <v>19.666666666666668</v>
      </c>
      <c r="F34" s="44">
        <f>'RAW GRADES'!AU31</f>
        <v>10</v>
      </c>
      <c r="G34" s="44">
        <f>'RAW GRADES'!BB31</f>
        <v>9.8000000000000007</v>
      </c>
      <c r="H34" s="45">
        <f>'RAW GRADES'!BC31</f>
        <v>87.638095238095232</v>
      </c>
      <c r="I34" s="45">
        <f>'RAW GRADES'!BD31</f>
        <v>87.64</v>
      </c>
      <c r="J34" s="49">
        <f>'RAW GRADES'!BG31</f>
        <v>87.638095238095232</v>
      </c>
      <c r="K34" s="47">
        <f>'RAW GRADES'!BH31</f>
        <v>1.75</v>
      </c>
      <c r="L34" s="50" t="str">
        <f t="shared" si="0"/>
        <v>PASSED</v>
      </c>
    </row>
    <row r="35" spans="1:12">
      <c r="A35" s="41">
        <v>25</v>
      </c>
      <c r="B35" s="42" t="str">
        <f>'RAW GRADES'!C32</f>
        <v>JARDIN JESRI R</v>
      </c>
      <c r="C35" s="48">
        <f>'RAW GRADES'!F32</f>
        <v>15.6</v>
      </c>
      <c r="D35" s="70">
        <f>'RAW GRADES'!I32</f>
        <v>21.857142857142854</v>
      </c>
      <c r="E35" s="44">
        <f>'RAW GRADES'!AN32</f>
        <v>16.400000000000002</v>
      </c>
      <c r="F35" s="44">
        <f>'RAW GRADES'!AU32</f>
        <v>10</v>
      </c>
      <c r="G35" s="44">
        <f>'RAW GRADES'!BB32</f>
        <v>9.1</v>
      </c>
      <c r="H35" s="45">
        <f>'RAW GRADES'!BC32</f>
        <v>72.957142857142856</v>
      </c>
      <c r="I35" s="45">
        <f>'RAW GRADES'!BD32</f>
        <v>72.959999999999994</v>
      </c>
      <c r="J35" s="49">
        <f>'RAW GRADES'!BG32</f>
        <v>72.957142857142856</v>
      </c>
      <c r="K35" s="47">
        <f>'RAW GRADES'!BH32</f>
        <v>3</v>
      </c>
      <c r="L35" s="50" t="str">
        <f t="shared" si="0"/>
        <v>PASSED</v>
      </c>
    </row>
    <row r="36" spans="1:12">
      <c r="A36" s="41">
        <v>29</v>
      </c>
      <c r="B36" s="42" t="str">
        <f>'RAW GRADES'!C33</f>
        <v>MUNCADA JESTER C</v>
      </c>
      <c r="C36" s="48">
        <f>'RAW GRADES'!F33</f>
        <v>20.399999999999999</v>
      </c>
      <c r="D36" s="70">
        <f>'RAW GRADES'!I33</f>
        <v>28.714285714285715</v>
      </c>
      <c r="E36" s="44">
        <f>'RAW GRADES'!AN33</f>
        <v>14.56666666666667</v>
      </c>
      <c r="F36" s="44">
        <f>'RAW GRADES'!AU33</f>
        <v>10</v>
      </c>
      <c r="G36" s="44">
        <f>'RAW GRADES'!BB33</f>
        <v>9.5</v>
      </c>
      <c r="H36" s="45">
        <f>'RAW GRADES'!BC33</f>
        <v>83.180952380952391</v>
      </c>
      <c r="I36" s="45">
        <f>'RAW GRADES'!BD33</f>
        <v>83.18</v>
      </c>
      <c r="J36" s="49">
        <f>'RAW GRADES'!BG33</f>
        <v>83.180952380952391</v>
      </c>
      <c r="K36" s="47">
        <f>'RAW GRADES'!BH33</f>
        <v>2.25</v>
      </c>
      <c r="L36" s="50" t="str">
        <f t="shared" si="0"/>
        <v>PASSED</v>
      </c>
    </row>
    <row r="37" spans="1:12">
      <c r="A37" s="41">
        <v>30</v>
      </c>
      <c r="B37" s="42" t="str">
        <f>'RAW GRADES'!C34</f>
        <v>MURILLO MATTHEW S</v>
      </c>
      <c r="C37" s="48">
        <f>'RAW GRADES'!F34</f>
        <v>21</v>
      </c>
      <c r="D37" s="70">
        <f>'RAW GRADES'!I34</f>
        <v>15</v>
      </c>
      <c r="E37" s="44">
        <f>'RAW GRADES'!AN34</f>
        <v>19.166666666666668</v>
      </c>
      <c r="F37" s="44">
        <f>'RAW GRADES'!AU34</f>
        <v>10</v>
      </c>
      <c r="G37" s="44">
        <f>'RAW GRADES'!BB34</f>
        <v>5</v>
      </c>
      <c r="H37" s="45">
        <f>'RAW GRADES'!BC34</f>
        <v>70.166666666666671</v>
      </c>
      <c r="I37" s="45">
        <f>'RAW GRADES'!BD34</f>
        <v>70.17</v>
      </c>
      <c r="J37" s="49">
        <f>'RAW GRADES'!BG34</f>
        <v>70.166666666666671</v>
      </c>
      <c r="K37" s="47">
        <f>'RAW GRADES'!BH34</f>
        <v>3</v>
      </c>
      <c r="L37" s="50" t="str">
        <f t="shared" si="0"/>
        <v>PASSED</v>
      </c>
    </row>
    <row r="38" spans="1:12">
      <c r="A38" s="41">
        <v>31</v>
      </c>
      <c r="B38" s="42" t="str">
        <f>'RAW GRADES'!C35</f>
        <v>NOYNOYAN BRYAN KENTT B</v>
      </c>
      <c r="C38" s="48">
        <f>'RAW GRADES'!F35</f>
        <v>24</v>
      </c>
      <c r="D38" s="70">
        <f>'RAW GRADES'!I35</f>
        <v>28.714285714285715</v>
      </c>
      <c r="E38" s="44">
        <f>'RAW GRADES'!AN35</f>
        <v>19.333333333333336</v>
      </c>
      <c r="F38" s="44">
        <f>'RAW GRADES'!AU35</f>
        <v>10</v>
      </c>
      <c r="G38" s="44">
        <f>'RAW GRADES'!BB35</f>
        <v>9.5</v>
      </c>
      <c r="H38" s="45">
        <f>'RAW GRADES'!BC35</f>
        <v>91.547619047619051</v>
      </c>
      <c r="I38" s="45">
        <f>'RAW GRADES'!BD35</f>
        <v>91.55</v>
      </c>
      <c r="J38" s="49">
        <f>'RAW GRADES'!BG35</f>
        <v>91.547619047619051</v>
      </c>
      <c r="K38" s="47">
        <f>'RAW GRADES'!BH35</f>
        <v>1.5</v>
      </c>
      <c r="L38" s="50" t="str">
        <f t="shared" si="0"/>
        <v>PASSED</v>
      </c>
    </row>
    <row r="39" spans="1:12">
      <c r="A39" s="41">
        <v>32</v>
      </c>
      <c r="B39" s="42" t="str">
        <f>'RAW GRADES'!C36</f>
        <v>ORNALES AIRON PAUL T</v>
      </c>
      <c r="C39" s="48">
        <f>'RAW GRADES'!F36</f>
        <v>21</v>
      </c>
      <c r="D39" s="70">
        <f>'RAW GRADES'!I36</f>
        <v>25.285714285714288</v>
      </c>
      <c r="E39" s="44">
        <f>'RAW GRADES'!AN36</f>
        <v>18.666666666666668</v>
      </c>
      <c r="F39" s="44">
        <f>'RAW GRADES'!AU36</f>
        <v>10</v>
      </c>
      <c r="G39" s="44">
        <f>'RAW GRADES'!BB36</f>
        <v>9.6000000000000014</v>
      </c>
      <c r="H39" s="45">
        <f>'RAW GRADES'!BC36</f>
        <v>84.552380952380958</v>
      </c>
      <c r="I39" s="45">
        <f>'RAW GRADES'!BD36</f>
        <v>84.55</v>
      </c>
      <c r="J39" s="49">
        <f>'RAW GRADES'!BG36</f>
        <v>84.552380952380958</v>
      </c>
      <c r="K39" s="47">
        <f>'RAW GRADES'!BH36</f>
        <v>2</v>
      </c>
      <c r="L39" s="50" t="str">
        <f t="shared" si="0"/>
        <v>PASSED</v>
      </c>
    </row>
    <row r="40" spans="1:12">
      <c r="A40" s="41">
        <v>33</v>
      </c>
      <c r="B40" s="42" t="str">
        <f>'RAW GRADES'!C37</f>
        <v>PALING LESLIE G</v>
      </c>
      <c r="C40" s="48">
        <f>'RAW GRADES'!F37</f>
        <v>16.8</v>
      </c>
      <c r="D40" s="70">
        <f>'RAW GRADES'!I37</f>
        <v>21</v>
      </c>
      <c r="E40" s="44">
        <f>'RAW GRADES'!AN37</f>
        <v>17.333333333333332</v>
      </c>
      <c r="F40" s="44">
        <f>'RAW GRADES'!AU37</f>
        <v>10</v>
      </c>
      <c r="G40" s="44">
        <f>'RAW GRADES'!BB37</f>
        <v>5</v>
      </c>
      <c r="H40" s="45">
        <f>'RAW GRADES'!BC37</f>
        <v>70.133333333333326</v>
      </c>
      <c r="I40" s="45">
        <f>'RAW GRADES'!BD37</f>
        <v>70.13</v>
      </c>
      <c r="J40" s="49">
        <f>'RAW GRADES'!BG37</f>
        <v>70.133333333333326</v>
      </c>
      <c r="K40" s="47">
        <f>'RAW GRADES'!BH37</f>
        <v>3</v>
      </c>
      <c r="L40" s="50" t="str">
        <f t="shared" si="0"/>
        <v>PASSED</v>
      </c>
    </row>
    <row r="41" spans="1:12">
      <c r="A41" s="41">
        <v>34</v>
      </c>
      <c r="B41" s="42" t="str">
        <f>'RAW GRADES'!C38</f>
        <v>PAPA JEFFERSON C</v>
      </c>
      <c r="C41" s="48">
        <f>'RAW GRADES'!F38</f>
        <v>12</v>
      </c>
      <c r="D41" s="70">
        <f>'RAW GRADES'!I38</f>
        <v>13.285714285714285</v>
      </c>
      <c r="E41" s="44">
        <f>'RAW GRADES'!AN38</f>
        <v>18.833333333333336</v>
      </c>
      <c r="F41" s="44">
        <f>'RAW GRADES'!AU38</f>
        <v>10</v>
      </c>
      <c r="G41" s="44">
        <f>'RAW GRADES'!BB38</f>
        <v>9.5</v>
      </c>
      <c r="H41" s="45">
        <f>'RAW GRADES'!BC38</f>
        <v>63.61904761904762</v>
      </c>
      <c r="I41" s="45">
        <f>'RAW GRADES'!BD38</f>
        <v>63.62</v>
      </c>
      <c r="J41" s="49">
        <f>'RAW GRADES'!BG38</f>
        <v>63.61904761904762</v>
      </c>
      <c r="K41" s="47">
        <f>'RAW GRADES'!BH38</f>
        <v>5</v>
      </c>
      <c r="L41" s="50" t="str">
        <f t="shared" si="0"/>
        <v>FAILED</v>
      </c>
    </row>
    <row r="42" spans="1:12">
      <c r="A42" s="41">
        <v>35</v>
      </c>
      <c r="B42" s="42" t="str">
        <f>'RAW GRADES'!C39</f>
        <v>PEREA KIM NATHANIEL C</v>
      </c>
      <c r="C42" s="48">
        <f>'RAW GRADES'!F39</f>
        <v>19.2</v>
      </c>
      <c r="D42" s="70">
        <f>'RAW GRADES'!I39</f>
        <v>28.714285714285715</v>
      </c>
      <c r="E42" s="44">
        <f>'RAW GRADES'!AN39</f>
        <v>19.333333333333336</v>
      </c>
      <c r="F42" s="44">
        <f>'RAW GRADES'!AU39</f>
        <v>10</v>
      </c>
      <c r="G42" s="44">
        <f>'RAW GRADES'!BB39</f>
        <v>9.9</v>
      </c>
      <c r="H42" s="45">
        <f>'RAW GRADES'!BC39</f>
        <v>87.147619047619045</v>
      </c>
      <c r="I42" s="45">
        <f>'RAW GRADES'!BD39</f>
        <v>87.15</v>
      </c>
      <c r="J42" s="49">
        <f>'RAW GRADES'!BG39</f>
        <v>87.147619047619045</v>
      </c>
      <c r="K42" s="47">
        <f>'RAW GRADES'!BH39</f>
        <v>1.75</v>
      </c>
      <c r="L42" s="50" t="str">
        <f t="shared" si="0"/>
        <v>PASSED</v>
      </c>
    </row>
    <row r="43" spans="1:12">
      <c r="A43" s="41">
        <v>36</v>
      </c>
      <c r="B43" s="42" t="str">
        <f>'RAW GRADES'!C40</f>
        <v>SANCHEZ JOEY JR. B</v>
      </c>
      <c r="C43" s="48">
        <f>'RAW GRADES'!F40</f>
        <v>19.8</v>
      </c>
      <c r="D43" s="70">
        <f>'RAW GRADES'!I40</f>
        <v>16.285714285714285</v>
      </c>
      <c r="E43" s="44">
        <f>'RAW GRADES'!AN40</f>
        <v>19.333333333333336</v>
      </c>
      <c r="F43" s="44">
        <f>'RAW GRADES'!AU40</f>
        <v>10</v>
      </c>
      <c r="G43" s="44">
        <f>'RAW GRADES'!BB40</f>
        <v>5</v>
      </c>
      <c r="H43" s="45">
        <f>'RAW GRADES'!BC40</f>
        <v>70.419047619047618</v>
      </c>
      <c r="I43" s="45">
        <f>'RAW GRADES'!BD40</f>
        <v>70.42</v>
      </c>
      <c r="J43" s="49">
        <f>'RAW GRADES'!BG40</f>
        <v>70.419047619047618</v>
      </c>
      <c r="K43" s="47">
        <f>'RAW GRADES'!BH40</f>
        <v>3</v>
      </c>
      <c r="L43" s="50" t="str">
        <f t="shared" si="0"/>
        <v>PASSED</v>
      </c>
    </row>
    <row r="44" spans="1:12">
      <c r="A44" s="41">
        <v>37</v>
      </c>
      <c r="B44" s="42" t="str">
        <f>'RAW GRADES'!C41</f>
        <v>SIERRA JADE R</v>
      </c>
      <c r="C44" s="48">
        <f>'RAW GRADES'!F41</f>
        <v>24.599999999999998</v>
      </c>
      <c r="D44" s="70">
        <f>'RAW GRADES'!I41</f>
        <v>29.142857142857139</v>
      </c>
      <c r="E44" s="44">
        <f>'RAW GRADES'!AN41</f>
        <v>19.166666666666668</v>
      </c>
      <c r="F44" s="44">
        <f>'RAW GRADES'!AU41</f>
        <v>10</v>
      </c>
      <c r="G44" s="44">
        <f>'RAW GRADES'!BB41</f>
        <v>9.6000000000000014</v>
      </c>
      <c r="H44" s="45">
        <f>'RAW GRADES'!BC41</f>
        <v>92.509523809523799</v>
      </c>
      <c r="I44" s="45">
        <f>'RAW GRADES'!BD41</f>
        <v>92.51</v>
      </c>
      <c r="J44" s="49">
        <f>'RAW GRADES'!BG41</f>
        <v>92.509523809523799</v>
      </c>
      <c r="K44" s="47">
        <f>'RAW GRADES'!BH41</f>
        <v>1.5</v>
      </c>
      <c r="L44" s="50" t="str">
        <f t="shared" si="0"/>
        <v>PASSED</v>
      </c>
    </row>
    <row r="45" spans="1:12">
      <c r="A45" s="41">
        <v>38</v>
      </c>
      <c r="B45" s="42" t="str">
        <f>'RAW GRADES'!C42</f>
        <v>TALON NORLEE B</v>
      </c>
      <c r="C45" s="48">
        <f>'RAW GRADES'!F42</f>
        <v>16.8</v>
      </c>
      <c r="D45" s="70">
        <f>'RAW GRADES'!I42</f>
        <v>27.857142857142858</v>
      </c>
      <c r="E45" s="44">
        <f>'RAW GRADES'!AN42</f>
        <v>13.966666666666669</v>
      </c>
      <c r="F45" s="44">
        <f>'RAW GRADES'!AU42</f>
        <v>10</v>
      </c>
      <c r="G45" s="44">
        <f>'RAW GRADES'!BB42</f>
        <v>9.8000000000000007</v>
      </c>
      <c r="H45" s="45">
        <f>'RAW GRADES'!BC42</f>
        <v>78.423809523809524</v>
      </c>
      <c r="I45" s="45">
        <f>'RAW GRADES'!BD42</f>
        <v>78.42</v>
      </c>
      <c r="J45" s="49">
        <f>'RAW GRADES'!BG42</f>
        <v>78.423809523809524</v>
      </c>
      <c r="K45" s="47">
        <f>'RAW GRADES'!BH42</f>
        <v>2.5</v>
      </c>
      <c r="L45" s="50" t="str">
        <f t="shared" si="0"/>
        <v>PASSED</v>
      </c>
    </row>
    <row r="46" spans="1:12">
      <c r="A46" s="41">
        <v>39</v>
      </c>
      <c r="B46" s="42" t="str">
        <f>'RAW GRADES'!C43</f>
        <v>TANGARA DEXTER P</v>
      </c>
      <c r="C46" s="48">
        <f>'RAW GRADES'!F43</f>
        <v>18</v>
      </c>
      <c r="D46" s="70">
        <f>'RAW GRADES'!I43</f>
        <v>24.428571428571427</v>
      </c>
      <c r="E46" s="44">
        <f>'RAW GRADES'!AN43</f>
        <v>16.966666666666665</v>
      </c>
      <c r="F46" s="44">
        <f>'RAW GRADES'!AU43</f>
        <v>10</v>
      </c>
      <c r="G46" s="44">
        <f>'RAW GRADES'!BB43</f>
        <v>8.8000000000000007</v>
      </c>
      <c r="H46" s="45">
        <f>'RAW GRADES'!BC43</f>
        <v>78.195238095238096</v>
      </c>
      <c r="I46" s="45">
        <f>'RAW GRADES'!BD43</f>
        <v>78.2</v>
      </c>
      <c r="J46" s="49">
        <f>'RAW GRADES'!BG43</f>
        <v>78.195238095238096</v>
      </c>
      <c r="K46" s="47">
        <f>'RAW GRADES'!BH43</f>
        <v>2.5</v>
      </c>
      <c r="L46" s="50" t="str">
        <f t="shared" si="0"/>
        <v>PASSED</v>
      </c>
    </row>
    <row r="47" spans="1:12">
      <c r="A47" s="41">
        <v>40</v>
      </c>
      <c r="B47" s="42" t="str">
        <f>'RAW GRADES'!C44</f>
        <v>VALDEZ GABRIELLE P</v>
      </c>
      <c r="C47" s="48">
        <f>'RAW GRADES'!F44</f>
        <v>22.2</v>
      </c>
      <c r="D47" s="70">
        <f>'RAW GRADES'!I44</f>
        <v>23.142857142857146</v>
      </c>
      <c r="E47" s="44">
        <f>'RAW GRADES'!AN44</f>
        <v>19.333333333333336</v>
      </c>
      <c r="F47" s="44">
        <f>'RAW GRADES'!AU44</f>
        <v>10</v>
      </c>
      <c r="G47" s="44">
        <f>'RAW GRADES'!BB44</f>
        <v>8.8000000000000007</v>
      </c>
      <c r="H47" s="45">
        <f>'RAW GRADES'!BC44</f>
        <v>83.476190476190482</v>
      </c>
      <c r="I47" s="45">
        <f>'RAW GRADES'!BD44</f>
        <v>83.48</v>
      </c>
      <c r="J47" s="49">
        <f>'RAW GRADES'!BG44</f>
        <v>83.476190476190482</v>
      </c>
      <c r="K47" s="47">
        <f>'RAW GRADES'!BH44</f>
        <v>2</v>
      </c>
      <c r="L47" s="50" t="str">
        <f t="shared" si="0"/>
        <v>PASSED</v>
      </c>
    </row>
    <row r="48" spans="1:12">
      <c r="A48" s="41">
        <v>41</v>
      </c>
      <c r="B48" s="42" t="str">
        <f>'RAW GRADES'!C45</f>
        <v xml:space="preserve">  </v>
      </c>
      <c r="C48" s="48">
        <f>'RAW GRADES'!F45</f>
        <v>0</v>
      </c>
      <c r="D48" s="70">
        <f>'RAW GRADES'!I45</f>
        <v>0</v>
      </c>
      <c r="E48" s="44">
        <f>'RAW GRADES'!AN45</f>
        <v>0</v>
      </c>
      <c r="F48" s="44">
        <f>'RAW GRADES'!AU45</f>
        <v>0</v>
      </c>
      <c r="G48" s="44">
        <f>'RAW GRADES'!BB45</f>
        <v>0</v>
      </c>
      <c r="H48" s="45">
        <f>'RAW GRADES'!BC45</f>
        <v>0</v>
      </c>
      <c r="I48" s="45">
        <f>'RAW GRADES'!BD45</f>
        <v>0</v>
      </c>
      <c r="J48" s="49">
        <f>'RAW GRADES'!BG45</f>
        <v>0</v>
      </c>
      <c r="K48" s="47">
        <f>'RAW GRADES'!BH45</f>
        <v>5</v>
      </c>
      <c r="L48" s="50" t="str">
        <f t="shared" si="0"/>
        <v>FAILED</v>
      </c>
    </row>
    <row r="49" spans="1:12">
      <c r="A49" s="41">
        <v>42</v>
      </c>
      <c r="B49" s="42" t="str">
        <f>'RAW GRADES'!C46</f>
        <v xml:space="preserve">  </v>
      </c>
      <c r="C49" s="48">
        <f>'RAW GRADES'!F46</f>
        <v>0</v>
      </c>
      <c r="D49" s="70">
        <f>'RAW GRADES'!I46</f>
        <v>0</v>
      </c>
      <c r="E49" s="44">
        <f>'RAW GRADES'!AN46</f>
        <v>0</v>
      </c>
      <c r="F49" s="44">
        <f>'RAW GRADES'!AU46</f>
        <v>0</v>
      </c>
      <c r="G49" s="44">
        <f>'RAW GRADES'!BB46</f>
        <v>0</v>
      </c>
      <c r="H49" s="45">
        <f>'RAW GRADES'!BC46</f>
        <v>0</v>
      </c>
      <c r="I49" s="45">
        <f>'RAW GRADES'!BD46</f>
        <v>0</v>
      </c>
      <c r="J49" s="49">
        <f>'RAW GRADES'!BG46</f>
        <v>0</v>
      </c>
      <c r="K49" s="47">
        <f>'RAW GRADES'!BH46</f>
        <v>5</v>
      </c>
      <c r="L49" s="50" t="str">
        <f t="shared" si="0"/>
        <v>FAILED</v>
      </c>
    </row>
    <row r="50" spans="1:12">
      <c r="A50" s="41">
        <v>43</v>
      </c>
      <c r="B50" s="42" t="str">
        <f>'RAW GRADES'!C47</f>
        <v xml:space="preserve">  </v>
      </c>
      <c r="C50" s="48">
        <f>'RAW GRADES'!F47</f>
        <v>0</v>
      </c>
      <c r="D50" s="70">
        <f>'RAW GRADES'!I47</f>
        <v>0</v>
      </c>
      <c r="E50" s="44">
        <f>'RAW GRADES'!AN47</f>
        <v>0</v>
      </c>
      <c r="F50" s="44">
        <f>'RAW GRADES'!AU47</f>
        <v>0</v>
      </c>
      <c r="G50" s="44">
        <f>'RAW GRADES'!BB47</f>
        <v>0</v>
      </c>
      <c r="H50" s="45">
        <f>'RAW GRADES'!BC47</f>
        <v>0</v>
      </c>
      <c r="I50" s="45">
        <f>'RAW GRADES'!BD47</f>
        <v>0</v>
      </c>
      <c r="J50" s="49">
        <f>'RAW GRADES'!BG47</f>
        <v>0</v>
      </c>
      <c r="K50" s="47">
        <f>'RAW GRADES'!BH47</f>
        <v>5</v>
      </c>
      <c r="L50" s="50" t="str">
        <f t="shared" si="0"/>
        <v>FAILED</v>
      </c>
    </row>
    <row r="51" spans="1:12">
      <c r="A51" s="41">
        <v>44</v>
      </c>
      <c r="B51" s="42" t="str">
        <f>'RAW GRADES'!C48</f>
        <v xml:space="preserve">  </v>
      </c>
      <c r="C51" s="48">
        <f>'RAW GRADES'!F48</f>
        <v>0</v>
      </c>
      <c r="D51" s="70">
        <f>'RAW GRADES'!I48</f>
        <v>0</v>
      </c>
      <c r="E51" s="44">
        <f>'RAW GRADES'!AN48</f>
        <v>0</v>
      </c>
      <c r="F51" s="44">
        <f>'RAW GRADES'!AU48</f>
        <v>0</v>
      </c>
      <c r="G51" s="44">
        <f>'RAW GRADES'!BB48</f>
        <v>0</v>
      </c>
      <c r="H51" s="45">
        <f>'RAW GRADES'!BC48</f>
        <v>0</v>
      </c>
      <c r="I51" s="45">
        <f>'RAW GRADES'!BD48</f>
        <v>0</v>
      </c>
      <c r="J51" s="49">
        <f>'RAW GRADES'!BG48</f>
        <v>0</v>
      </c>
      <c r="K51" s="47">
        <f>'RAW GRADES'!BH48</f>
        <v>5</v>
      </c>
      <c r="L51" s="50" t="str">
        <f t="shared" si="0"/>
        <v>FAILED</v>
      </c>
    </row>
    <row r="52" spans="1:12">
      <c r="A52" s="41">
        <v>45</v>
      </c>
      <c r="B52" s="42" t="str">
        <f>'RAW GRADES'!C49</f>
        <v xml:space="preserve">  </v>
      </c>
      <c r="C52" s="48">
        <f>'RAW GRADES'!F49</f>
        <v>0</v>
      </c>
      <c r="D52" s="70">
        <f>'RAW GRADES'!I49</f>
        <v>0</v>
      </c>
      <c r="E52" s="44">
        <f>'RAW GRADES'!AN49</f>
        <v>0</v>
      </c>
      <c r="F52" s="44">
        <f>'RAW GRADES'!AU49</f>
        <v>0</v>
      </c>
      <c r="G52" s="44">
        <f>'RAW GRADES'!BB49</f>
        <v>0</v>
      </c>
      <c r="H52" s="45">
        <f>'RAW GRADES'!BC49</f>
        <v>0</v>
      </c>
      <c r="I52" s="45">
        <f>'RAW GRADES'!BD49</f>
        <v>0</v>
      </c>
      <c r="J52" s="49">
        <f>'RAW GRADES'!BG49</f>
        <v>0</v>
      </c>
      <c r="K52" s="47">
        <f>'RAW GRADES'!BH49</f>
        <v>5</v>
      </c>
      <c r="L52" s="50" t="str">
        <f t="shared" si="0"/>
        <v>FAILED</v>
      </c>
    </row>
    <row r="53" spans="1:12" hidden="1">
      <c r="A53" s="41">
        <v>46</v>
      </c>
      <c r="B53" s="42" t="str">
        <f>'RAW GRADES'!C50</f>
        <v xml:space="preserve">  </v>
      </c>
      <c r="C53" s="48">
        <f>'RAW GRADES'!F50</f>
        <v>0</v>
      </c>
      <c r="D53" s="70">
        <f>'RAW GRADES'!I50</f>
        <v>0</v>
      </c>
      <c r="E53" s="44">
        <f>'RAW GRADES'!AN50</f>
        <v>0</v>
      </c>
      <c r="F53" s="44">
        <f>'RAW GRADES'!AU50</f>
        <v>0</v>
      </c>
      <c r="G53" s="44">
        <f>'RAW GRADES'!BB50</f>
        <v>0</v>
      </c>
      <c r="H53" s="45">
        <f>'RAW GRADES'!BC50</f>
        <v>0</v>
      </c>
      <c r="I53" s="45">
        <f>'RAW GRADES'!BD50</f>
        <v>0</v>
      </c>
      <c r="J53" s="49">
        <f>'RAW GRADES'!BG50</f>
        <v>0</v>
      </c>
      <c r="K53" s="47">
        <f>'RAW GRADES'!BH50</f>
        <v>5</v>
      </c>
      <c r="L53" s="50" t="str">
        <f t="shared" si="0"/>
        <v>FAILED</v>
      </c>
    </row>
    <row r="54" spans="1:12" hidden="1">
      <c r="A54" s="41">
        <v>47</v>
      </c>
      <c r="B54" s="42" t="str">
        <f>'RAW GRADES'!C51</f>
        <v xml:space="preserve">  </v>
      </c>
      <c r="C54" s="48">
        <f>'RAW GRADES'!F51</f>
        <v>0</v>
      </c>
      <c r="D54" s="70">
        <f>'RAW GRADES'!I51</f>
        <v>0</v>
      </c>
      <c r="E54" s="44">
        <f>'RAW GRADES'!AN51</f>
        <v>0</v>
      </c>
      <c r="F54" s="44">
        <f>'RAW GRADES'!AU51</f>
        <v>0</v>
      </c>
      <c r="G54" s="44">
        <f>'RAW GRADES'!BB51</f>
        <v>0</v>
      </c>
      <c r="H54" s="45">
        <f>'RAW GRADES'!BC51</f>
        <v>0</v>
      </c>
      <c r="I54" s="45">
        <f>'RAW GRADES'!BD51</f>
        <v>0</v>
      </c>
      <c r="J54" s="49">
        <f>'RAW GRADES'!BG51</f>
        <v>0</v>
      </c>
      <c r="K54" s="47">
        <f>'RAW GRADES'!BH51</f>
        <v>5</v>
      </c>
      <c r="L54" s="50" t="str">
        <f t="shared" si="0"/>
        <v>FAILED</v>
      </c>
    </row>
    <row r="55" spans="1:12" hidden="1">
      <c r="A55" s="41">
        <v>48</v>
      </c>
      <c r="B55" s="42" t="str">
        <f>'RAW GRADES'!C52</f>
        <v xml:space="preserve">  </v>
      </c>
      <c r="C55" s="48">
        <f>'RAW GRADES'!F52</f>
        <v>0</v>
      </c>
      <c r="D55" s="70">
        <f>'RAW GRADES'!I52</f>
        <v>0</v>
      </c>
      <c r="E55" s="44">
        <f>'RAW GRADES'!AN52</f>
        <v>0</v>
      </c>
      <c r="F55" s="44">
        <f>'RAW GRADES'!AU52</f>
        <v>0</v>
      </c>
      <c r="G55" s="44">
        <f>'RAW GRADES'!BB52</f>
        <v>0</v>
      </c>
      <c r="H55" s="45">
        <f>'RAW GRADES'!BC52</f>
        <v>0</v>
      </c>
      <c r="I55" s="45">
        <f>'RAW GRADES'!BD52</f>
        <v>0</v>
      </c>
      <c r="J55" s="49">
        <f>'RAW GRADES'!BG52</f>
        <v>0</v>
      </c>
      <c r="K55" s="47">
        <f>'RAW GRADES'!BH52</f>
        <v>5</v>
      </c>
      <c r="L55" s="50" t="str">
        <f t="shared" si="0"/>
        <v>FAILED</v>
      </c>
    </row>
    <row r="56" spans="1:12" hidden="1">
      <c r="A56" s="41">
        <v>49</v>
      </c>
      <c r="B56" s="42" t="str">
        <f>'RAW GRADES'!C53</f>
        <v xml:space="preserve">  </v>
      </c>
      <c r="C56" s="48">
        <f>'RAW GRADES'!F53</f>
        <v>0</v>
      </c>
      <c r="D56" s="70">
        <f>'RAW GRADES'!I53</f>
        <v>0</v>
      </c>
      <c r="E56" s="44">
        <f>'RAW GRADES'!AN53</f>
        <v>0</v>
      </c>
      <c r="F56" s="44">
        <f>'RAW GRADES'!AU53</f>
        <v>0</v>
      </c>
      <c r="G56" s="44">
        <f>'RAW GRADES'!BB53</f>
        <v>0</v>
      </c>
      <c r="H56" s="45">
        <f>'RAW GRADES'!BC53</f>
        <v>0</v>
      </c>
      <c r="I56" s="45">
        <f>'RAW GRADES'!BD53</f>
        <v>0</v>
      </c>
      <c r="J56" s="49">
        <f>'RAW GRADES'!BG53</f>
        <v>0</v>
      </c>
      <c r="K56" s="47">
        <f>'RAW GRADES'!BH53</f>
        <v>5</v>
      </c>
      <c r="L56" s="50" t="str">
        <f t="shared" si="0"/>
        <v>FAILED</v>
      </c>
    </row>
    <row r="57" spans="1:12" hidden="1">
      <c r="A57" s="41">
        <v>50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51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52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53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54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55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56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57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58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59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60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61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71" spans="1:12">
      <c r="B71" t="s">
        <v>148</v>
      </c>
      <c r="G71" t="s">
        <v>159</v>
      </c>
    </row>
    <row r="72" spans="1:12">
      <c r="D72" s="93"/>
      <c r="G72" s="94"/>
      <c r="H72" s="94"/>
      <c r="I72" s="94"/>
      <c r="J72" s="94"/>
      <c r="K72" s="94"/>
      <c r="L72" s="94"/>
    </row>
    <row r="73" spans="1:12">
      <c r="B73" s="98" t="str">
        <f>UPPER(REGISTRATION!Q14)</f>
        <v>GIMEL C. CONTILLO</v>
      </c>
      <c r="C73" s="99"/>
      <c r="D73" s="93"/>
      <c r="G73" t="str">
        <f>UPPER(REGISTRATION!Q15)</f>
        <v>BRYLLE D. SAMSON</v>
      </c>
      <c r="J73" s="93"/>
    </row>
    <row r="74" spans="1:12">
      <c r="B74" s="79" t="s">
        <v>147</v>
      </c>
      <c r="G74" s="79" t="s">
        <v>149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68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8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83"/>
  <sheetViews>
    <sheetView view="pageBreakPreview" zoomScaleSheetLayoutView="100" workbookViewId="0">
      <selection activeCell="D50" sqref="D50"/>
    </sheetView>
  </sheetViews>
  <sheetFormatPr defaultRowHeight="15"/>
  <cols>
    <col min="1" max="1" width="6.140625" customWidth="1"/>
    <col min="2" max="2" width="41.28515625" customWidth="1"/>
    <col min="3" max="3" width="23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37"/>
      <c r="B3" s="237"/>
      <c r="C3" s="237"/>
      <c r="D3" s="237"/>
      <c r="E3" s="237"/>
      <c r="F3" s="237"/>
    </row>
    <row r="4" spans="1:6">
      <c r="A4" s="238" t="s">
        <v>77</v>
      </c>
      <c r="B4" s="238"/>
      <c r="C4" s="238"/>
      <c r="D4" s="238"/>
      <c r="E4" s="238"/>
      <c r="F4" s="238"/>
    </row>
    <row r="5" spans="1:6" ht="18">
      <c r="A5" s="239" t="s">
        <v>78</v>
      </c>
      <c r="B5" s="239"/>
      <c r="C5" s="239"/>
      <c r="D5" s="239"/>
      <c r="E5" s="239"/>
      <c r="F5" s="239"/>
    </row>
    <row r="6" spans="1:6">
      <c r="A6" s="238" t="s">
        <v>79</v>
      </c>
      <c r="B6" s="238"/>
      <c r="C6" s="238"/>
      <c r="D6" s="238"/>
      <c r="E6" s="238"/>
      <c r="F6" s="238"/>
    </row>
    <row r="7" spans="1:6">
      <c r="A7" s="240" t="s">
        <v>80</v>
      </c>
      <c r="B7" s="240"/>
      <c r="C7" s="240"/>
      <c r="D7" s="240"/>
      <c r="E7" s="240"/>
      <c r="F7" s="240"/>
    </row>
    <row r="8" spans="1:6">
      <c r="A8" s="241"/>
      <c r="B8" s="241"/>
      <c r="C8" s="241"/>
      <c r="D8" s="241"/>
      <c r="E8" s="241"/>
      <c r="F8" s="241"/>
    </row>
    <row r="9" spans="1:6">
      <c r="A9" s="237"/>
      <c r="B9" s="237"/>
      <c r="C9" s="237"/>
      <c r="D9" s="237"/>
      <c r="E9" s="237"/>
      <c r="F9" s="237"/>
    </row>
    <row r="10" spans="1:6" ht="18">
      <c r="A10" s="242"/>
      <c r="B10" s="242"/>
      <c r="C10" s="242"/>
      <c r="D10" s="242"/>
      <c r="E10" s="242"/>
      <c r="F10" s="242"/>
    </row>
    <row r="11" spans="1:6" ht="22.5">
      <c r="A11" s="243" t="s">
        <v>81</v>
      </c>
      <c r="B11" s="243"/>
      <c r="C11" s="243"/>
      <c r="D11" s="243"/>
      <c r="E11" s="243"/>
      <c r="F11" s="243"/>
    </row>
    <row r="12" spans="1:6">
      <c r="A12" s="241"/>
      <c r="B12" s="241"/>
      <c r="C12" s="241"/>
      <c r="D12" s="241"/>
      <c r="E12" s="241"/>
      <c r="F12" s="241"/>
    </row>
    <row r="13" spans="1:6">
      <c r="A13" s="51"/>
      <c r="B13" s="52" t="s">
        <v>82</v>
      </c>
      <c r="C13" s="244" t="str">
        <f>UPPER(REGISTRATION!C7)</f>
        <v>DCIT 23</v>
      </c>
      <c r="D13" s="244"/>
      <c r="E13" s="244"/>
      <c r="F13" s="53"/>
    </row>
    <row r="14" spans="1:6">
      <c r="A14" s="51"/>
      <c r="B14" s="52" t="s">
        <v>83</v>
      </c>
      <c r="C14" s="236" t="str">
        <f>UPPER(REGISTRATION!C6)</f>
        <v>DISCRETE STRUCTURE</v>
      </c>
      <c r="D14" s="236"/>
      <c r="E14" s="236"/>
      <c r="F14" s="53"/>
    </row>
    <row r="15" spans="1:6" ht="15.75">
      <c r="A15" s="51"/>
      <c r="B15" s="53" t="s">
        <v>84</v>
      </c>
      <c r="C15" s="245" t="str">
        <f>UPPER(REGISTRATION!D8)</f>
        <v>1</v>
      </c>
      <c r="D15" s="245"/>
      <c r="E15" s="245"/>
      <c r="F15" s="54"/>
    </row>
    <row r="16" spans="1:6">
      <c r="A16" s="51"/>
      <c r="B16" s="53" t="s">
        <v>8</v>
      </c>
      <c r="C16" s="246" t="str">
        <f>UPPER(CONCATENATE(REGISTRATION!C8," ",REGISTRATION!E8))</f>
        <v>BSIT B</v>
      </c>
      <c r="D16" s="246"/>
      <c r="E16" s="246"/>
      <c r="F16" s="54"/>
    </row>
    <row r="17" spans="1:6">
      <c r="A17" s="51"/>
      <c r="B17" s="53" t="s">
        <v>85</v>
      </c>
      <c r="C17" s="246" t="str">
        <f>UPPER(CONCATENATE(REGISTRATION!Q13," ","SEMESTER"," ","A.Y."," ",REGISTRATION!Q12))</f>
        <v>SECOND SEMESTER A.Y. 2017-2018</v>
      </c>
      <c r="D17" s="246"/>
      <c r="E17" s="246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47" t="s">
        <v>12</v>
      </c>
      <c r="B19" s="250" t="s">
        <v>70</v>
      </c>
      <c r="C19" s="247" t="s">
        <v>28</v>
      </c>
      <c r="D19" s="247" t="s">
        <v>86</v>
      </c>
      <c r="E19" s="252" t="s">
        <v>87</v>
      </c>
      <c r="F19" s="247" t="s">
        <v>72</v>
      </c>
    </row>
    <row r="20" spans="1:6">
      <c r="A20" s="248"/>
      <c r="B20" s="251"/>
      <c r="C20" s="248"/>
      <c r="D20" s="248"/>
      <c r="E20" s="253"/>
      <c r="F20" s="255"/>
    </row>
    <row r="21" spans="1:6" ht="16.5" thickBot="1">
      <c r="A21" s="249"/>
      <c r="B21" s="55" t="s">
        <v>88</v>
      </c>
      <c r="C21" s="249"/>
      <c r="D21" s="249"/>
      <c r="E21" s="254"/>
      <c r="F21" s="256"/>
    </row>
    <row r="22" spans="1:6" ht="18">
      <c r="A22" s="56">
        <v>1</v>
      </c>
      <c r="B22" s="57" t="str">
        <f>'DEPT CHAIR'!B13</f>
        <v>ABENOJAR JOHN CARLO R</v>
      </c>
      <c r="C22" s="58" t="str">
        <f>REGISTRATION!B11</f>
        <v>2017-01-116</v>
      </c>
      <c r="D22" s="59">
        <f>'DEPT CHAIR'!K13</f>
        <v>3</v>
      </c>
      <c r="E22" s="60" t="str">
        <f>IF(D22&lt;=3,"3","0")</f>
        <v>3</v>
      </c>
      <c r="F22" s="61" t="str">
        <f>'DEPT CHAIR'!L13</f>
        <v>PASSED</v>
      </c>
    </row>
    <row r="23" spans="1:6" ht="18">
      <c r="A23" s="62">
        <v>2</v>
      </c>
      <c r="B23" s="57" t="str">
        <f>'DEPT CHAIR'!B14</f>
        <v>ALFONSO ALEXIS P</v>
      </c>
      <c r="C23" s="58" t="str">
        <f>REGISTRATION!B12</f>
        <v>2017-01-241</v>
      </c>
      <c r="D23" s="59">
        <f>'DEPT CHAIR'!K14</f>
        <v>2.75</v>
      </c>
      <c r="E23" s="60" t="str">
        <f t="shared" ref="E23:E42" si="0">IF(D23&lt;=3,"3","0")</f>
        <v>3</v>
      </c>
      <c r="F23" s="61" t="str">
        <f>'DEPT CHAIR'!L14</f>
        <v>PASSED</v>
      </c>
    </row>
    <row r="24" spans="1:6" ht="18">
      <c r="A24" s="56">
        <v>3</v>
      </c>
      <c r="B24" s="57" t="str">
        <f>'DEPT CHAIR'!B15</f>
        <v>ALVIAR SARAH M</v>
      </c>
      <c r="C24" s="58" t="str">
        <f>REGISTRATION!B13</f>
        <v>2017-01-335</v>
      </c>
      <c r="D24" s="59">
        <f>'DEPT CHAIR'!K15</f>
        <v>1.25</v>
      </c>
      <c r="E24" s="60" t="str">
        <f t="shared" si="0"/>
        <v>3</v>
      </c>
      <c r="F24" s="61" t="str">
        <f>'DEPT CHAIR'!L15</f>
        <v>PASSED</v>
      </c>
    </row>
    <row r="25" spans="1:6" ht="18">
      <c r="A25" s="62">
        <v>4</v>
      </c>
      <c r="B25" s="57" t="str">
        <f>'DEPT CHAIR'!B16</f>
        <v>AMBATA JAMES CHRISTIAN E</v>
      </c>
      <c r="C25" s="58" t="str">
        <f>REGISTRATION!B14</f>
        <v>2015-01-367</v>
      </c>
      <c r="D25" s="59">
        <f>'DEPT CHAIR'!K16</f>
        <v>3</v>
      </c>
      <c r="E25" s="60" t="str">
        <f t="shared" si="0"/>
        <v>3</v>
      </c>
      <c r="F25" s="61" t="str">
        <f>'DEPT CHAIR'!L16</f>
        <v>PASSED</v>
      </c>
    </row>
    <row r="26" spans="1:6" ht="18">
      <c r="A26" s="62">
        <v>6</v>
      </c>
      <c r="B26" s="57" t="str">
        <f>'DEPT CHAIR'!B17</f>
        <v>AMBULO RENZ S</v>
      </c>
      <c r="C26" s="58" t="str">
        <f>REGISTRATION!B16</f>
        <v>2016-01-562</v>
      </c>
      <c r="D26" s="59">
        <f>'DEPT CHAIR'!K17</f>
        <v>3</v>
      </c>
      <c r="E26" s="60" t="str">
        <f t="shared" si="0"/>
        <v>3</v>
      </c>
      <c r="F26" s="61" t="str">
        <f>'DEPT CHAIR'!L17</f>
        <v>PASSED</v>
      </c>
    </row>
    <row r="27" spans="1:6" ht="18">
      <c r="A27" s="56">
        <v>7</v>
      </c>
      <c r="B27" s="57" t="str">
        <f>'DEPT CHAIR'!B18</f>
        <v>AMPONG MARK M</v>
      </c>
      <c r="C27" s="58" t="str">
        <f>REGISTRATION!B17</f>
        <v>2017-01-239</v>
      </c>
      <c r="D27" s="59">
        <f>'DEPT CHAIR'!K18</f>
        <v>3</v>
      </c>
      <c r="E27" s="60" t="str">
        <f t="shared" si="0"/>
        <v>3</v>
      </c>
      <c r="F27" s="61" t="str">
        <f>'DEPT CHAIR'!L18</f>
        <v>PASSED</v>
      </c>
    </row>
    <row r="28" spans="1:6" ht="18">
      <c r="A28" s="62">
        <v>8</v>
      </c>
      <c r="B28" s="57" t="str">
        <f>'DEPT CHAIR'!B19</f>
        <v>ANCIRO MHAY EDISON M</v>
      </c>
      <c r="C28" s="58" t="str">
        <f>REGISTRATION!B18</f>
        <v>2017-01-233</v>
      </c>
      <c r="D28" s="59">
        <f>'DEPT CHAIR'!K19</f>
        <v>3</v>
      </c>
      <c r="E28" s="60" t="str">
        <f t="shared" si="0"/>
        <v>3</v>
      </c>
      <c r="F28" s="61" t="str">
        <f>'DEPT CHAIR'!L19</f>
        <v>PASSED</v>
      </c>
    </row>
    <row r="29" spans="1:6" ht="18">
      <c r="A29" s="56">
        <v>9</v>
      </c>
      <c r="B29" s="57" t="str">
        <f>'DEPT CHAIR'!B20</f>
        <v>ANGCON NIGUELITO H</v>
      </c>
      <c r="C29" s="58" t="str">
        <f>REGISTRATION!B19</f>
        <v>2015-01-1786</v>
      </c>
      <c r="D29" s="59">
        <f>'DEPT CHAIR'!K20</f>
        <v>3</v>
      </c>
      <c r="E29" s="60" t="str">
        <f t="shared" si="0"/>
        <v>3</v>
      </c>
      <c r="F29" s="61" t="str">
        <f>'DEPT CHAIR'!L20</f>
        <v>PASSED</v>
      </c>
    </row>
    <row r="30" spans="1:6" ht="18">
      <c r="A30" s="62">
        <v>10</v>
      </c>
      <c r="B30" s="57" t="str">
        <f>'DEPT CHAIR'!B21</f>
        <v>AURELIO QUINSCY P</v>
      </c>
      <c r="C30" s="58" t="str">
        <f>REGISTRATION!B20</f>
        <v>2015-02-044</v>
      </c>
      <c r="D30" s="59">
        <f>'DEPT CHAIR'!K21</f>
        <v>3</v>
      </c>
      <c r="E30" s="60" t="str">
        <f t="shared" si="0"/>
        <v>3</v>
      </c>
      <c r="F30" s="61" t="str">
        <f>'DEPT CHAIR'!L21</f>
        <v>PASSED</v>
      </c>
    </row>
    <row r="31" spans="1:6" ht="18">
      <c r="A31" s="56">
        <v>11</v>
      </c>
      <c r="B31" s="57" t="str">
        <f>'DEPT CHAIR'!B22</f>
        <v>BACAREZA MICHELLE D</v>
      </c>
      <c r="C31" s="58" t="str">
        <f>REGISTRATION!B21</f>
        <v>2017-01-255</v>
      </c>
      <c r="D31" s="59">
        <f>'DEPT CHAIR'!K22</f>
        <v>5</v>
      </c>
      <c r="E31" s="60" t="str">
        <f t="shared" si="0"/>
        <v>0</v>
      </c>
      <c r="F31" s="61" t="str">
        <f>'DEPT CHAIR'!L22</f>
        <v>FAILED</v>
      </c>
    </row>
    <row r="32" spans="1:6" ht="18">
      <c r="A32" s="56">
        <v>13</v>
      </c>
      <c r="B32" s="57" t="str">
        <f>'DEPT CHAIR'!B23</f>
        <v>BAUTISTA DIMPLE G</v>
      </c>
      <c r="C32" s="58" t="str">
        <f>REGISTRATION!B23</f>
        <v>2017-01-183</v>
      </c>
      <c r="D32" s="59">
        <f>'DEPT CHAIR'!K23</f>
        <v>2.5</v>
      </c>
      <c r="E32" s="60" t="str">
        <f t="shared" si="0"/>
        <v>3</v>
      </c>
      <c r="F32" s="61" t="str">
        <f>'DEPT CHAIR'!L23</f>
        <v>PASSED</v>
      </c>
    </row>
    <row r="33" spans="1:6" ht="18">
      <c r="A33" s="62">
        <v>14</v>
      </c>
      <c r="B33" s="57" t="str">
        <f>'DEPT CHAIR'!B24</f>
        <v>BORLEO HARRY JR. C</v>
      </c>
      <c r="C33" s="58" t="str">
        <f>REGISTRATION!B24</f>
        <v>2016-01-152</v>
      </c>
      <c r="D33" s="59">
        <f>'DEPT CHAIR'!K24</f>
        <v>3</v>
      </c>
      <c r="E33" s="60" t="str">
        <f t="shared" si="0"/>
        <v>3</v>
      </c>
      <c r="F33" s="61" t="str">
        <f>'DEPT CHAIR'!L24</f>
        <v>PASSED</v>
      </c>
    </row>
    <row r="34" spans="1:6" ht="18">
      <c r="A34" s="56">
        <v>15</v>
      </c>
      <c r="B34" s="57" t="str">
        <f>'DEPT CHAIR'!B25</f>
        <v>BUSTILLO EMAND GARL L</v>
      </c>
      <c r="C34" s="58" t="str">
        <f>REGISTRATION!B25</f>
        <v>2017-01-213</v>
      </c>
      <c r="D34" s="59">
        <f>'DEPT CHAIR'!K25</f>
        <v>2.25</v>
      </c>
      <c r="E34" s="60" t="str">
        <f t="shared" si="0"/>
        <v>3</v>
      </c>
      <c r="F34" s="61" t="str">
        <f>'DEPT CHAIR'!L25</f>
        <v>PASSED</v>
      </c>
    </row>
    <row r="35" spans="1:6" ht="18">
      <c r="A35" s="62">
        <v>16</v>
      </c>
      <c r="B35" s="57" t="str">
        <f>'DEPT CHAIR'!B26</f>
        <v>CANDIDO ERIC R</v>
      </c>
      <c r="C35" s="58" t="str">
        <f>REGISTRATION!B26</f>
        <v>2017-01-273</v>
      </c>
      <c r="D35" s="59">
        <f>'DEPT CHAIR'!K26</f>
        <v>3</v>
      </c>
      <c r="E35" s="60" t="str">
        <f t="shared" si="0"/>
        <v>3</v>
      </c>
      <c r="F35" s="61" t="str">
        <f>'DEPT CHAIR'!L26</f>
        <v>PASSED</v>
      </c>
    </row>
    <row r="36" spans="1:6" ht="18">
      <c r="A36" s="56">
        <v>17</v>
      </c>
      <c r="B36" s="57" t="str">
        <f>'DEPT CHAIR'!B27</f>
        <v>CAPANAS  LEAH M</v>
      </c>
      <c r="C36" s="58" t="str">
        <f>REGISTRATION!B27</f>
        <v>2016-01-047</v>
      </c>
      <c r="D36" s="59">
        <f>'DEPT CHAIR'!K27</f>
        <v>5</v>
      </c>
      <c r="E36" s="60" t="str">
        <f t="shared" si="0"/>
        <v>0</v>
      </c>
      <c r="F36" s="61" t="str">
        <f>'DEPT CHAIR'!L27</f>
        <v>FAILED</v>
      </c>
    </row>
    <row r="37" spans="1:6" ht="18">
      <c r="A37" s="62">
        <v>18</v>
      </c>
      <c r="B37" s="57" t="str">
        <f>'DEPT CHAIR'!B28</f>
        <v>DE BOISE JAREL R</v>
      </c>
      <c r="C37" s="58" t="str">
        <f>REGISTRATION!B28</f>
        <v>2017-01-296</v>
      </c>
      <c r="D37" s="59">
        <f>'DEPT CHAIR'!K28</f>
        <v>3</v>
      </c>
      <c r="E37" s="60" t="str">
        <f t="shared" si="0"/>
        <v>3</v>
      </c>
      <c r="F37" s="61" t="str">
        <f>'DEPT CHAIR'!L28</f>
        <v>PASSED</v>
      </c>
    </row>
    <row r="38" spans="1:6" ht="18">
      <c r="A38" s="56">
        <v>19</v>
      </c>
      <c r="B38" s="57" t="str">
        <f>'DEPT CHAIR'!B29</f>
        <v>DURON MARY ELAINE R</v>
      </c>
      <c r="C38" s="58" t="str">
        <f>REGISTRATION!B29</f>
        <v>2017-01-261</v>
      </c>
      <c r="D38" s="59">
        <f>'DEPT CHAIR'!K29</f>
        <v>2.25</v>
      </c>
      <c r="E38" s="60" t="str">
        <f t="shared" si="0"/>
        <v>3</v>
      </c>
      <c r="F38" s="61" t="str">
        <f>'DEPT CHAIR'!L29</f>
        <v>PASSED</v>
      </c>
    </row>
    <row r="39" spans="1:6" ht="18">
      <c r="A39" s="62">
        <v>20</v>
      </c>
      <c r="B39" s="57" t="str">
        <f>'DEPT CHAIR'!B30</f>
        <v>ESTORQUE MICHAEL JOHN M</v>
      </c>
      <c r="C39" s="58" t="str">
        <f>REGISTRATION!B30</f>
        <v>2011-01-043</v>
      </c>
      <c r="D39" s="59">
        <f>'DEPT CHAIR'!K30</f>
        <v>2.75</v>
      </c>
      <c r="E39" s="60" t="str">
        <f t="shared" si="0"/>
        <v>3</v>
      </c>
      <c r="F39" s="61" t="str">
        <f>'DEPT CHAIR'!L30</f>
        <v>PASSED</v>
      </c>
    </row>
    <row r="40" spans="1:6" ht="18">
      <c r="A40" s="56">
        <v>21</v>
      </c>
      <c r="B40" s="57" t="str">
        <f>'DEPT CHAIR'!B31</f>
        <v>FIESTADA CHRISTIAN PAUL A</v>
      </c>
      <c r="C40" s="58" t="str">
        <f>REGISTRATION!B31</f>
        <v>2017-02-009</v>
      </c>
      <c r="D40" s="59">
        <f>'DEPT CHAIR'!K31</f>
        <v>5</v>
      </c>
      <c r="E40" s="60" t="str">
        <f t="shared" si="0"/>
        <v>0</v>
      </c>
      <c r="F40" s="61" t="str">
        <f>'DEPT CHAIR'!L31</f>
        <v>FAILED</v>
      </c>
    </row>
    <row r="41" spans="1:6" ht="18">
      <c r="A41" s="62">
        <v>22</v>
      </c>
      <c r="B41" s="57" t="str">
        <f>'DEPT CHAIR'!B32</f>
        <v>GAN CARLOS A</v>
      </c>
      <c r="C41" s="58" t="str">
        <f>REGISTRATION!B32</f>
        <v>2017-01-210</v>
      </c>
      <c r="D41" s="59">
        <f>'DEPT CHAIR'!K32</f>
        <v>1.25</v>
      </c>
      <c r="E41" s="60" t="str">
        <f t="shared" si="0"/>
        <v>3</v>
      </c>
      <c r="F41" s="61" t="str">
        <f>'DEPT CHAIR'!L32</f>
        <v>PASSED</v>
      </c>
    </row>
    <row r="42" spans="1:6" ht="18">
      <c r="A42" s="56">
        <v>23</v>
      </c>
      <c r="B42" s="57" t="str">
        <f>'DEPT CHAIR'!B33</f>
        <v>GOMEZ CELEEN MAE M</v>
      </c>
      <c r="C42" s="58" t="str">
        <f>REGISTRATION!B33</f>
        <v>2017-01-138</v>
      </c>
      <c r="D42" s="59">
        <f>'DEPT CHAIR'!K33</f>
        <v>2</v>
      </c>
      <c r="E42" s="60" t="str">
        <f t="shared" si="0"/>
        <v>3</v>
      </c>
      <c r="F42" s="61" t="str">
        <f>'DEPT CHAIR'!L33</f>
        <v>PASSED</v>
      </c>
    </row>
    <row r="43" spans="1:6" ht="18">
      <c r="A43" s="62">
        <v>24</v>
      </c>
      <c r="B43" s="57" t="str">
        <f>'DEPT CHAIR'!B34</f>
        <v>ILAO MARK ANTHONY A</v>
      </c>
      <c r="C43" s="58" t="str">
        <f>REGISTRATION!B34</f>
        <v>2017-01-651</v>
      </c>
      <c r="D43" s="59">
        <f>'DEPT CHAIR'!K34</f>
        <v>1.75</v>
      </c>
      <c r="E43" s="60" t="str">
        <f t="shared" ref="E43:E46" si="1">IF(D43&lt;=3,"3","0")</f>
        <v>3</v>
      </c>
      <c r="F43" s="61" t="str">
        <f>'DEPT CHAIR'!L34</f>
        <v>PASSED</v>
      </c>
    </row>
    <row r="44" spans="1:6" ht="18">
      <c r="A44" s="56">
        <v>25</v>
      </c>
      <c r="B44" s="57" t="str">
        <f>'DEPT CHAIR'!B35</f>
        <v>JARDIN JESRI R</v>
      </c>
      <c r="C44" s="58" t="str">
        <f>REGISTRATION!B35</f>
        <v>2017-01-274</v>
      </c>
      <c r="D44" s="59">
        <f>'DEPT CHAIR'!K35</f>
        <v>3</v>
      </c>
      <c r="E44" s="60" t="str">
        <f t="shared" si="1"/>
        <v>3</v>
      </c>
      <c r="F44" s="61" t="str">
        <f>'DEPT CHAIR'!L35</f>
        <v>PASSED</v>
      </c>
    </row>
    <row r="45" spans="1:6" ht="18">
      <c r="A45" s="56">
        <v>29</v>
      </c>
      <c r="B45" s="57" t="str">
        <f>'DEPT CHAIR'!B36</f>
        <v>MUNCADA JESTER C</v>
      </c>
      <c r="C45" s="58" t="str">
        <f>REGISTRATION!B39</f>
        <v>2017-01-101</v>
      </c>
      <c r="D45" s="59">
        <f>'DEPT CHAIR'!K36</f>
        <v>2.25</v>
      </c>
      <c r="E45" s="60" t="str">
        <f t="shared" si="1"/>
        <v>3</v>
      </c>
      <c r="F45" s="61" t="str">
        <f>'DEPT CHAIR'!L36</f>
        <v>PASSED</v>
      </c>
    </row>
    <row r="46" spans="1:6" ht="18">
      <c r="A46" s="62">
        <v>30</v>
      </c>
      <c r="B46" s="57" t="str">
        <f>'DEPT CHAIR'!B37</f>
        <v>MURILLO MATTHEW S</v>
      </c>
      <c r="C46" s="58" t="str">
        <f>REGISTRATION!B40</f>
        <v>2017-01-006</v>
      </c>
      <c r="D46" s="59">
        <f>'DEPT CHAIR'!K37</f>
        <v>3</v>
      </c>
      <c r="E46" s="60" t="str">
        <f t="shared" si="1"/>
        <v>3</v>
      </c>
      <c r="F46" s="61" t="str">
        <f>'DEPT CHAIR'!L37</f>
        <v>PASSED</v>
      </c>
    </row>
    <row r="47" spans="1:6" ht="18">
      <c r="A47" s="56">
        <v>31</v>
      </c>
      <c r="B47" s="57" t="str">
        <f>'DEPT CHAIR'!B38</f>
        <v>NOYNOYAN BRYAN KENTT B</v>
      </c>
      <c r="C47" s="58" t="str">
        <f>REGISTRATION!B41</f>
        <v>2017-01-133</v>
      </c>
      <c r="D47" s="59">
        <f>'DEPT CHAIR'!K38</f>
        <v>1.5</v>
      </c>
      <c r="E47" s="60" t="str">
        <f t="shared" ref="E47:E56" si="2">IF(D47&lt;=3,"3","0")</f>
        <v>3</v>
      </c>
      <c r="F47" s="61" t="str">
        <f>'DEPT CHAIR'!L38</f>
        <v>PASSED</v>
      </c>
    </row>
    <row r="48" spans="1:6" ht="18">
      <c r="A48" s="62">
        <v>32</v>
      </c>
      <c r="B48" s="57" t="str">
        <f>'DEPT CHAIR'!B39</f>
        <v>ORNALES AIRON PAUL T</v>
      </c>
      <c r="C48" s="58" t="str">
        <f>REGISTRATION!B42</f>
        <v>2017-01-255</v>
      </c>
      <c r="D48" s="59">
        <f>'DEPT CHAIR'!K39</f>
        <v>2</v>
      </c>
      <c r="E48" s="60" t="str">
        <f t="shared" si="2"/>
        <v>3</v>
      </c>
      <c r="F48" s="61" t="str">
        <f>'DEPT CHAIR'!L39</f>
        <v>PASSED</v>
      </c>
    </row>
    <row r="49" spans="1:6" ht="18">
      <c r="A49" s="56">
        <v>33</v>
      </c>
      <c r="B49" s="57" t="str">
        <f>'DEPT CHAIR'!B40</f>
        <v>PALING LESLIE G</v>
      </c>
      <c r="C49" s="58" t="str">
        <f>REGISTRATION!B43</f>
        <v>2017-01-285</v>
      </c>
      <c r="D49" s="59">
        <f>'DEPT CHAIR'!K40</f>
        <v>3</v>
      </c>
      <c r="E49" s="60" t="str">
        <f t="shared" si="2"/>
        <v>3</v>
      </c>
      <c r="F49" s="61" t="str">
        <f>'DEPT CHAIR'!L40</f>
        <v>PASSED</v>
      </c>
    </row>
    <row r="50" spans="1:6" ht="18">
      <c r="A50" s="62">
        <v>34</v>
      </c>
      <c r="B50" s="57" t="str">
        <f>'DEPT CHAIR'!B41</f>
        <v>PAPA JEFFERSON C</v>
      </c>
      <c r="C50" s="58" t="str">
        <f>REGISTRATION!B44</f>
        <v>2017-01-438</v>
      </c>
      <c r="D50" s="59">
        <f>'DEPT CHAIR'!K41</f>
        <v>5</v>
      </c>
      <c r="E50" s="60" t="str">
        <f t="shared" si="2"/>
        <v>0</v>
      </c>
      <c r="F50" s="61" t="str">
        <f>'DEPT CHAIR'!L41</f>
        <v>FAILED</v>
      </c>
    </row>
    <row r="51" spans="1:6" ht="18">
      <c r="A51" s="56">
        <v>35</v>
      </c>
      <c r="B51" s="57" t="str">
        <f>'DEPT CHAIR'!B42</f>
        <v>PEREA KIM NATHANIEL C</v>
      </c>
      <c r="C51" s="58" t="str">
        <f>REGISTRATION!B45</f>
        <v>2015-02-080</v>
      </c>
      <c r="D51" s="59">
        <f>'DEPT CHAIR'!K42</f>
        <v>1.75</v>
      </c>
      <c r="E51" s="60" t="str">
        <f t="shared" si="2"/>
        <v>3</v>
      </c>
      <c r="F51" s="61" t="str">
        <f>'DEPT CHAIR'!L42</f>
        <v>PASSED</v>
      </c>
    </row>
    <row r="52" spans="1:6" ht="18">
      <c r="A52" s="62">
        <v>36</v>
      </c>
      <c r="B52" s="57" t="str">
        <f>'DEPT CHAIR'!B43</f>
        <v>SANCHEZ JOEY JR. B</v>
      </c>
      <c r="C52" s="58" t="str">
        <f>REGISTRATION!B46</f>
        <v>2017-01-207</v>
      </c>
      <c r="D52" s="59">
        <f>'DEPT CHAIR'!K43</f>
        <v>3</v>
      </c>
      <c r="E52" s="60" t="str">
        <f t="shared" si="2"/>
        <v>3</v>
      </c>
      <c r="F52" s="61" t="str">
        <f>'DEPT CHAIR'!L43</f>
        <v>PASSED</v>
      </c>
    </row>
    <row r="53" spans="1:6" ht="18">
      <c r="A53" s="56">
        <v>37</v>
      </c>
      <c r="B53" s="57" t="str">
        <f>'DEPT CHAIR'!B44</f>
        <v>SIERRA JADE R</v>
      </c>
      <c r="C53" s="58" t="str">
        <f>REGISTRATION!B47</f>
        <v>2012-01-513</v>
      </c>
      <c r="D53" s="59">
        <f>'DEPT CHAIR'!K44</f>
        <v>1.5</v>
      </c>
      <c r="E53" s="60" t="str">
        <f t="shared" si="2"/>
        <v>3</v>
      </c>
      <c r="F53" s="61" t="str">
        <f>'DEPT CHAIR'!L44</f>
        <v>PASSED</v>
      </c>
    </row>
    <row r="54" spans="1:6" ht="18">
      <c r="A54" s="62">
        <v>38</v>
      </c>
      <c r="B54" s="57" t="str">
        <f>'DEPT CHAIR'!B45</f>
        <v>TALON NORLEE B</v>
      </c>
      <c r="C54" s="58" t="str">
        <f>REGISTRATION!B48</f>
        <v>2017-01-517</v>
      </c>
      <c r="D54" s="59">
        <f>'DEPT CHAIR'!K45</f>
        <v>2.5</v>
      </c>
      <c r="E54" s="60" t="str">
        <f t="shared" si="2"/>
        <v>3</v>
      </c>
      <c r="F54" s="61" t="str">
        <f>'DEPT CHAIR'!L45</f>
        <v>PASSED</v>
      </c>
    </row>
    <row r="55" spans="1:6" ht="18">
      <c r="A55" s="62">
        <v>39</v>
      </c>
      <c r="B55" s="57" t="str">
        <f>'DEPT CHAIR'!B46</f>
        <v>TANGARA DEXTER P</v>
      </c>
      <c r="C55" s="58" t="str">
        <f>REGISTRATION!B49</f>
        <v>2017-01-206</v>
      </c>
      <c r="D55" s="59">
        <f>'DEPT CHAIR'!K46</f>
        <v>2.5</v>
      </c>
      <c r="E55" s="60" t="str">
        <f t="shared" si="2"/>
        <v>3</v>
      </c>
      <c r="F55" s="61" t="str">
        <f>'DEPT CHAIR'!L46</f>
        <v>PASSED</v>
      </c>
    </row>
    <row r="56" spans="1:6" ht="18.75" thickBot="1">
      <c r="A56" s="56">
        <v>40</v>
      </c>
      <c r="B56" s="57" t="str">
        <f>'DEPT CHAIR'!B47</f>
        <v>VALDEZ GABRIELLE P</v>
      </c>
      <c r="C56" s="58" t="str">
        <f>REGISTRATION!B50</f>
        <v>2016-02-097</v>
      </c>
      <c r="D56" s="59">
        <f>'DEPT CHAIR'!K47</f>
        <v>2</v>
      </c>
      <c r="E56" s="60" t="str">
        <f t="shared" si="2"/>
        <v>3</v>
      </c>
      <c r="F56" s="61" t="str">
        <f>'DEPT CHAIR'!L47</f>
        <v>PASSED</v>
      </c>
    </row>
    <row r="57" spans="1:6" ht="19.5" thickBot="1">
      <c r="A57" s="259" t="s">
        <v>89</v>
      </c>
      <c r="B57" s="260"/>
      <c r="C57" s="260"/>
      <c r="D57" s="260"/>
      <c r="E57" s="260"/>
      <c r="F57" s="261"/>
    </row>
    <row r="58" spans="1:6">
      <c r="A58" s="130"/>
      <c r="B58" s="131"/>
      <c r="C58" s="131"/>
      <c r="D58" s="131"/>
      <c r="E58" s="131"/>
      <c r="F58" s="132"/>
    </row>
    <row r="59" spans="1:6" ht="16.5" thickBot="1">
      <c r="A59" s="133"/>
      <c r="B59" s="64" t="s">
        <v>90</v>
      </c>
      <c r="C59" s="51"/>
      <c r="D59" s="51"/>
      <c r="E59" s="257">
        <f ca="1">NOW()</f>
        <v>43248.784851388889</v>
      </c>
      <c r="F59" s="257"/>
    </row>
    <row r="60" spans="1:6" ht="15.75">
      <c r="A60" s="133"/>
      <c r="B60" s="63" t="str">
        <f>UPPER(REGISTRATION!Q14)</f>
        <v>GIMEL C. CONTILLO</v>
      </c>
      <c r="C60" s="64"/>
      <c r="D60" s="64"/>
      <c r="E60" s="258" t="s">
        <v>91</v>
      </c>
      <c r="F60" s="258"/>
    </row>
    <row r="61" spans="1:6">
      <c r="A61" s="133"/>
      <c r="B61" s="65" t="s">
        <v>92</v>
      </c>
      <c r="C61" s="65"/>
      <c r="D61" s="65"/>
      <c r="E61" s="51"/>
      <c r="F61" s="51"/>
    </row>
    <row r="62" spans="1:6" ht="15.75" customHeight="1">
      <c r="A62" s="53"/>
      <c r="B62" s="53"/>
      <c r="C62" s="53"/>
      <c r="D62" s="53"/>
      <c r="E62" s="53"/>
      <c r="F62" s="53"/>
    </row>
    <row r="63" spans="1:6" ht="15.75">
      <c r="A63" s="53"/>
      <c r="B63" s="63"/>
      <c r="C63" s="63"/>
      <c r="D63" s="53"/>
      <c r="E63" s="53"/>
      <c r="F63" s="53"/>
    </row>
    <row r="64" spans="1:6" ht="15.75">
      <c r="A64" s="53"/>
      <c r="B64" s="63"/>
      <c r="C64" s="63"/>
      <c r="D64" s="53"/>
      <c r="E64" s="53"/>
      <c r="F64" s="53"/>
    </row>
    <row r="65" spans="1:7">
      <c r="A65" s="51"/>
      <c r="B65" s="51"/>
      <c r="C65" s="51"/>
      <c r="D65" s="51"/>
      <c r="E65" s="51"/>
      <c r="F65" s="51"/>
    </row>
    <row r="66" spans="1:7">
      <c r="A66" s="51"/>
    </row>
    <row r="67" spans="1:7">
      <c r="A67" s="51"/>
    </row>
    <row r="68" spans="1:7">
      <c r="A68" s="51"/>
    </row>
    <row r="69" spans="1:7">
      <c r="A69" s="51"/>
      <c r="B69" s="65"/>
      <c r="C69" s="65"/>
      <c r="D69" s="65"/>
      <c r="E69" s="237"/>
      <c r="F69" s="237"/>
    </row>
    <row r="70" spans="1:7">
      <c r="A70" s="51"/>
      <c r="B70" s="51"/>
      <c r="C70" s="51"/>
      <c r="D70" s="51"/>
      <c r="E70" s="51"/>
      <c r="F70" s="51"/>
    </row>
    <row r="71" spans="1:7">
      <c r="A71" s="51"/>
      <c r="B71" s="51"/>
      <c r="C71" s="51"/>
      <c r="D71" s="51"/>
      <c r="E71" s="51"/>
      <c r="F71" s="66"/>
    </row>
    <row r="72" spans="1:7">
      <c r="A72" s="51"/>
      <c r="B72" s="51"/>
      <c r="C72" s="51"/>
      <c r="D72" s="51"/>
      <c r="E72" s="51"/>
      <c r="F72" s="66"/>
    </row>
    <row r="73" spans="1:7">
      <c r="A73" s="51"/>
      <c r="B73" s="51"/>
      <c r="C73" s="51"/>
      <c r="D73" s="51"/>
      <c r="E73" s="51"/>
      <c r="F73" s="66"/>
    </row>
    <row r="74" spans="1:7">
      <c r="A74" s="51"/>
      <c r="B74" s="51"/>
      <c r="C74" s="51"/>
      <c r="D74" s="51"/>
      <c r="E74" s="51"/>
      <c r="F74" s="66"/>
    </row>
    <row r="75" spans="1:7">
      <c r="A75" s="51"/>
      <c r="B75" s="51"/>
      <c r="C75" s="51"/>
      <c r="D75" s="51"/>
      <c r="E75" s="51"/>
      <c r="F75" s="66"/>
    </row>
    <row r="76" spans="1:7">
      <c r="A76" s="51"/>
      <c r="B76" s="51"/>
      <c r="C76" s="51"/>
      <c r="D76" s="51"/>
      <c r="E76" s="51"/>
      <c r="F76" s="66"/>
    </row>
    <row r="77" spans="1:7">
      <c r="A77" s="51"/>
      <c r="B77" s="51"/>
      <c r="C77" s="51"/>
      <c r="D77" s="51"/>
      <c r="E77" s="51"/>
      <c r="F77" s="66"/>
    </row>
    <row r="78" spans="1:7">
      <c r="A78" s="51"/>
      <c r="B78" s="69"/>
      <c r="C78" s="69"/>
      <c r="D78" s="69"/>
      <c r="E78" s="69"/>
      <c r="F78" s="69"/>
      <c r="G78" s="69"/>
    </row>
    <row r="79" spans="1:7">
      <c r="A79" s="51"/>
      <c r="B79" s="51"/>
      <c r="C79" s="51"/>
      <c r="D79" s="51"/>
      <c r="E79" s="51"/>
      <c r="F79" s="51"/>
    </row>
    <row r="80" spans="1:7">
      <c r="A80" s="51"/>
      <c r="B80" s="51"/>
      <c r="C80" s="51"/>
      <c r="D80" s="51"/>
      <c r="E80" s="51"/>
      <c r="F80" s="51"/>
    </row>
    <row r="81" spans="1:6" ht="15.75">
      <c r="A81" s="51"/>
      <c r="B81" s="64"/>
      <c r="C81" s="64"/>
      <c r="D81" s="51"/>
      <c r="E81" s="67"/>
      <c r="F81" s="51"/>
    </row>
    <row r="82" spans="1:6">
      <c r="A82" s="51"/>
      <c r="B82" s="65"/>
      <c r="C82" s="65"/>
      <c r="D82" s="51"/>
      <c r="E82" s="51"/>
      <c r="F82" s="51"/>
    </row>
    <row r="83" spans="1:6">
      <c r="A83" s="51"/>
      <c r="B83" s="65"/>
      <c r="C83" s="65"/>
      <c r="D83" s="51"/>
      <c r="E83" s="51"/>
      <c r="F83" s="51"/>
    </row>
  </sheetData>
  <mergeCells count="25">
    <mergeCell ref="F19:F21"/>
    <mergeCell ref="E59:F59"/>
    <mergeCell ref="E60:F60"/>
    <mergeCell ref="E69:F69"/>
    <mergeCell ref="A57:F57"/>
    <mergeCell ref="C15:E15"/>
    <mergeCell ref="C16:E16"/>
    <mergeCell ref="C17:E17"/>
    <mergeCell ref="A19:A21"/>
    <mergeCell ref="B19:B20"/>
    <mergeCell ref="C19:C21"/>
    <mergeCell ref="D19:D21"/>
    <mergeCell ref="E19:E21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56">
    <cfRule type="cellIs" dxfId="9" priority="3" operator="equal">
      <formula>"FAILED"</formula>
    </cfRule>
  </conditionalFormatting>
  <conditionalFormatting sqref="D22:D56">
    <cfRule type="cellIs" dxfId="8" priority="2" operator="equal">
      <formula>5</formula>
    </cfRule>
  </conditionalFormatting>
  <printOptions horizontalCentered="1"/>
  <pageMargins left="0.7" right="0.7" top="0.75" bottom="0.75" header="0.3" footer="0.3"/>
  <pageSetup paperSize="256" scale="60" orientation="portrait" horizontalDpi="360" verticalDpi="360" r:id="rId1"/>
  <rowBreaks count="2" manualBreakCount="2">
    <brk id="69" max="16383" man="1"/>
    <brk id="7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30"/>
  <sheetViews>
    <sheetView view="pageBreakPreview" topLeftCell="A3" zoomScaleSheetLayoutView="100" workbookViewId="0">
      <selection activeCell="F25" sqref="F25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2:7" ht="15.75">
      <c r="B4" s="266" t="s">
        <v>104</v>
      </c>
      <c r="C4" s="266"/>
      <c r="D4" s="266"/>
      <c r="E4" s="266"/>
      <c r="F4" s="266"/>
      <c r="G4" s="266"/>
    </row>
    <row r="5" spans="2:7" ht="15.75" thickBot="1">
      <c r="B5" s="51"/>
      <c r="C5" s="51"/>
      <c r="D5" s="51"/>
      <c r="E5" s="51"/>
      <c r="F5" s="51"/>
      <c r="G5" s="51"/>
    </row>
    <row r="6" spans="2:7" ht="16.5" thickBot="1">
      <c r="B6" s="269" t="s">
        <v>105</v>
      </c>
      <c r="C6" s="268"/>
      <c r="D6" s="267" t="s">
        <v>106</v>
      </c>
      <c r="E6" s="268"/>
      <c r="F6" s="267" t="s">
        <v>107</v>
      </c>
      <c r="G6" s="268"/>
    </row>
    <row r="7" spans="2:7">
      <c r="B7" s="270" t="s">
        <v>93</v>
      </c>
      <c r="C7" s="271"/>
      <c r="D7" s="272">
        <f>COUNTIF('SEMESTRAL GRADE'!$D$22:$D$61,"=1.0")+COUNTIF('SEMESTRAL GRADE'!$D$22:$D$61,"=1.25")+(COUNTIF('SEMESTRAL GRADE'!$D$22:$D$61,"=1.50")+COUNTIF('SEMESTRAL GRADE'!$D$22:$D$61,"=1.75"))</f>
        <v>6</v>
      </c>
      <c r="E7" s="273"/>
      <c r="F7" s="274">
        <f t="shared" ref="F7:F12" si="0">(D7/$D$13)*100</f>
        <v>17.142857142857142</v>
      </c>
      <c r="G7" s="275"/>
    </row>
    <row r="8" spans="2:7">
      <c r="B8" s="262" t="s">
        <v>94</v>
      </c>
      <c r="C8" s="263"/>
      <c r="D8" s="276">
        <f>COUNTIF('SEMESTRAL GRADE'!$D$22:$D$61,"=2.0")+COUNTIF('SEMESTRAL GRADE'!$D$22:$D$61,"=2.25")+(COUNTIF('SEMESTRAL GRADE'!$D$22:$D$61,"=2.50")+COUNTIF('SEMESTRAL GRADE'!$D$22:$D$61,"=2.75"))</f>
        <v>11</v>
      </c>
      <c r="E8" s="277"/>
      <c r="F8" s="278">
        <f t="shared" si="0"/>
        <v>31.428571428571427</v>
      </c>
      <c r="G8" s="279"/>
    </row>
    <row r="9" spans="2:7">
      <c r="B9" s="262" t="s">
        <v>95</v>
      </c>
      <c r="C9" s="263"/>
      <c r="D9" s="276">
        <f>COUNTIF('SEMESTRAL GRADE'!$D$22:$D$61,"=3.0")</f>
        <v>14</v>
      </c>
      <c r="E9" s="277"/>
      <c r="F9" s="278">
        <f t="shared" si="0"/>
        <v>40</v>
      </c>
      <c r="G9" s="279"/>
    </row>
    <row r="10" spans="2:7">
      <c r="B10" s="262" t="s">
        <v>96</v>
      </c>
      <c r="C10" s="263"/>
      <c r="D10" s="276">
        <f>COUNTIF('SEMESTRAL GRADE'!$D$22:$D$61,"=5.0")</f>
        <v>4</v>
      </c>
      <c r="E10" s="277"/>
      <c r="F10" s="278">
        <f t="shared" si="0"/>
        <v>11.428571428571429</v>
      </c>
      <c r="G10" s="279"/>
    </row>
    <row r="11" spans="2:7">
      <c r="B11" s="262" t="s">
        <v>97</v>
      </c>
      <c r="C11" s="263"/>
      <c r="D11" s="284">
        <f>COUNTIF('SEMESTRAL GRADE'!$D$22:$D$61,"=INC")</f>
        <v>0</v>
      </c>
      <c r="E11" s="285"/>
      <c r="F11" s="278">
        <f t="shared" si="0"/>
        <v>0</v>
      </c>
      <c r="G11" s="279"/>
    </row>
    <row r="12" spans="2:7">
      <c r="B12" s="262" t="s">
        <v>98</v>
      </c>
      <c r="C12" s="263"/>
      <c r="D12" s="284">
        <f>COUNTIF('SEMESTRAL GRADE'!$F$22:$F$61, "=DRP")</f>
        <v>0</v>
      </c>
      <c r="E12" s="285"/>
      <c r="F12" s="278">
        <f t="shared" si="0"/>
        <v>0</v>
      </c>
      <c r="G12" s="279"/>
    </row>
    <row r="13" spans="2:7" ht="15.75" customHeight="1" thickBot="1">
      <c r="B13" s="264" t="s">
        <v>99</v>
      </c>
      <c r="C13" s="265"/>
      <c r="D13" s="280">
        <f>SUM(D7:E12)</f>
        <v>35</v>
      </c>
      <c r="E13" s="281"/>
      <c r="F13" s="282">
        <f>SUM(F7:G12)</f>
        <v>100</v>
      </c>
      <c r="G13" s="283"/>
    </row>
    <row r="14" spans="2:7">
      <c r="B14" s="51"/>
      <c r="C14" s="51"/>
      <c r="D14" s="51"/>
      <c r="E14" s="51"/>
      <c r="F14" s="51"/>
      <c r="G14" s="51"/>
    </row>
    <row r="15" spans="2:7">
      <c r="B15" s="51"/>
      <c r="C15" s="51"/>
      <c r="D15" s="51"/>
      <c r="E15" s="51"/>
      <c r="F15" s="51"/>
      <c r="G15" s="51"/>
    </row>
    <row r="16" spans="2:7">
      <c r="B16" s="51"/>
      <c r="C16" s="51"/>
      <c r="D16" s="51"/>
      <c r="E16" s="51"/>
      <c r="F16" s="51"/>
      <c r="G16" s="51"/>
    </row>
    <row r="17" spans="1:8" ht="15.75">
      <c r="A17" s="311" t="s">
        <v>100</v>
      </c>
      <c r="B17" s="311"/>
      <c r="C17" s="311"/>
      <c r="D17" s="311"/>
      <c r="E17" s="311"/>
      <c r="F17" s="311"/>
      <c r="G17" s="311"/>
      <c r="H17" s="311"/>
    </row>
    <row r="18" spans="1:8">
      <c r="B18" s="51"/>
      <c r="C18" s="51"/>
      <c r="D18" s="51"/>
      <c r="E18" s="51"/>
      <c r="F18" s="51"/>
      <c r="G18" s="51"/>
    </row>
    <row r="19" spans="1:8">
      <c r="A19" s="53"/>
      <c r="B19" s="312"/>
      <c r="C19" s="313"/>
      <c r="E19" s="51"/>
      <c r="F19" s="136" t="s">
        <v>101</v>
      </c>
      <c r="G19" s="51"/>
    </row>
    <row r="20" spans="1:8" ht="15.75">
      <c r="A20" s="314" t="s">
        <v>165</v>
      </c>
      <c r="B20" s="314"/>
      <c r="C20" s="314"/>
      <c r="D20" s="314"/>
      <c r="E20" s="51"/>
      <c r="F20" s="137" t="s">
        <v>166</v>
      </c>
      <c r="G20" s="51"/>
    </row>
    <row r="21" spans="1:8">
      <c r="A21" s="315" t="s">
        <v>308</v>
      </c>
      <c r="B21" s="315"/>
      <c r="C21" s="315"/>
      <c r="D21" s="315"/>
      <c r="E21" s="51"/>
      <c r="F21" s="136" t="s">
        <v>26</v>
      </c>
    </row>
    <row r="22" spans="1:8">
      <c r="A22" s="315"/>
      <c r="B22" s="315"/>
      <c r="C22" s="315"/>
      <c r="D22" s="315"/>
    </row>
    <row r="23" spans="1:8">
      <c r="B23" s="51"/>
      <c r="C23" s="51"/>
      <c r="D23" s="51"/>
      <c r="E23" s="51"/>
      <c r="F23" s="51"/>
      <c r="G23" s="51"/>
    </row>
    <row r="24" spans="1:8">
      <c r="B24" s="51"/>
      <c r="C24" s="51"/>
      <c r="D24" s="51"/>
      <c r="E24" s="51"/>
      <c r="F24" s="51"/>
      <c r="G24" s="51"/>
    </row>
    <row r="25" spans="1:8">
      <c r="B25" s="51"/>
      <c r="C25" s="51"/>
      <c r="D25" s="51"/>
      <c r="E25" s="51"/>
      <c r="F25" s="51"/>
      <c r="G25" s="51"/>
    </row>
    <row r="26" spans="1:8" ht="15.75">
      <c r="A26" s="311" t="s">
        <v>102</v>
      </c>
      <c r="B26" s="311"/>
      <c r="C26" s="311"/>
      <c r="D26" s="311"/>
      <c r="E26" s="311"/>
      <c r="F26" s="311"/>
      <c r="G26" s="311"/>
      <c r="H26" s="311"/>
    </row>
    <row r="27" spans="1:8" ht="15.75">
      <c r="C27" s="51"/>
      <c r="D27" s="68"/>
      <c r="E27" s="51"/>
    </row>
    <row r="28" spans="1:8">
      <c r="A28" s="237" t="s">
        <v>101</v>
      </c>
      <c r="B28" s="237"/>
      <c r="C28" s="237"/>
      <c r="D28" s="237"/>
      <c r="E28" s="237"/>
      <c r="F28" s="237"/>
      <c r="G28" s="237"/>
      <c r="H28" s="237"/>
    </row>
    <row r="29" spans="1:8" ht="15.75">
      <c r="A29" s="266" t="s">
        <v>309</v>
      </c>
      <c r="B29" s="266"/>
      <c r="C29" s="266"/>
      <c r="D29" s="266"/>
      <c r="E29" s="266"/>
      <c r="F29" s="266"/>
      <c r="G29" s="266"/>
      <c r="H29" s="266"/>
    </row>
    <row r="30" spans="1:8">
      <c r="A30" s="237" t="s">
        <v>103</v>
      </c>
      <c r="B30" s="237"/>
      <c r="C30" s="237"/>
      <c r="D30" s="237"/>
      <c r="E30" s="237"/>
      <c r="F30" s="237"/>
      <c r="G30" s="237"/>
      <c r="H30" s="237"/>
    </row>
  </sheetData>
  <mergeCells count="32">
    <mergeCell ref="A29:H29"/>
    <mergeCell ref="A30:H30"/>
    <mergeCell ref="A17:H17"/>
    <mergeCell ref="A20:D20"/>
    <mergeCell ref="A21:D22"/>
    <mergeCell ref="A26:H26"/>
    <mergeCell ref="A28:H28"/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view="pageBreakPreview" topLeftCell="A13" zoomScale="130" zoomScaleSheetLayoutView="130" workbookViewId="0">
      <selection activeCell="F15" sqref="F15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  <col min="6" max="7" width="9.85546875" bestFit="1" customWidth="1"/>
    <col min="9" max="10" width="9.85546875" bestFit="1" customWidth="1"/>
  </cols>
  <sheetData>
    <row r="1" spans="1:10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>
      <c r="A2" s="100"/>
      <c r="B2" s="101"/>
      <c r="C2" s="101"/>
      <c r="D2" s="101"/>
      <c r="E2" s="101"/>
      <c r="F2" s="101"/>
      <c r="G2" s="101"/>
      <c r="H2" s="101"/>
      <c r="I2" s="101"/>
      <c r="J2" s="101"/>
    </row>
    <row r="3" spans="1:10">
      <c r="A3" s="100"/>
      <c r="B3" s="101"/>
      <c r="C3" s="101"/>
      <c r="D3" s="101"/>
      <c r="E3" s="101"/>
      <c r="F3" s="102"/>
      <c r="G3" s="101"/>
      <c r="H3" s="101"/>
      <c r="I3" s="101"/>
      <c r="J3" s="101"/>
    </row>
    <row r="4" spans="1:10">
      <c r="A4" s="100"/>
      <c r="B4" s="101"/>
      <c r="C4" s="101"/>
      <c r="D4" s="101"/>
      <c r="E4" s="101"/>
      <c r="F4" s="102"/>
      <c r="G4" s="101"/>
      <c r="H4" s="101"/>
      <c r="I4" s="101"/>
      <c r="J4" s="101"/>
    </row>
    <row r="5" spans="1:10">
      <c r="A5" s="100"/>
      <c r="B5" s="101"/>
      <c r="C5" s="101"/>
      <c r="D5" s="101"/>
      <c r="E5" s="101"/>
      <c r="F5" s="101"/>
      <c r="G5" s="101"/>
      <c r="H5" s="101"/>
      <c r="I5" s="101"/>
      <c r="J5" s="101"/>
    </row>
    <row r="6" spans="1:10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3"/>
    </row>
    <row r="7" spans="1:10" ht="18.75" thickBot="1">
      <c r="A7" s="300" t="s">
        <v>158</v>
      </c>
      <c r="B7" s="301"/>
      <c r="C7" s="301"/>
      <c r="D7" s="301"/>
      <c r="E7" s="301"/>
      <c r="F7" s="301"/>
      <c r="G7" s="301"/>
      <c r="H7" s="301"/>
      <c r="I7" s="301"/>
      <c r="J7" s="302"/>
    </row>
    <row r="8" spans="1:10" ht="15.75" thickBot="1">
      <c r="A8" s="303" t="str">
        <f>UPPER(REGISTRATION!Q18)</f>
        <v>DEPARTMENT OF INFORMATION TECHNOLOGY</v>
      </c>
      <c r="B8" s="304"/>
      <c r="C8" s="304"/>
      <c r="D8" s="304"/>
      <c r="E8" s="304"/>
      <c r="F8" s="305"/>
      <c r="G8" s="304" t="str">
        <f>UPPER(CONCATENATE(REGISTRATION!Q13,"SEMESTER"," ","A.Y."," ",REGISTRATION!Q12))</f>
        <v>SECONDSEMESTER A.Y. 2017-2018</v>
      </c>
      <c r="H8" s="304"/>
      <c r="I8" s="304"/>
      <c r="J8" s="305"/>
    </row>
    <row r="9" spans="1:10" ht="20.25">
      <c r="A9" s="306" t="s">
        <v>151</v>
      </c>
      <c r="B9" s="307"/>
      <c r="C9" s="308" t="str">
        <f>UPPER(CONCATENATE(REGISTRATION!C7," - ",REGISTRATION!C6))</f>
        <v>DCIT 23 - DISCRETE STRUCTURE</v>
      </c>
      <c r="D9" s="308"/>
      <c r="E9" s="308"/>
      <c r="F9" s="308"/>
      <c r="G9" s="307" t="s">
        <v>152</v>
      </c>
      <c r="H9" s="307"/>
      <c r="I9" s="309" t="str">
        <f>UPPER(CONCATENATE(REGISTRATION!C8," ", REGISTRATION!D8,REGISTRATION!E8))</f>
        <v>BSIT 1B</v>
      </c>
      <c r="J9" s="310"/>
    </row>
    <row r="10" spans="1:10" ht="21" thickBot="1">
      <c r="A10" s="286" t="s">
        <v>153</v>
      </c>
      <c r="B10" s="287"/>
      <c r="C10" s="288" t="str">
        <f>UPPER(REGISTRATION!Q14)</f>
        <v>GIMEL C. CONTILLO</v>
      </c>
      <c r="D10" s="288"/>
      <c r="E10" s="288"/>
      <c r="F10" s="288"/>
      <c r="G10" s="287" t="s">
        <v>154</v>
      </c>
      <c r="H10" s="287"/>
      <c r="I10" s="289"/>
      <c r="J10" s="290"/>
    </row>
    <row r="11" spans="1:10" ht="15.75" thickBot="1">
      <c r="A11" s="100"/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0" ht="15.75" thickBot="1">
      <c r="A12" s="291"/>
      <c r="B12" s="293" t="s">
        <v>155</v>
      </c>
      <c r="C12" s="293" t="s">
        <v>156</v>
      </c>
      <c r="D12" s="293" t="s">
        <v>69</v>
      </c>
      <c r="E12" s="295" t="s">
        <v>28</v>
      </c>
      <c r="F12" s="297" t="s">
        <v>157</v>
      </c>
      <c r="G12" s="298"/>
      <c r="H12" s="298"/>
      <c r="I12" s="298"/>
      <c r="J12" s="299"/>
    </row>
    <row r="13" spans="1:10" ht="15.75" thickBot="1">
      <c r="A13" s="292"/>
      <c r="B13" s="294"/>
      <c r="C13" s="294"/>
      <c r="D13" s="294"/>
      <c r="E13" s="296"/>
      <c r="F13" s="129">
        <v>43286</v>
      </c>
      <c r="G13" s="129"/>
      <c r="H13" s="104"/>
      <c r="I13" s="129"/>
      <c r="J13" s="129"/>
    </row>
    <row r="14" spans="1:10">
      <c r="A14" s="105">
        <v>1</v>
      </c>
      <c r="B14" s="109" t="str">
        <f>REGISTRATION!C11</f>
        <v>Abenojar</v>
      </c>
      <c r="C14" s="110" t="str">
        <f>REGISTRATION!D11</f>
        <v>John Carlo</v>
      </c>
      <c r="D14" s="110" t="str">
        <f>REGISTRATION!F11</f>
        <v>R</v>
      </c>
      <c r="E14" s="110" t="str">
        <f>REGISTRATION!B11</f>
        <v>2017-01-116</v>
      </c>
      <c r="F14" s="134" t="s">
        <v>304</v>
      </c>
      <c r="G14" s="106"/>
      <c r="H14" s="106"/>
      <c r="I14" s="106"/>
      <c r="J14" s="106"/>
    </row>
    <row r="15" spans="1:10">
      <c r="A15" s="107">
        <v>2</v>
      </c>
      <c r="B15" s="109" t="str">
        <f>REGISTRATION!C12</f>
        <v>Alfonso</v>
      </c>
      <c r="C15" s="110" t="str">
        <f>REGISTRATION!D12</f>
        <v>Alexis</v>
      </c>
      <c r="D15" s="110" t="str">
        <f>REGISTRATION!F12</f>
        <v>P</v>
      </c>
      <c r="E15" s="110" t="str">
        <f>REGISTRATION!B12</f>
        <v>2017-01-241</v>
      </c>
      <c r="F15" s="135"/>
      <c r="G15" s="108"/>
      <c r="H15" s="108"/>
      <c r="I15" s="108"/>
      <c r="J15" s="108"/>
    </row>
    <row r="16" spans="1:10">
      <c r="A16" s="107">
        <v>3</v>
      </c>
      <c r="B16" s="109" t="str">
        <f>REGISTRATION!C13</f>
        <v>Alviar</v>
      </c>
      <c r="C16" s="110" t="str">
        <f>REGISTRATION!D13</f>
        <v>Sarah</v>
      </c>
      <c r="D16" s="110" t="str">
        <f>REGISTRATION!F13</f>
        <v>M</v>
      </c>
      <c r="E16" s="110" t="str">
        <f>REGISTRATION!B13</f>
        <v>2017-01-335</v>
      </c>
      <c r="F16" s="135"/>
      <c r="G16" s="108"/>
      <c r="H16" s="108"/>
      <c r="I16" s="108"/>
      <c r="J16" s="108"/>
    </row>
    <row r="17" spans="1:10">
      <c r="A17" s="107">
        <v>4</v>
      </c>
      <c r="B17" s="109" t="str">
        <f>REGISTRATION!C14</f>
        <v>Ambata</v>
      </c>
      <c r="C17" s="110" t="str">
        <f>REGISTRATION!D14</f>
        <v>James Christian</v>
      </c>
      <c r="D17" s="110" t="str">
        <f>REGISTRATION!F14</f>
        <v>E</v>
      </c>
      <c r="E17" s="110" t="str">
        <f>REGISTRATION!B14</f>
        <v>2015-01-367</v>
      </c>
      <c r="F17" s="135"/>
      <c r="G17" s="108"/>
      <c r="H17" s="108"/>
      <c r="I17" s="108"/>
      <c r="J17" s="108"/>
    </row>
    <row r="18" spans="1:10">
      <c r="A18" s="107">
        <v>5</v>
      </c>
      <c r="B18" s="109" t="str">
        <f>REGISTRATION!C15</f>
        <v>Ambion</v>
      </c>
      <c r="C18" s="110" t="str">
        <f>REGISTRATION!D15</f>
        <v>Mark Joseph</v>
      </c>
      <c r="D18" s="110" t="str">
        <f>REGISTRATION!F15</f>
        <v>D</v>
      </c>
      <c r="E18" s="110" t="str">
        <f>REGISTRATION!B15</f>
        <v>2017-01-530</v>
      </c>
      <c r="F18" s="135"/>
      <c r="G18" s="108"/>
      <c r="H18" s="108"/>
      <c r="I18" s="108"/>
      <c r="J18" s="108"/>
    </row>
    <row r="19" spans="1:10">
      <c r="A19" s="107">
        <v>6</v>
      </c>
      <c r="B19" s="109" t="str">
        <f>REGISTRATION!C16</f>
        <v>Ambulo</v>
      </c>
      <c r="C19" s="110" t="str">
        <f>REGISTRATION!D16</f>
        <v>Renz</v>
      </c>
      <c r="D19" s="110" t="str">
        <f>REGISTRATION!F16</f>
        <v>S</v>
      </c>
      <c r="E19" s="110" t="str">
        <f>REGISTRATION!B16</f>
        <v>2016-01-562</v>
      </c>
      <c r="F19" s="135" t="s">
        <v>304</v>
      </c>
      <c r="G19" s="108"/>
      <c r="H19" s="108"/>
      <c r="I19" s="108"/>
      <c r="J19" s="108"/>
    </row>
    <row r="20" spans="1:10">
      <c r="A20" s="107">
        <v>7</v>
      </c>
      <c r="B20" s="109" t="str">
        <f>REGISTRATION!C17</f>
        <v>Ampong</v>
      </c>
      <c r="C20" s="110" t="str">
        <f>REGISTRATION!D17</f>
        <v>Mark</v>
      </c>
      <c r="D20" s="110" t="str">
        <f>REGISTRATION!F17</f>
        <v>M</v>
      </c>
      <c r="E20" s="110" t="str">
        <f>REGISTRATION!B17</f>
        <v>2017-01-239</v>
      </c>
      <c r="F20" s="135" t="s">
        <v>304</v>
      </c>
      <c r="G20" s="108"/>
      <c r="H20" s="108"/>
      <c r="I20" s="108"/>
      <c r="J20" s="108"/>
    </row>
    <row r="21" spans="1:10">
      <c r="A21" s="107">
        <v>8</v>
      </c>
      <c r="B21" s="109" t="str">
        <f>REGISTRATION!C18</f>
        <v>Anciro</v>
      </c>
      <c r="C21" s="110" t="str">
        <f>REGISTRATION!D18</f>
        <v>Mhay Edison</v>
      </c>
      <c r="D21" s="110" t="str">
        <f>REGISTRATION!F18</f>
        <v>M</v>
      </c>
      <c r="E21" s="110" t="str">
        <f>REGISTRATION!B18</f>
        <v>2017-01-233</v>
      </c>
      <c r="F21" s="135"/>
      <c r="G21" s="108"/>
      <c r="H21" s="108"/>
      <c r="I21" s="108"/>
      <c r="J21" s="108"/>
    </row>
    <row r="22" spans="1:10">
      <c r="A22" s="107">
        <v>9</v>
      </c>
      <c r="B22" s="109" t="str">
        <f>REGISTRATION!C19</f>
        <v>Angcon</v>
      </c>
      <c r="C22" s="110" t="str">
        <f>REGISTRATION!D19</f>
        <v>Niguelito</v>
      </c>
      <c r="D22" s="110" t="str">
        <f>REGISTRATION!F19</f>
        <v>H</v>
      </c>
      <c r="E22" s="110" t="str">
        <f>REGISTRATION!B19</f>
        <v>2015-01-1786</v>
      </c>
      <c r="F22" s="135" t="s">
        <v>304</v>
      </c>
      <c r="G22" s="108"/>
      <c r="H22" s="108"/>
      <c r="I22" s="108"/>
      <c r="J22" s="108"/>
    </row>
    <row r="23" spans="1:10">
      <c r="A23" s="107">
        <v>10</v>
      </c>
      <c r="B23" s="109" t="str">
        <f>REGISTRATION!C20</f>
        <v>Aurelio</v>
      </c>
      <c r="C23" s="110" t="str">
        <f>REGISTRATION!D20</f>
        <v>Quinscy</v>
      </c>
      <c r="D23" s="110" t="str">
        <f>REGISTRATION!F20</f>
        <v>P</v>
      </c>
      <c r="E23" s="110" t="str">
        <f>REGISTRATION!B20</f>
        <v>2015-02-044</v>
      </c>
      <c r="F23" s="135"/>
      <c r="G23" s="108"/>
      <c r="H23" s="108"/>
      <c r="I23" s="108"/>
      <c r="J23" s="108"/>
    </row>
    <row r="24" spans="1:10">
      <c r="A24" s="107">
        <v>11</v>
      </c>
      <c r="B24" s="109" t="str">
        <f>REGISTRATION!C21</f>
        <v>Bacareza</v>
      </c>
      <c r="C24" s="110" t="str">
        <f>REGISTRATION!D21</f>
        <v>Michelle</v>
      </c>
      <c r="D24" s="110" t="str">
        <f>REGISTRATION!F21</f>
        <v>D</v>
      </c>
      <c r="E24" s="110" t="str">
        <f>REGISTRATION!B21</f>
        <v>2017-01-255</v>
      </c>
      <c r="F24" s="135" t="s">
        <v>304</v>
      </c>
      <c r="G24" s="108"/>
      <c r="H24" s="108"/>
      <c r="I24" s="108"/>
      <c r="J24" s="108"/>
    </row>
    <row r="25" spans="1:10">
      <c r="A25" s="107">
        <v>12</v>
      </c>
      <c r="B25" s="109" t="str">
        <f>REGISTRATION!C22</f>
        <v>Ballabari</v>
      </c>
      <c r="C25" s="110" t="str">
        <f>REGISTRATION!D22</f>
        <v>Kim Morran</v>
      </c>
      <c r="D25" s="110">
        <f>REGISTRATION!F22</f>
        <v>0</v>
      </c>
      <c r="E25" s="110" t="str">
        <f>REGISTRATION!B22</f>
        <v>2016-01-339</v>
      </c>
      <c r="F25" s="135" t="s">
        <v>304</v>
      </c>
      <c r="G25" s="108"/>
      <c r="H25" s="108"/>
      <c r="I25" s="108"/>
      <c r="J25" s="108"/>
    </row>
    <row r="26" spans="1:10">
      <c r="A26" s="107">
        <v>13</v>
      </c>
      <c r="B26" s="109" t="str">
        <f>REGISTRATION!C23</f>
        <v>Bautista</v>
      </c>
      <c r="C26" s="110" t="str">
        <f>REGISTRATION!D23</f>
        <v>Dimple</v>
      </c>
      <c r="D26" s="110" t="str">
        <f>REGISTRATION!F23</f>
        <v>G</v>
      </c>
      <c r="E26" s="110" t="str">
        <f>REGISTRATION!B23</f>
        <v>2017-01-183</v>
      </c>
      <c r="F26" s="135"/>
      <c r="G26" s="108"/>
      <c r="H26" s="108"/>
      <c r="I26" s="108"/>
      <c r="J26" s="108"/>
    </row>
    <row r="27" spans="1:10">
      <c r="A27" s="107">
        <v>14</v>
      </c>
      <c r="B27" s="109" t="str">
        <f>REGISTRATION!C24</f>
        <v>Borleo</v>
      </c>
      <c r="C27" s="110" t="str">
        <f>REGISTRATION!D24</f>
        <v>Harry Jr.</v>
      </c>
      <c r="D27" s="110" t="str">
        <f>REGISTRATION!F24</f>
        <v>C</v>
      </c>
      <c r="E27" s="110" t="str">
        <f>REGISTRATION!B24</f>
        <v>2016-01-152</v>
      </c>
      <c r="F27" s="135"/>
      <c r="G27" s="108"/>
      <c r="H27" s="108"/>
      <c r="I27" s="108"/>
      <c r="J27" s="108"/>
    </row>
    <row r="28" spans="1:10">
      <c r="A28" s="107">
        <v>15</v>
      </c>
      <c r="B28" s="109" t="str">
        <f>REGISTRATION!C25</f>
        <v>Bustillo</v>
      </c>
      <c r="C28" s="110" t="str">
        <f>REGISTRATION!D25</f>
        <v>Emand Garl</v>
      </c>
      <c r="D28" s="110" t="str">
        <f>REGISTRATION!F25</f>
        <v>L</v>
      </c>
      <c r="E28" s="110" t="str">
        <f>REGISTRATION!B25</f>
        <v>2017-01-213</v>
      </c>
      <c r="F28" s="135"/>
      <c r="G28" s="108"/>
      <c r="H28" s="108"/>
      <c r="I28" s="108"/>
      <c r="J28" s="108"/>
    </row>
    <row r="29" spans="1:10">
      <c r="A29" s="107">
        <v>16</v>
      </c>
      <c r="B29" s="109" t="str">
        <f>REGISTRATION!C26</f>
        <v>Candido</v>
      </c>
      <c r="C29" s="110" t="str">
        <f>REGISTRATION!D26</f>
        <v>Eric</v>
      </c>
      <c r="D29" s="110" t="str">
        <f>REGISTRATION!F26</f>
        <v>R</v>
      </c>
      <c r="E29" s="110" t="str">
        <f>REGISTRATION!B26</f>
        <v>2017-01-273</v>
      </c>
      <c r="F29" s="135"/>
      <c r="G29" s="108"/>
      <c r="H29" s="108"/>
      <c r="I29" s="108"/>
      <c r="J29" s="108"/>
    </row>
    <row r="30" spans="1:10">
      <c r="A30" s="107">
        <v>17</v>
      </c>
      <c r="B30" s="109" t="str">
        <f>REGISTRATION!C27</f>
        <v xml:space="preserve">Capanas </v>
      </c>
      <c r="C30" s="110" t="str">
        <f>REGISTRATION!D27</f>
        <v>Leah</v>
      </c>
      <c r="D30" s="110" t="str">
        <f>REGISTRATION!F27</f>
        <v>M</v>
      </c>
      <c r="E30" s="110" t="str">
        <f>REGISTRATION!B27</f>
        <v>2016-01-047</v>
      </c>
      <c r="F30" s="135" t="s">
        <v>304</v>
      </c>
      <c r="G30" s="108"/>
      <c r="H30" s="108"/>
      <c r="I30" s="108"/>
      <c r="J30" s="108"/>
    </row>
    <row r="31" spans="1:10">
      <c r="A31" s="107">
        <v>18</v>
      </c>
      <c r="B31" s="109" t="str">
        <f>REGISTRATION!C28</f>
        <v>De Boise</v>
      </c>
      <c r="C31" s="110" t="str">
        <f>REGISTRATION!D28</f>
        <v>Jarel</v>
      </c>
      <c r="D31" s="110" t="str">
        <f>REGISTRATION!F28</f>
        <v>R</v>
      </c>
      <c r="E31" s="110" t="str">
        <f>REGISTRATION!B28</f>
        <v>2017-01-296</v>
      </c>
      <c r="F31" s="135"/>
      <c r="G31" s="108"/>
      <c r="H31" s="108"/>
      <c r="I31" s="108"/>
      <c r="J31" s="108"/>
    </row>
    <row r="32" spans="1:10">
      <c r="A32" s="107">
        <v>19</v>
      </c>
      <c r="B32" s="109" t="str">
        <f>REGISTRATION!C29</f>
        <v>Duron</v>
      </c>
      <c r="C32" s="110" t="str">
        <f>REGISTRATION!D29</f>
        <v>Mary Elaine</v>
      </c>
      <c r="D32" s="110" t="str">
        <f>REGISTRATION!F29</f>
        <v>R</v>
      </c>
      <c r="E32" s="110" t="str">
        <f>REGISTRATION!B29</f>
        <v>2017-01-261</v>
      </c>
      <c r="F32" s="135" t="s">
        <v>304</v>
      </c>
      <c r="G32" s="108"/>
      <c r="H32" s="108"/>
      <c r="I32" s="108"/>
      <c r="J32" s="108"/>
    </row>
    <row r="33" spans="1:10">
      <c r="A33" s="107">
        <v>20</v>
      </c>
      <c r="B33" s="109" t="str">
        <f>REGISTRATION!C30</f>
        <v>Estorque</v>
      </c>
      <c r="C33" s="110" t="str">
        <f>REGISTRATION!D30</f>
        <v>Michael John</v>
      </c>
      <c r="D33" s="110" t="str">
        <f>REGISTRATION!F30</f>
        <v>M</v>
      </c>
      <c r="E33" s="110" t="str">
        <f>REGISTRATION!B30</f>
        <v>2011-01-043</v>
      </c>
      <c r="F33" s="135" t="s">
        <v>304</v>
      </c>
      <c r="G33" s="108"/>
      <c r="H33" s="108"/>
      <c r="I33" s="108"/>
      <c r="J33" s="108"/>
    </row>
    <row r="34" spans="1:10">
      <c r="A34" s="107">
        <v>21</v>
      </c>
      <c r="B34" s="109" t="str">
        <f>REGISTRATION!C31</f>
        <v>Fiestada</v>
      </c>
      <c r="C34" s="110" t="str">
        <f>REGISTRATION!D31</f>
        <v>Christian Paul</v>
      </c>
      <c r="D34" s="110" t="str">
        <f>REGISTRATION!F31</f>
        <v>A</v>
      </c>
      <c r="E34" s="110" t="str">
        <f>REGISTRATION!B31</f>
        <v>2017-02-009</v>
      </c>
      <c r="F34" s="135" t="s">
        <v>304</v>
      </c>
      <c r="G34" s="108"/>
      <c r="H34" s="108"/>
      <c r="I34" s="108"/>
      <c r="J34" s="108"/>
    </row>
    <row r="35" spans="1:10">
      <c r="A35" s="107">
        <v>22</v>
      </c>
      <c r="B35" s="109" t="str">
        <f>REGISTRATION!C32</f>
        <v>Gan</v>
      </c>
      <c r="C35" s="110" t="str">
        <f>REGISTRATION!D32</f>
        <v>Carlos</v>
      </c>
      <c r="D35" s="110" t="str">
        <f>REGISTRATION!F32</f>
        <v>A</v>
      </c>
      <c r="E35" s="110" t="str">
        <f>REGISTRATION!B32</f>
        <v>2017-01-210</v>
      </c>
      <c r="F35" s="135"/>
      <c r="G35" s="108"/>
      <c r="H35" s="108"/>
      <c r="I35" s="108"/>
      <c r="J35" s="108"/>
    </row>
    <row r="36" spans="1:10">
      <c r="A36" s="107">
        <v>23</v>
      </c>
      <c r="B36" s="109" t="str">
        <f>REGISTRATION!C33</f>
        <v>Gomez</v>
      </c>
      <c r="C36" s="110" t="str">
        <f>REGISTRATION!D33</f>
        <v>Celeen Mae</v>
      </c>
      <c r="D36" s="110" t="str">
        <f>REGISTRATION!F33</f>
        <v>M</v>
      </c>
      <c r="E36" s="110" t="str">
        <f>REGISTRATION!B33</f>
        <v>2017-01-138</v>
      </c>
      <c r="F36" s="135"/>
      <c r="G36" s="108"/>
      <c r="H36" s="108"/>
      <c r="I36" s="108"/>
      <c r="J36" s="108"/>
    </row>
    <row r="37" spans="1:10">
      <c r="A37" s="107">
        <v>24</v>
      </c>
      <c r="B37" s="109" t="str">
        <f>REGISTRATION!C34</f>
        <v>Ilao</v>
      </c>
      <c r="C37" s="110" t="str">
        <f>REGISTRATION!D34</f>
        <v>Mark Anthony</v>
      </c>
      <c r="D37" s="110" t="str">
        <f>REGISTRATION!F34</f>
        <v>A</v>
      </c>
      <c r="E37" s="110" t="str">
        <f>REGISTRATION!B34</f>
        <v>2017-01-651</v>
      </c>
      <c r="F37" s="135"/>
      <c r="G37" s="108"/>
      <c r="H37" s="108"/>
      <c r="I37" s="108"/>
      <c r="J37" s="108"/>
    </row>
    <row r="38" spans="1:10">
      <c r="A38" s="107">
        <v>25</v>
      </c>
      <c r="B38" s="109" t="str">
        <f>REGISTRATION!C35</f>
        <v>Jardin</v>
      </c>
      <c r="C38" s="110" t="str">
        <f>REGISTRATION!D35</f>
        <v>Jesri</v>
      </c>
      <c r="D38" s="110" t="str">
        <f>REGISTRATION!F35</f>
        <v>R</v>
      </c>
      <c r="E38" s="110" t="str">
        <f>REGISTRATION!B35</f>
        <v>2017-01-274</v>
      </c>
      <c r="F38" s="135" t="s">
        <v>304</v>
      </c>
      <c r="G38" s="108"/>
      <c r="H38" s="108"/>
      <c r="I38" s="108"/>
      <c r="J38" s="108"/>
    </row>
    <row r="39" spans="1:10">
      <c r="A39" s="107">
        <v>26</v>
      </c>
      <c r="B39" s="109" t="str">
        <f>REGISTRATION!C36</f>
        <v>Machete</v>
      </c>
      <c r="C39" s="110" t="str">
        <f>REGISTRATION!D36</f>
        <v>Mark Kenneth</v>
      </c>
      <c r="D39" s="110">
        <f>REGISTRATION!F36</f>
        <v>0</v>
      </c>
      <c r="E39" s="110" t="str">
        <f>REGISTRATION!B36</f>
        <v>2017-01-203</v>
      </c>
      <c r="F39" s="135" t="s">
        <v>304</v>
      </c>
      <c r="G39" s="108"/>
      <c r="H39" s="108"/>
      <c r="I39" s="108"/>
      <c r="J39" s="108"/>
    </row>
    <row r="40" spans="1:10">
      <c r="A40" s="107">
        <v>27</v>
      </c>
      <c r="B40" s="109" t="str">
        <f>REGISTRATION!C37</f>
        <v>Magalong</v>
      </c>
      <c r="C40" s="110" t="str">
        <f>REGISTRATION!D37</f>
        <v>Oliver</v>
      </c>
      <c r="D40" s="110" t="str">
        <f>REGISTRATION!F37</f>
        <v>C</v>
      </c>
      <c r="E40" s="110" t="str">
        <f>REGISTRATION!B37</f>
        <v>2015-02-087</v>
      </c>
      <c r="F40" s="135" t="s">
        <v>304</v>
      </c>
      <c r="G40" s="108"/>
      <c r="H40" s="108"/>
      <c r="I40" s="108"/>
      <c r="J40" s="108"/>
    </row>
    <row r="41" spans="1:10">
      <c r="A41" s="107">
        <v>28</v>
      </c>
      <c r="B41" s="109" t="str">
        <f>REGISTRATION!C38</f>
        <v>Magcalayo</v>
      </c>
      <c r="C41" s="110" t="str">
        <f>REGISTRATION!D38</f>
        <v>Cedrick</v>
      </c>
      <c r="D41" s="110" t="str">
        <f>REGISTRATION!F38</f>
        <v>D</v>
      </c>
      <c r="E41" s="110" t="str">
        <f>REGISTRATION!B38</f>
        <v>2017-01-205</v>
      </c>
      <c r="F41" s="135" t="s">
        <v>304</v>
      </c>
      <c r="G41" s="108"/>
      <c r="H41" s="108"/>
      <c r="I41" s="108"/>
      <c r="J41" s="108"/>
    </row>
    <row r="42" spans="1:10">
      <c r="A42" s="107">
        <v>29</v>
      </c>
      <c r="B42" s="109" t="str">
        <f>REGISTRATION!C39</f>
        <v>Muncada</v>
      </c>
      <c r="C42" s="110" t="str">
        <f>REGISTRATION!D39</f>
        <v>Jester</v>
      </c>
      <c r="D42" s="110" t="str">
        <f>REGISTRATION!F39</f>
        <v>C</v>
      </c>
      <c r="E42" s="110" t="str">
        <f>REGISTRATION!B39</f>
        <v>2017-01-101</v>
      </c>
      <c r="F42" s="135"/>
      <c r="G42" s="108"/>
      <c r="H42" s="108"/>
      <c r="I42" s="108"/>
      <c r="J42" s="108"/>
    </row>
    <row r="43" spans="1:10">
      <c r="A43" s="107">
        <v>30</v>
      </c>
      <c r="B43" s="109" t="str">
        <f>REGISTRATION!C40</f>
        <v>Murillo</v>
      </c>
      <c r="C43" s="110" t="str">
        <f>REGISTRATION!D40</f>
        <v>Matthew</v>
      </c>
      <c r="D43" s="110" t="str">
        <f>REGISTRATION!F40</f>
        <v>S</v>
      </c>
      <c r="E43" s="110" t="str">
        <f>REGISTRATION!B40</f>
        <v>2017-01-006</v>
      </c>
      <c r="F43" s="135"/>
      <c r="G43" s="108"/>
      <c r="H43" s="108"/>
      <c r="I43" s="108"/>
      <c r="J43" s="108"/>
    </row>
    <row r="44" spans="1:10">
      <c r="A44" s="107">
        <v>31</v>
      </c>
      <c r="B44" s="109" t="str">
        <f>REGISTRATION!C41</f>
        <v>Noynoyan</v>
      </c>
      <c r="C44" s="110" t="str">
        <f>REGISTRATION!D41</f>
        <v>Bryan Kentt</v>
      </c>
      <c r="D44" s="110" t="str">
        <f>REGISTRATION!F41</f>
        <v>B</v>
      </c>
      <c r="E44" s="110" t="str">
        <f>REGISTRATION!B41</f>
        <v>2017-01-133</v>
      </c>
      <c r="F44" s="135" t="s">
        <v>304</v>
      </c>
      <c r="G44" s="108"/>
      <c r="H44" s="108"/>
      <c r="I44" s="108"/>
      <c r="J44" s="108"/>
    </row>
    <row r="45" spans="1:10">
      <c r="A45" s="107">
        <v>32</v>
      </c>
      <c r="B45" s="109" t="str">
        <f>REGISTRATION!C42</f>
        <v>Ornales</v>
      </c>
      <c r="C45" s="110" t="str">
        <f>REGISTRATION!D42</f>
        <v>Airon Paul</v>
      </c>
      <c r="D45" s="110" t="str">
        <f>REGISTRATION!F42</f>
        <v>T</v>
      </c>
      <c r="E45" s="110" t="str">
        <f>REGISTRATION!B42</f>
        <v>2017-01-255</v>
      </c>
      <c r="F45" s="135"/>
      <c r="G45" s="108"/>
      <c r="H45" s="108"/>
      <c r="I45" s="108"/>
      <c r="J45" s="108"/>
    </row>
    <row r="46" spans="1:10">
      <c r="A46" s="107">
        <v>33</v>
      </c>
      <c r="B46" s="109" t="str">
        <f>REGISTRATION!C43</f>
        <v>Paling</v>
      </c>
      <c r="C46" s="110" t="str">
        <f>REGISTRATION!D43</f>
        <v>Leslie</v>
      </c>
      <c r="D46" s="110" t="str">
        <f>REGISTRATION!F43</f>
        <v>G</v>
      </c>
      <c r="E46" s="110" t="str">
        <f>REGISTRATION!B43</f>
        <v>2017-01-285</v>
      </c>
      <c r="F46" s="135"/>
      <c r="G46" s="108"/>
      <c r="H46" s="108"/>
      <c r="I46" s="108"/>
      <c r="J46" s="108"/>
    </row>
    <row r="47" spans="1:10">
      <c r="A47" s="107">
        <v>34</v>
      </c>
      <c r="B47" s="109" t="str">
        <f>REGISTRATION!C44</f>
        <v>Papa</v>
      </c>
      <c r="C47" s="110" t="str">
        <f>REGISTRATION!D44</f>
        <v>Jefferson</v>
      </c>
      <c r="D47" s="110" t="str">
        <f>REGISTRATION!F44</f>
        <v>C</v>
      </c>
      <c r="E47" s="110" t="str">
        <f>REGISTRATION!B44</f>
        <v>2017-01-438</v>
      </c>
      <c r="F47" s="135"/>
      <c r="G47" s="108"/>
      <c r="H47" s="108"/>
      <c r="I47" s="108"/>
      <c r="J47" s="108"/>
    </row>
    <row r="48" spans="1:10">
      <c r="A48" s="107">
        <v>35</v>
      </c>
      <c r="B48" s="109" t="str">
        <f>REGISTRATION!C45</f>
        <v>Perea</v>
      </c>
      <c r="C48" s="110" t="str">
        <f>REGISTRATION!D45</f>
        <v>Kim Nathaniel</v>
      </c>
      <c r="D48" s="110" t="str">
        <f>REGISTRATION!F45</f>
        <v>C</v>
      </c>
      <c r="E48" s="110" t="str">
        <f>REGISTRATION!B45</f>
        <v>2015-02-080</v>
      </c>
      <c r="F48" s="135"/>
      <c r="G48" s="108"/>
      <c r="H48" s="108"/>
      <c r="I48" s="108"/>
      <c r="J48" s="108"/>
    </row>
    <row r="49" spans="1:10">
      <c r="A49" s="107">
        <v>36</v>
      </c>
      <c r="B49" s="109" t="str">
        <f>REGISTRATION!C46</f>
        <v>Sanchez</v>
      </c>
      <c r="C49" s="110" t="str">
        <f>REGISTRATION!D46</f>
        <v>Joey Jr.</v>
      </c>
      <c r="D49" s="110" t="str">
        <f>REGISTRATION!F46</f>
        <v>B</v>
      </c>
      <c r="E49" s="110" t="str">
        <f>REGISTRATION!B46</f>
        <v>2017-01-207</v>
      </c>
      <c r="F49" s="135" t="s">
        <v>304</v>
      </c>
      <c r="G49" s="108"/>
      <c r="H49" s="108"/>
      <c r="I49" s="108"/>
      <c r="J49" s="108"/>
    </row>
    <row r="50" spans="1:10">
      <c r="A50" s="107">
        <v>37</v>
      </c>
      <c r="B50" s="109" t="str">
        <f>REGISTRATION!C47</f>
        <v>Sierra</v>
      </c>
      <c r="C50" s="110" t="str">
        <f>REGISTRATION!D47</f>
        <v>Jade</v>
      </c>
      <c r="D50" s="110" t="str">
        <f>REGISTRATION!F47</f>
        <v>R</v>
      </c>
      <c r="E50" s="110" t="str">
        <f>REGISTRATION!B47</f>
        <v>2012-01-513</v>
      </c>
      <c r="F50" s="135" t="s">
        <v>304</v>
      </c>
      <c r="G50" s="108"/>
      <c r="H50" s="108"/>
      <c r="I50" s="108"/>
      <c r="J50" s="108"/>
    </row>
    <row r="51" spans="1:10">
      <c r="A51" s="107">
        <v>38</v>
      </c>
      <c r="B51" s="109" t="str">
        <f>REGISTRATION!C48</f>
        <v>Talon</v>
      </c>
      <c r="C51" s="110" t="str">
        <f>REGISTRATION!D48</f>
        <v>Norlee</v>
      </c>
      <c r="D51" s="110" t="str">
        <f>REGISTRATION!F48</f>
        <v>B</v>
      </c>
      <c r="E51" s="110" t="str">
        <f>REGISTRATION!B48</f>
        <v>2017-01-517</v>
      </c>
      <c r="F51" s="135"/>
      <c r="G51" s="108"/>
      <c r="H51" s="108"/>
      <c r="I51" s="108"/>
      <c r="J51" s="108"/>
    </row>
    <row r="52" spans="1:10">
      <c r="A52" s="107">
        <v>39</v>
      </c>
      <c r="B52" s="109" t="str">
        <f>REGISTRATION!C49</f>
        <v>Tangara</v>
      </c>
      <c r="C52" s="110" t="str">
        <f>REGISTRATION!D49</f>
        <v>Dexter</v>
      </c>
      <c r="D52" s="110" t="str">
        <f>REGISTRATION!F49</f>
        <v>P</v>
      </c>
      <c r="E52" s="110" t="str">
        <f>REGISTRATION!B49</f>
        <v>2017-01-206</v>
      </c>
      <c r="F52" s="135"/>
      <c r="G52" s="108"/>
      <c r="H52" s="108"/>
      <c r="I52" s="108"/>
      <c r="J52" s="108"/>
    </row>
    <row r="53" spans="1:10">
      <c r="A53" s="107">
        <v>40</v>
      </c>
      <c r="B53" s="109" t="str">
        <f>REGISTRATION!C50</f>
        <v>Valdez</v>
      </c>
      <c r="C53" s="110" t="str">
        <f>REGISTRATION!D50</f>
        <v>Gabrielle</v>
      </c>
      <c r="D53" s="110" t="str">
        <f>REGISTRATION!F50</f>
        <v>P</v>
      </c>
      <c r="E53" s="110" t="str">
        <f>REGISTRATION!B50</f>
        <v>2016-02-097</v>
      </c>
      <c r="F53" s="135"/>
      <c r="G53" s="108"/>
      <c r="H53" s="108"/>
      <c r="I53" s="108"/>
      <c r="J53" s="108"/>
    </row>
    <row r="54" spans="1:10">
      <c r="A54" s="107">
        <v>41</v>
      </c>
      <c r="B54" s="109">
        <f>REGISTRATION!C51</f>
        <v>0</v>
      </c>
      <c r="C54" s="110">
        <f>REGISTRATION!D51</f>
        <v>0</v>
      </c>
      <c r="D54" s="110">
        <f>REGISTRATION!F51</f>
        <v>0</v>
      </c>
      <c r="E54" s="110">
        <f>REGISTRATION!B51</f>
        <v>0</v>
      </c>
      <c r="F54" s="108"/>
      <c r="G54" s="108"/>
      <c r="H54" s="108"/>
      <c r="I54" s="108"/>
      <c r="J54" s="108"/>
    </row>
    <row r="55" spans="1:10">
      <c r="A55" s="107">
        <v>42</v>
      </c>
      <c r="B55" s="109">
        <f>REGISTRATION!C52</f>
        <v>0</v>
      </c>
      <c r="C55" s="110">
        <f>REGISTRATION!D52</f>
        <v>0</v>
      </c>
      <c r="D55" s="110">
        <f>REGISTRATION!F52</f>
        <v>0</v>
      </c>
      <c r="E55" s="110">
        <f>REGISTRATION!B52</f>
        <v>0</v>
      </c>
      <c r="F55" s="108"/>
      <c r="G55" s="108"/>
      <c r="H55" s="108"/>
      <c r="I55" s="108"/>
      <c r="J55" s="108"/>
    </row>
    <row r="56" spans="1:10">
      <c r="A56" s="107">
        <v>43</v>
      </c>
      <c r="B56" s="109">
        <f>REGISTRATION!C53</f>
        <v>0</v>
      </c>
      <c r="C56" s="110">
        <f>REGISTRATION!D53</f>
        <v>0</v>
      </c>
      <c r="D56" s="110">
        <f>REGISTRATION!F53</f>
        <v>0</v>
      </c>
      <c r="E56" s="110">
        <f>REGISTRATION!B53</f>
        <v>0</v>
      </c>
      <c r="F56" s="108"/>
      <c r="G56" s="108"/>
      <c r="H56" s="108"/>
      <c r="I56" s="108"/>
      <c r="J56" s="108"/>
    </row>
    <row r="57" spans="1:10">
      <c r="A57" s="107">
        <v>44</v>
      </c>
      <c r="B57" s="109">
        <f>REGISTRATION!C54</f>
        <v>0</v>
      </c>
      <c r="C57" s="110">
        <f>REGISTRATION!D54</f>
        <v>0</v>
      </c>
      <c r="D57" s="110">
        <f>REGISTRATION!F54</f>
        <v>0</v>
      </c>
      <c r="E57" s="110">
        <f>REGISTRATION!B54</f>
        <v>0</v>
      </c>
      <c r="F57" s="108"/>
      <c r="G57" s="108"/>
      <c r="H57" s="108"/>
      <c r="I57" s="108"/>
      <c r="J57" s="108"/>
    </row>
    <row r="58" spans="1:10">
      <c r="A58" s="107">
        <v>45</v>
      </c>
      <c r="B58" s="109">
        <f>REGISTRATION!C55</f>
        <v>0</v>
      </c>
      <c r="C58" s="110">
        <f>REGISTRATION!D55</f>
        <v>0</v>
      </c>
      <c r="D58" s="110">
        <f>REGISTRATION!F55</f>
        <v>0</v>
      </c>
      <c r="E58" s="110">
        <f>REGISTRATION!B55</f>
        <v>0</v>
      </c>
      <c r="F58" s="108"/>
      <c r="G58" s="108"/>
      <c r="H58" s="108"/>
      <c r="I58" s="108"/>
      <c r="J58" s="108"/>
    </row>
  </sheetData>
  <mergeCells count="17">
    <mergeCell ref="A7:J7"/>
    <mergeCell ref="A8:F8"/>
    <mergeCell ref="G8:J8"/>
    <mergeCell ref="A9:B9"/>
    <mergeCell ref="C9:F9"/>
    <mergeCell ref="G9:H9"/>
    <mergeCell ref="I9:J9"/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83" orientation="portrait" horizontalDpi="4294967294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119</v>
      </c>
      <c r="G2" t="s">
        <v>140</v>
      </c>
    </row>
    <row r="3" spans="1:7">
      <c r="A3" s="33" t="s">
        <v>121</v>
      </c>
      <c r="G3" t="s">
        <v>116</v>
      </c>
    </row>
    <row r="4" spans="1:7">
      <c r="A4" s="33" t="s">
        <v>122</v>
      </c>
      <c r="G4" t="s">
        <v>141</v>
      </c>
    </row>
    <row r="5" spans="1:7">
      <c r="A5" s="33" t="s">
        <v>123</v>
      </c>
      <c r="G5" t="s">
        <v>142</v>
      </c>
    </row>
    <row r="6" spans="1:7">
      <c r="A6" s="33" t="s">
        <v>124</v>
      </c>
      <c r="G6" t="s">
        <v>143</v>
      </c>
    </row>
    <row r="9" spans="1:7">
      <c r="A9" t="s">
        <v>125</v>
      </c>
    </row>
    <row r="10" spans="1:7">
      <c r="A10" t="s">
        <v>117</v>
      </c>
      <c r="G10" t="s">
        <v>24</v>
      </c>
    </row>
    <row r="11" spans="1:7">
      <c r="A11" t="s">
        <v>126</v>
      </c>
      <c r="G11" t="s">
        <v>115</v>
      </c>
    </row>
    <row r="12" spans="1:7">
      <c r="A12" t="s">
        <v>127</v>
      </c>
      <c r="G12" t="s">
        <v>144</v>
      </c>
    </row>
    <row r="13" spans="1:7">
      <c r="A13" t="s">
        <v>129</v>
      </c>
      <c r="G13" t="s">
        <v>145</v>
      </c>
    </row>
    <row r="14" spans="1:7">
      <c r="A14" t="s">
        <v>128</v>
      </c>
    </row>
    <row r="15" spans="1:7">
      <c r="A15" t="s">
        <v>130</v>
      </c>
    </row>
    <row r="16" spans="1:7">
      <c r="A16" t="s">
        <v>131</v>
      </c>
    </row>
    <row r="17" spans="1:1">
      <c r="A17" t="s">
        <v>132</v>
      </c>
    </row>
    <row r="18" spans="1:1">
      <c r="A18" t="s">
        <v>133</v>
      </c>
    </row>
    <row r="19" spans="1:1">
      <c r="A19" t="s">
        <v>134</v>
      </c>
    </row>
    <row r="20" spans="1:1">
      <c r="A20" t="s">
        <v>136</v>
      </c>
    </row>
    <row r="21" spans="1:1">
      <c r="A21" t="s">
        <v>135</v>
      </c>
    </row>
    <row r="22" spans="1:1">
      <c r="A22" t="s">
        <v>137</v>
      </c>
    </row>
    <row r="23" spans="1:1">
      <c r="A23" t="s">
        <v>138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2018-03-25T12:44:24Z</cp:lastPrinted>
  <dcterms:created xsi:type="dcterms:W3CDTF">2016-12-14T23:32:57Z</dcterms:created>
  <dcterms:modified xsi:type="dcterms:W3CDTF">2018-05-28T10:50:13Z</dcterms:modified>
</cp:coreProperties>
</file>