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P:\WORK\CvSU\2017-2018 Second Semester\DCIT 23 - CS 1A\"/>
    </mc:Choice>
  </mc:AlternateContent>
  <xr:revisionPtr revIDLastSave="0" documentId="13_ncr:1_{825985D4-C21C-40D0-9EB2-9AFACFFEE14D}" xr6:coauthVersionLast="31" xr6:coauthVersionMax="31" xr10:uidLastSave="{00000000-0000-0000-0000-000000000000}"/>
  <bookViews>
    <workbookView xWindow="0" yWindow="0" windowWidth="20490" windowHeight="7755" firstSheet="1" activeTab="1" xr2:uid="{00000000-000D-0000-FFFF-FFFF00000000}"/>
  </bookViews>
  <sheets>
    <sheet name="REGISTRATION" sheetId="1" r:id="rId1"/>
    <sheet name="RAW GRADES" sheetId="2" r:id="rId2"/>
    <sheet name="DEPT CHAIR" sheetId="3" r:id="rId3"/>
    <sheet name="SEMESTRAL GRADE" sheetId="4" r:id="rId4"/>
    <sheet name="BACKPAGE" sheetId="7" r:id="rId5"/>
    <sheet name="Attendance Sheet" sheetId="8" r:id="rId6"/>
    <sheet name="MISC" sheetId="6" state="hidden" r:id="rId7"/>
  </sheets>
  <externalReferences>
    <externalReference r:id="rId8"/>
  </externalReferences>
  <definedNames>
    <definedName name="courseAcro">'[1]GRADING SETTINGS'!$H$3:$H$10</definedName>
    <definedName name="days">'[1]GRADING SETTINGS'!$I$3:$I$8</definedName>
    <definedName name="finalExamLab">'RAW GRADES'!#REF!</definedName>
    <definedName name="_xlnm.Print_Area" localSheetId="5">'Attendance Sheet'!$A$1:$J$58</definedName>
    <definedName name="_xlnm.Print_Area" localSheetId="4">BACKPAGE!$A$1:$H$31</definedName>
    <definedName name="_xlnm.Print_Area" localSheetId="2">'DEPT CHAIR'!$A$6:$L$46</definedName>
    <definedName name="_xlnm.Print_Area" localSheetId="3">'SEMESTRAL GRADE'!$A$1:$F$74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8" l="1"/>
  <c r="C14" i="8"/>
  <c r="D14" i="8"/>
  <c r="E14" i="8"/>
  <c r="B15" i="8"/>
  <c r="C15" i="8"/>
  <c r="D15" i="8"/>
  <c r="E15" i="8"/>
  <c r="B16" i="8"/>
  <c r="C16" i="8"/>
  <c r="D16" i="8"/>
  <c r="E16" i="8"/>
  <c r="B17" i="8"/>
  <c r="C17" i="8"/>
  <c r="D17" i="8"/>
  <c r="E17" i="8"/>
  <c r="B18" i="8"/>
  <c r="C18" i="8"/>
  <c r="D18" i="8"/>
  <c r="E18" i="8"/>
  <c r="B19" i="8"/>
  <c r="C19" i="8"/>
  <c r="D19" i="8"/>
  <c r="E19" i="8"/>
  <c r="B20" i="8"/>
  <c r="C20" i="8"/>
  <c r="D20" i="8"/>
  <c r="E20" i="8"/>
  <c r="B21" i="8"/>
  <c r="C21" i="8"/>
  <c r="D21" i="8"/>
  <c r="E21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B26" i="8"/>
  <c r="C26" i="8"/>
  <c r="D26" i="8"/>
  <c r="E26" i="8"/>
  <c r="B27" i="8"/>
  <c r="C27" i="8"/>
  <c r="D27" i="8"/>
  <c r="E27" i="8"/>
  <c r="B28" i="8"/>
  <c r="C28" i="8"/>
  <c r="D28" i="8"/>
  <c r="E28" i="8"/>
  <c r="B29" i="8"/>
  <c r="C29" i="8"/>
  <c r="D29" i="8"/>
  <c r="E29" i="8"/>
  <c r="B30" i="8"/>
  <c r="C30" i="8"/>
  <c r="D30" i="8"/>
  <c r="E30" i="8"/>
  <c r="B31" i="8"/>
  <c r="C31" i="8"/>
  <c r="D31" i="8"/>
  <c r="E31" i="8"/>
  <c r="B32" i="8"/>
  <c r="C32" i="8"/>
  <c r="E32" i="8"/>
  <c r="B33" i="8"/>
  <c r="C33" i="8"/>
  <c r="D33" i="8"/>
  <c r="E33" i="8"/>
  <c r="B34" i="8"/>
  <c r="C34" i="8"/>
  <c r="D34" i="8"/>
  <c r="E34" i="8"/>
  <c r="B35" i="8"/>
  <c r="C35" i="8"/>
  <c r="D35" i="8"/>
  <c r="E35" i="8"/>
  <c r="B36" i="8"/>
  <c r="C36" i="8"/>
  <c r="D36" i="8"/>
  <c r="E36" i="8"/>
  <c r="B37" i="8"/>
  <c r="C37" i="8"/>
  <c r="D37" i="8"/>
  <c r="E37" i="8"/>
  <c r="B38" i="8"/>
  <c r="C38" i="8"/>
  <c r="D38" i="8"/>
  <c r="E38" i="8"/>
  <c r="B39" i="8"/>
  <c r="C39" i="8"/>
  <c r="D39" i="8"/>
  <c r="E39" i="8"/>
  <c r="B40" i="8"/>
  <c r="C40" i="8"/>
  <c r="D40" i="8"/>
  <c r="E40" i="8"/>
  <c r="B41" i="8"/>
  <c r="C41" i="8"/>
  <c r="D41" i="8"/>
  <c r="E41" i="8"/>
  <c r="B42" i="8"/>
  <c r="C42" i="8"/>
  <c r="D42" i="8"/>
  <c r="E42" i="8"/>
  <c r="B43" i="8"/>
  <c r="C43" i="8"/>
  <c r="D43" i="8"/>
  <c r="E43" i="8"/>
  <c r="B44" i="8"/>
  <c r="C44" i="8"/>
  <c r="D44" i="8"/>
  <c r="E44" i="8"/>
  <c r="B45" i="8"/>
  <c r="C45" i="8"/>
  <c r="D45" i="8"/>
  <c r="E45" i="8"/>
  <c r="B46" i="8"/>
  <c r="C46" i="8"/>
  <c r="D46" i="8"/>
  <c r="E46" i="8"/>
  <c r="B47" i="8"/>
  <c r="C47" i="8"/>
  <c r="D47" i="8"/>
  <c r="E47" i="8"/>
  <c r="B48" i="8"/>
  <c r="C48" i="8"/>
  <c r="D48" i="8"/>
  <c r="E48" i="8"/>
  <c r="B49" i="8"/>
  <c r="C49" i="8"/>
  <c r="D49" i="8"/>
  <c r="E49" i="8"/>
  <c r="B50" i="8"/>
  <c r="C50" i="8"/>
  <c r="D50" i="8"/>
  <c r="E50" i="8"/>
  <c r="B51" i="8"/>
  <c r="C51" i="8"/>
  <c r="D51" i="8"/>
  <c r="E51" i="8"/>
  <c r="B52" i="8"/>
  <c r="C52" i="8"/>
  <c r="D52" i="8"/>
  <c r="E52" i="8"/>
  <c r="B53" i="8"/>
  <c r="C53" i="8"/>
  <c r="D53" i="8"/>
  <c r="E53" i="8"/>
  <c r="B54" i="8"/>
  <c r="C54" i="8"/>
  <c r="D54" i="8"/>
  <c r="E54" i="8"/>
  <c r="B55" i="8"/>
  <c r="C55" i="8"/>
  <c r="D55" i="8"/>
  <c r="E55" i="8"/>
  <c r="B56" i="8"/>
  <c r="C56" i="8"/>
  <c r="D56" i="8"/>
  <c r="E56" i="8"/>
  <c r="B57" i="8"/>
  <c r="C57" i="8"/>
  <c r="D57" i="8"/>
  <c r="E57" i="8"/>
  <c r="B58" i="8"/>
  <c r="C58" i="8"/>
  <c r="D58" i="8"/>
  <c r="E58" i="8"/>
  <c r="I10" i="8"/>
  <c r="I9" i="8"/>
  <c r="G78" i="3" l="1"/>
  <c r="C10" i="8" l="1"/>
  <c r="C9" i="8"/>
  <c r="G8" i="8"/>
  <c r="A8" i="8"/>
  <c r="H8" i="1" l="1"/>
  <c r="C29" i="7"/>
  <c r="F20" i="7"/>
  <c r="C20" i="7"/>
  <c r="F21" i="7"/>
  <c r="B72" i="4"/>
  <c r="C14" i="4"/>
  <c r="C13" i="4"/>
  <c r="C15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45" i="4"/>
  <c r="C46" i="4"/>
  <c r="C47" i="4"/>
  <c r="C48" i="4"/>
  <c r="C49" i="4"/>
  <c r="C50" i="4"/>
  <c r="B78" i="3"/>
  <c r="C6" i="3"/>
  <c r="C5" i="3"/>
  <c r="B8" i="3"/>
  <c r="B6" i="3"/>
  <c r="B5" i="3"/>
  <c r="AK10" i="2"/>
  <c r="AI10" i="2"/>
  <c r="AG10" i="2"/>
  <c r="AE10" i="2"/>
  <c r="AA10" i="2"/>
  <c r="Y10" i="2"/>
  <c r="W10" i="2"/>
  <c r="AL7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11" i="2"/>
  <c r="C12" i="2"/>
  <c r="C10" i="2"/>
  <c r="AP20" i="2" l="1"/>
  <c r="AR20" i="2"/>
  <c r="AT20" i="2"/>
  <c r="AW20" i="2"/>
  <c r="AY20" i="2"/>
  <c r="BA20" i="2"/>
  <c r="BF20" i="2"/>
  <c r="AP21" i="2"/>
  <c r="AR21" i="2"/>
  <c r="AT21" i="2"/>
  <c r="AW21" i="2"/>
  <c r="AY21" i="2"/>
  <c r="BA21" i="2"/>
  <c r="BF21" i="2"/>
  <c r="AP22" i="2"/>
  <c r="AR22" i="2"/>
  <c r="AT22" i="2"/>
  <c r="AW22" i="2"/>
  <c r="AY22" i="2"/>
  <c r="BA22" i="2"/>
  <c r="BF22" i="2"/>
  <c r="AP23" i="2"/>
  <c r="AR23" i="2"/>
  <c r="AT23" i="2"/>
  <c r="AW23" i="2"/>
  <c r="AY23" i="2"/>
  <c r="BA23" i="2"/>
  <c r="BF23" i="2"/>
  <c r="AP24" i="2"/>
  <c r="AR24" i="2"/>
  <c r="AT24" i="2"/>
  <c r="AW24" i="2"/>
  <c r="AY24" i="2"/>
  <c r="BA24" i="2"/>
  <c r="BF24" i="2"/>
  <c r="AP25" i="2"/>
  <c r="AR25" i="2"/>
  <c r="AT25" i="2"/>
  <c r="AW25" i="2"/>
  <c r="AY25" i="2"/>
  <c r="BA25" i="2"/>
  <c r="BF25" i="2"/>
  <c r="AP26" i="2"/>
  <c r="AR26" i="2"/>
  <c r="AT26" i="2"/>
  <c r="AW26" i="2"/>
  <c r="AY26" i="2"/>
  <c r="BA26" i="2"/>
  <c r="BF26" i="2"/>
  <c r="AP27" i="2"/>
  <c r="AR27" i="2"/>
  <c r="AT27" i="2"/>
  <c r="AW27" i="2"/>
  <c r="AY27" i="2"/>
  <c r="BA27" i="2"/>
  <c r="BF27" i="2"/>
  <c r="AP28" i="2"/>
  <c r="AR28" i="2"/>
  <c r="AT28" i="2"/>
  <c r="AW28" i="2"/>
  <c r="AY28" i="2"/>
  <c r="BA28" i="2"/>
  <c r="BF28" i="2"/>
  <c r="AP29" i="2"/>
  <c r="AR29" i="2"/>
  <c r="AT29" i="2"/>
  <c r="AW29" i="2"/>
  <c r="AY29" i="2"/>
  <c r="BA29" i="2"/>
  <c r="BF29" i="2"/>
  <c r="AP30" i="2"/>
  <c r="AR30" i="2"/>
  <c r="AT30" i="2"/>
  <c r="AW30" i="2"/>
  <c r="AY30" i="2"/>
  <c r="BA30" i="2"/>
  <c r="BF30" i="2"/>
  <c r="AP31" i="2"/>
  <c r="AR31" i="2"/>
  <c r="AT31" i="2"/>
  <c r="AW31" i="2"/>
  <c r="AY31" i="2"/>
  <c r="BA31" i="2"/>
  <c r="BF31" i="2"/>
  <c r="AP32" i="2"/>
  <c r="AR32" i="2"/>
  <c r="AT32" i="2"/>
  <c r="AW32" i="2"/>
  <c r="AY32" i="2"/>
  <c r="BA32" i="2"/>
  <c r="BF32" i="2"/>
  <c r="G12" i="3" l="1"/>
  <c r="F12" i="3"/>
  <c r="E12" i="3"/>
  <c r="D12" i="3"/>
  <c r="C12" i="3"/>
  <c r="AZ7" i="2" l="1"/>
  <c r="AS7" i="2"/>
  <c r="BF11" i="2"/>
  <c r="BF12" i="2"/>
  <c r="BF13" i="2"/>
  <c r="BF14" i="2"/>
  <c r="BF15" i="2"/>
  <c r="BF16" i="2"/>
  <c r="BF17" i="2"/>
  <c r="BF18" i="2"/>
  <c r="BF19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10" i="2"/>
  <c r="BB20" i="2" l="1"/>
  <c r="BB22" i="2"/>
  <c r="BB24" i="2"/>
  <c r="BB26" i="2"/>
  <c r="BB28" i="2"/>
  <c r="BB30" i="2"/>
  <c r="BB32" i="2"/>
  <c r="BB31" i="2"/>
  <c r="BB27" i="2"/>
  <c r="BB23" i="2"/>
  <c r="BB29" i="2"/>
  <c r="BB25" i="2"/>
  <c r="BB21" i="2"/>
  <c r="AU20" i="2"/>
  <c r="AU21" i="2"/>
  <c r="AU22" i="2"/>
  <c r="AU23" i="2"/>
  <c r="AU30" i="2"/>
  <c r="AU26" i="2"/>
  <c r="AU32" i="2"/>
  <c r="AU29" i="2"/>
  <c r="AU25" i="2"/>
  <c r="AU28" i="2"/>
  <c r="AU24" i="2"/>
  <c r="AU31" i="2"/>
  <c r="AU27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11" i="2"/>
  <c r="BA12" i="2"/>
  <c r="BA13" i="2"/>
  <c r="BA14" i="2"/>
  <c r="BA15" i="2"/>
  <c r="BA16" i="2"/>
  <c r="BA17" i="2"/>
  <c r="BA18" i="2"/>
  <c r="BA19" i="2"/>
  <c r="AY11" i="2"/>
  <c r="AY12" i="2"/>
  <c r="AY13" i="2"/>
  <c r="AY14" i="2"/>
  <c r="AY15" i="2"/>
  <c r="AY16" i="2"/>
  <c r="AY17" i="2"/>
  <c r="AY18" i="2"/>
  <c r="AY19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W11" i="2"/>
  <c r="AW12" i="2"/>
  <c r="BB12" i="2" s="1"/>
  <c r="AW13" i="2"/>
  <c r="AW14" i="2"/>
  <c r="BB14" i="2" s="1"/>
  <c r="AW15" i="2"/>
  <c r="AW16" i="2"/>
  <c r="BB16" i="2" s="1"/>
  <c r="AW17" i="2"/>
  <c r="AW18" i="2"/>
  <c r="BB18" i="2" s="1"/>
  <c r="AW19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BA10" i="2"/>
  <c r="AY10" i="2"/>
  <c r="AW10" i="2"/>
  <c r="AT11" i="2"/>
  <c r="AT12" i="2"/>
  <c r="AT13" i="2"/>
  <c r="AT14" i="2"/>
  <c r="AT15" i="2"/>
  <c r="AT16" i="2"/>
  <c r="AT17" i="2"/>
  <c r="AT18" i="2"/>
  <c r="AT19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10" i="2"/>
  <c r="AR11" i="2"/>
  <c r="AR12" i="2"/>
  <c r="AR13" i="2"/>
  <c r="AR14" i="2"/>
  <c r="AR15" i="2"/>
  <c r="AR16" i="2"/>
  <c r="AR17" i="2"/>
  <c r="AR18" i="2"/>
  <c r="AR19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10" i="2"/>
  <c r="BB10" i="2" l="1"/>
  <c r="BB43" i="2"/>
  <c r="BB41" i="2"/>
  <c r="BB39" i="2"/>
  <c r="BB37" i="2"/>
  <c r="BB35" i="2"/>
  <c r="BB33" i="2"/>
  <c r="BB42" i="2"/>
  <c r="BB40" i="2"/>
  <c r="BB38" i="2"/>
  <c r="BB36" i="2"/>
  <c r="BB34" i="2"/>
  <c r="BB19" i="2"/>
  <c r="BB17" i="2"/>
  <c r="BB15" i="2"/>
  <c r="BB13" i="2"/>
  <c r="BB11" i="2"/>
  <c r="BB70" i="2"/>
  <c r="BB68" i="2"/>
  <c r="BB66" i="2"/>
  <c r="BB64" i="2"/>
  <c r="BB62" i="2"/>
  <c r="BB60" i="2"/>
  <c r="BB58" i="2"/>
  <c r="BB56" i="2"/>
  <c r="BB54" i="2"/>
  <c r="BB52" i="2"/>
  <c r="BB50" i="2"/>
  <c r="BB48" i="2"/>
  <c r="BB46" i="2"/>
  <c r="BB44" i="2"/>
  <c r="BB53" i="2"/>
  <c r="BB51" i="2"/>
  <c r="BB49" i="2"/>
  <c r="BB47" i="2"/>
  <c r="BB45" i="2"/>
  <c r="BB69" i="2"/>
  <c r="BB67" i="2"/>
  <c r="BB65" i="2"/>
  <c r="BB63" i="2"/>
  <c r="BB61" i="2"/>
  <c r="BB59" i="2"/>
  <c r="BB57" i="2"/>
  <c r="BB55" i="2"/>
  <c r="AP11" i="2"/>
  <c r="AU11" i="2" s="1"/>
  <c r="AP12" i="2"/>
  <c r="AU12" i="2" s="1"/>
  <c r="AP13" i="2"/>
  <c r="AU13" i="2" s="1"/>
  <c r="AP14" i="2"/>
  <c r="AU14" i="2" s="1"/>
  <c r="AP15" i="2"/>
  <c r="AU15" i="2" s="1"/>
  <c r="AP16" i="2"/>
  <c r="AU16" i="2" s="1"/>
  <c r="AP17" i="2"/>
  <c r="AU17" i="2" s="1"/>
  <c r="AP18" i="2"/>
  <c r="AU18" i="2" s="1"/>
  <c r="AP19" i="2"/>
  <c r="AU19" i="2" s="1"/>
  <c r="AP33" i="2"/>
  <c r="AU33" i="2" s="1"/>
  <c r="AP34" i="2"/>
  <c r="AU34" i="2" s="1"/>
  <c r="AP35" i="2"/>
  <c r="AU35" i="2" s="1"/>
  <c r="AP36" i="2"/>
  <c r="AU36" i="2" s="1"/>
  <c r="AP37" i="2"/>
  <c r="AU37" i="2" s="1"/>
  <c r="AP38" i="2"/>
  <c r="AU38" i="2" s="1"/>
  <c r="AP39" i="2"/>
  <c r="AU39" i="2" s="1"/>
  <c r="AP40" i="2"/>
  <c r="AU40" i="2" s="1"/>
  <c r="AP41" i="2"/>
  <c r="AU41" i="2" s="1"/>
  <c r="AP42" i="2"/>
  <c r="AU42" i="2" s="1"/>
  <c r="AP43" i="2"/>
  <c r="AU43" i="2" s="1"/>
  <c r="AP44" i="2"/>
  <c r="AU44" i="2" s="1"/>
  <c r="AP45" i="2"/>
  <c r="AU45" i="2" s="1"/>
  <c r="AP46" i="2"/>
  <c r="AU46" i="2" s="1"/>
  <c r="AP47" i="2"/>
  <c r="AU47" i="2" s="1"/>
  <c r="AP48" i="2"/>
  <c r="AU48" i="2" s="1"/>
  <c r="AP49" i="2"/>
  <c r="AU49" i="2" s="1"/>
  <c r="AP50" i="2"/>
  <c r="AU50" i="2" s="1"/>
  <c r="AP51" i="2"/>
  <c r="AU51" i="2" s="1"/>
  <c r="AP52" i="2"/>
  <c r="AU52" i="2" s="1"/>
  <c r="AP53" i="2"/>
  <c r="AU53" i="2" s="1"/>
  <c r="AP54" i="2"/>
  <c r="AU54" i="2" s="1"/>
  <c r="AP55" i="2"/>
  <c r="AU55" i="2" s="1"/>
  <c r="AP56" i="2"/>
  <c r="AU56" i="2" s="1"/>
  <c r="AP57" i="2"/>
  <c r="AU57" i="2" s="1"/>
  <c r="AP58" i="2"/>
  <c r="AU58" i="2" s="1"/>
  <c r="AP59" i="2"/>
  <c r="AU59" i="2" s="1"/>
  <c r="AP60" i="2"/>
  <c r="AU60" i="2" s="1"/>
  <c r="AP61" i="2"/>
  <c r="AU61" i="2" s="1"/>
  <c r="AP62" i="2"/>
  <c r="AU62" i="2" s="1"/>
  <c r="AP63" i="2"/>
  <c r="AU63" i="2" s="1"/>
  <c r="AP64" i="2"/>
  <c r="AU64" i="2" s="1"/>
  <c r="AP65" i="2"/>
  <c r="AU65" i="2" s="1"/>
  <c r="AP66" i="2"/>
  <c r="AU66" i="2" s="1"/>
  <c r="AP67" i="2"/>
  <c r="AU67" i="2" s="1"/>
  <c r="AP68" i="2"/>
  <c r="AU68" i="2" s="1"/>
  <c r="AP69" i="2"/>
  <c r="AU69" i="2" s="1"/>
  <c r="AP70" i="2"/>
  <c r="AU70" i="2" s="1"/>
  <c r="AP10" i="2"/>
  <c r="AU10" i="2" s="1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10" i="2"/>
  <c r="O11" i="2" l="1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10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11" i="2"/>
  <c r="M12" i="2"/>
  <c r="M13" i="2"/>
  <c r="M14" i="2"/>
  <c r="M15" i="2"/>
  <c r="M16" i="2"/>
  <c r="M17" i="2"/>
  <c r="M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AN34" i="2" s="1"/>
  <c r="K35" i="2"/>
  <c r="AN35" i="2" s="1"/>
  <c r="K36" i="2"/>
  <c r="K37" i="2"/>
  <c r="K38" i="2"/>
  <c r="AN38" i="2" s="1"/>
  <c r="K39" i="2"/>
  <c r="AN39" i="2" s="1"/>
  <c r="K40" i="2"/>
  <c r="K41" i="2"/>
  <c r="K42" i="2"/>
  <c r="AN42" i="2" s="1"/>
  <c r="K43" i="2"/>
  <c r="AN43" i="2" s="1"/>
  <c r="K44" i="2"/>
  <c r="K45" i="2"/>
  <c r="K46" i="2"/>
  <c r="AN46" i="2" s="1"/>
  <c r="K47" i="2"/>
  <c r="AN47" i="2" s="1"/>
  <c r="K48" i="2"/>
  <c r="K49" i="2"/>
  <c r="K50" i="2"/>
  <c r="AN50" i="2" s="1"/>
  <c r="K51" i="2"/>
  <c r="AN51" i="2" s="1"/>
  <c r="K52" i="2"/>
  <c r="K53" i="2"/>
  <c r="K54" i="2"/>
  <c r="AN54" i="2" s="1"/>
  <c r="K55" i="2"/>
  <c r="AN55" i="2" s="1"/>
  <c r="K56" i="2"/>
  <c r="K57" i="2"/>
  <c r="K58" i="2"/>
  <c r="AN58" i="2" s="1"/>
  <c r="K59" i="2"/>
  <c r="AN59" i="2" s="1"/>
  <c r="K60" i="2"/>
  <c r="K61" i="2"/>
  <c r="K62" i="2"/>
  <c r="AN62" i="2" s="1"/>
  <c r="K63" i="2"/>
  <c r="AN63" i="2" s="1"/>
  <c r="K64" i="2"/>
  <c r="K65" i="2"/>
  <c r="K66" i="2"/>
  <c r="AN66" i="2" s="1"/>
  <c r="K67" i="2"/>
  <c r="AN67" i="2" s="1"/>
  <c r="K68" i="2"/>
  <c r="K69" i="2"/>
  <c r="K70" i="2"/>
  <c r="AN70" i="2" s="1"/>
  <c r="K10" i="2"/>
  <c r="AN31" i="2" l="1"/>
  <c r="AN27" i="2"/>
  <c r="AN23" i="2"/>
  <c r="AN19" i="2"/>
  <c r="AN15" i="2"/>
  <c r="AN30" i="2"/>
  <c r="AN26" i="2"/>
  <c r="AN22" i="2"/>
  <c r="AN18" i="2"/>
  <c r="AN68" i="2"/>
  <c r="AN64" i="2"/>
  <c r="AN60" i="2"/>
  <c r="AN56" i="2"/>
  <c r="AN52" i="2"/>
  <c r="AN48" i="2"/>
  <c r="AN44" i="2"/>
  <c r="AN40" i="2"/>
  <c r="AN36" i="2"/>
  <c r="AN32" i="2"/>
  <c r="AN28" i="2"/>
  <c r="AN24" i="2"/>
  <c r="AN20" i="2"/>
  <c r="AN16" i="2"/>
  <c r="AN12" i="2"/>
  <c r="AN69" i="2"/>
  <c r="AN65" i="2"/>
  <c r="AN61" i="2"/>
  <c r="AN57" i="2"/>
  <c r="AN53" i="2"/>
  <c r="AN49" i="2"/>
  <c r="AN45" i="2"/>
  <c r="AN41" i="2"/>
  <c r="AN37" i="2"/>
  <c r="AN33" i="2"/>
  <c r="AN29" i="2"/>
  <c r="AN25" i="2"/>
  <c r="AN21" i="2"/>
  <c r="AN17" i="2"/>
  <c r="AN13" i="2"/>
  <c r="AN11" i="2"/>
  <c r="AN14" i="2"/>
  <c r="AN10" i="2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10" i="2"/>
  <c r="I10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BC21" i="2" s="1"/>
  <c r="E22" i="2"/>
  <c r="F22" i="2" s="1"/>
  <c r="E23" i="2"/>
  <c r="F23" i="2" s="1"/>
  <c r="BC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BC30" i="2" s="1"/>
  <c r="E31" i="2"/>
  <c r="F31" i="2" s="1"/>
  <c r="BC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BC37" i="2" s="1"/>
  <c r="BG37" i="2" s="1"/>
  <c r="E38" i="2"/>
  <c r="F38" i="2" s="1"/>
  <c r="E39" i="2"/>
  <c r="F39" i="2" s="1"/>
  <c r="E40" i="2"/>
  <c r="F40" i="2" s="1"/>
  <c r="E41" i="2"/>
  <c r="F41" i="2" s="1"/>
  <c r="BC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BC53" i="2" s="1"/>
  <c r="BG53" i="2" s="1"/>
  <c r="E54" i="2"/>
  <c r="F54" i="2" s="1"/>
  <c r="E55" i="2"/>
  <c r="F55" i="2" s="1"/>
  <c r="E56" i="2"/>
  <c r="F56" i="2" s="1"/>
  <c r="E57" i="2"/>
  <c r="F57" i="2" s="1"/>
  <c r="BC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BC69" i="2" s="1"/>
  <c r="BG69" i="2" s="1"/>
  <c r="E70" i="2"/>
  <c r="F70" i="2" s="1"/>
  <c r="E11" i="2"/>
  <c r="F11" i="2" s="1"/>
  <c r="E10" i="2"/>
  <c r="F10" i="2" s="1"/>
  <c r="BC26" i="2" l="1"/>
  <c r="BD26" i="2" s="1"/>
  <c r="BC28" i="2"/>
  <c r="BD28" i="2" s="1"/>
  <c r="BC27" i="2"/>
  <c r="BD27" i="2" s="1"/>
  <c r="BC65" i="2"/>
  <c r="BC61" i="2"/>
  <c r="BG61" i="2" s="1"/>
  <c r="BC49" i="2"/>
  <c r="BG49" i="2" s="1"/>
  <c r="J52" i="3" s="1"/>
  <c r="BC45" i="2"/>
  <c r="BG45" i="2" s="1"/>
  <c r="BC33" i="2"/>
  <c r="BD33" i="2" s="1"/>
  <c r="BC17" i="2"/>
  <c r="BG17" i="2" s="1"/>
  <c r="J20" i="3" s="1"/>
  <c r="BC32" i="2"/>
  <c r="BG32" i="2" s="1"/>
  <c r="BH32" i="2" s="1"/>
  <c r="BI32" i="2" s="1"/>
  <c r="BC20" i="2"/>
  <c r="BG20" i="2" s="1"/>
  <c r="BH20" i="2" s="1"/>
  <c r="K23" i="3" s="1"/>
  <c r="D32" i="4" s="1"/>
  <c r="E32" i="4" s="1"/>
  <c r="BC24" i="2"/>
  <c r="BG24" i="2" s="1"/>
  <c r="BH24" i="2" s="1"/>
  <c r="K27" i="3" s="1"/>
  <c r="D36" i="4" s="1"/>
  <c r="E36" i="4" s="1"/>
  <c r="BC22" i="2"/>
  <c r="BG22" i="2" s="1"/>
  <c r="BH22" i="2" s="1"/>
  <c r="BI22" i="2" s="1"/>
  <c r="BC29" i="2"/>
  <c r="BD29" i="2" s="1"/>
  <c r="BC13" i="2"/>
  <c r="BG13" i="2" s="1"/>
  <c r="BD65" i="2"/>
  <c r="BG65" i="2"/>
  <c r="J68" i="3" s="1"/>
  <c r="BD57" i="2"/>
  <c r="BG57" i="2"/>
  <c r="J60" i="3" s="1"/>
  <c r="BD41" i="2"/>
  <c r="BG41" i="2"/>
  <c r="J44" i="3" s="1"/>
  <c r="BG33" i="2"/>
  <c r="J36" i="3" s="1"/>
  <c r="BD31" i="2"/>
  <c r="BG31" i="2"/>
  <c r="BH31" i="2" s="1"/>
  <c r="K34" i="3" s="1"/>
  <c r="D43" i="4" s="1"/>
  <c r="E43" i="4" s="1"/>
  <c r="BD23" i="2"/>
  <c r="BG23" i="2"/>
  <c r="BH23" i="2" s="1"/>
  <c r="BI23" i="2" s="1"/>
  <c r="BD21" i="2"/>
  <c r="BG21" i="2"/>
  <c r="BH21" i="2" s="1"/>
  <c r="BI21" i="2" s="1"/>
  <c r="BD17" i="2"/>
  <c r="BD32" i="2"/>
  <c r="BD30" i="2"/>
  <c r="BG30" i="2"/>
  <c r="BH30" i="2" s="1"/>
  <c r="BI30" i="2" s="1"/>
  <c r="BG26" i="2"/>
  <c r="BH26" i="2" s="1"/>
  <c r="BD24" i="2"/>
  <c r="BC25" i="2"/>
  <c r="BC10" i="2"/>
  <c r="BC70" i="2"/>
  <c r="BC68" i="2"/>
  <c r="BC66" i="2"/>
  <c r="BC64" i="2"/>
  <c r="BC62" i="2"/>
  <c r="BC60" i="2"/>
  <c r="BC58" i="2"/>
  <c r="BC56" i="2"/>
  <c r="BC54" i="2"/>
  <c r="BC52" i="2"/>
  <c r="BC50" i="2"/>
  <c r="BC48" i="2"/>
  <c r="BC46" i="2"/>
  <c r="BC44" i="2"/>
  <c r="BC42" i="2"/>
  <c r="BC40" i="2"/>
  <c r="BC38" i="2"/>
  <c r="BC36" i="2"/>
  <c r="BC34" i="2"/>
  <c r="BC18" i="2"/>
  <c r="BC16" i="2"/>
  <c r="BC14" i="2"/>
  <c r="BC12" i="2"/>
  <c r="BC11" i="2"/>
  <c r="BC67" i="2"/>
  <c r="BC63" i="2"/>
  <c r="BC59" i="2"/>
  <c r="BC55" i="2"/>
  <c r="BC51" i="2"/>
  <c r="BC47" i="2"/>
  <c r="BC43" i="2"/>
  <c r="BC39" i="2"/>
  <c r="BC35" i="2"/>
  <c r="BC19" i="2"/>
  <c r="BC15" i="2"/>
  <c r="BD69" i="2"/>
  <c r="BH69" i="2" s="1"/>
  <c r="BI69" i="2" s="1"/>
  <c r="BD53" i="2"/>
  <c r="BH53" i="2" s="1"/>
  <c r="BI53" i="2" s="1"/>
  <c r="BD45" i="2"/>
  <c r="BH45" i="2" s="1"/>
  <c r="BI45" i="2" s="1"/>
  <c r="BD37" i="2"/>
  <c r="BH37" i="2" s="1"/>
  <c r="K40" i="3" s="1"/>
  <c r="D49" i="4" s="1"/>
  <c r="E49" i="4" s="1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23" i="4"/>
  <c r="C22" i="4"/>
  <c r="G13" i="3"/>
  <c r="F13" i="3"/>
  <c r="E13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14" i="3"/>
  <c r="D13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14" i="3"/>
  <c r="BG28" i="2" l="1"/>
  <c r="BH28" i="2" s="1"/>
  <c r="BI28" i="2" s="1"/>
  <c r="BD22" i="2"/>
  <c r="BD61" i="2"/>
  <c r="BH61" i="2" s="1"/>
  <c r="BI61" i="2" s="1"/>
  <c r="BD20" i="2"/>
  <c r="BG27" i="2"/>
  <c r="BH27" i="2" s="1"/>
  <c r="BI27" i="2" s="1"/>
  <c r="BD49" i="2"/>
  <c r="BG29" i="2"/>
  <c r="BH29" i="2" s="1"/>
  <c r="K32" i="3" s="1"/>
  <c r="D41" i="4" s="1"/>
  <c r="E41" i="4" s="1"/>
  <c r="BD13" i="2"/>
  <c r="BH13" i="2" s="1"/>
  <c r="K16" i="3" s="1"/>
  <c r="D25" i="4" s="1"/>
  <c r="E25" i="4" s="1"/>
  <c r="BH17" i="2"/>
  <c r="BH33" i="2"/>
  <c r="BH41" i="2"/>
  <c r="BH49" i="2"/>
  <c r="BH57" i="2"/>
  <c r="BH65" i="2"/>
  <c r="BD19" i="2"/>
  <c r="BG19" i="2"/>
  <c r="J22" i="3" s="1"/>
  <c r="BD35" i="2"/>
  <c r="BG35" i="2"/>
  <c r="J38" i="3" s="1"/>
  <c r="BD43" i="2"/>
  <c r="BG43" i="2"/>
  <c r="J46" i="3" s="1"/>
  <c r="BD51" i="2"/>
  <c r="BG51" i="2"/>
  <c r="J54" i="3" s="1"/>
  <c r="BD59" i="2"/>
  <c r="BG59" i="2"/>
  <c r="J62" i="3" s="1"/>
  <c r="BD67" i="2"/>
  <c r="BG67" i="2"/>
  <c r="J70" i="3" s="1"/>
  <c r="BD12" i="2"/>
  <c r="BG12" i="2"/>
  <c r="J15" i="3" s="1"/>
  <c r="BD16" i="2"/>
  <c r="BG16" i="2"/>
  <c r="J19" i="3" s="1"/>
  <c r="BD36" i="2"/>
  <c r="BG36" i="2"/>
  <c r="J39" i="3" s="1"/>
  <c r="BD40" i="2"/>
  <c r="BG40" i="2"/>
  <c r="J43" i="3" s="1"/>
  <c r="BD44" i="2"/>
  <c r="BG44" i="2"/>
  <c r="J47" i="3" s="1"/>
  <c r="BD48" i="2"/>
  <c r="BG48" i="2"/>
  <c r="J51" i="3" s="1"/>
  <c r="BD52" i="2"/>
  <c r="BG52" i="2"/>
  <c r="J55" i="3" s="1"/>
  <c r="BD56" i="2"/>
  <c r="BG56" i="2"/>
  <c r="J59" i="3" s="1"/>
  <c r="BD60" i="2"/>
  <c r="BG60" i="2"/>
  <c r="J63" i="3" s="1"/>
  <c r="BD64" i="2"/>
  <c r="BG64" i="2"/>
  <c r="J67" i="3" s="1"/>
  <c r="BD68" i="2"/>
  <c r="BG68" i="2"/>
  <c r="J71" i="3" s="1"/>
  <c r="BD10" i="2"/>
  <c r="BG10" i="2"/>
  <c r="J13" i="3" s="1"/>
  <c r="BD15" i="2"/>
  <c r="BG15" i="2"/>
  <c r="J18" i="3" s="1"/>
  <c r="BD39" i="2"/>
  <c r="BG39" i="2"/>
  <c r="J42" i="3" s="1"/>
  <c r="BD47" i="2"/>
  <c r="BG47" i="2"/>
  <c r="J50" i="3" s="1"/>
  <c r="BD55" i="2"/>
  <c r="BG55" i="2"/>
  <c r="J58" i="3" s="1"/>
  <c r="BD63" i="2"/>
  <c r="BG63" i="2"/>
  <c r="J66" i="3" s="1"/>
  <c r="BD11" i="2"/>
  <c r="BG11" i="2"/>
  <c r="BH11" i="2" s="1"/>
  <c r="BI11" i="2" s="1"/>
  <c r="BD14" i="2"/>
  <c r="BG14" i="2"/>
  <c r="J17" i="3" s="1"/>
  <c r="BD18" i="2"/>
  <c r="BG18" i="2"/>
  <c r="J21" i="3" s="1"/>
  <c r="BD34" i="2"/>
  <c r="BG34" i="2"/>
  <c r="J37" i="3" s="1"/>
  <c r="BD38" i="2"/>
  <c r="BG38" i="2"/>
  <c r="J41" i="3" s="1"/>
  <c r="BD42" i="2"/>
  <c r="BG42" i="2"/>
  <c r="J45" i="3" s="1"/>
  <c r="BD46" i="2"/>
  <c r="BG46" i="2"/>
  <c r="J49" i="3" s="1"/>
  <c r="BD50" i="2"/>
  <c r="BG50" i="2"/>
  <c r="J53" i="3" s="1"/>
  <c r="BD54" i="2"/>
  <c r="BG54" i="2"/>
  <c r="J57" i="3" s="1"/>
  <c r="BD58" i="2"/>
  <c r="BG58" i="2"/>
  <c r="J61" i="3" s="1"/>
  <c r="BD62" i="2"/>
  <c r="BG62" i="2"/>
  <c r="J65" i="3" s="1"/>
  <c r="BD66" i="2"/>
  <c r="BG66" i="2"/>
  <c r="J69" i="3" s="1"/>
  <c r="BD70" i="2"/>
  <c r="BG70" i="2"/>
  <c r="J73" i="3" s="1"/>
  <c r="BD25" i="2"/>
  <c r="BG25" i="2"/>
  <c r="J28" i="3" s="1"/>
  <c r="J72" i="3"/>
  <c r="J31" i="3"/>
  <c r="J27" i="3"/>
  <c r="J35" i="3"/>
  <c r="J24" i="3"/>
  <c r="K72" i="3"/>
  <c r="BI37" i="2"/>
  <c r="BI20" i="2"/>
  <c r="J33" i="3"/>
  <c r="J25" i="3"/>
  <c r="J56" i="3"/>
  <c r="K31" i="3"/>
  <c r="D40" i="4" s="1"/>
  <c r="E40" i="4" s="1"/>
  <c r="K25" i="3"/>
  <c r="D34" i="4" s="1"/>
  <c r="E34" i="4" s="1"/>
  <c r="BI31" i="2"/>
  <c r="J40" i="3"/>
  <c r="J23" i="3"/>
  <c r="K56" i="3"/>
  <c r="D65" i="4" s="1"/>
  <c r="E65" i="4" s="1"/>
  <c r="K35" i="3"/>
  <c r="D44" i="4" s="1"/>
  <c r="E44" i="4" s="1"/>
  <c r="K24" i="3"/>
  <c r="D33" i="4" s="1"/>
  <c r="E33" i="4" s="1"/>
  <c r="BI24" i="2"/>
  <c r="BI26" i="2"/>
  <c r="K29" i="3"/>
  <c r="D38" i="4" s="1"/>
  <c r="E38" i="4" s="1"/>
  <c r="J64" i="3"/>
  <c r="J48" i="3"/>
  <c r="J29" i="3"/>
  <c r="J16" i="3"/>
  <c r="K64" i="3"/>
  <c r="K48" i="3"/>
  <c r="D57" i="4" s="1"/>
  <c r="E57" i="4" s="1"/>
  <c r="K33" i="3"/>
  <c r="D42" i="4" s="1"/>
  <c r="E42" i="4" s="1"/>
  <c r="J34" i="3"/>
  <c r="J26" i="3"/>
  <c r="K30" i="3"/>
  <c r="D39" i="4" s="1"/>
  <c r="E39" i="4" s="1"/>
  <c r="K26" i="3"/>
  <c r="D35" i="4" s="1"/>
  <c r="E35" i="4" s="1"/>
  <c r="C17" i="4"/>
  <c r="C8" i="3" s="1"/>
  <c r="J30" i="3" l="1"/>
  <c r="BI29" i="2"/>
  <c r="BI13" i="2"/>
  <c r="J32" i="3"/>
  <c r="BH25" i="2"/>
  <c r="BI25" i="2" s="1"/>
  <c r="BI65" i="2"/>
  <c r="K68" i="3"/>
  <c r="L68" i="3" s="1"/>
  <c r="BI49" i="2"/>
  <c r="K52" i="3"/>
  <c r="D61" i="4" s="1"/>
  <c r="E61" i="4" s="1"/>
  <c r="BI33" i="2"/>
  <c r="K36" i="3"/>
  <c r="D45" i="4" s="1"/>
  <c r="E45" i="4" s="1"/>
  <c r="BH70" i="2"/>
  <c r="BH66" i="2"/>
  <c r="BI66" i="2" s="1"/>
  <c r="BH62" i="2"/>
  <c r="BH58" i="2"/>
  <c r="BH54" i="2"/>
  <c r="BH50" i="2"/>
  <c r="BI50" i="2" s="1"/>
  <c r="BH46" i="2"/>
  <c r="BH42" i="2"/>
  <c r="BI42" i="2" s="1"/>
  <c r="BH38" i="2"/>
  <c r="BH34" i="2"/>
  <c r="BI34" i="2" s="1"/>
  <c r="BH18" i="2"/>
  <c r="BH14" i="2"/>
  <c r="BH63" i="2"/>
  <c r="BH55" i="2"/>
  <c r="BI55" i="2" s="1"/>
  <c r="BH47" i="2"/>
  <c r="BH39" i="2"/>
  <c r="BI39" i="2" s="1"/>
  <c r="BH15" i="2"/>
  <c r="BH68" i="2"/>
  <c r="BI68" i="2" s="1"/>
  <c r="BH64" i="2"/>
  <c r="BI64" i="2" s="1"/>
  <c r="BH60" i="2"/>
  <c r="BH56" i="2"/>
  <c r="BI56" i="2" s="1"/>
  <c r="BH52" i="2"/>
  <c r="K55" i="3" s="1"/>
  <c r="D64" i="4" s="1"/>
  <c r="E64" i="4" s="1"/>
  <c r="BH48" i="2"/>
  <c r="BH44" i="2"/>
  <c r="K47" i="3" s="1"/>
  <c r="D56" i="4" s="1"/>
  <c r="E56" i="4" s="1"/>
  <c r="BH40" i="2"/>
  <c r="BI40" i="2" s="1"/>
  <c r="BH36" i="2"/>
  <c r="K39" i="3" s="1"/>
  <c r="D48" i="4" s="1"/>
  <c r="E48" i="4" s="1"/>
  <c r="BH16" i="2"/>
  <c r="BH12" i="2"/>
  <c r="BH67" i="2"/>
  <c r="BH59" i="2"/>
  <c r="BH51" i="2"/>
  <c r="BH43" i="2"/>
  <c r="BH35" i="2"/>
  <c r="BH19" i="2"/>
  <c r="BI57" i="2"/>
  <c r="K60" i="3"/>
  <c r="L60" i="3" s="1"/>
  <c r="BI41" i="2"/>
  <c r="K44" i="3"/>
  <c r="D53" i="4" s="1"/>
  <c r="E53" i="4" s="1"/>
  <c r="BI17" i="2"/>
  <c r="K20" i="3"/>
  <c r="D29" i="4" s="1"/>
  <c r="E29" i="4" s="1"/>
  <c r="BH10" i="2"/>
  <c r="J14" i="3"/>
  <c r="K14" i="3"/>
  <c r="D23" i="4" s="1"/>
  <c r="E23" i="4" s="1"/>
  <c r="E71" i="4"/>
  <c r="C16" i="4"/>
  <c r="C7" i="3" s="1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I14" i="3"/>
  <c r="I13" i="3"/>
  <c r="H14" i="3"/>
  <c r="H13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1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15" i="3"/>
  <c r="E16" i="3"/>
  <c r="E17" i="3"/>
  <c r="E18" i="3"/>
  <c r="E19" i="3"/>
  <c r="E20" i="3"/>
  <c r="E21" i="3"/>
  <c r="E22" i="3"/>
  <c r="E23" i="3"/>
  <c r="E24" i="3"/>
  <c r="E14" i="3"/>
  <c r="A2" i="3"/>
  <c r="L16" i="3"/>
  <c r="F25" i="4" s="1"/>
  <c r="L23" i="3"/>
  <c r="F32" i="4" s="1"/>
  <c r="L24" i="3"/>
  <c r="F33" i="4" s="1"/>
  <c r="L25" i="3"/>
  <c r="F34" i="4" s="1"/>
  <c r="L26" i="3"/>
  <c r="F35" i="4" s="1"/>
  <c r="L27" i="3"/>
  <c r="F36" i="4" s="1"/>
  <c r="L29" i="3"/>
  <c r="F38" i="4" s="1"/>
  <c r="L30" i="3"/>
  <c r="F39" i="4" s="1"/>
  <c r="L31" i="3"/>
  <c r="F40" i="4" s="1"/>
  <c r="L32" i="3"/>
  <c r="F41" i="4" s="1"/>
  <c r="L33" i="3"/>
  <c r="F42" i="4" s="1"/>
  <c r="L34" i="3"/>
  <c r="F43" i="4" s="1"/>
  <c r="L35" i="3"/>
  <c r="F44" i="4" s="1"/>
  <c r="L40" i="3"/>
  <c r="F49" i="4" s="1"/>
  <c r="L48" i="3"/>
  <c r="F57" i="4" s="1"/>
  <c r="L56" i="3"/>
  <c r="F65" i="4" s="1"/>
  <c r="L64" i="3"/>
  <c r="L72" i="3"/>
  <c r="B15" i="3"/>
  <c r="B24" i="4" s="1"/>
  <c r="B16" i="3"/>
  <c r="B25" i="4" s="1"/>
  <c r="B17" i="3"/>
  <c r="B26" i="4" s="1"/>
  <c r="B18" i="3"/>
  <c r="B27" i="4" s="1"/>
  <c r="B19" i="3"/>
  <c r="B28" i="4" s="1"/>
  <c r="B20" i="3"/>
  <c r="B29" i="4" s="1"/>
  <c r="B21" i="3"/>
  <c r="B30" i="4" s="1"/>
  <c r="B22" i="3"/>
  <c r="B31" i="4" s="1"/>
  <c r="B23" i="3"/>
  <c r="B32" i="4" s="1"/>
  <c r="B24" i="3"/>
  <c r="B33" i="4" s="1"/>
  <c r="B25" i="3"/>
  <c r="B34" i="4" s="1"/>
  <c r="B26" i="3"/>
  <c r="B35" i="4" s="1"/>
  <c r="B27" i="3"/>
  <c r="B36" i="4" s="1"/>
  <c r="B28" i="3"/>
  <c r="B37" i="4" s="1"/>
  <c r="B29" i="3"/>
  <c r="B38" i="4" s="1"/>
  <c r="B30" i="3"/>
  <c r="B39" i="4" s="1"/>
  <c r="B31" i="3"/>
  <c r="B40" i="4" s="1"/>
  <c r="B32" i="3"/>
  <c r="B41" i="4" s="1"/>
  <c r="B33" i="3"/>
  <c r="B42" i="4" s="1"/>
  <c r="B34" i="3"/>
  <c r="B43" i="4" s="1"/>
  <c r="B35" i="3"/>
  <c r="B44" i="4" s="1"/>
  <c r="B36" i="3"/>
  <c r="B45" i="4" s="1"/>
  <c r="B37" i="3"/>
  <c r="B46" i="4" s="1"/>
  <c r="B38" i="3"/>
  <c r="B47" i="4" s="1"/>
  <c r="B39" i="3"/>
  <c r="B48" i="4" s="1"/>
  <c r="B40" i="3"/>
  <c r="B49" i="4" s="1"/>
  <c r="B41" i="3"/>
  <c r="B50" i="4" s="1"/>
  <c r="B42" i="3"/>
  <c r="B51" i="4" s="1"/>
  <c r="B43" i="3"/>
  <c r="B52" i="4" s="1"/>
  <c r="B44" i="3"/>
  <c r="B53" i="4" s="1"/>
  <c r="B45" i="3"/>
  <c r="B54" i="4" s="1"/>
  <c r="B46" i="3"/>
  <c r="B55" i="4" s="1"/>
  <c r="B47" i="3"/>
  <c r="B56" i="4" s="1"/>
  <c r="B48" i="3"/>
  <c r="B57" i="4" s="1"/>
  <c r="B49" i="3"/>
  <c r="B58" i="4" s="1"/>
  <c r="B50" i="3"/>
  <c r="B59" i="4" s="1"/>
  <c r="B51" i="3"/>
  <c r="B60" i="4" s="1"/>
  <c r="B52" i="3"/>
  <c r="B61" i="4" s="1"/>
  <c r="B53" i="3"/>
  <c r="B62" i="4" s="1"/>
  <c r="B54" i="3"/>
  <c r="B63" i="4" s="1"/>
  <c r="B55" i="3"/>
  <c r="B64" i="4" s="1"/>
  <c r="B56" i="3"/>
  <c r="B65" i="4" s="1"/>
  <c r="B57" i="3"/>
  <c r="B66" i="4" s="1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14" i="3"/>
  <c r="B23" i="4" s="1"/>
  <c r="B13" i="3"/>
  <c r="B22" i="4" s="1"/>
  <c r="B10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11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12" i="2"/>
  <c r="A11" i="2"/>
  <c r="A10" i="2"/>
  <c r="K45" i="3" l="1"/>
  <c r="D54" i="4" s="1"/>
  <c r="E54" i="4" s="1"/>
  <c r="K42" i="3"/>
  <c r="D51" i="4" s="1"/>
  <c r="E51" i="4" s="1"/>
  <c r="K43" i="3"/>
  <c r="D52" i="4" s="1"/>
  <c r="E52" i="4" s="1"/>
  <c r="K28" i="3"/>
  <c r="D37" i="4" s="1"/>
  <c r="E37" i="4" s="1"/>
  <c r="K71" i="3"/>
  <c r="L71" i="3" s="1"/>
  <c r="L55" i="3"/>
  <c r="F64" i="4" s="1"/>
  <c r="L39" i="3"/>
  <c r="F48" i="4" s="1"/>
  <c r="BI44" i="2"/>
  <c r="L47" i="3"/>
  <c r="F56" i="4" s="1"/>
  <c r="L20" i="3"/>
  <c r="F29" i="4" s="1"/>
  <c r="BI52" i="2"/>
  <c r="K53" i="3"/>
  <c r="K59" i="3"/>
  <c r="L59" i="3" s="1"/>
  <c r="K67" i="3"/>
  <c r="L67" i="3" s="1"/>
  <c r="BI19" i="2"/>
  <c r="K22" i="3"/>
  <c r="BI43" i="2"/>
  <c r="K46" i="3"/>
  <c r="BI59" i="2"/>
  <c r="K62" i="3"/>
  <c r="L62" i="3" s="1"/>
  <c r="K15" i="3"/>
  <c r="BI12" i="2"/>
  <c r="K63" i="3"/>
  <c r="L63" i="3" s="1"/>
  <c r="BI60" i="2"/>
  <c r="BI14" i="2"/>
  <c r="K17" i="3"/>
  <c r="BI58" i="2"/>
  <c r="K61" i="3"/>
  <c r="L61" i="3" s="1"/>
  <c r="L52" i="3"/>
  <c r="F61" i="4" s="1"/>
  <c r="L44" i="3"/>
  <c r="F53" i="4" s="1"/>
  <c r="L36" i="3"/>
  <c r="F45" i="4" s="1"/>
  <c r="BI36" i="2"/>
  <c r="K37" i="3"/>
  <c r="K69" i="3"/>
  <c r="L69" i="3" s="1"/>
  <c r="K58" i="3"/>
  <c r="L58" i="3" s="1"/>
  <c r="BI35" i="2"/>
  <c r="K38" i="3"/>
  <c r="BI51" i="2"/>
  <c r="K54" i="3"/>
  <c r="BI67" i="2"/>
  <c r="K70" i="3"/>
  <c r="L70" i="3" s="1"/>
  <c r="K19" i="3"/>
  <c r="BI16" i="2"/>
  <c r="BI48" i="2"/>
  <c r="K51" i="3"/>
  <c r="BI15" i="2"/>
  <c r="K18" i="3"/>
  <c r="BI47" i="2"/>
  <c r="K50" i="3"/>
  <c r="BI63" i="2"/>
  <c r="K66" i="3"/>
  <c r="L66" i="3" s="1"/>
  <c r="K21" i="3"/>
  <c r="BI18" i="2"/>
  <c r="K41" i="3"/>
  <c r="BI38" i="2"/>
  <c r="K49" i="3"/>
  <c r="BI46" i="2"/>
  <c r="K57" i="3"/>
  <c r="BI54" i="2"/>
  <c r="K65" i="3"/>
  <c r="L65" i="3" s="1"/>
  <c r="BI62" i="2"/>
  <c r="K73" i="3"/>
  <c r="L73" i="3" s="1"/>
  <c r="BI70" i="2"/>
  <c r="BI10" i="2"/>
  <c r="K13" i="3"/>
  <c r="L14" i="3"/>
  <c r="F23" i="4" s="1"/>
  <c r="L28" i="3" l="1"/>
  <c r="F37" i="4" s="1"/>
  <c r="L45" i="3"/>
  <c r="F54" i="4" s="1"/>
  <c r="L43" i="3"/>
  <c r="F52" i="4" s="1"/>
  <c r="L42" i="3"/>
  <c r="F51" i="4" s="1"/>
  <c r="D62" i="4"/>
  <c r="E62" i="4" s="1"/>
  <c r="L53" i="3"/>
  <c r="F62" i="4" s="1"/>
  <c r="D59" i="4"/>
  <c r="E59" i="4" s="1"/>
  <c r="L50" i="3"/>
  <c r="F59" i="4" s="1"/>
  <c r="D27" i="4"/>
  <c r="E27" i="4" s="1"/>
  <c r="L18" i="3"/>
  <c r="F27" i="4" s="1"/>
  <c r="D60" i="4"/>
  <c r="E60" i="4" s="1"/>
  <c r="L51" i="3"/>
  <c r="F60" i="4" s="1"/>
  <c r="D63" i="4"/>
  <c r="E63" i="4" s="1"/>
  <c r="L54" i="3"/>
  <c r="F63" i="4" s="1"/>
  <c r="D47" i="4"/>
  <c r="E47" i="4" s="1"/>
  <c r="L38" i="3"/>
  <c r="F47" i="4" s="1"/>
  <c r="D46" i="4"/>
  <c r="E46" i="4" s="1"/>
  <c r="L37" i="3"/>
  <c r="F46" i="4" s="1"/>
  <c r="D26" i="4"/>
  <c r="E26" i="4" s="1"/>
  <c r="L17" i="3"/>
  <c r="F26" i="4" s="1"/>
  <c r="D55" i="4"/>
  <c r="E55" i="4" s="1"/>
  <c r="L46" i="3"/>
  <c r="F55" i="4" s="1"/>
  <c r="D31" i="4"/>
  <c r="E31" i="4" s="1"/>
  <c r="L22" i="3"/>
  <c r="F31" i="4" s="1"/>
  <c r="D66" i="4"/>
  <c r="E66" i="4" s="1"/>
  <c r="L57" i="3"/>
  <c r="F66" i="4" s="1"/>
  <c r="D58" i="4"/>
  <c r="E58" i="4" s="1"/>
  <c r="L49" i="3"/>
  <c r="F58" i="4" s="1"/>
  <c r="D50" i="4"/>
  <c r="E50" i="4" s="1"/>
  <c r="L41" i="3"/>
  <c r="F50" i="4" s="1"/>
  <c r="D30" i="4"/>
  <c r="E30" i="4" s="1"/>
  <c r="L21" i="3"/>
  <c r="F30" i="4" s="1"/>
  <c r="D28" i="4"/>
  <c r="E28" i="4" s="1"/>
  <c r="L19" i="3"/>
  <c r="F28" i="4" s="1"/>
  <c r="D24" i="4"/>
  <c r="E24" i="4" s="1"/>
  <c r="L15" i="3"/>
  <c r="F24" i="4" s="1"/>
  <c r="D22" i="4"/>
  <c r="L13" i="3"/>
  <c r="F22" i="4" s="1"/>
  <c r="C13" i="3"/>
  <c r="E22" i="4" l="1"/>
  <c r="D12" i="7"/>
  <c r="D9" i="7"/>
  <c r="D7" i="7"/>
  <c r="D11" i="7"/>
  <c r="D10" i="7"/>
  <c r="D8" i="7"/>
  <c r="D13" i="7" l="1"/>
  <c r="F7" i="7" l="1"/>
  <c r="F8" i="7"/>
  <c r="F10" i="7"/>
  <c r="F9" i="7"/>
  <c r="F11" i="7"/>
  <c r="F12" i="7"/>
  <c r="F13" i="7" l="1"/>
</calcChain>
</file>

<file path=xl/sharedStrings.xml><?xml version="1.0" encoding="utf-8"?>
<sst xmlns="http://schemas.openxmlformats.org/spreadsheetml/2006/main" count="327" uniqueCount="267">
  <si>
    <t>Subject:</t>
  </si>
  <si>
    <t>Units(LEC):</t>
  </si>
  <si>
    <t>Day(LEC):</t>
  </si>
  <si>
    <t>Day(LAB):</t>
  </si>
  <si>
    <t>Subject Code:</t>
  </si>
  <si>
    <t>Units(LAB):</t>
  </si>
  <si>
    <t>Time(LEC):</t>
  </si>
  <si>
    <t>Time(LAB):</t>
  </si>
  <si>
    <t>Course:</t>
  </si>
  <si>
    <t>Total Units:</t>
  </si>
  <si>
    <t>Room(LEC):</t>
  </si>
  <si>
    <t>Room(LAB):</t>
  </si>
  <si>
    <t>No.</t>
  </si>
  <si>
    <t>Student Name</t>
  </si>
  <si>
    <r>
      <t xml:space="preserve">Course
</t>
    </r>
    <r>
      <rPr>
        <i/>
        <sz val="8"/>
        <color theme="1"/>
        <rFont val="Arial"/>
        <family val="2"/>
      </rPr>
      <t>(optional)</t>
    </r>
  </si>
  <si>
    <r>
      <t xml:space="preserve">Address
</t>
    </r>
    <r>
      <rPr>
        <i/>
        <sz val="8"/>
        <color theme="1"/>
        <rFont val="Arial"/>
        <family val="2"/>
      </rPr>
      <t>(optional)</t>
    </r>
  </si>
  <si>
    <r>
      <t xml:space="preserve">Contact No.
</t>
    </r>
    <r>
      <rPr>
        <i/>
        <sz val="8"/>
        <color theme="1"/>
        <rFont val="Arial"/>
        <family val="2"/>
      </rPr>
      <t>(optional)</t>
    </r>
  </si>
  <si>
    <r>
      <t xml:space="preserve">Email Address
</t>
    </r>
    <r>
      <rPr>
        <i/>
        <sz val="8"/>
        <color theme="1"/>
        <rFont val="Arial"/>
        <family val="2"/>
      </rPr>
      <t>(optional)</t>
    </r>
  </si>
  <si>
    <t>Last Name</t>
  </si>
  <si>
    <t>First Name</t>
  </si>
  <si>
    <t>Q</t>
  </si>
  <si>
    <t>STUDENT REGISTRATION</t>
  </si>
  <si>
    <t>COMPLETE THE FOLLOWING ENTRIES</t>
  </si>
  <si>
    <t>Academic Year</t>
  </si>
  <si>
    <t>Semester</t>
  </si>
  <si>
    <t>Faculty Name:</t>
  </si>
  <si>
    <t>Campus Registrar</t>
  </si>
  <si>
    <t>NO.</t>
  </si>
  <si>
    <t>STUDENT NUMBER</t>
  </si>
  <si>
    <t>STUDENT NAME</t>
  </si>
  <si>
    <t>L   E  C  T  U  R  E</t>
  </si>
  <si>
    <t>L  A  B  O  R  A  T  O  R  Y</t>
  </si>
  <si>
    <t>FINAL RATING</t>
  </si>
  <si>
    <t>LONG EXAMS (60%)</t>
  </si>
  <si>
    <t>L.A. (20%)</t>
  </si>
  <si>
    <t>OTHER REQUIREMENTS (10%)</t>
  </si>
  <si>
    <t>FINAL RATING
(LECTURE)</t>
  </si>
  <si>
    <t>AVERAGE</t>
  </si>
  <si>
    <t>R.A.</t>
  </si>
  <si>
    <t>REM</t>
  </si>
  <si>
    <t>PLE</t>
  </si>
  <si>
    <t>PQ1</t>
  </si>
  <si>
    <t>PQ2</t>
  </si>
  <si>
    <t>PQ3</t>
  </si>
  <si>
    <t>PQ4</t>
  </si>
  <si>
    <t>PQ5</t>
  </si>
  <si>
    <t>MQ1</t>
  </si>
  <si>
    <t>MQ2</t>
  </si>
  <si>
    <t>MQ3</t>
  </si>
  <si>
    <t>MQ4</t>
  </si>
  <si>
    <t>MQ5</t>
  </si>
  <si>
    <t>FQ1</t>
  </si>
  <si>
    <t>FQ2</t>
  </si>
  <si>
    <t>FQ3</t>
  </si>
  <si>
    <t>FQ4</t>
  </si>
  <si>
    <t>FQ5</t>
  </si>
  <si>
    <t>QZS</t>
  </si>
  <si>
    <t>PLA</t>
  </si>
  <si>
    <t>MLA</t>
  </si>
  <si>
    <t>FLA</t>
  </si>
  <si>
    <t>L.A.</t>
  </si>
  <si>
    <t>POR</t>
  </si>
  <si>
    <t>MOR</t>
  </si>
  <si>
    <t>FOR</t>
  </si>
  <si>
    <t>O.R.</t>
  </si>
  <si>
    <t>E.G.</t>
  </si>
  <si>
    <t>Average</t>
  </si>
  <si>
    <t>RAW GRADES</t>
  </si>
  <si>
    <t>Student Number</t>
  </si>
  <si>
    <t>M.I.</t>
  </si>
  <si>
    <t>NAME OF STUDENT</t>
  </si>
  <si>
    <t>LECTURE</t>
  </si>
  <si>
    <t>REMARKS</t>
  </si>
  <si>
    <t>Last Name, First Name, M.I.</t>
  </si>
  <si>
    <t>F.R. (lec)</t>
  </si>
  <si>
    <t>AVE.</t>
  </si>
  <si>
    <t>M.E</t>
  </si>
  <si>
    <t>Republic of the Philippines</t>
  </si>
  <si>
    <t>CAVITE STATE UNIVERSITY</t>
  </si>
  <si>
    <t>Silang Campus</t>
  </si>
  <si>
    <t>Biga, Silang, Cavite</t>
  </si>
  <si>
    <t>GRADING SHEET</t>
  </si>
  <si>
    <t>Subject Code :</t>
  </si>
  <si>
    <t>Title :</t>
  </si>
  <si>
    <t>Curriculum Year:</t>
  </si>
  <si>
    <t>Semester/Summer,AY</t>
  </si>
  <si>
    <t>GRADE</t>
  </si>
  <si>
    <t>CREDIT</t>
  </si>
  <si>
    <t xml:space="preserve">Last Name, First Name, M.I. </t>
  </si>
  <si>
    <t xml:space="preserve">nothing follows </t>
  </si>
  <si>
    <t>________________________________</t>
  </si>
  <si>
    <t>Date</t>
  </si>
  <si>
    <t xml:space="preserve">Instructor </t>
  </si>
  <si>
    <t>1.00 - 1.75</t>
  </si>
  <si>
    <t>2.00 - 2.75</t>
  </si>
  <si>
    <t>3.00</t>
  </si>
  <si>
    <t>5.00</t>
  </si>
  <si>
    <t>INCOMPLETE</t>
  </si>
  <si>
    <t>DROPPED</t>
  </si>
  <si>
    <t>TOTAL</t>
  </si>
  <si>
    <t>Noted :</t>
  </si>
  <si>
    <t>Recommending Approval :</t>
  </si>
  <si>
    <t>_____________________________</t>
  </si>
  <si>
    <t>Approved :</t>
  </si>
  <si>
    <t>Campus Dean</t>
  </si>
  <si>
    <t>SUMMARY OF DISTRIBUTION FOR SEMESTRAL GRADES</t>
  </si>
  <si>
    <t>Grade</t>
  </si>
  <si>
    <t>Number of Student</t>
  </si>
  <si>
    <t>Percentage</t>
  </si>
  <si>
    <t>QUIZZES (20%)</t>
  </si>
  <si>
    <t>LEARNING ACTIVITIES (10%)</t>
  </si>
  <si>
    <t>F.E.</t>
  </si>
  <si>
    <t>GRADE SETTING</t>
  </si>
  <si>
    <t>MIDTERM EXAM</t>
  </si>
  <si>
    <t>FINAL EXAM</t>
  </si>
  <si>
    <t>Department:</t>
  </si>
  <si>
    <t>First</t>
  </si>
  <si>
    <t>DIT</t>
  </si>
  <si>
    <t>BSIT</t>
  </si>
  <si>
    <t>LONG EXAMS/PROJECTS (70%)</t>
  </si>
  <si>
    <t>Year Level</t>
  </si>
  <si>
    <t>Section</t>
  </si>
  <si>
    <t>First Year</t>
  </si>
  <si>
    <t>Second Year</t>
  </si>
  <si>
    <t>Third Year</t>
  </si>
  <si>
    <t>Fourth Year</t>
  </si>
  <si>
    <t>Courses</t>
  </si>
  <si>
    <t>BSCS</t>
  </si>
  <si>
    <t>CCT</t>
  </si>
  <si>
    <t>BM-HR</t>
  </si>
  <si>
    <t>BM-FM</t>
  </si>
  <si>
    <t>BM-MM</t>
  </si>
  <si>
    <t>BSTRM</t>
  </si>
  <si>
    <t>BSHRM</t>
  </si>
  <si>
    <t>DHRM</t>
  </si>
  <si>
    <t>BSPysch</t>
  </si>
  <si>
    <t>BSE-Eng</t>
  </si>
  <si>
    <t>BEED</t>
  </si>
  <si>
    <t>BSE-Math</t>
  </si>
  <si>
    <t>BSE-Bio</t>
  </si>
  <si>
    <t>Campus Dean:</t>
  </si>
  <si>
    <t>Department</t>
  </si>
  <si>
    <t>TED</t>
  </si>
  <si>
    <t>DOM</t>
  </si>
  <si>
    <t>DAS</t>
  </si>
  <si>
    <t>Second</t>
  </si>
  <si>
    <t>Summer</t>
  </si>
  <si>
    <t xml:space="preserve">Year and Section: </t>
  </si>
  <si>
    <t>Instructor</t>
  </si>
  <si>
    <t>Prepared by:</t>
  </si>
  <si>
    <t>Department Chairperson</t>
  </si>
  <si>
    <t>Department Chairperson:</t>
  </si>
  <si>
    <t>SUBJECT:</t>
  </si>
  <si>
    <t>SECTION:</t>
  </si>
  <si>
    <t>INSTRUCTOR:</t>
  </si>
  <si>
    <t>SCHEDULE:</t>
  </si>
  <si>
    <t>SURNAME</t>
  </si>
  <si>
    <t>FIRSTNAME</t>
  </si>
  <si>
    <t>DATE</t>
  </si>
  <si>
    <t>ATTENDANCE SHEET</t>
  </si>
  <si>
    <t>Checked and Reviewed by</t>
  </si>
  <si>
    <t>Discrete Structure</t>
  </si>
  <si>
    <t>DCIT 23</t>
  </si>
  <si>
    <t>A</t>
  </si>
  <si>
    <t>2017-2018</t>
  </si>
  <si>
    <t>SECOND</t>
  </si>
  <si>
    <t>GIMEL C. CONTILLO</t>
  </si>
  <si>
    <t>BRYLLE D. SAMSON</t>
  </si>
  <si>
    <t>RENEN PAUL M. VIADO</t>
  </si>
  <si>
    <t>AMMIE P. FERRER, Ph. D.</t>
  </si>
  <si>
    <t>Department of Information Technology</t>
  </si>
  <si>
    <t>Wednesday</t>
  </si>
  <si>
    <t>7AM - 10AM</t>
  </si>
  <si>
    <t>TS Room</t>
  </si>
  <si>
    <t>Tuazon</t>
  </si>
  <si>
    <t>Judy Ann</t>
  </si>
  <si>
    <t>Bautista</t>
  </si>
  <si>
    <t>Mary Joyce Diane</t>
  </si>
  <si>
    <t>C</t>
  </si>
  <si>
    <t>Mabato</t>
  </si>
  <si>
    <t>Charisse Jane</t>
  </si>
  <si>
    <t>S</t>
  </si>
  <si>
    <t>Sali</t>
  </si>
  <si>
    <t>Allaiza Mae</t>
  </si>
  <si>
    <t>F</t>
  </si>
  <si>
    <t>Dino</t>
  </si>
  <si>
    <t>Drake Lancelot</t>
  </si>
  <si>
    <t>Quinto</t>
  </si>
  <si>
    <t>Jose Mari</t>
  </si>
  <si>
    <t>P</t>
  </si>
  <si>
    <t>Acuña</t>
  </si>
  <si>
    <t>Rasul Hassan</t>
  </si>
  <si>
    <t>T</t>
  </si>
  <si>
    <t>Nava</t>
  </si>
  <si>
    <t>Hiroshi</t>
  </si>
  <si>
    <t>G</t>
  </si>
  <si>
    <t>Guerrero</t>
  </si>
  <si>
    <t>Paul Edmar</t>
  </si>
  <si>
    <t>Camarce</t>
  </si>
  <si>
    <t>Brylle Dexter</t>
  </si>
  <si>
    <t>Garcia</t>
  </si>
  <si>
    <t>Theodore Sebastian</t>
  </si>
  <si>
    <t>Derpo</t>
  </si>
  <si>
    <t>Kenji Renz</t>
  </si>
  <si>
    <t>B</t>
  </si>
  <si>
    <t>Matias</t>
  </si>
  <si>
    <t>Ryan Christian</t>
  </si>
  <si>
    <t>Ambion</t>
  </si>
  <si>
    <t>Mark Joseph</t>
  </si>
  <si>
    <t>D</t>
  </si>
  <si>
    <t>Teodoro</t>
  </si>
  <si>
    <t>Randel Joshua</t>
  </si>
  <si>
    <t>Moroña</t>
  </si>
  <si>
    <t>Irene</t>
  </si>
  <si>
    <t>Sulit</t>
  </si>
  <si>
    <t>Francis</t>
  </si>
  <si>
    <t>R</t>
  </si>
  <si>
    <t>Yabut</t>
  </si>
  <si>
    <t>Gerard</t>
  </si>
  <si>
    <t>J</t>
  </si>
  <si>
    <t>Corbilla</t>
  </si>
  <si>
    <t>Celina</t>
  </si>
  <si>
    <t>M</t>
  </si>
  <si>
    <t>Elizander Allan</t>
  </si>
  <si>
    <t>Dejaño</t>
  </si>
  <si>
    <t>2017-01-190</t>
  </si>
  <si>
    <t>2017-01-530</t>
  </si>
  <si>
    <t>2017-01-085</t>
  </si>
  <si>
    <t>2017-01-257</t>
  </si>
  <si>
    <t>Beatingo</t>
  </si>
  <si>
    <t>Joveleene</t>
  </si>
  <si>
    <t>2017-01-196</t>
  </si>
  <si>
    <t>2017-01-318</t>
  </si>
  <si>
    <t>2017-01-636</t>
  </si>
  <si>
    <t>Cuadra</t>
  </si>
  <si>
    <t>Hugh Jhansen</t>
  </si>
  <si>
    <t>2017-01-586</t>
  </si>
  <si>
    <t>2017-01-582</t>
  </si>
  <si>
    <t>2017-01-470</t>
  </si>
  <si>
    <t>2017-01-724</t>
  </si>
  <si>
    <t>2017-01-529</t>
  </si>
  <si>
    <t>2017-01-701</t>
  </si>
  <si>
    <t>Imperio</t>
  </si>
  <si>
    <t>Ronald Benedict</t>
  </si>
  <si>
    <t>2017-01-310</t>
  </si>
  <si>
    <t>2014-01-1131</t>
  </si>
  <si>
    <t>2017-01-329</t>
  </si>
  <si>
    <t>2017-01-604</t>
  </si>
  <si>
    <t>2017-01-473</t>
  </si>
  <si>
    <t>2017-01-532</t>
  </si>
  <si>
    <t>2016-01-017</t>
  </si>
  <si>
    <t>2017-01-340</t>
  </si>
  <si>
    <t>2016-01-741</t>
  </si>
  <si>
    <t>Tolibas</t>
  </si>
  <si>
    <t>Dwight</t>
  </si>
  <si>
    <t>2016-02-058</t>
  </si>
  <si>
    <t>2017-01-061</t>
  </si>
  <si>
    <t>03/14/2018</t>
  </si>
  <si>
    <t>03/21/2018</t>
  </si>
  <si>
    <t>03/28/2018</t>
  </si>
  <si>
    <t>02/14/2018</t>
  </si>
  <si>
    <t>02/21/2018</t>
  </si>
  <si>
    <t>02/28/2018</t>
  </si>
  <si>
    <t>-</t>
  </si>
  <si>
    <t>RECITATION</t>
  </si>
  <si>
    <t>PROJECT</t>
  </si>
  <si>
    <t>SEATWORK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</si>
</sst>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24"/>
      <color rgb="FFFFFF00"/>
      <name val="Aharoni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1"/>
      <color theme="1" tint="4.9989318521683403E-2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sz val="9"/>
      <color theme="1"/>
      <name val="Arial"/>
      <family val="2"/>
    </font>
    <font>
      <b/>
      <i/>
      <sz val="10"/>
      <color theme="1"/>
      <name val="Arial"/>
      <family val="2"/>
    </font>
    <font>
      <sz val="22"/>
      <color rgb="FFFFFF00"/>
      <name val="Aharoni"/>
    </font>
    <font>
      <sz val="12"/>
      <color theme="1"/>
      <name val="Arial"/>
      <family val="2"/>
    </font>
    <font>
      <b/>
      <sz val="11"/>
      <color theme="1"/>
      <name val="Century Gothic"/>
      <family val="2"/>
    </font>
    <font>
      <b/>
      <sz val="14"/>
      <color theme="1"/>
      <name val="Bookman Old Style"/>
      <family val="1"/>
    </font>
    <font>
      <i/>
      <sz val="10"/>
      <color theme="1"/>
      <name val="Century Gothic"/>
      <family val="2"/>
    </font>
    <font>
      <b/>
      <sz val="14"/>
      <color theme="1"/>
      <name val="Arial"/>
      <family val="2"/>
    </font>
    <font>
      <b/>
      <sz val="18"/>
      <color theme="1"/>
      <name val="Cambria"/>
      <family val="1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1"/>
      <name val="Aharoni"/>
    </font>
    <font>
      <b/>
      <i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8"/>
      <color theme="1"/>
      <name val="Arial"/>
      <family val="2"/>
    </font>
    <font>
      <sz val="8"/>
      <color theme="4" tint="0.79998168889431442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sz val="10"/>
      <color rgb="FF000000"/>
      <name val="Arial"/>
    </font>
    <font>
      <sz val="8"/>
      <color theme="1"/>
      <name val="Calibri"/>
      <family val="2"/>
      <scheme val="minor"/>
    </font>
    <font>
      <sz val="10"/>
      <name val="Lato"/>
      <family val="2"/>
    </font>
    <font>
      <sz val="10"/>
      <color theme="1"/>
      <name val="Lato"/>
      <family val="2"/>
    </font>
    <font>
      <b/>
      <sz val="12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4" fillId="0" borderId="0"/>
  </cellStyleXfs>
  <cellXfs count="304">
    <xf numFmtId="0" fontId="0" fillId="0" borderId="0" xfId="0"/>
    <xf numFmtId="0" fontId="4" fillId="4" borderId="3" xfId="0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>
      <alignment vertical="center"/>
    </xf>
    <xf numFmtId="0" fontId="4" fillId="3" borderId="6" xfId="0" applyFont="1" applyFill="1" applyBorder="1" applyAlignment="1" applyProtection="1">
      <alignment horizontal="left" vertical="center"/>
      <protection locked="0"/>
    </xf>
    <xf numFmtId="0" fontId="3" fillId="0" borderId="6" xfId="0" applyFont="1" applyBorder="1" applyAlignment="1">
      <alignment horizontal="center"/>
    </xf>
    <xf numFmtId="0" fontId="4" fillId="4" borderId="6" xfId="0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>
      <alignment vertical="center"/>
    </xf>
    <xf numFmtId="0" fontId="4" fillId="4" borderId="6" xfId="0" applyNumberFormat="1" applyFont="1" applyFill="1" applyBorder="1" applyAlignment="1" applyProtection="1">
      <alignment horizontal="center" vertical="center"/>
      <protection locked="0"/>
    </xf>
    <xf numFmtId="0" fontId="4" fillId="3" borderId="7" xfId="0" applyFont="1" applyFill="1" applyBorder="1" applyAlignment="1" applyProtection="1">
      <alignment horizontal="left" vertical="center"/>
      <protection locked="0"/>
    </xf>
    <xf numFmtId="0" fontId="4" fillId="3" borderId="7" xfId="0" applyFont="1" applyFill="1" applyBorder="1" applyAlignment="1" applyProtection="1">
      <alignment horizontal="center" vertical="center"/>
      <protection locked="0"/>
    </xf>
    <xf numFmtId="0" fontId="4" fillId="4" borderId="7" xfId="0" applyFont="1" applyFill="1" applyBorder="1" applyAlignment="1" applyProtection="1">
      <alignment horizontal="center" vertical="center"/>
      <protection hidden="1"/>
    </xf>
    <xf numFmtId="0" fontId="3" fillId="0" borderId="7" xfId="0" applyFont="1" applyBorder="1" applyAlignment="1">
      <alignment vertical="center"/>
    </xf>
    <xf numFmtId="0" fontId="4" fillId="0" borderId="11" xfId="0" applyFont="1" applyBorder="1"/>
    <xf numFmtId="0" fontId="6" fillId="5" borderId="12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49" fontId="6" fillId="5" borderId="12" xfId="0" applyNumberFormat="1" applyFont="1" applyFill="1" applyBorder="1" applyProtection="1">
      <protection locked="0"/>
    </xf>
    <xf numFmtId="9" fontId="4" fillId="14" borderId="8" xfId="0" applyNumberFormat="1" applyFont="1" applyFill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 shrinkToFit="1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 wrapText="1"/>
      <protection hidden="1"/>
    </xf>
    <xf numFmtId="1" fontId="4" fillId="15" borderId="8" xfId="0" applyNumberFormat="1" applyFont="1" applyFill="1" applyBorder="1" applyAlignment="1" applyProtection="1">
      <alignment horizontal="center" vertical="center"/>
      <protection locked="0"/>
    </xf>
    <xf numFmtId="1" fontId="4" fillId="5" borderId="8" xfId="0" applyNumberFormat="1" applyFont="1" applyFill="1" applyBorder="1" applyAlignment="1" applyProtection="1">
      <alignment horizontal="center" vertical="center"/>
      <protection hidden="1"/>
    </xf>
    <xf numFmtId="1" fontId="4" fillId="0" borderId="8" xfId="0" applyNumberFormat="1" applyFont="1" applyBorder="1" applyAlignment="1" applyProtection="1">
      <alignment horizontal="center" vertical="center"/>
      <protection hidden="1"/>
    </xf>
    <xf numFmtId="0" fontId="4" fillId="0" borderId="8" xfId="0" applyFont="1" applyBorder="1" applyAlignment="1" applyProtection="1">
      <alignment horizontal="center" vertical="center"/>
      <protection hidden="1"/>
    </xf>
    <xf numFmtId="0" fontId="4" fillId="0" borderId="24" xfId="0" applyFont="1" applyBorder="1" applyAlignment="1" applyProtection="1">
      <alignment horizontal="center" vertical="center" shrinkToFit="1"/>
      <protection hidden="1"/>
    </xf>
    <xf numFmtId="1" fontId="4" fillId="0" borderId="8" xfId="0" applyNumberFormat="1" applyFont="1" applyBorder="1" applyAlignment="1" applyProtection="1">
      <alignment horizontal="center" vertical="center"/>
      <protection locked="0"/>
    </xf>
    <xf numFmtId="0" fontId="4" fillId="0" borderId="24" xfId="0" applyFont="1" applyFill="1" applyBorder="1" applyAlignment="1" applyProtection="1">
      <alignment horizontal="center" vertical="center"/>
      <protection hidden="1"/>
    </xf>
    <xf numFmtId="0" fontId="4" fillId="15" borderId="8" xfId="0" applyFont="1" applyFill="1" applyBorder="1" applyAlignment="1" applyProtection="1">
      <alignment horizontal="center" vertical="center"/>
      <protection locked="0"/>
    </xf>
    <xf numFmtId="0" fontId="4" fillId="0" borderId="8" xfId="0" applyFont="1" applyFill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hidden="1"/>
    </xf>
    <xf numFmtId="0" fontId="3" fillId="0" borderId="8" xfId="0" applyFont="1" applyBorder="1" applyAlignment="1" applyProtection="1">
      <alignment horizontal="center" vertical="center" wrapText="1"/>
      <protection hidden="1"/>
    </xf>
    <xf numFmtId="0" fontId="3" fillId="0" borderId="18" xfId="0" applyFont="1" applyBorder="1" applyAlignment="1" applyProtection="1">
      <alignment horizontal="center" vertical="center" wrapText="1"/>
      <protection hidden="1"/>
    </xf>
    <xf numFmtId="0" fontId="0" fillId="0" borderId="12" xfId="0" applyBorder="1"/>
    <xf numFmtId="0" fontId="0" fillId="0" borderId="26" xfId="0" applyBorder="1"/>
    <xf numFmtId="0" fontId="8" fillId="0" borderId="27" xfId="0" applyFont="1" applyFill="1" applyBorder="1" applyAlignment="1" applyProtection="1">
      <alignment horizontal="center" vertical="center" wrapText="1"/>
      <protection hidden="1"/>
    </xf>
    <xf numFmtId="0" fontId="8" fillId="0" borderId="6" xfId="0" applyFont="1" applyFill="1" applyBorder="1" applyAlignment="1" applyProtection="1">
      <alignment horizontal="center" vertical="center" wrapText="1"/>
      <protection hidden="1"/>
    </xf>
    <xf numFmtId="0" fontId="8" fillId="0" borderId="6" xfId="0" applyFont="1" applyFill="1" applyBorder="1" applyAlignment="1" applyProtection="1">
      <alignment horizontal="center" vertical="center" wrapText="1"/>
      <protection hidden="1"/>
    </xf>
    <xf numFmtId="9" fontId="17" fillId="0" borderId="7" xfId="0" applyNumberFormat="1" applyFont="1" applyFill="1" applyBorder="1" applyAlignment="1" applyProtection="1">
      <alignment horizontal="center" vertical="center" wrapText="1"/>
      <protection hidden="1"/>
    </xf>
    <xf numFmtId="0" fontId="17" fillId="0" borderId="7" xfId="0" applyFont="1" applyFill="1" applyBorder="1" applyAlignment="1" applyProtection="1">
      <alignment horizontal="center" vertical="center" wrapText="1"/>
      <protection hidden="1"/>
    </xf>
    <xf numFmtId="0" fontId="17" fillId="0" borderId="7" xfId="0" applyFont="1" applyFill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vertical="center"/>
      <protection hidden="1"/>
    </xf>
    <xf numFmtId="0" fontId="16" fillId="0" borderId="2" xfId="0" applyFont="1" applyBorder="1" applyAlignment="1" applyProtection="1">
      <alignment vertical="center"/>
      <protection hidden="1"/>
    </xf>
    <xf numFmtId="2" fontId="10" fillId="0" borderId="30" xfId="0" applyNumberFormat="1" applyFont="1" applyBorder="1" applyAlignment="1" applyProtection="1">
      <alignment horizontal="center" vertical="center"/>
      <protection hidden="1"/>
    </xf>
    <xf numFmtId="2" fontId="10" fillId="0" borderId="26" xfId="0" applyNumberFormat="1" applyFont="1" applyBorder="1" applyAlignment="1" applyProtection="1">
      <alignment horizontal="center" vertical="center"/>
      <protection hidden="1"/>
    </xf>
    <xf numFmtId="2" fontId="10" fillId="0" borderId="26" xfId="0" applyNumberFormat="1" applyFont="1" applyFill="1" applyBorder="1" applyAlignment="1" applyProtection="1">
      <alignment horizontal="center" vertical="center"/>
      <protection hidden="1"/>
    </xf>
    <xf numFmtId="2" fontId="10" fillId="16" borderId="30" xfId="0" applyNumberFormat="1" applyFont="1" applyFill="1" applyBorder="1" applyAlignment="1" applyProtection="1">
      <alignment horizontal="center" vertical="center"/>
      <protection hidden="1"/>
    </xf>
    <xf numFmtId="2" fontId="10" fillId="17" borderId="12" xfId="0" applyNumberFormat="1" applyFont="1" applyFill="1" applyBorder="1" applyAlignment="1" applyProtection="1">
      <alignment horizontal="center" vertical="center"/>
      <protection hidden="1"/>
    </xf>
    <xf numFmtId="2" fontId="10" fillId="0" borderId="4" xfId="0" applyNumberFormat="1" applyFont="1" applyBorder="1" applyAlignment="1" applyProtection="1">
      <alignment horizontal="center" vertical="center"/>
      <protection hidden="1"/>
    </xf>
    <xf numFmtId="2" fontId="10" fillId="16" borderId="4" xfId="0" applyNumberFormat="1" applyFont="1" applyFill="1" applyBorder="1" applyAlignment="1" applyProtection="1">
      <alignment horizontal="center" vertical="center"/>
      <protection hidden="1"/>
    </xf>
    <xf numFmtId="0" fontId="10" fillId="0" borderId="31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vertical="center"/>
      <protection hidden="1"/>
    </xf>
    <xf numFmtId="0" fontId="19" fillId="0" borderId="0" xfId="0" applyFont="1" applyBorder="1" applyAlignment="1" applyProtection="1">
      <alignment vertical="top"/>
      <protection hidden="1"/>
    </xf>
    <xf numFmtId="0" fontId="19" fillId="0" borderId="0" xfId="0" applyFont="1" applyBorder="1" applyAlignment="1" applyProtection="1">
      <alignment vertical="center"/>
      <protection hidden="1"/>
    </xf>
    <xf numFmtId="0" fontId="19" fillId="0" borderId="0" xfId="0" applyFont="1" applyBorder="1" applyAlignment="1" applyProtection="1">
      <alignment vertical="center" shrinkToFit="1"/>
      <protection hidden="1"/>
    </xf>
    <xf numFmtId="0" fontId="25" fillId="0" borderId="37" xfId="0" applyFont="1" applyBorder="1" applyAlignment="1" applyProtection="1">
      <alignment horizontal="center" vertical="center"/>
      <protection hidden="1"/>
    </xf>
    <xf numFmtId="0" fontId="19" fillId="0" borderId="11" xfId="0" applyFont="1" applyBorder="1" applyAlignment="1" applyProtection="1">
      <alignment horizontal="center" vertical="center"/>
      <protection hidden="1"/>
    </xf>
    <xf numFmtId="0" fontId="26" fillId="0" borderId="2" xfId="0" applyFont="1" applyBorder="1" applyAlignment="1" applyProtection="1">
      <alignment horizontal="left" vertical="center"/>
      <protection hidden="1"/>
    </xf>
    <xf numFmtId="3" fontId="19" fillId="0" borderId="11" xfId="0" applyNumberFormat="1" applyFont="1" applyBorder="1" applyAlignment="1" applyProtection="1">
      <alignment horizontal="center" vertical="center"/>
      <protection hidden="1"/>
    </xf>
    <xf numFmtId="2" fontId="26" fillId="0" borderId="1" xfId="0" applyNumberFormat="1" applyFont="1" applyBorder="1" applyAlignment="1" applyProtection="1">
      <alignment horizontal="center" vertical="center"/>
      <protection hidden="1"/>
    </xf>
    <xf numFmtId="0" fontId="26" fillId="0" borderId="28" xfId="0" applyFont="1" applyBorder="1" applyAlignment="1" applyProtection="1">
      <alignment horizontal="center" vertical="center"/>
      <protection hidden="1"/>
    </xf>
    <xf numFmtId="0" fontId="26" fillId="0" borderId="11" xfId="0" applyFont="1" applyBorder="1" applyAlignment="1" applyProtection="1">
      <alignment horizontal="center" vertical="center"/>
      <protection hidden="1"/>
    </xf>
    <xf numFmtId="0" fontId="19" fillId="0" borderId="6" xfId="0" applyFont="1" applyBorder="1" applyAlignment="1" applyProtection="1">
      <alignment horizontal="center" vertical="center"/>
      <protection hidden="1"/>
    </xf>
    <xf numFmtId="0" fontId="25" fillId="0" borderId="0" xfId="0" applyFont="1" applyBorder="1" applyAlignment="1" applyProtection="1">
      <alignment horizontal="center" vertical="center"/>
      <protection hidden="1"/>
    </xf>
    <xf numFmtId="0" fontId="25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right" vertical="center"/>
      <protection hidden="1"/>
    </xf>
    <xf numFmtId="0" fontId="25" fillId="0" borderId="0" xfId="0" applyFont="1" applyAlignment="1" applyProtection="1">
      <alignment vertical="center"/>
      <protection hidden="1"/>
    </xf>
    <xf numFmtId="49" fontId="25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/>
    <xf numFmtId="2" fontId="10" fillId="0" borderId="40" xfId="0" applyNumberFormat="1" applyFont="1" applyBorder="1" applyAlignment="1" applyProtection="1">
      <alignment horizontal="center" vertical="center"/>
      <protection hidden="1"/>
    </xf>
    <xf numFmtId="0" fontId="10" fillId="5" borderId="12" xfId="0" applyFont="1" applyFill="1" applyBorder="1" applyProtection="1">
      <protection locked="0"/>
    </xf>
    <xf numFmtId="1" fontId="4" fillId="8" borderId="8" xfId="0" applyNumberFormat="1" applyFont="1" applyFill="1" applyBorder="1" applyAlignment="1" applyProtection="1">
      <alignment horizontal="center" vertical="center"/>
      <protection locked="0"/>
    </xf>
    <xf numFmtId="2" fontId="0" fillId="0" borderId="26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18" borderId="26" xfId="0" applyNumberFormat="1" applyFill="1" applyBorder="1" applyAlignment="1">
      <alignment horizontal="center" vertical="center"/>
    </xf>
    <xf numFmtId="1" fontId="4" fillId="0" borderId="8" xfId="0" applyNumberFormat="1" applyFont="1" applyFill="1" applyBorder="1" applyAlignment="1" applyProtection="1">
      <alignment horizontal="center" vertical="center"/>
      <protection hidden="1"/>
    </xf>
    <xf numFmtId="2" fontId="0" fillId="19" borderId="26" xfId="0" applyNumberFormat="1" applyFill="1" applyBorder="1" applyAlignment="1">
      <alignment horizontal="center" vertical="center"/>
    </xf>
    <xf numFmtId="0" fontId="29" fillId="0" borderId="0" xfId="0" applyFont="1"/>
    <xf numFmtId="2" fontId="0" fillId="0" borderId="0" xfId="0" applyNumberFormat="1" applyAlignment="1" applyProtection="1">
      <alignment horizontal="center" vertical="center"/>
      <protection hidden="1"/>
    </xf>
    <xf numFmtId="165" fontId="0" fillId="0" borderId="0" xfId="0" applyNumberFormat="1" applyAlignment="1" applyProtection="1">
      <alignment horizontal="center" vertical="center"/>
      <protection hidden="1"/>
    </xf>
    <xf numFmtId="2" fontId="0" fillId="20" borderId="26" xfId="0" applyNumberFormat="1" applyFill="1" applyBorder="1" applyAlignment="1">
      <alignment horizontal="center" vertical="center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9" fontId="4" fillId="14" borderId="8" xfId="0" applyNumberFormat="1" applyFont="1" applyFill="1" applyBorder="1" applyAlignment="1" applyProtection="1">
      <alignment horizontal="center" vertical="center"/>
      <protection locked="0"/>
    </xf>
    <xf numFmtId="9" fontId="4" fillId="14" borderId="8" xfId="0" applyNumberFormat="1" applyFont="1" applyFill="1" applyBorder="1" applyAlignment="1" applyProtection="1">
      <alignment vertical="center"/>
      <protection locked="0"/>
    </xf>
    <xf numFmtId="0" fontId="9" fillId="0" borderId="4" xfId="0" applyFont="1" applyBorder="1"/>
    <xf numFmtId="0" fontId="9" fillId="0" borderId="4" xfId="0" applyFont="1" applyBorder="1" applyAlignment="1">
      <alignment horizontal="left" vertical="center"/>
    </xf>
    <xf numFmtId="0" fontId="9" fillId="0" borderId="38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horizontal="center" vertical="center" wrapText="1"/>
    </xf>
    <xf numFmtId="9" fontId="4" fillId="14" borderId="8" xfId="0" applyNumberFormat="1" applyFont="1" applyFill="1" applyBorder="1" applyAlignment="1" applyProtection="1">
      <alignment horizontal="center" vertical="center"/>
      <protection hidden="1"/>
    </xf>
    <xf numFmtId="9" fontId="4" fillId="14" borderId="8" xfId="1" applyFont="1" applyFill="1" applyBorder="1" applyAlignment="1" applyProtection="1">
      <alignment horizontal="center" vertical="center"/>
      <protection locked="0"/>
    </xf>
    <xf numFmtId="0" fontId="0" fillId="0" borderId="0" xfId="0" applyBorder="1"/>
    <xf numFmtId="0" fontId="0" fillId="0" borderId="32" xfId="0" applyBorder="1"/>
    <xf numFmtId="0" fontId="0" fillId="0" borderId="14" xfId="0" applyBorder="1"/>
    <xf numFmtId="0" fontId="0" fillId="0" borderId="3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7" xfId="0" applyBorder="1"/>
    <xf numFmtId="0" fontId="16" fillId="0" borderId="0" xfId="0" applyFont="1" applyAlignment="1">
      <alignment horizontal="center" vertical="center"/>
    </xf>
    <xf numFmtId="0" fontId="32" fillId="0" borderId="0" xfId="0" applyFont="1"/>
    <xf numFmtId="0" fontId="3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9" fillId="21" borderId="8" xfId="0" applyFont="1" applyFill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26" xfId="0" applyFont="1" applyBorder="1"/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/>
    <xf numFmtId="0" fontId="6" fillId="5" borderId="12" xfId="0" applyFont="1" applyFill="1" applyBorder="1" applyAlignment="1" applyProtection="1">
      <alignment horizontal="left"/>
      <protection locked="0"/>
    </xf>
    <xf numFmtId="0" fontId="6" fillId="5" borderId="50" xfId="0" applyFont="1" applyFill="1" applyBorder="1" applyAlignment="1" applyProtection="1">
      <alignment horizontal="left"/>
      <protection locked="0"/>
    </xf>
    <xf numFmtId="0" fontId="4" fillId="4" borderId="3" xfId="0" applyFont="1" applyFill="1" applyBorder="1" applyAlignment="1" applyProtection="1">
      <alignment horizontal="center" vertical="center"/>
      <protection locked="0"/>
    </xf>
    <xf numFmtId="0" fontId="4" fillId="4" borderId="7" xfId="0" applyFont="1" applyFill="1" applyBorder="1" applyAlignment="1" applyProtection="1">
      <alignment horizontal="center" vertical="center"/>
      <protection locked="0"/>
    </xf>
    <xf numFmtId="49" fontId="6" fillId="5" borderId="12" xfId="0" applyNumberFormat="1" applyFont="1" applyFill="1" applyBorder="1" applyAlignment="1" applyProtection="1">
      <alignment horizontal="left"/>
      <protection locked="0"/>
    </xf>
    <xf numFmtId="0" fontId="10" fillId="5" borderId="12" xfId="0" applyFont="1" applyFill="1" applyBorder="1" applyAlignment="1" applyProtection="1">
      <alignment horizontal="left"/>
      <protection locked="0"/>
    </xf>
    <xf numFmtId="14" fontId="6" fillId="5" borderId="12" xfId="0" applyNumberFormat="1" applyFont="1" applyFill="1" applyBorder="1" applyAlignment="1" applyProtection="1">
      <alignment horizontal="left"/>
      <protection locked="0"/>
    </xf>
    <xf numFmtId="14" fontId="9" fillId="21" borderId="8" xfId="0" applyNumberFormat="1" applyFont="1" applyFill="1" applyBorder="1" applyAlignment="1">
      <alignment horizontal="center" vertical="center"/>
    </xf>
    <xf numFmtId="0" fontId="36" fillId="5" borderId="26" xfId="0" applyFont="1" applyFill="1" applyBorder="1" applyAlignment="1" applyProtection="1">
      <alignment horizontal="left"/>
      <protection locked="0"/>
    </xf>
    <xf numFmtId="0" fontId="36" fillId="5" borderId="2" xfId="0" applyFont="1" applyFill="1" applyBorder="1" applyAlignment="1" applyProtection="1">
      <protection locked="0"/>
    </xf>
    <xf numFmtId="0" fontId="36" fillId="5" borderId="40" xfId="0" applyFont="1" applyFill="1" applyBorder="1" applyAlignment="1" applyProtection="1">
      <protection locked="0"/>
    </xf>
    <xf numFmtId="0" fontId="36" fillId="5" borderId="2" xfId="0" applyFont="1" applyFill="1" applyBorder="1" applyAlignment="1" applyProtection="1">
      <alignment horizontal="left"/>
      <protection locked="0"/>
    </xf>
    <xf numFmtId="0" fontId="36" fillId="5" borderId="12" xfId="0" applyFont="1" applyFill="1" applyBorder="1" applyAlignment="1" applyProtection="1">
      <alignment horizontal="left"/>
      <protection locked="0"/>
    </xf>
    <xf numFmtId="49" fontId="36" fillId="5" borderId="12" xfId="0" applyNumberFormat="1" applyFont="1" applyFill="1" applyBorder="1" applyAlignment="1" applyProtection="1">
      <alignment horizontal="left"/>
      <protection locked="0"/>
    </xf>
    <xf numFmtId="0" fontId="36" fillId="5" borderId="5" xfId="0" applyFont="1" applyFill="1" applyBorder="1" applyAlignment="1" applyProtection="1">
      <protection locked="0"/>
    </xf>
    <xf numFmtId="0" fontId="36" fillId="5" borderId="16" xfId="0" applyFont="1" applyFill="1" applyBorder="1" applyAlignment="1" applyProtection="1">
      <protection locked="0"/>
    </xf>
    <xf numFmtId="0" fontId="36" fillId="5" borderId="5" xfId="0" applyFont="1" applyFill="1" applyBorder="1" applyAlignment="1" applyProtection="1">
      <alignment horizontal="left"/>
      <protection locked="0"/>
    </xf>
    <xf numFmtId="0" fontId="36" fillId="5" borderId="12" xfId="0" applyFont="1" applyFill="1" applyBorder="1" applyProtection="1">
      <protection locked="0"/>
    </xf>
    <xf numFmtId="0" fontId="36" fillId="5" borderId="5" xfId="0" applyFont="1" applyFill="1" applyBorder="1" applyProtection="1">
      <protection locked="0"/>
    </xf>
    <xf numFmtId="0" fontId="37" fillId="0" borderId="12" xfId="0" applyFont="1" applyBorder="1"/>
    <xf numFmtId="0" fontId="37" fillId="0" borderId="5" xfId="0" applyFont="1" applyBorder="1"/>
    <xf numFmtId="0" fontId="37" fillId="0" borderId="16" xfId="0" applyFont="1" applyBorder="1"/>
    <xf numFmtId="0" fontId="36" fillId="5" borderId="0" xfId="0" applyFont="1" applyFill="1" applyAlignment="1" applyProtection="1">
      <protection locked="0"/>
    </xf>
    <xf numFmtId="0" fontId="38" fillId="0" borderId="0" xfId="0" applyFont="1" applyAlignment="1">
      <alignment horizontal="center"/>
    </xf>
    <xf numFmtId="0" fontId="10" fillId="0" borderId="43" xfId="0" applyFont="1" applyFill="1" applyBorder="1" applyAlignment="1" applyProtection="1">
      <alignment vertical="center"/>
      <protection locked="0"/>
    </xf>
    <xf numFmtId="0" fontId="10" fillId="0" borderId="39" xfId="0" applyFont="1" applyFill="1" applyBorder="1" applyAlignment="1" applyProtection="1">
      <alignment vertical="center"/>
      <protection locked="0"/>
    </xf>
    <xf numFmtId="0" fontId="3" fillId="0" borderId="30" xfId="0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0" fontId="4" fillId="3" borderId="3" xfId="0" applyFont="1" applyFill="1" applyBorder="1" applyAlignment="1" applyProtection="1">
      <alignment horizontal="left"/>
      <protection locked="0"/>
    </xf>
    <xf numFmtId="0" fontId="3" fillId="0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4" borderId="3" xfId="0" applyFont="1" applyFill="1" applyBorder="1" applyAlignment="1" applyProtection="1">
      <alignment horizontal="center" vertical="center"/>
      <protection locked="0"/>
    </xf>
    <xf numFmtId="0" fontId="3" fillId="0" borderId="4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4" fillId="4" borderId="6" xfId="0" applyFont="1" applyFill="1" applyBorder="1" applyAlignment="1" applyProtection="1">
      <alignment horizontal="center" vertical="center"/>
      <protection locked="0"/>
    </xf>
    <xf numFmtId="0" fontId="3" fillId="0" borderId="38" xfId="0" applyFont="1" applyBorder="1" applyAlignment="1">
      <alignment horizontal="left" vertical="center"/>
    </xf>
    <xf numFmtId="0" fontId="3" fillId="0" borderId="39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4" fillId="4" borderId="7" xfId="0" applyFont="1" applyFill="1" applyBorder="1" applyAlignment="1" applyProtection="1">
      <alignment horizontal="center" vertical="center"/>
      <protection locked="0"/>
    </xf>
    <xf numFmtId="0" fontId="4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 wrapText="1"/>
    </xf>
    <xf numFmtId="0" fontId="5" fillId="5" borderId="44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11" xfId="0" applyFont="1" applyBorder="1" applyAlignment="1" applyProtection="1">
      <alignment horizontal="left" vertical="center"/>
      <protection locked="0"/>
    </xf>
    <xf numFmtId="49" fontId="4" fillId="0" borderId="11" xfId="0" applyNumberFormat="1" applyFont="1" applyBorder="1" applyAlignment="1" applyProtection="1">
      <alignment horizontal="left" vertical="center"/>
      <protection locked="0"/>
    </xf>
    <xf numFmtId="0" fontId="4" fillId="0" borderId="6" xfId="0" applyFont="1" applyBorder="1" applyAlignment="1" applyProtection="1">
      <alignment horizontal="left" vertical="center"/>
      <protection locked="0"/>
    </xf>
    <xf numFmtId="0" fontId="4" fillId="0" borderId="28" xfId="0" applyFont="1" applyBorder="1" applyAlignment="1" applyProtection="1">
      <alignment horizontal="left" vertical="center"/>
      <protection locked="0"/>
    </xf>
    <xf numFmtId="0" fontId="4" fillId="0" borderId="32" xfId="0" applyFont="1" applyBorder="1" applyAlignment="1" applyProtection="1">
      <alignment horizontal="left" vertical="center"/>
      <protection locked="0"/>
    </xf>
    <xf numFmtId="0" fontId="4" fillId="0" borderId="10" xfId="0" applyFont="1" applyBorder="1" applyAlignment="1" applyProtection="1">
      <alignment horizontal="left" vertical="center"/>
      <protection locked="0"/>
    </xf>
    <xf numFmtId="0" fontId="4" fillId="0" borderId="28" xfId="0" applyNumberFormat="1" applyFont="1" applyBorder="1" applyAlignment="1" applyProtection="1">
      <alignment horizontal="left" vertical="center"/>
      <protection locked="0"/>
    </xf>
    <xf numFmtId="0" fontId="4" fillId="0" borderId="10" xfId="0" applyNumberFormat="1" applyFont="1" applyBorder="1" applyAlignment="1" applyProtection="1">
      <alignment horizontal="left" vertical="center"/>
      <protection locked="0"/>
    </xf>
    <xf numFmtId="0" fontId="27" fillId="0" borderId="0" xfId="0" applyFont="1" applyFill="1" applyAlignment="1">
      <alignment horizontal="center" vertical="center" wrapText="1"/>
    </xf>
    <xf numFmtId="0" fontId="10" fillId="0" borderId="12" xfId="0" applyFont="1" applyFill="1" applyBorder="1" applyAlignment="1" applyProtection="1">
      <alignment vertical="center"/>
      <protection locked="0"/>
    </xf>
    <xf numFmtId="0" fontId="10" fillId="0" borderId="31" xfId="0" applyFont="1" applyFill="1" applyBorder="1" applyAlignment="1" applyProtection="1">
      <alignment vertical="center"/>
      <protection locked="0"/>
    </xf>
    <xf numFmtId="0" fontId="7" fillId="6" borderId="25" xfId="0" applyFont="1" applyFill="1" applyBorder="1" applyAlignment="1">
      <alignment horizontal="center" vertical="center" wrapText="1"/>
    </xf>
    <xf numFmtId="0" fontId="7" fillId="6" borderId="34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36" xfId="0" applyFont="1" applyFill="1" applyBorder="1" applyAlignment="1">
      <alignment horizontal="center" vertical="center" wrapText="1"/>
    </xf>
    <xf numFmtId="0" fontId="7" fillId="6" borderId="37" xfId="0" applyFont="1" applyFill="1" applyBorder="1" applyAlignment="1">
      <alignment horizontal="center" vertical="center" wrapText="1"/>
    </xf>
    <xf numFmtId="0" fontId="7" fillId="6" borderId="44" xfId="0" applyFont="1" applyFill="1" applyBorder="1" applyAlignment="1">
      <alignment horizontal="center" vertical="center" wrapText="1"/>
    </xf>
    <xf numFmtId="0" fontId="8" fillId="12" borderId="27" xfId="0" applyFont="1" applyFill="1" applyBorder="1" applyAlignment="1">
      <alignment horizontal="center" vertical="center"/>
    </xf>
    <xf numFmtId="0" fontId="8" fillId="12" borderId="46" xfId="0" applyFont="1" applyFill="1" applyBorder="1" applyAlignment="1">
      <alignment horizontal="center" vertical="center"/>
    </xf>
    <xf numFmtId="0" fontId="8" fillId="12" borderId="45" xfId="0" applyFont="1" applyFill="1" applyBorder="1" applyAlignment="1">
      <alignment horizontal="center" vertical="center"/>
    </xf>
    <xf numFmtId="0" fontId="10" fillId="0" borderId="12" xfId="0" applyFont="1" applyFill="1" applyBorder="1" applyAlignment="1" applyProtection="1">
      <alignment vertical="top"/>
      <protection locked="0"/>
    </xf>
    <xf numFmtId="0" fontId="10" fillId="0" borderId="31" xfId="0" applyFont="1" applyFill="1" applyBorder="1" applyAlignment="1" applyProtection="1">
      <alignment vertical="top"/>
      <protection locked="0"/>
    </xf>
    <xf numFmtId="0" fontId="5" fillId="5" borderId="18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 applyProtection="1">
      <alignment horizontal="left"/>
      <protection locked="0"/>
    </xf>
    <xf numFmtId="0" fontId="6" fillId="5" borderId="16" xfId="0" applyFont="1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14" fillId="9" borderId="1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5" fillId="13" borderId="8" xfId="0" applyFont="1" applyFill="1" applyBorder="1" applyAlignment="1" applyProtection="1">
      <alignment horizontal="center" vertical="center"/>
      <protection hidden="1"/>
    </xf>
    <xf numFmtId="0" fontId="11" fillId="2" borderId="17" xfId="2" applyFont="1" applyBorder="1" applyAlignment="1" applyProtection="1">
      <alignment horizontal="center" vertical="center"/>
      <protection hidden="1"/>
    </xf>
    <xf numFmtId="0" fontId="11" fillId="2" borderId="21" xfId="2" applyFont="1" applyBorder="1" applyAlignment="1" applyProtection="1">
      <alignment horizontal="center" vertical="center"/>
      <protection hidden="1"/>
    </xf>
    <xf numFmtId="0" fontId="11" fillId="2" borderId="24" xfId="2" applyFont="1" applyBorder="1" applyAlignment="1" applyProtection="1">
      <alignment horizontal="center" vertical="center"/>
      <protection hidden="1"/>
    </xf>
    <xf numFmtId="0" fontId="11" fillId="2" borderId="8" xfId="2" applyFont="1" applyBorder="1" applyAlignment="1" applyProtection="1">
      <alignment horizontal="center" vertical="center" wrapText="1"/>
      <protection hidden="1"/>
    </xf>
    <xf numFmtId="0" fontId="12" fillId="7" borderId="18" xfId="0" applyFont="1" applyFill="1" applyBorder="1" applyAlignment="1" applyProtection="1">
      <alignment horizontal="center" vertical="center"/>
      <protection hidden="1"/>
    </xf>
    <xf numFmtId="0" fontId="12" fillId="7" borderId="19" xfId="0" applyFont="1" applyFill="1" applyBorder="1" applyAlignment="1" applyProtection="1">
      <alignment horizontal="center" vertical="center"/>
      <protection hidden="1"/>
    </xf>
    <xf numFmtId="0" fontId="12" fillId="7" borderId="20" xfId="0" applyFont="1" applyFill="1" applyBorder="1" applyAlignment="1" applyProtection="1">
      <alignment horizontal="center" vertical="center"/>
      <protection hidden="1"/>
    </xf>
    <xf numFmtId="0" fontId="13" fillId="8" borderId="18" xfId="0" applyFont="1" applyFill="1" applyBorder="1" applyAlignment="1">
      <alignment horizontal="center" vertical="center"/>
    </xf>
    <xf numFmtId="0" fontId="13" fillId="8" borderId="19" xfId="0" applyFont="1" applyFill="1" applyBorder="1" applyAlignment="1">
      <alignment horizontal="center" vertical="center"/>
    </xf>
    <xf numFmtId="9" fontId="30" fillId="0" borderId="8" xfId="0" applyNumberFormat="1" applyFont="1" applyBorder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center" vertical="center"/>
      <protection hidden="1"/>
    </xf>
    <xf numFmtId="14" fontId="4" fillId="14" borderId="8" xfId="0" applyNumberFormat="1" applyFont="1" applyFill="1" applyBorder="1" applyAlignment="1" applyProtection="1">
      <alignment horizontal="center" vertical="center"/>
      <protection locked="0"/>
    </xf>
    <xf numFmtId="0" fontId="31" fillId="14" borderId="8" xfId="0" applyNumberFormat="1" applyFont="1" applyFill="1" applyBorder="1" applyAlignment="1" applyProtection="1">
      <alignment horizontal="center" vertical="center"/>
      <protection hidden="1"/>
    </xf>
    <xf numFmtId="0" fontId="3" fillId="13" borderId="17" xfId="0" applyFont="1" applyFill="1" applyBorder="1" applyAlignment="1">
      <alignment horizontal="center" vertical="center"/>
    </xf>
    <xf numFmtId="0" fontId="3" fillId="13" borderId="21" xfId="0" applyFont="1" applyFill="1" applyBorder="1" applyAlignment="1">
      <alignment horizontal="center" vertical="center"/>
    </xf>
    <xf numFmtId="0" fontId="3" fillId="13" borderId="24" xfId="0" applyFont="1" applyFill="1" applyBorder="1" applyAlignment="1">
      <alignment horizontal="center" vertical="center"/>
    </xf>
    <xf numFmtId="0" fontId="4" fillId="14" borderId="8" xfId="0" applyNumberFormat="1" applyFont="1" applyFill="1" applyBorder="1" applyAlignment="1" applyProtection="1">
      <alignment horizontal="center" vertical="center"/>
      <protection hidden="1"/>
    </xf>
    <xf numFmtId="0" fontId="8" fillId="11" borderId="8" xfId="0" applyFont="1" applyFill="1" applyBorder="1" applyAlignment="1" applyProtection="1">
      <alignment horizontal="center" vertical="center" wrapText="1"/>
      <protection hidden="1"/>
    </xf>
    <xf numFmtId="0" fontId="8" fillId="11" borderId="18" xfId="0" applyFont="1" applyFill="1" applyBorder="1" applyAlignment="1" applyProtection="1">
      <alignment horizontal="center" vertical="center" wrapText="1"/>
      <protection hidden="1"/>
    </xf>
    <xf numFmtId="0" fontId="3" fillId="12" borderId="22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0" fontId="3" fillId="10" borderId="8" xfId="0" applyFont="1" applyFill="1" applyBorder="1" applyAlignment="1" applyProtection="1">
      <alignment horizontal="center" vertical="center" wrapText="1"/>
      <protection hidden="1"/>
    </xf>
    <xf numFmtId="0" fontId="5" fillId="0" borderId="2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3" fillId="10" borderId="18" xfId="0" applyFont="1" applyFill="1" applyBorder="1" applyAlignment="1" applyProtection="1">
      <alignment horizontal="center" vertical="center" wrapText="1"/>
      <protection hidden="1"/>
    </xf>
    <xf numFmtId="0" fontId="3" fillId="10" borderId="19" xfId="0" applyFont="1" applyFill="1" applyBorder="1" applyAlignment="1" applyProtection="1">
      <alignment horizontal="center" vertical="center" wrapText="1"/>
      <protection hidden="1"/>
    </xf>
    <xf numFmtId="0" fontId="18" fillId="6" borderId="0" xfId="0" applyFont="1" applyFill="1" applyAlignment="1">
      <alignment horizontal="center"/>
    </xf>
    <xf numFmtId="0" fontId="8" fillId="0" borderId="25" xfId="0" applyFont="1" applyFill="1" applyBorder="1" applyAlignment="1" applyProtection="1">
      <alignment horizontal="center" vertical="center" wrapText="1"/>
      <protection hidden="1"/>
    </xf>
    <xf numFmtId="0" fontId="8" fillId="0" borderId="9" xfId="0" applyFont="1" applyFill="1" applyBorder="1" applyAlignment="1" applyProtection="1">
      <alignment horizontal="center" vertical="center" wrapText="1"/>
      <protection hidden="1"/>
    </xf>
    <xf numFmtId="0" fontId="8" fillId="0" borderId="28" xfId="0" applyFont="1" applyFill="1" applyBorder="1" applyAlignment="1" applyProtection="1">
      <alignment horizontal="center" vertical="center" wrapText="1"/>
      <protection hidden="1"/>
    </xf>
    <xf numFmtId="0" fontId="8" fillId="0" borderId="10" xfId="0" applyFont="1" applyFill="1" applyBorder="1" applyAlignment="1" applyProtection="1">
      <alignment horizontal="center" vertical="center" wrapText="1"/>
      <protection hidden="1"/>
    </xf>
    <xf numFmtId="0" fontId="9" fillId="0" borderId="17" xfId="0" applyFont="1" applyFill="1" applyBorder="1" applyAlignment="1" applyProtection="1">
      <alignment horizontal="center" vertical="center" wrapText="1"/>
      <protection hidden="1"/>
    </xf>
    <xf numFmtId="0" fontId="9" fillId="0" borderId="21" xfId="0" applyFont="1" applyFill="1" applyBorder="1" applyAlignment="1" applyProtection="1">
      <alignment horizontal="center" vertical="center" wrapText="1"/>
      <protection hidden="1"/>
    </xf>
    <xf numFmtId="0" fontId="9" fillId="0" borderId="24" xfId="0" applyFont="1" applyFill="1" applyBorder="1" applyAlignment="1" applyProtection="1">
      <alignment horizontal="center" vertical="center" wrapText="1"/>
      <protection hidden="1"/>
    </xf>
    <xf numFmtId="0" fontId="16" fillId="0" borderId="13" xfId="0" applyFont="1" applyFill="1" applyBorder="1" applyAlignment="1" applyProtection="1">
      <alignment horizontal="center" vertical="center" wrapText="1"/>
      <protection hidden="1"/>
    </xf>
    <xf numFmtId="0" fontId="16" fillId="0" borderId="29" xfId="0" applyFont="1" applyFill="1" applyBorder="1" applyAlignment="1" applyProtection="1">
      <alignment horizontal="center" vertical="center" wrapText="1"/>
      <protection hidden="1"/>
    </xf>
    <xf numFmtId="0" fontId="8" fillId="0" borderId="6" xfId="0" applyFont="1" applyFill="1" applyBorder="1" applyAlignment="1" applyProtection="1">
      <alignment horizontal="center" vertical="center" wrapText="1"/>
      <protection hidden="1"/>
    </xf>
    <xf numFmtId="0" fontId="8" fillId="0" borderId="3" xfId="0" applyFont="1" applyFill="1" applyBorder="1" applyAlignment="1" applyProtection="1">
      <alignment horizontal="center" vertical="center"/>
      <protection hidden="1"/>
    </xf>
    <xf numFmtId="0" fontId="8" fillId="0" borderId="6" xfId="0" applyFont="1" applyFill="1" applyBorder="1" applyAlignment="1" applyProtection="1">
      <alignment horizontal="center" vertical="center"/>
      <protection hidden="1"/>
    </xf>
    <xf numFmtId="0" fontId="8" fillId="0" borderId="7" xfId="0" applyFont="1" applyFill="1" applyBorder="1" applyAlignment="1" applyProtection="1">
      <alignment horizontal="center" vertical="center"/>
      <protection hidden="1"/>
    </xf>
    <xf numFmtId="0" fontId="12" fillId="0" borderId="3" xfId="0" applyFont="1" applyFill="1" applyBorder="1" applyAlignment="1" applyProtection="1">
      <alignment horizontal="center" vertical="center"/>
      <protection hidden="1"/>
    </xf>
    <xf numFmtId="0" fontId="19" fillId="0" borderId="14" xfId="0" applyFont="1" applyBorder="1" applyAlignment="1" applyProtection="1">
      <alignment horizontal="left" vertical="top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21" fillId="0" borderId="0" xfId="0" applyFont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horizontal="center" vertical="center"/>
      <protection hidden="1"/>
    </xf>
    <xf numFmtId="0" fontId="19" fillId="0" borderId="0" xfId="0" applyFont="1" applyBorder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center" vertical="center"/>
      <protection hidden="1"/>
    </xf>
    <xf numFmtId="0" fontId="24" fillId="0" borderId="0" xfId="0" applyFont="1" applyAlignment="1" applyProtection="1">
      <alignment horizontal="center" vertical="center"/>
      <protection hidden="1"/>
    </xf>
    <xf numFmtId="0" fontId="19" fillId="0" borderId="32" xfId="0" applyFont="1" applyBorder="1" applyAlignment="1" applyProtection="1">
      <alignment horizontal="left" vertical="center"/>
      <protection hidden="1"/>
    </xf>
    <xf numFmtId="0" fontId="19" fillId="0" borderId="14" xfId="0" applyFont="1" applyBorder="1" applyAlignment="1" applyProtection="1">
      <alignment horizontal="left"/>
      <protection hidden="1"/>
    </xf>
    <xf numFmtId="0" fontId="19" fillId="0" borderId="14" xfId="0" applyFont="1" applyBorder="1" applyAlignment="1" applyProtection="1">
      <alignment horizontal="left" vertical="center"/>
      <protection hidden="1"/>
    </xf>
    <xf numFmtId="0" fontId="25" fillId="0" borderId="17" xfId="0" applyFont="1" applyBorder="1" applyAlignment="1" applyProtection="1">
      <alignment horizontal="center" vertical="center" wrapText="1"/>
      <protection hidden="1"/>
    </xf>
    <xf numFmtId="0" fontId="19" fillId="0" borderId="21" xfId="0" applyFont="1" applyBorder="1" applyAlignment="1" applyProtection="1">
      <alignment horizontal="center" vertical="center" wrapText="1"/>
      <protection hidden="1"/>
    </xf>
    <xf numFmtId="0" fontId="19" fillId="0" borderId="24" xfId="0" applyFont="1" applyBorder="1" applyAlignment="1" applyProtection="1">
      <alignment horizontal="center" vertical="center" wrapText="1"/>
      <protection hidden="1"/>
    </xf>
    <xf numFmtId="0" fontId="25" fillId="0" borderId="34" xfId="0" applyFont="1" applyBorder="1" applyAlignment="1" applyProtection="1">
      <alignment horizontal="center" vertical="center" wrapText="1"/>
      <protection hidden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0" fontId="25" fillId="0" borderId="25" xfId="0" applyFont="1" applyBorder="1" applyAlignment="1" applyProtection="1">
      <alignment horizontal="center" vertical="center" wrapText="1"/>
      <protection hidden="1"/>
    </xf>
    <xf numFmtId="0" fontId="19" fillId="0" borderId="35" xfId="0" applyFont="1" applyBorder="1" applyAlignment="1" applyProtection="1">
      <alignment horizontal="center" vertical="center" wrapText="1"/>
      <protection hidden="1"/>
    </xf>
    <xf numFmtId="0" fontId="19" fillId="0" borderId="36" xfId="0" applyFont="1" applyBorder="1" applyAlignment="1" applyProtection="1">
      <alignment horizontal="center" vertical="center" wrapText="1"/>
      <protection hidden="1"/>
    </xf>
    <xf numFmtId="0" fontId="25" fillId="0" borderId="21" xfId="0" applyFont="1" applyBorder="1" applyAlignment="1" applyProtection="1">
      <alignment horizontal="center" vertical="center" wrapText="1"/>
      <protection hidden="1"/>
    </xf>
    <xf numFmtId="0" fontId="25" fillId="0" borderId="24" xfId="0" applyFont="1" applyBorder="1" applyAlignment="1" applyProtection="1">
      <alignment horizontal="center" vertical="center" wrapText="1"/>
      <protection hidden="1"/>
    </xf>
    <xf numFmtId="164" fontId="25" fillId="0" borderId="37" xfId="0" applyNumberFormat="1" applyFont="1" applyBorder="1" applyAlignment="1" applyProtection="1">
      <alignment horizontal="center" vertical="center"/>
      <protection hidden="1"/>
    </xf>
    <xf numFmtId="0" fontId="28" fillId="0" borderId="18" xfId="0" applyFont="1" applyBorder="1" applyAlignment="1" applyProtection="1">
      <alignment horizontal="center" vertical="center"/>
      <protection hidden="1"/>
    </xf>
    <xf numFmtId="0" fontId="28" fillId="0" borderId="19" xfId="0" applyFont="1" applyBorder="1" applyAlignment="1" applyProtection="1">
      <alignment horizontal="center" vertical="center"/>
      <protection hidden="1"/>
    </xf>
    <xf numFmtId="0" fontId="28" fillId="0" borderId="20" xfId="0" applyFont="1" applyBorder="1" applyAlignment="1" applyProtection="1">
      <alignment horizontal="center" vertical="center"/>
      <protection hidden="1"/>
    </xf>
    <xf numFmtId="49" fontId="19" fillId="0" borderId="4" xfId="0" applyNumberFormat="1" applyFont="1" applyBorder="1" applyAlignment="1" applyProtection="1">
      <alignment horizontal="center" vertical="center"/>
      <protection hidden="1"/>
    </xf>
    <xf numFmtId="49" fontId="19" fillId="0" borderId="31" xfId="0" applyNumberFormat="1" applyFont="1" applyBorder="1" applyAlignment="1" applyProtection="1">
      <alignment horizontal="center" vertical="center"/>
      <protection hidden="1"/>
    </xf>
    <xf numFmtId="49" fontId="25" fillId="0" borderId="38" xfId="0" applyNumberFormat="1" applyFont="1" applyBorder="1" applyAlignment="1" applyProtection="1">
      <alignment horizontal="center" vertical="center"/>
      <protection hidden="1"/>
    </xf>
    <xf numFmtId="49" fontId="25" fillId="0" borderId="39" xfId="0" applyNumberFormat="1" applyFont="1" applyBorder="1" applyAlignment="1" applyProtection="1">
      <alignment horizontal="center" vertical="center"/>
      <protection hidden="1"/>
    </xf>
    <xf numFmtId="0" fontId="25" fillId="0" borderId="0" xfId="0" applyFont="1" applyAlignment="1" applyProtection="1">
      <alignment horizontal="center" vertical="center"/>
      <protection hidden="1"/>
    </xf>
    <xf numFmtId="0" fontId="25" fillId="0" borderId="19" xfId="0" applyFont="1" applyBorder="1" applyAlignment="1" applyProtection="1">
      <alignment horizontal="center" vertical="center"/>
      <protection hidden="1"/>
    </xf>
    <xf numFmtId="0" fontId="25" fillId="0" borderId="20" xfId="0" applyFont="1" applyBorder="1" applyAlignment="1" applyProtection="1">
      <alignment horizontal="center" vertical="center"/>
      <protection hidden="1"/>
    </xf>
    <xf numFmtId="0" fontId="25" fillId="0" borderId="18" xfId="0" applyFont="1" applyBorder="1" applyAlignment="1" applyProtection="1">
      <alignment horizontal="center" vertical="center"/>
      <protection hidden="1"/>
    </xf>
    <xf numFmtId="49" fontId="19" fillId="0" borderId="1" xfId="0" applyNumberFormat="1" applyFont="1" applyBorder="1" applyAlignment="1" applyProtection="1">
      <alignment horizontal="center" vertical="center"/>
      <protection hidden="1"/>
    </xf>
    <xf numFmtId="49" fontId="19" fillId="0" borderId="48" xfId="0" applyNumberFormat="1" applyFont="1" applyBorder="1" applyAlignment="1" applyProtection="1">
      <alignment horizontal="center" vertical="center"/>
      <protection hidden="1"/>
    </xf>
    <xf numFmtId="1" fontId="19" fillId="0" borderId="40" xfId="0" applyNumberFormat="1" applyFont="1" applyBorder="1" applyAlignment="1" applyProtection="1">
      <alignment horizontal="center" vertical="center"/>
      <protection hidden="1"/>
    </xf>
    <xf numFmtId="1" fontId="19" fillId="0" borderId="2" xfId="0" applyNumberFormat="1" applyFont="1" applyBorder="1" applyAlignment="1" applyProtection="1">
      <alignment horizontal="center" vertical="center"/>
      <protection hidden="1"/>
    </xf>
    <xf numFmtId="2" fontId="19" fillId="0" borderId="30" xfId="1" applyNumberFormat="1" applyFont="1" applyBorder="1" applyAlignment="1" applyProtection="1">
      <alignment horizontal="center" vertical="center"/>
      <protection hidden="1"/>
    </xf>
    <xf numFmtId="2" fontId="19" fillId="0" borderId="33" xfId="1" applyNumberFormat="1" applyFont="1" applyBorder="1" applyAlignment="1" applyProtection="1">
      <alignment horizontal="center" vertical="center"/>
      <protection hidden="1"/>
    </xf>
    <xf numFmtId="1" fontId="19" fillId="0" borderId="16" xfId="0" applyNumberFormat="1" applyFont="1" applyBorder="1" applyAlignment="1" applyProtection="1">
      <alignment horizontal="center" vertical="center"/>
      <protection hidden="1"/>
    </xf>
    <xf numFmtId="1" fontId="19" fillId="0" borderId="5" xfId="0" applyNumberFormat="1" applyFont="1" applyBorder="1" applyAlignment="1" applyProtection="1">
      <alignment horizontal="center" vertical="center"/>
      <protection hidden="1"/>
    </xf>
    <xf numFmtId="2" fontId="19" fillId="0" borderId="13" xfId="1" applyNumberFormat="1" applyFont="1" applyBorder="1" applyAlignment="1" applyProtection="1">
      <alignment horizontal="center" vertical="center"/>
      <protection hidden="1"/>
    </xf>
    <xf numFmtId="2" fontId="19" fillId="0" borderId="15" xfId="1" applyNumberFormat="1" applyFont="1" applyBorder="1" applyAlignment="1" applyProtection="1">
      <alignment horizontal="center" vertical="center"/>
      <protection hidden="1"/>
    </xf>
    <xf numFmtId="0" fontId="19" fillId="0" borderId="41" xfId="0" applyFont="1" applyBorder="1" applyAlignment="1" applyProtection="1">
      <alignment horizontal="center" vertical="center"/>
      <protection hidden="1"/>
    </xf>
    <xf numFmtId="0" fontId="19" fillId="0" borderId="42" xfId="0" applyFont="1" applyBorder="1" applyAlignment="1" applyProtection="1">
      <alignment horizontal="center" vertical="center"/>
      <protection hidden="1"/>
    </xf>
    <xf numFmtId="0" fontId="19" fillId="0" borderId="38" xfId="1" applyNumberFormat="1" applyFont="1" applyBorder="1" applyAlignment="1" applyProtection="1">
      <alignment horizontal="center" vertical="center"/>
      <protection hidden="1"/>
    </xf>
    <xf numFmtId="0" fontId="19" fillId="0" borderId="39" xfId="1" applyNumberFormat="1" applyFont="1" applyBorder="1" applyAlignment="1" applyProtection="1">
      <alignment horizontal="center" vertical="center"/>
      <protection hidden="1"/>
    </xf>
    <xf numFmtId="0" fontId="19" fillId="0" borderId="16" xfId="0" applyFont="1" applyBorder="1" applyAlignment="1" applyProtection="1">
      <alignment horizontal="center" vertical="center"/>
      <protection hidden="1"/>
    </xf>
    <xf numFmtId="0" fontId="19" fillId="0" borderId="5" xfId="0" applyFont="1" applyBorder="1" applyAlignment="1" applyProtection="1">
      <alignment horizontal="center" vertical="center"/>
      <protection hidden="1"/>
    </xf>
    <xf numFmtId="0" fontId="8" fillId="0" borderId="38" xfId="0" applyFont="1" applyBorder="1" applyAlignment="1">
      <alignment horizontal="left" vertical="center"/>
    </xf>
    <xf numFmtId="0" fontId="8" fillId="0" borderId="43" xfId="0" applyFont="1" applyBorder="1" applyAlignment="1">
      <alignment horizontal="left" vertical="center"/>
    </xf>
    <xf numFmtId="0" fontId="33" fillId="0" borderId="43" xfId="0" applyFont="1" applyBorder="1" applyAlignment="1">
      <alignment horizontal="left" vertical="top"/>
    </xf>
    <xf numFmtId="0" fontId="3" fillId="0" borderId="42" xfId="0" applyFont="1" applyBorder="1" applyAlignment="1">
      <alignment horizontal="center" vertical="center" wrapText="1"/>
    </xf>
    <xf numFmtId="0" fontId="35" fillId="0" borderId="51" xfId="0" applyFont="1" applyBorder="1" applyAlignment="1">
      <alignment wrapText="1"/>
    </xf>
    <xf numFmtId="0" fontId="16" fillId="4" borderId="17" xfId="0" applyFont="1" applyFill="1" applyBorder="1" applyAlignment="1">
      <alignment horizontal="center" vertical="center"/>
    </xf>
    <xf numFmtId="0" fontId="16" fillId="4" borderId="24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3" fillId="4" borderId="20" xfId="0" applyFont="1" applyFill="1" applyBorder="1" applyAlignment="1">
      <alignment horizontal="center" vertical="center"/>
    </xf>
    <xf numFmtId="0" fontId="8" fillId="21" borderId="18" xfId="0" applyFont="1" applyFill="1" applyBorder="1" applyAlignment="1">
      <alignment horizontal="center" vertical="center"/>
    </xf>
    <xf numFmtId="0" fontId="8" fillId="21" borderId="19" xfId="0" applyFont="1" applyFill="1" applyBorder="1" applyAlignment="1">
      <alignment horizontal="center" vertical="center"/>
    </xf>
    <xf numFmtId="0" fontId="8" fillId="21" borderId="2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0" fontId="8" fillId="0" borderId="49" xfId="0" applyFont="1" applyBorder="1" applyAlignment="1">
      <alignment horizontal="left" vertical="center"/>
    </xf>
    <xf numFmtId="0" fontId="23" fillId="0" borderId="49" xfId="0" applyFont="1" applyBorder="1" applyAlignment="1">
      <alignment horizontal="left" vertical="top"/>
    </xf>
    <xf numFmtId="0" fontId="33" fillId="0" borderId="49" xfId="0" applyFont="1" applyBorder="1" applyAlignment="1">
      <alignment horizontal="center" vertical="center"/>
    </xf>
    <xf numFmtId="0" fontId="33" fillId="0" borderId="33" xfId="0" applyFont="1" applyBorder="1" applyAlignment="1">
      <alignment horizontal="center" vertical="center"/>
    </xf>
  </cellXfs>
  <cellStyles count="4">
    <cellStyle name="Neutral" xfId="2" builtinId="28"/>
    <cellStyle name="Normal" xfId="0" builtinId="0"/>
    <cellStyle name="Normal 2" xfId="3" xr:uid="{00000000-0005-0000-0000-000002000000}"/>
    <cellStyle name="Percent" xfId="1" builtinId="5"/>
  </cellStyles>
  <dxfs count="27"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</dxf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895350</xdr:colOff>
      <xdr:row>3</xdr:row>
      <xdr:rowOff>104774</xdr:rowOff>
    </xdr:from>
    <xdr:to>
      <xdr:col>1</xdr:col>
      <xdr:colOff>1619250</xdr:colOff>
      <xdr:row>6</xdr:row>
      <xdr:rowOff>133349</xdr:rowOff>
    </xdr:to>
    <xdr:pic>
      <xdr:nvPicPr>
        <xdr:cNvPr id="3" name="Picture 2" descr="CvSU Log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bright="12000" contrast="18000"/>
        </a:blip>
        <a:srcRect/>
        <a:stretch>
          <a:fillRect/>
        </a:stretch>
      </xdr:blipFill>
      <xdr:spPr bwMode="auto">
        <a:xfrm>
          <a:off x="1304925" y="676274"/>
          <a:ext cx="7239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161925</xdr:rowOff>
    </xdr:from>
    <xdr:to>
      <xdr:col>2</xdr:col>
      <xdr:colOff>800100</xdr:colOff>
      <xdr:row>3</xdr:row>
      <xdr:rowOff>114300</xdr:rowOff>
    </xdr:to>
    <xdr:pic>
      <xdr:nvPicPr>
        <xdr:cNvPr id="6" name="Picture 9" descr="CvSU 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161925"/>
          <a:ext cx="5905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247650</xdr:colOff>
      <xdr:row>0</xdr:row>
      <xdr:rowOff>66675</xdr:rowOff>
    </xdr:from>
    <xdr:to>
      <xdr:col>8</xdr:col>
      <xdr:colOff>180975</xdr:colOff>
      <xdr:row>5</xdr:row>
      <xdr:rowOff>9525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>
          <a:spLocks noChangeArrowheads="1"/>
        </xdr:cNvSpPr>
      </xdr:nvSpPr>
      <xdr:spPr bwMode="auto">
        <a:xfrm>
          <a:off x="1247775" y="66675"/>
          <a:ext cx="43910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lass%20List%202016-2017%201st%20Sem\Grade-Initial\LEC&amp;LA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ING SETTINGS"/>
      <sheetName val="TRANSMUTATION"/>
      <sheetName val="FR_SCALE"/>
      <sheetName val="HOME"/>
      <sheetName val="REGISTRATION"/>
      <sheetName val="RAW GRADES"/>
      <sheetName val="DEPARTMENT CHAIR'S COPY"/>
      <sheetName val="DEPT. CHAIR'S COPY (LEC)"/>
      <sheetName val="SEMESTRAL GRADE"/>
      <sheetName val="SEMESTRAL GRADE (LEC)"/>
    </sheetNames>
    <sheetDataSet>
      <sheetData sheetId="0">
        <row r="3">
          <cell r="H3" t="str">
            <v>BSIT</v>
          </cell>
          <cell r="I3" t="str">
            <v>Mon</v>
          </cell>
        </row>
        <row r="4">
          <cell r="H4" t="str">
            <v>BSCS</v>
          </cell>
          <cell r="I4" t="str">
            <v>Tue</v>
          </cell>
        </row>
        <row r="5">
          <cell r="H5" t="str">
            <v>BSTM</v>
          </cell>
          <cell r="I5" t="str">
            <v>Wed</v>
          </cell>
        </row>
        <row r="6">
          <cell r="H6" t="str">
            <v>CCT</v>
          </cell>
          <cell r="I6" t="str">
            <v>Thu</v>
          </cell>
        </row>
        <row r="7">
          <cell r="H7" t="str">
            <v>BSBM</v>
          </cell>
          <cell r="I7" t="str">
            <v>Fri</v>
          </cell>
        </row>
        <row r="8">
          <cell r="H8" t="str">
            <v>BSED</v>
          </cell>
          <cell r="I8" t="str">
            <v>Sat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71"/>
  <sheetViews>
    <sheetView topLeftCell="A8" workbookViewId="0">
      <selection activeCell="B11" sqref="B11:F34"/>
    </sheetView>
  </sheetViews>
  <sheetFormatPr defaultRowHeight="15"/>
  <cols>
    <col min="1" max="1" width="3.7109375" customWidth="1"/>
    <col min="2" max="2" width="13.28515625" customWidth="1"/>
    <col min="3" max="3" width="15.5703125" customWidth="1"/>
    <col min="4" max="4" width="13.140625" customWidth="1"/>
    <col min="5" max="5" width="11.85546875" customWidth="1"/>
    <col min="6" max="6" width="5" customWidth="1"/>
    <col min="7" max="7" width="14.28515625" customWidth="1"/>
    <col min="8" max="8" width="6.5703125" customWidth="1"/>
    <col min="9" max="9" width="11" customWidth="1"/>
    <col min="10" max="10" width="14.85546875" customWidth="1"/>
    <col min="16" max="16" width="21.7109375" customWidth="1"/>
    <col min="17" max="17" width="17.28515625" customWidth="1"/>
    <col min="18" max="18" width="18.5703125" customWidth="1"/>
    <col min="19" max="19" width="3.28515625" customWidth="1"/>
  </cols>
  <sheetData>
    <row r="1" spans="1:19" ht="15.75" thickBot="1"/>
    <row r="2" spans="1:19">
      <c r="A2" s="168" t="s">
        <v>21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70"/>
    </row>
    <row r="3" spans="1:19" ht="15.75" thickBot="1">
      <c r="A3" s="171"/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</row>
    <row r="4" spans="1:19" ht="16.5" customHeight="1">
      <c r="A4" s="165"/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</row>
    <row r="5" spans="1:19" ht="15.75" thickBot="1">
      <c r="A5" s="183"/>
      <c r="B5" s="183"/>
      <c r="C5" s="183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</row>
    <row r="6" spans="1:19">
      <c r="A6" s="135" t="s">
        <v>0</v>
      </c>
      <c r="B6" s="136"/>
      <c r="C6" s="137" t="s">
        <v>161</v>
      </c>
      <c r="D6" s="137"/>
      <c r="E6" s="137"/>
      <c r="F6" s="138" t="s">
        <v>1</v>
      </c>
      <c r="G6" s="138"/>
      <c r="H6" s="1">
        <v>3</v>
      </c>
      <c r="I6" s="2" t="s">
        <v>2</v>
      </c>
      <c r="J6" s="111" t="s">
        <v>171</v>
      </c>
      <c r="K6" s="139" t="s">
        <v>3</v>
      </c>
      <c r="L6" s="139"/>
      <c r="M6" s="140"/>
      <c r="N6" s="140"/>
    </row>
    <row r="7" spans="1:19">
      <c r="A7" s="141" t="s">
        <v>4</v>
      </c>
      <c r="B7" s="142"/>
      <c r="C7" s="3" t="s">
        <v>162</v>
      </c>
      <c r="D7" s="4" t="s">
        <v>120</v>
      </c>
      <c r="E7" s="4" t="s">
        <v>121</v>
      </c>
      <c r="F7" s="143" t="s">
        <v>5</v>
      </c>
      <c r="G7" s="143"/>
      <c r="H7" s="5">
        <v>0</v>
      </c>
      <c r="I7" s="6" t="s">
        <v>6</v>
      </c>
      <c r="J7" s="7" t="s">
        <v>172</v>
      </c>
      <c r="K7" s="143" t="s">
        <v>7</v>
      </c>
      <c r="L7" s="143"/>
      <c r="M7" s="144"/>
      <c r="N7" s="144"/>
    </row>
    <row r="8" spans="1:19" ht="15.75" thickBot="1">
      <c r="A8" s="145" t="s">
        <v>8</v>
      </c>
      <c r="B8" s="146"/>
      <c r="C8" s="8" t="s">
        <v>127</v>
      </c>
      <c r="D8" s="9">
        <v>1</v>
      </c>
      <c r="E8" s="9" t="s">
        <v>163</v>
      </c>
      <c r="F8" s="147" t="s">
        <v>9</v>
      </c>
      <c r="G8" s="147"/>
      <c r="H8" s="10">
        <f>SUM(H6:H7)</f>
        <v>3</v>
      </c>
      <c r="I8" s="11" t="s">
        <v>10</v>
      </c>
      <c r="J8" s="112" t="s">
        <v>173</v>
      </c>
      <c r="K8" s="147" t="s">
        <v>11</v>
      </c>
      <c r="L8" s="147"/>
      <c r="M8" s="148"/>
      <c r="N8" s="148"/>
    </row>
    <row r="9" spans="1:19" ht="15.75" thickBot="1">
      <c r="A9" s="149" t="s">
        <v>12</v>
      </c>
      <c r="B9" s="150" t="s">
        <v>68</v>
      </c>
      <c r="C9" s="152" t="s">
        <v>13</v>
      </c>
      <c r="D9" s="152"/>
      <c r="E9" s="152"/>
      <c r="F9" s="152"/>
      <c r="G9" s="153" t="s">
        <v>14</v>
      </c>
      <c r="H9" s="153" t="s">
        <v>15</v>
      </c>
      <c r="I9" s="154"/>
      <c r="J9" s="154"/>
      <c r="K9" s="155" t="s">
        <v>16</v>
      </c>
      <c r="L9" s="156"/>
      <c r="M9" s="155" t="s">
        <v>17</v>
      </c>
      <c r="N9" s="156"/>
    </row>
    <row r="10" spans="1:19" ht="15.75" thickBot="1">
      <c r="A10" s="149"/>
      <c r="B10" s="151"/>
      <c r="C10" s="90" t="s">
        <v>18</v>
      </c>
      <c r="D10" s="179" t="s">
        <v>19</v>
      </c>
      <c r="E10" s="180"/>
      <c r="F10" s="90" t="s">
        <v>69</v>
      </c>
      <c r="G10" s="154"/>
      <c r="H10" s="154"/>
      <c r="I10" s="154"/>
      <c r="J10" s="154"/>
      <c r="K10" s="156"/>
      <c r="L10" s="156"/>
      <c r="M10" s="156"/>
      <c r="N10" s="156"/>
    </row>
    <row r="11" spans="1:19">
      <c r="A11" s="12">
        <v>1</v>
      </c>
      <c r="B11" s="117" t="s">
        <v>225</v>
      </c>
      <c r="C11" s="117" t="s">
        <v>190</v>
      </c>
      <c r="D11" s="118" t="s">
        <v>191</v>
      </c>
      <c r="E11" s="119"/>
      <c r="F11" s="120" t="s">
        <v>192</v>
      </c>
      <c r="G11" s="14"/>
      <c r="H11" s="160"/>
      <c r="I11" s="161"/>
      <c r="J11" s="162"/>
      <c r="K11" s="163"/>
      <c r="L11" s="164"/>
      <c r="M11" s="160"/>
      <c r="N11" s="162"/>
      <c r="P11" s="174" t="s">
        <v>22</v>
      </c>
      <c r="Q11" s="175"/>
      <c r="R11" s="175"/>
      <c r="S11" s="176"/>
    </row>
    <row r="12" spans="1:19">
      <c r="A12" s="12">
        <v>2</v>
      </c>
      <c r="B12" s="121" t="s">
        <v>226</v>
      </c>
      <c r="C12" s="122" t="s">
        <v>207</v>
      </c>
      <c r="D12" s="123" t="s">
        <v>208</v>
      </c>
      <c r="E12" s="124"/>
      <c r="F12" s="125" t="s">
        <v>209</v>
      </c>
      <c r="G12" s="14"/>
      <c r="H12" s="157"/>
      <c r="I12" s="157"/>
      <c r="J12" s="157"/>
      <c r="K12" s="158"/>
      <c r="L12" s="158"/>
      <c r="M12" s="159"/>
      <c r="N12" s="159"/>
      <c r="P12" s="87" t="s">
        <v>23</v>
      </c>
      <c r="Q12" s="166" t="s">
        <v>164</v>
      </c>
      <c r="R12" s="166"/>
      <c r="S12" s="167"/>
    </row>
    <row r="13" spans="1:19">
      <c r="A13" s="12">
        <v>3</v>
      </c>
      <c r="B13" s="126" t="s">
        <v>227</v>
      </c>
      <c r="C13" s="126" t="s">
        <v>176</v>
      </c>
      <c r="D13" s="123" t="s">
        <v>177</v>
      </c>
      <c r="E13" s="124"/>
      <c r="F13" s="127" t="s">
        <v>178</v>
      </c>
      <c r="G13" s="14"/>
      <c r="H13" s="157"/>
      <c r="I13" s="157"/>
      <c r="J13" s="157"/>
      <c r="K13" s="158"/>
      <c r="L13" s="158"/>
      <c r="M13" s="159"/>
      <c r="N13" s="159"/>
      <c r="P13" s="87" t="s">
        <v>24</v>
      </c>
      <c r="Q13" s="166" t="s">
        <v>165</v>
      </c>
      <c r="R13" s="166"/>
      <c r="S13" s="167"/>
    </row>
    <row r="14" spans="1:19">
      <c r="A14" s="12">
        <v>4</v>
      </c>
      <c r="B14" s="128" t="s">
        <v>228</v>
      </c>
      <c r="C14" s="128" t="s">
        <v>229</v>
      </c>
      <c r="D14" s="129" t="s">
        <v>230</v>
      </c>
      <c r="E14" s="130"/>
      <c r="F14" s="129"/>
      <c r="G14" s="14"/>
      <c r="H14" s="157"/>
      <c r="I14" s="157"/>
      <c r="J14" s="157"/>
      <c r="K14" s="158"/>
      <c r="L14" s="158"/>
      <c r="M14" s="159"/>
      <c r="N14" s="159"/>
      <c r="P14" s="87" t="s">
        <v>25</v>
      </c>
      <c r="Q14" s="166" t="s">
        <v>166</v>
      </c>
      <c r="R14" s="166"/>
      <c r="S14" s="167"/>
    </row>
    <row r="15" spans="1:19">
      <c r="A15" s="12">
        <v>5</v>
      </c>
      <c r="B15" s="121" t="s">
        <v>231</v>
      </c>
      <c r="C15" s="121" t="s">
        <v>198</v>
      </c>
      <c r="D15" s="123" t="s">
        <v>199</v>
      </c>
      <c r="E15" s="124"/>
      <c r="F15" s="125" t="s">
        <v>192</v>
      </c>
      <c r="G15" s="14"/>
      <c r="H15" s="157"/>
      <c r="I15" s="157"/>
      <c r="J15" s="157"/>
      <c r="K15" s="158"/>
      <c r="L15" s="158"/>
      <c r="M15" s="159"/>
      <c r="N15" s="159"/>
      <c r="P15" s="88" t="s">
        <v>151</v>
      </c>
      <c r="Q15" s="166" t="s">
        <v>167</v>
      </c>
      <c r="R15" s="166"/>
      <c r="S15" s="167"/>
    </row>
    <row r="16" spans="1:19">
      <c r="A16" s="12">
        <v>6</v>
      </c>
      <c r="B16" s="121" t="s">
        <v>232</v>
      </c>
      <c r="C16" s="121" t="s">
        <v>220</v>
      </c>
      <c r="D16" s="123" t="s">
        <v>221</v>
      </c>
      <c r="E16" s="124"/>
      <c r="F16" s="125" t="s">
        <v>222</v>
      </c>
      <c r="G16" s="14"/>
      <c r="H16" s="157"/>
      <c r="I16" s="157"/>
      <c r="J16" s="157"/>
      <c r="K16" s="158"/>
      <c r="L16" s="158"/>
      <c r="M16" s="159"/>
      <c r="N16" s="159"/>
      <c r="P16" s="88" t="s">
        <v>26</v>
      </c>
      <c r="Q16" s="177" t="s">
        <v>168</v>
      </c>
      <c r="R16" s="177"/>
      <c r="S16" s="178"/>
    </row>
    <row r="17" spans="1:19">
      <c r="A17" s="12">
        <v>7</v>
      </c>
      <c r="B17" s="128" t="s">
        <v>233</v>
      </c>
      <c r="C17" s="128" t="s">
        <v>234</v>
      </c>
      <c r="D17" s="129" t="s">
        <v>235</v>
      </c>
      <c r="E17" s="130"/>
      <c r="F17" s="129" t="s">
        <v>222</v>
      </c>
      <c r="G17" s="14"/>
      <c r="H17" s="157"/>
      <c r="I17" s="157"/>
      <c r="J17" s="157"/>
      <c r="K17" s="158"/>
      <c r="L17" s="158"/>
      <c r="M17" s="159"/>
      <c r="N17" s="159"/>
      <c r="P17" s="88" t="s">
        <v>140</v>
      </c>
      <c r="Q17" s="166" t="s">
        <v>169</v>
      </c>
      <c r="R17" s="166"/>
      <c r="S17" s="167"/>
    </row>
    <row r="18" spans="1:19" ht="15.75" thickBot="1">
      <c r="A18" s="12">
        <v>8</v>
      </c>
      <c r="B18" s="121" t="s">
        <v>236</v>
      </c>
      <c r="C18" s="121" t="s">
        <v>224</v>
      </c>
      <c r="D18" s="123" t="s">
        <v>223</v>
      </c>
      <c r="E18" s="124"/>
      <c r="F18" s="125" t="s">
        <v>204</v>
      </c>
      <c r="G18" s="14"/>
      <c r="H18" s="157"/>
      <c r="I18" s="157"/>
      <c r="J18" s="157"/>
      <c r="K18" s="158"/>
      <c r="L18" s="158"/>
      <c r="M18" s="159"/>
      <c r="N18" s="159"/>
      <c r="P18" s="89" t="s">
        <v>115</v>
      </c>
      <c r="Q18" s="133" t="s">
        <v>170</v>
      </c>
      <c r="R18" s="133"/>
      <c r="S18" s="134"/>
    </row>
    <row r="19" spans="1:19">
      <c r="A19" s="12">
        <v>9</v>
      </c>
      <c r="B19" s="121" t="s">
        <v>237</v>
      </c>
      <c r="C19" s="121" t="s">
        <v>202</v>
      </c>
      <c r="D19" s="123" t="s">
        <v>203</v>
      </c>
      <c r="E19" s="124"/>
      <c r="F19" s="125" t="s">
        <v>204</v>
      </c>
      <c r="G19" s="14"/>
      <c r="H19" s="157"/>
      <c r="I19" s="157"/>
      <c r="J19" s="157"/>
      <c r="K19" s="158"/>
      <c r="L19" s="158"/>
      <c r="M19" s="159"/>
      <c r="N19" s="159"/>
    </row>
    <row r="20" spans="1:19">
      <c r="A20" s="12">
        <v>10</v>
      </c>
      <c r="B20" s="121" t="s">
        <v>238</v>
      </c>
      <c r="C20" s="121" t="s">
        <v>185</v>
      </c>
      <c r="D20" s="123" t="s">
        <v>186</v>
      </c>
      <c r="E20" s="124"/>
      <c r="F20" s="125" t="s">
        <v>178</v>
      </c>
      <c r="G20" s="14"/>
      <c r="H20" s="157"/>
      <c r="I20" s="157"/>
      <c r="J20" s="157"/>
      <c r="K20" s="158"/>
      <c r="L20" s="158"/>
      <c r="M20" s="159"/>
      <c r="N20" s="159"/>
    </row>
    <row r="21" spans="1:19">
      <c r="A21" s="12">
        <v>11</v>
      </c>
      <c r="B21" s="121" t="s">
        <v>239</v>
      </c>
      <c r="C21" s="121" t="s">
        <v>200</v>
      </c>
      <c r="D21" s="123" t="s">
        <v>201</v>
      </c>
      <c r="E21" s="124"/>
      <c r="F21" s="125" t="s">
        <v>163</v>
      </c>
      <c r="G21" s="14"/>
      <c r="H21" s="157"/>
      <c r="I21" s="157"/>
      <c r="J21" s="157"/>
      <c r="K21" s="158"/>
      <c r="L21" s="158"/>
      <c r="M21" s="159"/>
      <c r="N21" s="159"/>
      <c r="Q21" s="79" t="s">
        <v>112</v>
      </c>
    </row>
    <row r="22" spans="1:19">
      <c r="A22" s="12">
        <v>12</v>
      </c>
      <c r="B22" s="121" t="s">
        <v>240</v>
      </c>
      <c r="C22" s="121" t="s">
        <v>196</v>
      </c>
      <c r="D22" s="123" t="s">
        <v>197</v>
      </c>
      <c r="E22" s="124"/>
      <c r="F22" s="125" t="s">
        <v>184</v>
      </c>
      <c r="G22" s="14"/>
      <c r="H22" s="157"/>
      <c r="I22" s="157"/>
      <c r="J22" s="157"/>
      <c r="K22" s="158"/>
      <c r="L22" s="158"/>
      <c r="M22" s="159"/>
      <c r="N22" s="159"/>
      <c r="Q22" s="80">
        <v>0</v>
      </c>
      <c r="R22" s="80">
        <v>5</v>
      </c>
    </row>
    <row r="23" spans="1:19">
      <c r="A23" s="12">
        <v>13</v>
      </c>
      <c r="B23" s="128" t="s">
        <v>241</v>
      </c>
      <c r="C23" s="128" t="s">
        <v>242</v>
      </c>
      <c r="D23" s="129" t="s">
        <v>243</v>
      </c>
      <c r="E23" s="130"/>
      <c r="F23" s="129" t="s">
        <v>222</v>
      </c>
      <c r="G23" s="14"/>
      <c r="H23" s="157"/>
      <c r="I23" s="157"/>
      <c r="J23" s="157"/>
      <c r="K23" s="158"/>
      <c r="L23" s="158"/>
      <c r="M23" s="159"/>
      <c r="N23" s="159"/>
      <c r="Q23" s="81">
        <v>70</v>
      </c>
      <c r="R23" s="80">
        <v>3</v>
      </c>
    </row>
    <row r="24" spans="1:19">
      <c r="A24" s="12">
        <v>14</v>
      </c>
      <c r="B24" s="121" t="s">
        <v>244</v>
      </c>
      <c r="C24" s="121" t="s">
        <v>179</v>
      </c>
      <c r="D24" s="123" t="s">
        <v>180</v>
      </c>
      <c r="E24" s="124"/>
      <c r="F24" s="125" t="s">
        <v>181</v>
      </c>
      <c r="G24" s="14"/>
      <c r="H24" s="157"/>
      <c r="I24" s="157"/>
      <c r="J24" s="157"/>
      <c r="K24" s="158"/>
      <c r="L24" s="158"/>
      <c r="M24" s="159"/>
      <c r="N24" s="159"/>
      <c r="Q24" s="81">
        <v>73.34</v>
      </c>
      <c r="R24" s="80">
        <v>2.75</v>
      </c>
    </row>
    <row r="25" spans="1:19">
      <c r="A25" s="12">
        <v>15</v>
      </c>
      <c r="B25" s="121" t="s">
        <v>245</v>
      </c>
      <c r="C25" s="121" t="s">
        <v>205</v>
      </c>
      <c r="D25" s="123" t="s">
        <v>206</v>
      </c>
      <c r="E25" s="124"/>
      <c r="F25" s="125" t="s">
        <v>222</v>
      </c>
      <c r="G25" s="14"/>
      <c r="H25" s="157"/>
      <c r="I25" s="157"/>
      <c r="J25" s="157"/>
      <c r="K25" s="158"/>
      <c r="L25" s="158"/>
      <c r="M25" s="159"/>
      <c r="N25" s="159"/>
      <c r="Q25" s="81">
        <v>76.680000000000007</v>
      </c>
      <c r="R25" s="80">
        <v>2.5</v>
      </c>
    </row>
    <row r="26" spans="1:19">
      <c r="A26" s="12">
        <v>16</v>
      </c>
      <c r="B26" s="121" t="s">
        <v>246</v>
      </c>
      <c r="C26" s="121" t="s">
        <v>212</v>
      </c>
      <c r="D26" s="123" t="s">
        <v>213</v>
      </c>
      <c r="E26" s="124"/>
      <c r="F26" s="125" t="s">
        <v>184</v>
      </c>
      <c r="G26" s="14"/>
      <c r="H26" s="157"/>
      <c r="I26" s="157"/>
      <c r="J26" s="157"/>
      <c r="K26" s="158"/>
      <c r="L26" s="158"/>
      <c r="M26" s="159"/>
      <c r="N26" s="159"/>
      <c r="Q26" s="81">
        <v>80.02</v>
      </c>
      <c r="R26" s="80">
        <v>2.25</v>
      </c>
    </row>
    <row r="27" spans="1:19">
      <c r="A27" s="12">
        <v>17</v>
      </c>
      <c r="B27" s="121" t="s">
        <v>247</v>
      </c>
      <c r="C27" s="121" t="s">
        <v>193</v>
      </c>
      <c r="D27" s="123" t="s">
        <v>194</v>
      </c>
      <c r="E27" s="124"/>
      <c r="F27" s="125" t="s">
        <v>195</v>
      </c>
      <c r="G27" s="14"/>
      <c r="H27" s="157"/>
      <c r="I27" s="157"/>
      <c r="J27" s="157"/>
      <c r="K27" s="158"/>
      <c r="L27" s="158"/>
      <c r="M27" s="159"/>
      <c r="N27" s="159"/>
      <c r="Q27" s="81">
        <v>83.36</v>
      </c>
      <c r="R27" s="80">
        <v>2</v>
      </c>
    </row>
    <row r="28" spans="1:19">
      <c r="A28" s="12">
        <v>18</v>
      </c>
      <c r="B28" s="121" t="s">
        <v>248</v>
      </c>
      <c r="C28" s="121" t="s">
        <v>187</v>
      </c>
      <c r="D28" s="123" t="s">
        <v>188</v>
      </c>
      <c r="E28" s="124"/>
      <c r="F28" s="125" t="s">
        <v>189</v>
      </c>
      <c r="G28" s="14"/>
      <c r="H28" s="157"/>
      <c r="I28" s="157"/>
      <c r="J28" s="157"/>
      <c r="K28" s="158"/>
      <c r="L28" s="158"/>
      <c r="M28" s="159"/>
      <c r="N28" s="159"/>
      <c r="Q28" s="81">
        <v>86.7</v>
      </c>
      <c r="R28" s="80">
        <v>1.75</v>
      </c>
    </row>
    <row r="29" spans="1:19">
      <c r="A29" s="12">
        <v>19</v>
      </c>
      <c r="B29" s="121" t="s">
        <v>249</v>
      </c>
      <c r="C29" s="121" t="s">
        <v>182</v>
      </c>
      <c r="D29" s="123" t="s">
        <v>183</v>
      </c>
      <c r="E29" s="124"/>
      <c r="F29" s="125" t="s">
        <v>184</v>
      </c>
      <c r="G29" s="14"/>
      <c r="H29" s="157"/>
      <c r="I29" s="157"/>
      <c r="J29" s="157"/>
      <c r="K29" s="158"/>
      <c r="L29" s="158"/>
      <c r="M29" s="159"/>
      <c r="N29" s="159"/>
      <c r="Q29" s="81">
        <v>90.04</v>
      </c>
      <c r="R29" s="80">
        <v>1.5</v>
      </c>
    </row>
    <row r="30" spans="1:19">
      <c r="A30" s="12">
        <v>20</v>
      </c>
      <c r="B30" s="121" t="s">
        <v>250</v>
      </c>
      <c r="C30" s="121" t="s">
        <v>214</v>
      </c>
      <c r="D30" s="123" t="s">
        <v>215</v>
      </c>
      <c r="E30" s="124"/>
      <c r="F30" s="121" t="s">
        <v>216</v>
      </c>
      <c r="G30" s="14"/>
      <c r="H30" s="157"/>
      <c r="I30" s="157"/>
      <c r="J30" s="157"/>
      <c r="K30" s="158"/>
      <c r="L30" s="158"/>
      <c r="M30" s="159"/>
      <c r="N30" s="159"/>
      <c r="Q30" s="81">
        <v>93.38</v>
      </c>
      <c r="R30" s="80">
        <v>1.25</v>
      </c>
    </row>
    <row r="31" spans="1:19">
      <c r="A31" s="12">
        <v>21</v>
      </c>
      <c r="B31" s="126" t="s">
        <v>251</v>
      </c>
      <c r="C31" s="126" t="s">
        <v>210</v>
      </c>
      <c r="D31" s="123" t="s">
        <v>211</v>
      </c>
      <c r="E31" s="124"/>
      <c r="F31" s="126" t="s">
        <v>204</v>
      </c>
      <c r="G31" s="14"/>
      <c r="H31" s="157"/>
      <c r="I31" s="157"/>
      <c r="J31" s="157"/>
      <c r="K31" s="158"/>
      <c r="L31" s="158"/>
      <c r="M31" s="159"/>
      <c r="N31" s="159"/>
      <c r="Q31" s="80"/>
      <c r="R31" s="80"/>
    </row>
    <row r="32" spans="1:19">
      <c r="A32" s="12">
        <v>22</v>
      </c>
      <c r="B32" s="128" t="s">
        <v>252</v>
      </c>
      <c r="C32" s="128" t="s">
        <v>253</v>
      </c>
      <c r="D32" s="129" t="s">
        <v>254</v>
      </c>
      <c r="E32" s="130"/>
      <c r="F32" s="128" t="s">
        <v>195</v>
      </c>
      <c r="G32" s="14"/>
      <c r="H32" s="157"/>
      <c r="I32" s="157"/>
      <c r="J32" s="157"/>
      <c r="K32" s="158"/>
      <c r="L32" s="158"/>
      <c r="M32" s="159"/>
      <c r="N32" s="159"/>
      <c r="Q32" s="80">
        <v>96.72</v>
      </c>
      <c r="R32" s="80">
        <v>1</v>
      </c>
    </row>
    <row r="33" spans="1:14">
      <c r="A33" s="12">
        <v>23</v>
      </c>
      <c r="B33" s="125" t="s">
        <v>255</v>
      </c>
      <c r="C33" s="121" t="s">
        <v>174</v>
      </c>
      <c r="D33" s="131" t="s">
        <v>175</v>
      </c>
      <c r="E33" s="124"/>
      <c r="F33" s="121"/>
      <c r="G33" s="14"/>
      <c r="H33" s="157"/>
      <c r="I33" s="157"/>
      <c r="J33" s="157"/>
      <c r="K33" s="158"/>
      <c r="L33" s="158"/>
      <c r="M33" s="159"/>
      <c r="N33" s="159"/>
    </row>
    <row r="34" spans="1:14">
      <c r="A34" s="12">
        <v>24</v>
      </c>
      <c r="B34" s="128" t="s">
        <v>256</v>
      </c>
      <c r="C34" s="128" t="s">
        <v>217</v>
      </c>
      <c r="D34" s="129" t="s">
        <v>218</v>
      </c>
      <c r="E34" s="130"/>
      <c r="F34" s="128" t="s">
        <v>219</v>
      </c>
      <c r="G34" s="14"/>
      <c r="H34" s="157"/>
      <c r="I34" s="157"/>
      <c r="J34" s="157"/>
      <c r="K34" s="158"/>
      <c r="L34" s="158"/>
      <c r="M34" s="159"/>
      <c r="N34" s="159"/>
    </row>
    <row r="35" spans="1:14">
      <c r="A35" s="12">
        <v>25</v>
      </c>
      <c r="B35" s="114"/>
      <c r="C35" s="114"/>
      <c r="D35" s="181"/>
      <c r="E35" s="182"/>
      <c r="F35" s="114"/>
      <c r="G35" s="14"/>
      <c r="H35" s="157"/>
      <c r="I35" s="157"/>
      <c r="J35" s="157"/>
      <c r="K35" s="158"/>
      <c r="L35" s="158"/>
      <c r="M35" s="159"/>
      <c r="N35" s="159"/>
    </row>
    <row r="36" spans="1:14">
      <c r="A36" s="12">
        <v>26</v>
      </c>
      <c r="B36" s="109"/>
      <c r="C36" s="109"/>
      <c r="D36" s="181"/>
      <c r="E36" s="182"/>
      <c r="F36" s="109"/>
      <c r="G36" s="14"/>
      <c r="H36" s="157"/>
      <c r="I36" s="157"/>
      <c r="J36" s="157"/>
      <c r="K36" s="158"/>
      <c r="L36" s="158"/>
      <c r="M36" s="159"/>
      <c r="N36" s="159"/>
    </row>
    <row r="37" spans="1:14">
      <c r="A37" s="12">
        <v>27</v>
      </c>
      <c r="B37" s="109"/>
      <c r="C37" s="109"/>
      <c r="D37" s="181"/>
      <c r="E37" s="182"/>
      <c r="F37" s="109"/>
      <c r="G37" s="14"/>
      <c r="H37" s="157"/>
      <c r="I37" s="157"/>
      <c r="J37" s="157"/>
      <c r="K37" s="158"/>
      <c r="L37" s="158"/>
      <c r="M37" s="159"/>
      <c r="N37" s="159"/>
    </row>
    <row r="38" spans="1:14">
      <c r="A38" s="12">
        <v>28</v>
      </c>
      <c r="B38" s="114"/>
      <c r="C38" s="114"/>
      <c r="D38" s="181"/>
      <c r="E38" s="182"/>
      <c r="F38" s="109"/>
      <c r="G38" s="14"/>
      <c r="H38" s="157"/>
      <c r="I38" s="157"/>
      <c r="J38" s="157"/>
      <c r="K38" s="158"/>
      <c r="L38" s="158"/>
      <c r="M38" s="159"/>
      <c r="N38" s="159"/>
    </row>
    <row r="39" spans="1:14">
      <c r="A39" s="12">
        <v>29</v>
      </c>
      <c r="B39" s="109"/>
      <c r="C39" s="109"/>
      <c r="D39" s="181"/>
      <c r="E39" s="182"/>
      <c r="F39" s="109"/>
      <c r="G39" s="14"/>
      <c r="H39" s="157"/>
      <c r="I39" s="157"/>
      <c r="J39" s="157"/>
      <c r="K39" s="158"/>
      <c r="L39" s="158"/>
      <c r="M39" s="159"/>
      <c r="N39" s="159"/>
    </row>
    <row r="40" spans="1:14">
      <c r="A40" s="12">
        <v>30</v>
      </c>
      <c r="B40" s="109"/>
      <c r="C40" s="109"/>
      <c r="D40" s="181"/>
      <c r="E40" s="182"/>
      <c r="F40" s="109"/>
      <c r="G40" s="14"/>
      <c r="H40" s="157"/>
      <c r="I40" s="157"/>
      <c r="J40" s="157"/>
      <c r="K40" s="158"/>
      <c r="L40" s="158"/>
      <c r="M40" s="159"/>
      <c r="N40" s="159"/>
    </row>
    <row r="41" spans="1:14">
      <c r="A41" s="12">
        <v>31</v>
      </c>
      <c r="B41" s="109"/>
      <c r="C41" s="109"/>
      <c r="D41" s="181"/>
      <c r="E41" s="182"/>
      <c r="F41" s="109"/>
      <c r="G41" s="14"/>
      <c r="H41" s="157"/>
      <c r="I41" s="157"/>
      <c r="J41" s="157"/>
      <c r="K41" s="158"/>
      <c r="L41" s="158"/>
      <c r="M41" s="159"/>
      <c r="N41" s="159"/>
    </row>
    <row r="42" spans="1:14">
      <c r="A42" s="12">
        <v>32</v>
      </c>
      <c r="B42" s="109"/>
      <c r="C42" s="109"/>
      <c r="D42" s="181"/>
      <c r="E42" s="182"/>
      <c r="F42" s="109"/>
      <c r="G42" s="14"/>
      <c r="H42" s="157"/>
      <c r="I42" s="157"/>
      <c r="J42" s="157"/>
      <c r="K42" s="158"/>
      <c r="L42" s="158"/>
      <c r="M42" s="159"/>
      <c r="N42" s="159"/>
    </row>
    <row r="43" spans="1:14">
      <c r="A43" s="12">
        <v>33</v>
      </c>
      <c r="B43" s="109"/>
      <c r="C43" s="113"/>
      <c r="D43" s="181"/>
      <c r="E43" s="182"/>
      <c r="F43" s="109"/>
      <c r="G43" s="14"/>
      <c r="H43" s="157"/>
      <c r="I43" s="157"/>
      <c r="J43" s="157"/>
      <c r="K43" s="158"/>
      <c r="L43" s="158"/>
      <c r="M43" s="159"/>
      <c r="N43" s="159"/>
    </row>
    <row r="44" spans="1:14">
      <c r="A44" s="12">
        <v>34</v>
      </c>
      <c r="B44" s="109"/>
      <c r="C44" s="109"/>
      <c r="D44" s="181"/>
      <c r="E44" s="182"/>
      <c r="F44" s="109"/>
      <c r="G44" s="14"/>
      <c r="H44" s="157"/>
      <c r="I44" s="157"/>
      <c r="J44" s="157"/>
      <c r="K44" s="158"/>
      <c r="L44" s="158"/>
      <c r="M44" s="159"/>
      <c r="N44" s="159"/>
    </row>
    <row r="45" spans="1:14">
      <c r="A45" s="12">
        <v>35</v>
      </c>
      <c r="B45" s="109"/>
      <c r="C45" s="109"/>
      <c r="D45" s="181"/>
      <c r="E45" s="182"/>
      <c r="F45" s="109"/>
      <c r="G45" s="14"/>
      <c r="H45" s="157"/>
      <c r="I45" s="157"/>
      <c r="J45" s="157"/>
      <c r="K45" s="158"/>
      <c r="L45" s="158"/>
      <c r="M45" s="159"/>
      <c r="N45" s="159"/>
    </row>
    <row r="46" spans="1:14">
      <c r="A46" s="12">
        <v>36</v>
      </c>
      <c r="B46" s="115"/>
      <c r="C46" s="109"/>
      <c r="D46" s="181"/>
      <c r="E46" s="182"/>
      <c r="F46" s="109"/>
      <c r="G46" s="14"/>
      <c r="H46" s="157"/>
      <c r="I46" s="157"/>
      <c r="J46" s="157"/>
      <c r="K46" s="158"/>
      <c r="L46" s="158"/>
      <c r="M46" s="159"/>
      <c r="N46" s="159"/>
    </row>
    <row r="47" spans="1:14">
      <c r="A47" s="12">
        <v>37</v>
      </c>
      <c r="B47" s="115"/>
      <c r="C47" s="109"/>
      <c r="D47" s="181"/>
      <c r="E47" s="182"/>
      <c r="F47" s="109"/>
      <c r="G47" s="14"/>
      <c r="H47" s="157"/>
      <c r="I47" s="157"/>
      <c r="J47" s="157"/>
      <c r="K47" s="158"/>
      <c r="L47" s="158"/>
      <c r="M47" s="159"/>
      <c r="N47" s="159"/>
    </row>
    <row r="48" spans="1:14">
      <c r="A48" s="12">
        <v>38</v>
      </c>
      <c r="B48" s="109"/>
      <c r="C48" s="109"/>
      <c r="D48" s="181"/>
      <c r="E48" s="182"/>
      <c r="F48" s="109"/>
      <c r="G48" s="14"/>
      <c r="H48" s="157"/>
      <c r="I48" s="157"/>
      <c r="J48" s="157"/>
      <c r="K48" s="158"/>
      <c r="L48" s="158"/>
      <c r="M48" s="159"/>
      <c r="N48" s="159"/>
    </row>
    <row r="49" spans="1:14">
      <c r="A49" s="12">
        <v>39</v>
      </c>
      <c r="B49" s="109"/>
      <c r="C49" s="109"/>
      <c r="D49" s="181"/>
      <c r="E49" s="182"/>
      <c r="F49" s="109"/>
      <c r="G49" s="14"/>
      <c r="H49" s="157"/>
      <c r="I49" s="157"/>
      <c r="J49" s="157"/>
      <c r="K49" s="158"/>
      <c r="L49" s="158"/>
      <c r="M49" s="159"/>
      <c r="N49" s="159"/>
    </row>
    <row r="50" spans="1:14">
      <c r="A50" s="12">
        <v>40</v>
      </c>
      <c r="B50" s="109"/>
      <c r="C50" s="109"/>
      <c r="D50" s="181"/>
      <c r="E50" s="182"/>
      <c r="F50" s="109"/>
      <c r="G50" s="14"/>
      <c r="H50" s="157"/>
      <c r="I50" s="157"/>
      <c r="J50" s="157"/>
      <c r="K50" s="158"/>
      <c r="L50" s="158"/>
      <c r="M50" s="159"/>
      <c r="N50" s="159"/>
    </row>
    <row r="51" spans="1:14">
      <c r="A51" s="12">
        <v>41</v>
      </c>
      <c r="B51" s="109"/>
      <c r="C51" s="109"/>
      <c r="D51" s="181"/>
      <c r="E51" s="182"/>
      <c r="F51" s="109"/>
      <c r="G51" s="14"/>
      <c r="H51" s="157"/>
      <c r="I51" s="157"/>
      <c r="J51" s="157"/>
      <c r="K51" s="158"/>
      <c r="L51" s="158"/>
      <c r="M51" s="159"/>
      <c r="N51" s="159"/>
    </row>
    <row r="52" spans="1:14">
      <c r="A52" s="12">
        <v>42</v>
      </c>
      <c r="B52" s="109"/>
      <c r="C52" s="109"/>
      <c r="D52" s="181"/>
      <c r="E52" s="182"/>
      <c r="F52" s="109"/>
      <c r="G52" s="14"/>
      <c r="H52" s="157"/>
      <c r="I52" s="157"/>
      <c r="J52" s="157"/>
      <c r="K52" s="158"/>
      <c r="L52" s="158"/>
      <c r="M52" s="159"/>
      <c r="N52" s="159"/>
    </row>
    <row r="53" spans="1:14">
      <c r="A53" s="12">
        <v>43</v>
      </c>
      <c r="B53" s="109"/>
      <c r="C53" s="109"/>
      <c r="D53" s="181"/>
      <c r="E53" s="182"/>
      <c r="F53" s="109"/>
      <c r="G53" s="14"/>
      <c r="H53" s="157"/>
      <c r="I53" s="157"/>
      <c r="J53" s="157"/>
      <c r="K53" s="158"/>
      <c r="L53" s="158"/>
      <c r="M53" s="159"/>
      <c r="N53" s="159"/>
    </row>
    <row r="54" spans="1:14">
      <c r="A54" s="12">
        <v>44</v>
      </c>
      <c r="B54" s="109"/>
      <c r="C54" s="109"/>
      <c r="D54" s="181"/>
      <c r="E54" s="182"/>
      <c r="F54" s="109"/>
      <c r="G54" s="14"/>
      <c r="H54" s="157"/>
      <c r="I54" s="157"/>
      <c r="J54" s="157"/>
      <c r="K54" s="158"/>
      <c r="L54" s="158"/>
      <c r="M54" s="159"/>
      <c r="N54" s="159"/>
    </row>
    <row r="55" spans="1:14">
      <c r="A55" s="12">
        <v>45</v>
      </c>
      <c r="B55" s="109"/>
      <c r="C55" s="113"/>
      <c r="D55" s="181"/>
      <c r="E55" s="182"/>
      <c r="F55" s="109"/>
      <c r="G55" s="14"/>
      <c r="H55" s="157"/>
      <c r="I55" s="157"/>
      <c r="J55" s="157"/>
      <c r="K55" s="158"/>
      <c r="L55" s="158"/>
      <c r="M55" s="159"/>
      <c r="N55" s="159"/>
    </row>
    <row r="56" spans="1:14" hidden="1">
      <c r="A56" s="12">
        <v>46</v>
      </c>
      <c r="B56" s="13"/>
      <c r="C56" s="13"/>
      <c r="D56" s="13"/>
      <c r="E56" s="13"/>
      <c r="F56" s="13"/>
      <c r="G56" s="14"/>
      <c r="H56" s="157"/>
      <c r="I56" s="157"/>
      <c r="J56" s="157"/>
      <c r="K56" s="158"/>
      <c r="L56" s="158"/>
      <c r="M56" s="159"/>
      <c r="N56" s="159"/>
    </row>
    <row r="57" spans="1:14" hidden="1">
      <c r="A57" s="12">
        <v>47</v>
      </c>
      <c r="B57" s="71"/>
      <c r="C57" s="71"/>
      <c r="D57" s="71"/>
      <c r="E57" s="71"/>
      <c r="F57" s="71"/>
      <c r="G57" s="14"/>
      <c r="H57" s="157"/>
      <c r="I57" s="157"/>
      <c r="J57" s="157"/>
      <c r="K57" s="158"/>
      <c r="L57" s="158"/>
      <c r="M57" s="159"/>
      <c r="N57" s="159"/>
    </row>
    <row r="58" spans="1:14" hidden="1">
      <c r="A58" s="12">
        <v>48</v>
      </c>
      <c r="B58" s="13"/>
      <c r="C58" s="13"/>
      <c r="D58" s="13"/>
      <c r="E58" s="13"/>
      <c r="F58" s="13"/>
      <c r="G58" s="14"/>
      <c r="H58" s="157"/>
      <c r="I58" s="157"/>
      <c r="J58" s="157"/>
      <c r="K58" s="158"/>
      <c r="L58" s="158"/>
      <c r="M58" s="159"/>
      <c r="N58" s="159"/>
    </row>
    <row r="59" spans="1:14" hidden="1">
      <c r="A59" s="12">
        <v>49</v>
      </c>
      <c r="B59" s="71"/>
      <c r="C59" s="71"/>
      <c r="D59" s="71"/>
      <c r="E59" s="71"/>
      <c r="F59" s="71"/>
      <c r="G59" s="14"/>
      <c r="H59" s="157"/>
      <c r="I59" s="157"/>
      <c r="J59" s="157"/>
      <c r="K59" s="158"/>
      <c r="L59" s="158"/>
      <c r="M59" s="159"/>
      <c r="N59" s="159"/>
    </row>
    <row r="60" spans="1:14" hidden="1">
      <c r="A60" s="12">
        <v>50</v>
      </c>
      <c r="B60" s="71"/>
      <c r="C60" s="71"/>
      <c r="D60" s="71"/>
      <c r="E60" s="71"/>
      <c r="F60" s="71"/>
      <c r="G60" s="14"/>
      <c r="H60" s="157"/>
      <c r="I60" s="157"/>
      <c r="J60" s="157"/>
      <c r="K60" s="158"/>
      <c r="L60" s="158"/>
      <c r="M60" s="159"/>
      <c r="N60" s="159"/>
    </row>
    <row r="61" spans="1:14" hidden="1">
      <c r="A61" s="12">
        <v>51</v>
      </c>
      <c r="B61" s="13"/>
      <c r="C61" s="13"/>
      <c r="D61" s="13"/>
      <c r="E61" s="13"/>
      <c r="F61" s="13"/>
      <c r="G61" s="14"/>
      <c r="H61" s="157"/>
      <c r="I61" s="157"/>
      <c r="J61" s="157"/>
      <c r="K61" s="158"/>
      <c r="L61" s="158"/>
      <c r="M61" s="159"/>
      <c r="N61" s="159"/>
    </row>
    <row r="62" spans="1:14" hidden="1">
      <c r="A62" s="12">
        <v>52</v>
      </c>
      <c r="B62" s="13"/>
      <c r="C62" s="13"/>
      <c r="D62" s="13"/>
      <c r="E62" s="13"/>
      <c r="F62" s="13"/>
      <c r="G62" s="14"/>
      <c r="H62" s="157"/>
      <c r="I62" s="157"/>
      <c r="J62" s="157"/>
      <c r="K62" s="158"/>
      <c r="L62" s="158"/>
      <c r="M62" s="159"/>
      <c r="N62" s="159"/>
    </row>
    <row r="63" spans="1:14" hidden="1">
      <c r="A63" s="12">
        <v>53</v>
      </c>
      <c r="B63" s="13"/>
      <c r="C63" s="13"/>
      <c r="D63" s="13"/>
      <c r="E63" s="13"/>
      <c r="F63" s="13"/>
      <c r="G63" s="14"/>
      <c r="H63" s="157"/>
      <c r="I63" s="157"/>
      <c r="J63" s="157"/>
      <c r="K63" s="158"/>
      <c r="L63" s="158"/>
      <c r="M63" s="159"/>
      <c r="N63" s="159"/>
    </row>
    <row r="64" spans="1:14" hidden="1">
      <c r="A64" s="12">
        <v>54</v>
      </c>
      <c r="B64" s="13"/>
      <c r="C64" s="15"/>
      <c r="D64" s="15"/>
      <c r="E64" s="13"/>
      <c r="F64" s="13"/>
      <c r="G64" s="14"/>
      <c r="H64" s="157"/>
      <c r="I64" s="157"/>
      <c r="J64" s="157"/>
      <c r="K64" s="158"/>
      <c r="L64" s="158"/>
      <c r="M64" s="159"/>
      <c r="N64" s="159"/>
    </row>
    <row r="65" spans="1:14" hidden="1">
      <c r="A65" s="12">
        <v>55</v>
      </c>
      <c r="B65" s="13"/>
      <c r="C65" s="13"/>
      <c r="D65" s="13"/>
      <c r="E65" s="13"/>
      <c r="F65" s="13"/>
      <c r="G65" s="14"/>
      <c r="H65" s="157"/>
      <c r="I65" s="157"/>
      <c r="J65" s="157"/>
      <c r="K65" s="158"/>
      <c r="L65" s="158"/>
      <c r="M65" s="159"/>
      <c r="N65" s="159"/>
    </row>
    <row r="66" spans="1:14" hidden="1">
      <c r="A66" s="12">
        <v>56</v>
      </c>
      <c r="B66" s="13"/>
      <c r="C66" s="13"/>
      <c r="D66" s="13"/>
      <c r="E66" s="13"/>
      <c r="F66" s="13"/>
      <c r="G66" s="14"/>
      <c r="H66" s="157"/>
      <c r="I66" s="157"/>
      <c r="J66" s="157"/>
      <c r="K66" s="158"/>
      <c r="L66" s="158"/>
      <c r="M66" s="159"/>
      <c r="N66" s="159"/>
    </row>
    <row r="67" spans="1:14" hidden="1">
      <c r="A67" s="12">
        <v>57</v>
      </c>
      <c r="B67" s="13"/>
      <c r="C67" s="13"/>
      <c r="D67" s="13"/>
      <c r="E67" s="13"/>
      <c r="F67" s="71"/>
      <c r="G67" s="14"/>
      <c r="H67" s="157"/>
      <c r="I67" s="157"/>
      <c r="J67" s="157"/>
      <c r="K67" s="158"/>
      <c r="L67" s="158"/>
      <c r="M67" s="159"/>
      <c r="N67" s="159"/>
    </row>
    <row r="68" spans="1:14" hidden="1">
      <c r="A68" s="12">
        <v>58</v>
      </c>
      <c r="B68" s="13"/>
      <c r="C68" s="13"/>
      <c r="D68" s="13"/>
      <c r="E68" s="13"/>
      <c r="F68" s="13"/>
      <c r="G68" s="14"/>
      <c r="H68" s="157"/>
      <c r="I68" s="157"/>
      <c r="J68" s="157"/>
      <c r="K68" s="158"/>
      <c r="L68" s="158"/>
      <c r="M68" s="159"/>
      <c r="N68" s="159"/>
    </row>
    <row r="69" spans="1:14" hidden="1">
      <c r="A69" s="12">
        <v>59</v>
      </c>
      <c r="B69" s="13"/>
      <c r="C69" s="13"/>
      <c r="D69" s="13"/>
      <c r="E69" s="13"/>
      <c r="F69" s="13"/>
      <c r="G69" s="14"/>
      <c r="H69" s="157"/>
      <c r="I69" s="157"/>
      <c r="J69" s="157"/>
      <c r="K69" s="158"/>
      <c r="L69" s="158"/>
      <c r="M69" s="159"/>
      <c r="N69" s="159"/>
    </row>
    <row r="70" spans="1:14" hidden="1">
      <c r="A70" s="12">
        <v>60</v>
      </c>
      <c r="B70" s="13"/>
      <c r="C70" s="13"/>
      <c r="D70" s="13"/>
      <c r="E70" s="13"/>
      <c r="F70" s="13"/>
      <c r="G70" s="14"/>
      <c r="H70" s="157"/>
      <c r="I70" s="157"/>
      <c r="J70" s="157"/>
      <c r="K70" s="158"/>
      <c r="L70" s="158"/>
      <c r="M70" s="159"/>
      <c r="N70" s="159"/>
    </row>
    <row r="71" spans="1:14" hidden="1">
      <c r="A71" s="12">
        <v>61</v>
      </c>
      <c r="B71" s="71"/>
      <c r="C71" s="71"/>
      <c r="D71" s="71"/>
      <c r="E71" s="71"/>
      <c r="F71" s="71"/>
      <c r="G71" s="14"/>
      <c r="H71" s="157"/>
      <c r="I71" s="157"/>
      <c r="J71" s="157"/>
      <c r="K71" s="158"/>
      <c r="L71" s="158"/>
      <c r="M71" s="159"/>
      <c r="N71" s="159"/>
    </row>
  </sheetData>
  <sheetProtection sort="0"/>
  <sortState ref="B9:F30">
    <sortCondition ref="C11:C45"/>
  </sortState>
  <mergeCells count="236">
    <mergeCell ref="D39:E39"/>
    <mergeCell ref="D40:E40"/>
    <mergeCell ref="D41:E41"/>
    <mergeCell ref="D42:E42"/>
    <mergeCell ref="D43:E43"/>
    <mergeCell ref="D44:E44"/>
    <mergeCell ref="D45:E45"/>
    <mergeCell ref="D55:E5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10:E10"/>
    <mergeCell ref="D35:E35"/>
    <mergeCell ref="D36:E36"/>
    <mergeCell ref="D37:E37"/>
    <mergeCell ref="D38:E38"/>
    <mergeCell ref="A5:N5"/>
    <mergeCell ref="H37:J37"/>
    <mergeCell ref="K37:L37"/>
    <mergeCell ref="M37:N37"/>
    <mergeCell ref="H38:J38"/>
    <mergeCell ref="K38:L38"/>
    <mergeCell ref="M38:N38"/>
    <mergeCell ref="H35:J35"/>
    <mergeCell ref="K35:L35"/>
    <mergeCell ref="M35:N35"/>
    <mergeCell ref="H36:J36"/>
    <mergeCell ref="K36:L36"/>
    <mergeCell ref="M36:N36"/>
    <mergeCell ref="H33:J33"/>
    <mergeCell ref="K33:L33"/>
    <mergeCell ref="M33:N33"/>
    <mergeCell ref="H34:J34"/>
    <mergeCell ref="K34:L34"/>
    <mergeCell ref="M34:N34"/>
    <mergeCell ref="A4:N4"/>
    <mergeCell ref="Q15:S15"/>
    <mergeCell ref="Q13:S13"/>
    <mergeCell ref="H71:J71"/>
    <mergeCell ref="K71:L71"/>
    <mergeCell ref="M71:N71"/>
    <mergeCell ref="A2:N3"/>
    <mergeCell ref="P11:S11"/>
    <mergeCell ref="Q12:S12"/>
    <mergeCell ref="Q14:S14"/>
    <mergeCell ref="Q16:S16"/>
    <mergeCell ref="Q17:S17"/>
    <mergeCell ref="H69:J69"/>
    <mergeCell ref="K69:L69"/>
    <mergeCell ref="M69:N69"/>
    <mergeCell ref="H70:J70"/>
    <mergeCell ref="K70:L70"/>
    <mergeCell ref="M70:N70"/>
    <mergeCell ref="H67:J67"/>
    <mergeCell ref="K67:L67"/>
    <mergeCell ref="M67:N67"/>
    <mergeCell ref="H68:J68"/>
    <mergeCell ref="K68:L68"/>
    <mergeCell ref="M68:N68"/>
    <mergeCell ref="H65:J65"/>
    <mergeCell ref="K65:L65"/>
    <mergeCell ref="M65:N65"/>
    <mergeCell ref="H66:J66"/>
    <mergeCell ref="K66:L66"/>
    <mergeCell ref="M66:N66"/>
    <mergeCell ref="H63:J63"/>
    <mergeCell ref="K63:L63"/>
    <mergeCell ref="M63:N63"/>
    <mergeCell ref="H64:J64"/>
    <mergeCell ref="K64:L64"/>
    <mergeCell ref="M64:N64"/>
    <mergeCell ref="H61:J61"/>
    <mergeCell ref="K61:L61"/>
    <mergeCell ref="M61:N61"/>
    <mergeCell ref="H62:J62"/>
    <mergeCell ref="K62:L62"/>
    <mergeCell ref="M62:N62"/>
    <mergeCell ref="H59:J59"/>
    <mergeCell ref="K59:L59"/>
    <mergeCell ref="M59:N59"/>
    <mergeCell ref="H60:J60"/>
    <mergeCell ref="K60:L60"/>
    <mergeCell ref="M60:N60"/>
    <mergeCell ref="H57:J57"/>
    <mergeCell ref="K57:L57"/>
    <mergeCell ref="M57:N57"/>
    <mergeCell ref="H58:J58"/>
    <mergeCell ref="K58:L58"/>
    <mergeCell ref="M58:N58"/>
    <mergeCell ref="H55:J55"/>
    <mergeCell ref="K55:L55"/>
    <mergeCell ref="M55:N55"/>
    <mergeCell ref="H56:J56"/>
    <mergeCell ref="K56:L56"/>
    <mergeCell ref="M56:N56"/>
    <mergeCell ref="H53:J53"/>
    <mergeCell ref="K53:L53"/>
    <mergeCell ref="M53:N53"/>
    <mergeCell ref="H54:J54"/>
    <mergeCell ref="K54:L54"/>
    <mergeCell ref="M54:N54"/>
    <mergeCell ref="H51:J51"/>
    <mergeCell ref="K51:L51"/>
    <mergeCell ref="M51:N51"/>
    <mergeCell ref="H52:J52"/>
    <mergeCell ref="K52:L52"/>
    <mergeCell ref="M52:N52"/>
    <mergeCell ref="H49:J49"/>
    <mergeCell ref="K49:L49"/>
    <mergeCell ref="M49:N49"/>
    <mergeCell ref="H50:J50"/>
    <mergeCell ref="K50:L50"/>
    <mergeCell ref="M50:N50"/>
    <mergeCell ref="H47:J47"/>
    <mergeCell ref="K47:L47"/>
    <mergeCell ref="M47:N47"/>
    <mergeCell ref="H48:J48"/>
    <mergeCell ref="K48:L48"/>
    <mergeCell ref="M48:N48"/>
    <mergeCell ref="H45:J45"/>
    <mergeCell ref="K45:L45"/>
    <mergeCell ref="M45:N45"/>
    <mergeCell ref="H46:J46"/>
    <mergeCell ref="K46:L46"/>
    <mergeCell ref="M46:N46"/>
    <mergeCell ref="H43:J43"/>
    <mergeCell ref="K43:L43"/>
    <mergeCell ref="M43:N43"/>
    <mergeCell ref="H44:J44"/>
    <mergeCell ref="K44:L44"/>
    <mergeCell ref="M44:N44"/>
    <mergeCell ref="H41:J41"/>
    <mergeCell ref="K41:L41"/>
    <mergeCell ref="M41:N41"/>
    <mergeCell ref="H42:J42"/>
    <mergeCell ref="K42:L42"/>
    <mergeCell ref="M42:N42"/>
    <mergeCell ref="H39:J39"/>
    <mergeCell ref="K39:L39"/>
    <mergeCell ref="M39:N39"/>
    <mergeCell ref="H40:J40"/>
    <mergeCell ref="K40:L40"/>
    <mergeCell ref="M40:N40"/>
    <mergeCell ref="H31:J31"/>
    <mergeCell ref="K31:L31"/>
    <mergeCell ref="M31:N31"/>
    <mergeCell ref="H32:J32"/>
    <mergeCell ref="K32:L32"/>
    <mergeCell ref="M32:N32"/>
    <mergeCell ref="H29:J29"/>
    <mergeCell ref="K29:L29"/>
    <mergeCell ref="M29:N29"/>
    <mergeCell ref="H30:J30"/>
    <mergeCell ref="K30:L30"/>
    <mergeCell ref="M30:N30"/>
    <mergeCell ref="H27:J27"/>
    <mergeCell ref="K27:L27"/>
    <mergeCell ref="M27:N27"/>
    <mergeCell ref="H28:J28"/>
    <mergeCell ref="K28:L28"/>
    <mergeCell ref="M28:N28"/>
    <mergeCell ref="H25:J25"/>
    <mergeCell ref="K25:L25"/>
    <mergeCell ref="M25:N25"/>
    <mergeCell ref="H26:J26"/>
    <mergeCell ref="K26:L26"/>
    <mergeCell ref="M26:N26"/>
    <mergeCell ref="H23:J23"/>
    <mergeCell ref="K23:L23"/>
    <mergeCell ref="M23:N23"/>
    <mergeCell ref="H24:J24"/>
    <mergeCell ref="K24:L24"/>
    <mergeCell ref="M24:N24"/>
    <mergeCell ref="H21:J21"/>
    <mergeCell ref="K21:L21"/>
    <mergeCell ref="M21:N21"/>
    <mergeCell ref="H22:J22"/>
    <mergeCell ref="K22:L22"/>
    <mergeCell ref="M22:N22"/>
    <mergeCell ref="H19:J19"/>
    <mergeCell ref="K19:L19"/>
    <mergeCell ref="M19:N19"/>
    <mergeCell ref="H20:J20"/>
    <mergeCell ref="K20:L20"/>
    <mergeCell ref="M20:N20"/>
    <mergeCell ref="H17:J17"/>
    <mergeCell ref="K17:L17"/>
    <mergeCell ref="M17:N17"/>
    <mergeCell ref="H18:J18"/>
    <mergeCell ref="K18:L18"/>
    <mergeCell ref="M18:N18"/>
    <mergeCell ref="H15:J15"/>
    <mergeCell ref="K15:L15"/>
    <mergeCell ref="M15:N15"/>
    <mergeCell ref="H16:J16"/>
    <mergeCell ref="K16:L16"/>
    <mergeCell ref="M16:N16"/>
    <mergeCell ref="K14:L14"/>
    <mergeCell ref="M14:N14"/>
    <mergeCell ref="M9:N10"/>
    <mergeCell ref="H11:J11"/>
    <mergeCell ref="K11:L11"/>
    <mergeCell ref="M11:N11"/>
    <mergeCell ref="H12:J12"/>
    <mergeCell ref="K12:L12"/>
    <mergeCell ref="M12:N12"/>
    <mergeCell ref="Q18:S18"/>
    <mergeCell ref="A6:B6"/>
    <mergeCell ref="C6:E6"/>
    <mergeCell ref="F6:G6"/>
    <mergeCell ref="K6:L6"/>
    <mergeCell ref="M6:N6"/>
    <mergeCell ref="A7:B7"/>
    <mergeCell ref="F7:G7"/>
    <mergeCell ref="K7:L7"/>
    <mergeCell ref="M7:N7"/>
    <mergeCell ref="A8:B8"/>
    <mergeCell ref="F8:G8"/>
    <mergeCell ref="K8:L8"/>
    <mergeCell ref="M8:N8"/>
    <mergeCell ref="A9:A10"/>
    <mergeCell ref="B9:B10"/>
    <mergeCell ref="C9:F9"/>
    <mergeCell ref="G9:G10"/>
    <mergeCell ref="H9:J10"/>
    <mergeCell ref="K9:L10"/>
    <mergeCell ref="H13:J13"/>
    <mergeCell ref="K13:L13"/>
    <mergeCell ref="M13:N13"/>
    <mergeCell ref="H14:J14"/>
  </mergeCells>
  <conditionalFormatting sqref="B35:B71">
    <cfRule type="cellIs" dxfId="26" priority="32" stopIfTrue="1" operator="equal">
      <formula>0</formula>
    </cfRule>
  </conditionalFormatting>
  <conditionalFormatting sqref="B35:B71">
    <cfRule type="cellIs" dxfId="25" priority="33" operator="equal">
      <formula>0</formula>
    </cfRule>
  </conditionalFormatting>
  <conditionalFormatting sqref="C35:D71">
    <cfRule type="cellIs" dxfId="24" priority="31" operator="equal">
      <formula>0</formula>
    </cfRule>
  </conditionalFormatting>
  <conditionalFormatting sqref="C35:D71">
    <cfRule type="cellIs" dxfId="23" priority="30" stopIfTrue="1" operator="equal">
      <formula>0</formula>
    </cfRule>
  </conditionalFormatting>
  <conditionalFormatting sqref="E56:E71">
    <cfRule type="cellIs" dxfId="22" priority="29" operator="equal">
      <formula>0</formula>
    </cfRule>
  </conditionalFormatting>
  <conditionalFormatting sqref="E56:E71">
    <cfRule type="cellIs" dxfId="21" priority="28" stopIfTrue="1" operator="equal">
      <formula>0</formula>
    </cfRule>
  </conditionalFormatting>
  <conditionalFormatting sqref="F35:F71">
    <cfRule type="cellIs" dxfId="20" priority="27" operator="equal">
      <formula>0</formula>
    </cfRule>
  </conditionalFormatting>
  <conditionalFormatting sqref="F35:F71">
    <cfRule type="cellIs" dxfId="19" priority="26" stopIfTrue="1" operator="equal">
      <formula>0</formula>
    </cfRule>
  </conditionalFormatting>
  <conditionalFormatting sqref="C7 C6:E6 C8:E8 H6:H8">
    <cfRule type="cellIs" dxfId="18" priority="25" operator="equal">
      <formula>""" """</formula>
    </cfRule>
  </conditionalFormatting>
  <conditionalFormatting sqref="C6:E6">
    <cfRule type="containsBlanks" dxfId="17" priority="23">
      <formula>LEN(TRIM(C6))=0</formula>
    </cfRule>
    <cfRule type="cellIs" dxfId="16" priority="24" operator="equal">
      <formula>""""""</formula>
    </cfRule>
  </conditionalFormatting>
  <conditionalFormatting sqref="C7 C8:E8 H6:H8">
    <cfRule type="containsBlanks" dxfId="15" priority="22">
      <formula>LEN(TRIM(C6))=0</formula>
    </cfRule>
  </conditionalFormatting>
  <conditionalFormatting sqref="Q12:S18">
    <cfRule type="containsBlanks" dxfId="14" priority="21">
      <formula>LEN(TRIM(Q12))=0</formula>
    </cfRule>
  </conditionalFormatting>
  <conditionalFormatting sqref="B11:D30 F11:F30">
    <cfRule type="cellIs" dxfId="13" priority="2" stopIfTrue="1" operator="equal">
      <formula>0</formula>
    </cfRule>
  </conditionalFormatting>
  <conditionalFormatting sqref="B11:D30 F11:F30">
    <cfRule type="cellIs" dxfId="12" priority="1" operator="equal">
      <formula>0</formula>
    </cfRule>
  </conditionalFormatting>
  <dataValidations count="2">
    <dataValidation type="list" allowBlank="1" showInputMessage="1" showErrorMessage="1" sqref="J6 M6:N6" xr:uid="{00000000-0002-0000-0000-000000000000}">
      <formula1>days</formula1>
    </dataValidation>
    <dataValidation allowBlank="1" showInputMessage="1" showErrorMessage="1" promptTitle="Input" prompt="Academic Year_x000a_(YYYY-YYYY)" sqref="Q12:S12" xr:uid="{00000000-0002-0000-0000-000001000000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MISC!$A$3:$A$6</xm:f>
          </x14:formula1>
          <xm:sqref>D8</xm:sqref>
        </x14:dataValidation>
        <x14:dataValidation type="list" allowBlank="1" showInputMessage="1" xr:uid="{00000000-0002-0000-0000-000003000000}">
          <x14:formula1>
            <xm:f>MISC!$A$10:$A$24</xm:f>
          </x14:formula1>
          <xm:sqref>C8</xm:sqref>
        </x14:dataValidation>
        <x14:dataValidation type="list" allowBlank="1" showInputMessage="1" showErrorMessage="1" xr:uid="{00000000-0002-0000-0000-000004000000}">
          <x14:formula1>
            <xm:f>MISC!$G$3:$G$6</xm:f>
          </x14:formula1>
          <xm:sqref>Q18:S18</xm:sqref>
        </x14:dataValidation>
        <x14:dataValidation type="list" allowBlank="1" showInputMessage="1" showErrorMessage="1" xr:uid="{00000000-0002-0000-0000-000005000000}">
          <x14:formula1>
            <xm:f>MISC!$G$11:$G$13</xm:f>
          </x14:formula1>
          <xm:sqref>Q13:S13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BI70"/>
  <sheetViews>
    <sheetView tabSelected="1" topLeftCell="A5" workbookViewId="0">
      <pane xSplit="3" topLeftCell="AS1" activePane="topRight" state="frozen"/>
      <selection pane="topRight" activeCell="BG18" sqref="BG18"/>
    </sheetView>
  </sheetViews>
  <sheetFormatPr defaultRowHeight="15"/>
  <cols>
    <col min="1" max="1" width="6.7109375" customWidth="1"/>
    <col min="2" max="2" width="18.140625" customWidth="1"/>
    <col min="3" max="3" width="36.140625" customWidth="1"/>
    <col min="5" max="5" width="9.140625" hidden="1" customWidth="1"/>
    <col min="8" max="8" width="0" hidden="1" customWidth="1"/>
    <col min="14" max="17" width="9.140625" customWidth="1"/>
    <col min="18" max="19" width="9.140625" hidden="1" customWidth="1"/>
    <col min="20" max="27" width="9.140625" customWidth="1"/>
    <col min="28" max="29" width="9.140625" hidden="1" customWidth="1"/>
    <col min="30" max="37" width="9.140625" customWidth="1"/>
    <col min="38" max="39" width="9.140625" hidden="1" customWidth="1"/>
    <col min="43" max="46" width="9.140625" customWidth="1"/>
    <col min="50" max="53" width="9.140625" customWidth="1"/>
    <col min="55" max="58" width="0" hidden="1" customWidth="1"/>
  </cols>
  <sheetData>
    <row r="2" spans="1:61" ht="15" customHeight="1">
      <c r="A2" s="212" t="s">
        <v>67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2"/>
      <c r="AH2" s="212"/>
      <c r="AI2" s="212"/>
      <c r="AJ2" s="212"/>
      <c r="AK2" s="212"/>
      <c r="AL2" s="212"/>
      <c r="AM2" s="212"/>
      <c r="AN2" s="212"/>
      <c r="AO2" s="212"/>
      <c r="AP2" s="212"/>
      <c r="AQ2" s="212"/>
      <c r="AR2" s="212"/>
      <c r="AS2" s="212"/>
      <c r="AT2" s="212"/>
      <c r="AU2" s="212"/>
      <c r="AV2" s="212"/>
      <c r="AW2" s="212"/>
      <c r="AX2" s="212"/>
      <c r="AY2" s="212"/>
      <c r="AZ2" s="212"/>
      <c r="BA2" s="212"/>
      <c r="BB2" s="212"/>
      <c r="BC2" s="212"/>
      <c r="BD2" s="212"/>
      <c r="BE2" s="212"/>
      <c r="BF2" s="212"/>
      <c r="BG2" s="212"/>
      <c r="BH2" s="212"/>
      <c r="BI2" s="212"/>
    </row>
    <row r="3" spans="1:61" ht="15" customHeight="1">
      <c r="A3" s="212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212"/>
      <c r="AF3" s="212"/>
      <c r="AG3" s="212"/>
      <c r="AH3" s="212"/>
      <c r="AI3" s="212"/>
      <c r="AJ3" s="212"/>
      <c r="AK3" s="212"/>
      <c r="AL3" s="212"/>
      <c r="AM3" s="212"/>
      <c r="AN3" s="212"/>
      <c r="AO3" s="212"/>
      <c r="AP3" s="212"/>
      <c r="AQ3" s="212"/>
      <c r="AR3" s="212"/>
      <c r="AS3" s="212"/>
      <c r="AT3" s="212"/>
      <c r="AU3" s="212"/>
      <c r="AV3" s="212"/>
      <c r="AW3" s="212"/>
      <c r="AX3" s="212"/>
      <c r="AY3" s="212"/>
      <c r="AZ3" s="212"/>
      <c r="BA3" s="212"/>
      <c r="BB3" s="212"/>
      <c r="BC3" s="212"/>
      <c r="BD3" s="212"/>
      <c r="BE3" s="212"/>
      <c r="BF3" s="212"/>
      <c r="BG3" s="212"/>
      <c r="BH3" s="212"/>
      <c r="BI3" s="212"/>
    </row>
    <row r="4" spans="1:61" ht="15.75" thickBot="1"/>
    <row r="5" spans="1:61" ht="15.75" customHeight="1" thickBot="1">
      <c r="A5" s="188" t="s">
        <v>27</v>
      </c>
      <c r="B5" s="191" t="s">
        <v>28</v>
      </c>
      <c r="C5" s="191" t="s">
        <v>29</v>
      </c>
      <c r="D5" s="192" t="s">
        <v>30</v>
      </c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  <c r="AB5" s="193"/>
      <c r="AC5" s="193"/>
      <c r="AD5" s="193"/>
      <c r="AE5" s="193"/>
      <c r="AF5" s="193"/>
      <c r="AG5" s="193"/>
      <c r="AH5" s="193"/>
      <c r="AI5" s="193"/>
      <c r="AJ5" s="193"/>
      <c r="AK5" s="193"/>
      <c r="AL5" s="193"/>
      <c r="AM5" s="193"/>
      <c r="AN5" s="193"/>
      <c r="AO5" s="193"/>
      <c r="AP5" s="193"/>
      <c r="AQ5" s="193"/>
      <c r="AR5" s="193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/>
      <c r="BD5" s="194"/>
      <c r="BE5" s="195" t="s">
        <v>31</v>
      </c>
      <c r="BF5" s="196"/>
      <c r="BG5" s="184" t="s">
        <v>32</v>
      </c>
      <c r="BH5" s="185"/>
      <c r="BI5" s="186"/>
    </row>
    <row r="6" spans="1:61" ht="15.75" customHeight="1" thickBot="1">
      <c r="A6" s="189"/>
      <c r="B6" s="191"/>
      <c r="C6" s="191"/>
      <c r="D6" s="213" t="s">
        <v>33</v>
      </c>
      <c r="E6" s="214"/>
      <c r="F6" s="214"/>
      <c r="G6" s="214"/>
      <c r="H6" s="214"/>
      <c r="I6" s="214"/>
      <c r="J6" s="209" t="s">
        <v>109</v>
      </c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09"/>
      <c r="AE6" s="209"/>
      <c r="AF6" s="209"/>
      <c r="AG6" s="209"/>
      <c r="AH6" s="209"/>
      <c r="AI6" s="209"/>
      <c r="AJ6" s="209"/>
      <c r="AK6" s="209"/>
      <c r="AL6" s="209"/>
      <c r="AM6" s="209"/>
      <c r="AN6" s="209"/>
      <c r="AO6" s="209" t="s">
        <v>110</v>
      </c>
      <c r="AP6" s="209"/>
      <c r="AQ6" s="209"/>
      <c r="AR6" s="209"/>
      <c r="AS6" s="209" t="s">
        <v>34</v>
      </c>
      <c r="AT6" s="209"/>
      <c r="AU6" s="209"/>
      <c r="AV6" s="209" t="s">
        <v>35</v>
      </c>
      <c r="AW6" s="209"/>
      <c r="AX6" s="209"/>
      <c r="AY6" s="209"/>
      <c r="AZ6" s="209"/>
      <c r="BA6" s="209"/>
      <c r="BB6" s="209"/>
      <c r="BC6" s="205" t="s">
        <v>36</v>
      </c>
      <c r="BD6" s="206"/>
      <c r="BE6" s="207" t="s">
        <v>119</v>
      </c>
      <c r="BF6" s="208"/>
      <c r="BG6" s="187" t="s">
        <v>37</v>
      </c>
      <c r="BH6" s="187" t="s">
        <v>38</v>
      </c>
      <c r="BI6" s="201" t="s">
        <v>39</v>
      </c>
    </row>
    <row r="7" spans="1:61" ht="15.75" thickBot="1">
      <c r="A7" s="189"/>
      <c r="B7" s="191"/>
      <c r="C7" s="191"/>
      <c r="E7" s="86"/>
      <c r="F7" s="91">
        <v>0.3</v>
      </c>
      <c r="H7" s="86"/>
      <c r="I7" s="91">
        <v>0.3</v>
      </c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204"/>
      <c r="U7" s="204"/>
      <c r="V7" s="199"/>
      <c r="W7" s="199"/>
      <c r="X7" s="199"/>
      <c r="Y7" s="199"/>
      <c r="Z7" s="199"/>
      <c r="AA7" s="199"/>
      <c r="AB7" s="199"/>
      <c r="AC7" s="199"/>
      <c r="AD7" s="199"/>
      <c r="AE7" s="199"/>
      <c r="AF7" s="199"/>
      <c r="AG7" s="199"/>
      <c r="AH7" s="199"/>
      <c r="AI7" s="199"/>
      <c r="AJ7" s="199"/>
      <c r="AK7" s="199"/>
      <c r="AL7" s="200">
        <f>COUNT(AJ9,AH9,AF9,AD9,Z9,V9,T9,P9,N9,L9,J9,X9)</f>
        <v>4</v>
      </c>
      <c r="AM7" s="200"/>
      <c r="AN7" s="92">
        <v>0.1</v>
      </c>
      <c r="AO7" s="199" t="s">
        <v>264</v>
      </c>
      <c r="AP7" s="199"/>
      <c r="AQ7" s="199" t="s">
        <v>266</v>
      </c>
      <c r="AR7" s="199"/>
      <c r="AS7" s="200">
        <f>COUNT(AO9,AQ9,AS9)</f>
        <v>2</v>
      </c>
      <c r="AT7" s="200"/>
      <c r="AU7" s="85">
        <v>0.05</v>
      </c>
      <c r="AV7" s="199" t="s">
        <v>265</v>
      </c>
      <c r="AW7" s="199"/>
      <c r="AX7" s="199"/>
      <c r="AY7" s="199"/>
      <c r="AZ7" s="200">
        <f>COUNT(AV9,AX9,AZ9)</f>
        <v>1</v>
      </c>
      <c r="BA7" s="200"/>
      <c r="BB7" s="16">
        <v>0.2</v>
      </c>
      <c r="BC7" s="205"/>
      <c r="BD7" s="206"/>
      <c r="BE7" s="199"/>
      <c r="BF7" s="199"/>
      <c r="BG7" s="187"/>
      <c r="BH7" s="187"/>
      <c r="BI7" s="202"/>
    </row>
    <row r="8" spans="1:61" ht="15.75" thickBot="1">
      <c r="A8" s="189"/>
      <c r="B8" s="191"/>
      <c r="C8" s="191"/>
      <c r="D8" s="197" t="s">
        <v>113</v>
      </c>
      <c r="E8" s="197"/>
      <c r="F8" s="197"/>
      <c r="G8" s="197" t="s">
        <v>114</v>
      </c>
      <c r="H8" s="197"/>
      <c r="I8" s="197"/>
      <c r="J8" s="198" t="s">
        <v>41</v>
      </c>
      <c r="K8" s="198"/>
      <c r="L8" s="198" t="s">
        <v>42</v>
      </c>
      <c r="M8" s="198"/>
      <c r="N8" s="198" t="s">
        <v>43</v>
      </c>
      <c r="O8" s="198"/>
      <c r="P8" s="198" t="s">
        <v>44</v>
      </c>
      <c r="Q8" s="198"/>
      <c r="R8" s="198" t="s">
        <v>45</v>
      </c>
      <c r="S8" s="198"/>
      <c r="T8" s="198" t="s">
        <v>46</v>
      </c>
      <c r="U8" s="198"/>
      <c r="V8" s="198" t="s">
        <v>47</v>
      </c>
      <c r="W8" s="198"/>
      <c r="X8" s="198" t="s">
        <v>48</v>
      </c>
      <c r="Y8" s="198"/>
      <c r="Z8" s="198" t="s">
        <v>49</v>
      </c>
      <c r="AA8" s="198"/>
      <c r="AB8" s="198" t="s">
        <v>50</v>
      </c>
      <c r="AC8" s="198"/>
      <c r="AD8" s="198" t="s">
        <v>51</v>
      </c>
      <c r="AE8" s="198"/>
      <c r="AF8" s="198" t="s">
        <v>52</v>
      </c>
      <c r="AG8" s="198"/>
      <c r="AH8" s="198" t="s">
        <v>53</v>
      </c>
      <c r="AI8" s="198"/>
      <c r="AJ8" s="198" t="s">
        <v>54</v>
      </c>
      <c r="AK8" s="198"/>
      <c r="AL8" s="198" t="s">
        <v>55</v>
      </c>
      <c r="AM8" s="198"/>
      <c r="AN8" s="17" t="s">
        <v>56</v>
      </c>
      <c r="AO8" s="198" t="s">
        <v>57</v>
      </c>
      <c r="AP8" s="198"/>
      <c r="AQ8" s="198" t="s">
        <v>58</v>
      </c>
      <c r="AR8" s="198"/>
      <c r="AS8" s="198" t="s">
        <v>59</v>
      </c>
      <c r="AT8" s="198"/>
      <c r="AU8" s="18" t="s">
        <v>60</v>
      </c>
      <c r="AV8" s="198" t="s">
        <v>61</v>
      </c>
      <c r="AW8" s="198"/>
      <c r="AX8" s="198" t="s">
        <v>62</v>
      </c>
      <c r="AY8" s="198"/>
      <c r="AZ8" s="198" t="s">
        <v>63</v>
      </c>
      <c r="BA8" s="198"/>
      <c r="BB8" s="19" t="s">
        <v>64</v>
      </c>
      <c r="BC8" s="205"/>
      <c r="BD8" s="206"/>
      <c r="BE8" s="210" t="s">
        <v>40</v>
      </c>
      <c r="BF8" s="211"/>
      <c r="BG8" s="187"/>
      <c r="BH8" s="187"/>
      <c r="BI8" s="202"/>
    </row>
    <row r="9" spans="1:61" ht="15.75" thickBot="1">
      <c r="A9" s="190"/>
      <c r="B9" s="191"/>
      <c r="C9" s="191"/>
      <c r="D9" s="20">
        <v>50</v>
      </c>
      <c r="E9" s="72"/>
      <c r="F9" s="21" t="s">
        <v>65</v>
      </c>
      <c r="G9" s="20">
        <v>70</v>
      </c>
      <c r="H9" s="72"/>
      <c r="I9" s="77" t="s">
        <v>65</v>
      </c>
      <c r="J9" s="20">
        <v>10</v>
      </c>
      <c r="K9" s="22"/>
      <c r="L9" s="20">
        <v>30</v>
      </c>
      <c r="M9" s="22"/>
      <c r="N9" s="20">
        <v>25</v>
      </c>
      <c r="O9" s="22"/>
      <c r="P9" s="20">
        <v>25</v>
      </c>
      <c r="Q9" s="23"/>
      <c r="R9" s="20"/>
      <c r="S9" s="23"/>
      <c r="T9" s="20"/>
      <c r="U9" s="23"/>
      <c r="V9" s="20"/>
      <c r="W9" s="23"/>
      <c r="X9" s="20"/>
      <c r="Y9" s="23"/>
      <c r="Z9" s="20"/>
      <c r="AA9" s="23"/>
      <c r="AB9" s="20"/>
      <c r="AC9" s="23"/>
      <c r="AD9" s="20"/>
      <c r="AE9" s="23"/>
      <c r="AF9" s="20"/>
      <c r="AG9" s="23"/>
      <c r="AH9" s="20"/>
      <c r="AI9" s="23"/>
      <c r="AJ9" s="20"/>
      <c r="AK9" s="23"/>
      <c r="AL9" s="20"/>
      <c r="AM9" s="23"/>
      <c r="AN9" s="24" t="s">
        <v>66</v>
      </c>
      <c r="AO9" s="20">
        <v>100</v>
      </c>
      <c r="AP9" s="25"/>
      <c r="AQ9" s="20">
        <v>100</v>
      </c>
      <c r="AR9" s="25"/>
      <c r="AS9" s="20"/>
      <c r="AT9" s="25"/>
      <c r="AU9" s="26" t="s">
        <v>66</v>
      </c>
      <c r="AV9" s="27">
        <v>100</v>
      </c>
      <c r="AW9" s="28"/>
      <c r="AX9" s="27"/>
      <c r="AY9" s="28"/>
      <c r="AZ9" s="27"/>
      <c r="BA9" s="29"/>
      <c r="BB9" s="30" t="s">
        <v>66</v>
      </c>
      <c r="BC9" s="31" t="s">
        <v>37</v>
      </c>
      <c r="BD9" s="32" t="s">
        <v>38</v>
      </c>
      <c r="BE9" s="20"/>
      <c r="BF9" s="23" t="s">
        <v>65</v>
      </c>
      <c r="BG9" s="187"/>
      <c r="BH9" s="187"/>
      <c r="BI9" s="203"/>
    </row>
    <row r="10" spans="1:61">
      <c r="A10" s="34">
        <f>REGISTRATION!A11</f>
        <v>1</v>
      </c>
      <c r="B10" s="34" t="str">
        <f>REGISTRATION!B11</f>
        <v>2017-01-190</v>
      </c>
      <c r="C10" s="34" t="str">
        <f>UPPER(CONCATENATE(REGISTRATION!C11," ",REGISTRATION!D11," ",REGISTRATION!F11))</f>
        <v>ACUÑA RASUL HASSAN T</v>
      </c>
      <c r="D10" s="83">
        <v>25</v>
      </c>
      <c r="E10" s="73">
        <f>(D10/$D$9)*100</f>
        <v>50</v>
      </c>
      <c r="F10" s="76">
        <f t="shared" ref="F10:F41" si="0">IFERROR((E10*$F$7), " ")</f>
        <v>15</v>
      </c>
      <c r="G10" s="83"/>
      <c r="H10" s="73">
        <f>(G10/$G$9)*100</f>
        <v>0</v>
      </c>
      <c r="I10" s="76">
        <f t="shared" ref="I10:I41" si="1">IFERROR((H10*$I$7), "")</f>
        <v>0</v>
      </c>
      <c r="J10" s="83"/>
      <c r="K10" s="73">
        <f>IFERROR(((J10/$J$9)*100), "")</f>
        <v>0</v>
      </c>
      <c r="L10" s="83">
        <v>25</v>
      </c>
      <c r="M10" s="73">
        <f>IFERROR(((L10/$L$9)*100),"")</f>
        <v>83.333333333333343</v>
      </c>
      <c r="N10" s="83">
        <v>25</v>
      </c>
      <c r="O10" s="73">
        <f>IFERROR(((N10/$N$9)*100),"")</f>
        <v>100</v>
      </c>
      <c r="P10" s="83"/>
      <c r="Q10" s="73">
        <f>IFERROR(((P10/$P$9)*100),"")</f>
        <v>0</v>
      </c>
      <c r="R10" s="83"/>
      <c r="S10" s="73" t="str">
        <f>IFERROR(((R10/$R$9)*100),"")</f>
        <v/>
      </c>
      <c r="T10" s="83"/>
      <c r="U10" s="73" t="str">
        <f>IFERROR(((T10/$T$9)*100),"")</f>
        <v/>
      </c>
      <c r="V10" s="83"/>
      <c r="W10" s="73" t="str">
        <f>IFERROR(((V10/$T$9)*100),"")</f>
        <v/>
      </c>
      <c r="X10" s="83"/>
      <c r="Y10" s="73" t="str">
        <f>IFERROR(((X10/$T$9)*100),"")</f>
        <v/>
      </c>
      <c r="Z10" s="83"/>
      <c r="AA10" s="73" t="str">
        <f>IFERROR(((Z10/$T$9)*100),"")</f>
        <v/>
      </c>
      <c r="AB10" s="74"/>
      <c r="AC10" s="74"/>
      <c r="AD10" s="83"/>
      <c r="AE10" s="73" t="str">
        <f>IFERROR(((AD10/$T$9)*100),"")</f>
        <v/>
      </c>
      <c r="AF10" s="83"/>
      <c r="AG10" s="73" t="str">
        <f>IFERROR(((AF10/$T$9)*100),"")</f>
        <v/>
      </c>
      <c r="AH10" s="83"/>
      <c r="AI10" s="73" t="str">
        <f>IFERROR(((AH10/$T$9)*100),"")</f>
        <v/>
      </c>
      <c r="AJ10" s="83"/>
      <c r="AK10" s="73" t="str">
        <f>IFERROR(((AJ10/$T$9)*100),"")</f>
        <v/>
      </c>
      <c r="AL10" s="74"/>
      <c r="AM10" s="74"/>
      <c r="AN10" s="76">
        <f>IFERROR((((SUM(K10,M10,O10,Q10,U10,W10,Y10,AA10,AE10,AG10,AI10,AK10)/$AL$7))*$AN$7),"")</f>
        <v>4.5833333333333339</v>
      </c>
      <c r="AO10" s="83"/>
      <c r="AP10" s="73">
        <f>IFERROR(((AO10/$AO$9)*100),"")</f>
        <v>0</v>
      </c>
      <c r="AQ10" s="83"/>
      <c r="AR10" s="73">
        <f>IFERROR(((AQ10/$AQ$9)*100),"")</f>
        <v>0</v>
      </c>
      <c r="AS10" s="83"/>
      <c r="AT10" s="73" t="str">
        <f>IFERROR(((AS10/$AS$9)*100),"")</f>
        <v/>
      </c>
      <c r="AU10" s="76">
        <f>IFERROR(((SUM(AP10,AR10,AT10)/$AS$7)*$AU$7),"")</f>
        <v>0</v>
      </c>
      <c r="AV10" s="83"/>
      <c r="AW10" s="73">
        <f>IFERROR(((AV10/$AV$9)*100),"")</f>
        <v>0</v>
      </c>
      <c r="AX10" s="83"/>
      <c r="AY10" s="73" t="str">
        <f>IFERROR(((AX10/$AX$9)*100),"")</f>
        <v/>
      </c>
      <c r="AZ10" s="83"/>
      <c r="BA10" s="73" t="str">
        <f>IFERROR(((AZ10/$AZ$9)*100),"")</f>
        <v/>
      </c>
      <c r="BB10" s="76">
        <f>IFERROR(((SUM(AW10,AY10,BA10)/$AZ$7)*$BB$7),"")</f>
        <v>0</v>
      </c>
      <c r="BC10" s="78">
        <f>IFERROR(SUM(BB10,AU10,AN10,I10,F10),"")</f>
        <v>19.583333333333336</v>
      </c>
      <c r="BD10" s="78">
        <f>IFERROR(ROUND(BC10,2),"")</f>
        <v>19.579999999999998</v>
      </c>
      <c r="BE10" s="83"/>
      <c r="BF10" s="73" t="str">
        <f>IFERROR(((BE10/$BE$9)*100),"")</f>
        <v/>
      </c>
      <c r="BG10" s="82">
        <f>BC10</f>
        <v>19.583333333333336</v>
      </c>
      <c r="BH10" s="82">
        <f>IFERROR(VLOOKUP(BG10,REGISTRATION!$Q$22:$R$32,2),"")</f>
        <v>5</v>
      </c>
      <c r="BI10" s="74" t="str">
        <f>IF(BH10&lt;=3,"PASSED","FAILED")</f>
        <v>FAILED</v>
      </c>
    </row>
    <row r="11" spans="1:61">
      <c r="A11" s="33">
        <f>REGISTRATION!A12</f>
        <v>2</v>
      </c>
      <c r="B11" s="33" t="str">
        <f>REGISTRATION!B12</f>
        <v>2017-01-530</v>
      </c>
      <c r="C11" s="34" t="str">
        <f>UPPER(CONCATENATE(REGISTRATION!C12," ",REGISTRATION!D12," ",REGISTRATION!F12))</f>
        <v>AMBION MARK JOSEPH D</v>
      </c>
      <c r="D11" s="84">
        <v>38</v>
      </c>
      <c r="E11" s="73">
        <f>(D11/$D$9)*100</f>
        <v>76</v>
      </c>
      <c r="F11" s="76">
        <f t="shared" si="0"/>
        <v>22.8</v>
      </c>
      <c r="G11" s="84"/>
      <c r="H11" s="73">
        <f t="shared" ref="H11:H70" si="2">(G11/$G$9)*100</f>
        <v>0</v>
      </c>
      <c r="I11" s="76">
        <f t="shared" si="1"/>
        <v>0</v>
      </c>
      <c r="J11" s="84">
        <v>7</v>
      </c>
      <c r="K11" s="73">
        <f t="shared" ref="K11:K70" si="3">IFERROR(((J11/$J$9)*100), "")</f>
        <v>70</v>
      </c>
      <c r="L11" s="84">
        <v>29</v>
      </c>
      <c r="M11" s="73">
        <f t="shared" ref="M11:M70" si="4">IFERROR(((L11/$L$9)*100),"")</f>
        <v>96.666666666666671</v>
      </c>
      <c r="N11" s="84">
        <v>25</v>
      </c>
      <c r="O11" s="73">
        <f t="shared" ref="O11:O70" si="5">IFERROR(((N11/$N$9)*100),"")</f>
        <v>100</v>
      </c>
      <c r="P11" s="84"/>
      <c r="Q11" s="73">
        <f t="shared" ref="Q11:Q70" si="6">IFERROR(((P11/$P$9)*100),"")</f>
        <v>0</v>
      </c>
      <c r="R11" s="84"/>
      <c r="S11" s="73" t="str">
        <f t="shared" ref="S11:S70" si="7">IFERROR(((R11/$R$9)*100),"")</f>
        <v/>
      </c>
      <c r="T11" s="84"/>
      <c r="U11" s="73" t="str">
        <f t="shared" ref="U11:U70" si="8">IFERROR(((T11/$T$9)*100),"")</f>
        <v/>
      </c>
      <c r="V11" s="84"/>
      <c r="W11" s="75"/>
      <c r="X11" s="84"/>
      <c r="Y11" s="75"/>
      <c r="Z11" s="84"/>
      <c r="AA11" s="75"/>
      <c r="AB11" s="75"/>
      <c r="AC11" s="75"/>
      <c r="AD11" s="84"/>
      <c r="AE11" s="75"/>
      <c r="AF11" s="84"/>
      <c r="AG11" s="75"/>
      <c r="AH11" s="84"/>
      <c r="AI11" s="75"/>
      <c r="AJ11" s="84"/>
      <c r="AK11" s="75"/>
      <c r="AL11" s="75"/>
      <c r="AM11" s="75"/>
      <c r="AN11" s="76">
        <f t="shared" ref="AN11:AN70" si="9">IFERROR((((SUM(K11,M11,O11,Q11,U11,W11,Y11,AA11,AE11,AG11,AI11,AK11)/$AL$7))*$AN$7),"")</f>
        <v>6.6666666666666679</v>
      </c>
      <c r="AO11" s="84"/>
      <c r="AP11" s="73">
        <f t="shared" ref="AP11:AP70" si="10">IFERROR(((AO11/$AO$9)*100),"")</f>
        <v>0</v>
      </c>
      <c r="AQ11" s="84"/>
      <c r="AR11" s="73">
        <f t="shared" ref="AR11:AR70" si="11">IFERROR(((AQ11/$AQ$9)*100),"")</f>
        <v>0</v>
      </c>
      <c r="AS11" s="84"/>
      <c r="AT11" s="73" t="str">
        <f t="shared" ref="AT11:AT70" si="12">IFERROR(((AS11/$AS$9)*100),"")</f>
        <v/>
      </c>
      <c r="AU11" s="76">
        <f t="shared" ref="AU11:AU70" si="13">IFERROR(((SUM(AP11,AR11,AT11)/$AS$7)*$AU$7),"")</f>
        <v>0</v>
      </c>
      <c r="AV11" s="84"/>
      <c r="AW11" s="73">
        <f t="shared" ref="AW11:AW70" si="14">IFERROR(((AV11/$AV$9)*100),"")</f>
        <v>0</v>
      </c>
      <c r="AX11" s="84"/>
      <c r="AY11" s="73" t="str">
        <f t="shared" ref="AY11:AY70" si="15">IFERROR(((AX11/$AX$9)*100),"")</f>
        <v/>
      </c>
      <c r="AZ11" s="84"/>
      <c r="BA11" s="73" t="str">
        <f t="shared" ref="BA11:BA70" si="16">IFERROR(((AZ11/$AZ$9)*100),"")</f>
        <v/>
      </c>
      <c r="BB11" s="76">
        <f t="shared" ref="BB11:BB70" si="17">IFERROR(((SUM(AW11,AY11,BA11)/$AZ$7)*$BB$7),"")</f>
        <v>0</v>
      </c>
      <c r="BC11" s="78">
        <f t="shared" ref="BC11:BC70" si="18">IFERROR(SUM(BB11,AU11,AN11,I11,F11),"")</f>
        <v>29.466666666666669</v>
      </c>
      <c r="BD11" s="78">
        <f t="shared" ref="BD11:BD70" si="19">IFERROR(ROUND(BC11,2),"")</f>
        <v>29.47</v>
      </c>
      <c r="BE11" s="84"/>
      <c r="BF11" s="73" t="str">
        <f t="shared" ref="BF11:BF70" si="20">IFERROR(((BE11/$BE$9)*100),"")</f>
        <v/>
      </c>
      <c r="BG11" s="82">
        <f t="shared" ref="BG11:BG70" si="21">BC11</f>
        <v>29.466666666666669</v>
      </c>
      <c r="BH11" s="82">
        <f>IFERROR(VLOOKUP(BG11,REGISTRATION!$Q$22:$R$32,2),"")</f>
        <v>5</v>
      </c>
      <c r="BI11" s="74" t="str">
        <f t="shared" ref="BI11:BI70" si="22">IF(BH11&lt;=3,"PASSED","FAILED")</f>
        <v>FAILED</v>
      </c>
    </row>
    <row r="12" spans="1:61">
      <c r="A12" s="33">
        <f>REGISTRATION!A13</f>
        <v>3</v>
      </c>
      <c r="B12" s="33" t="str">
        <f>REGISTRATION!B13</f>
        <v>2017-01-085</v>
      </c>
      <c r="C12" s="34" t="str">
        <f>UPPER(CONCATENATE(REGISTRATION!C13," ",REGISTRATION!D13," ",REGISTRATION!F13))</f>
        <v>BAUTISTA MARY JOYCE DIANE C</v>
      </c>
      <c r="D12" s="84">
        <v>33</v>
      </c>
      <c r="E12" s="73">
        <f t="shared" ref="E12:E70" si="23">(D12/$D$9)*100</f>
        <v>66</v>
      </c>
      <c r="F12" s="76">
        <f t="shared" si="0"/>
        <v>19.8</v>
      </c>
      <c r="G12" s="84"/>
      <c r="H12" s="73">
        <f t="shared" si="2"/>
        <v>0</v>
      </c>
      <c r="I12" s="76">
        <f t="shared" si="1"/>
        <v>0</v>
      </c>
      <c r="J12" s="84">
        <v>9</v>
      </c>
      <c r="K12" s="73">
        <f t="shared" si="3"/>
        <v>90</v>
      </c>
      <c r="L12" s="84">
        <v>18</v>
      </c>
      <c r="M12" s="73">
        <f t="shared" si="4"/>
        <v>60</v>
      </c>
      <c r="N12" s="84">
        <v>25</v>
      </c>
      <c r="O12" s="73">
        <f t="shared" si="5"/>
        <v>100</v>
      </c>
      <c r="P12" s="84">
        <v>25</v>
      </c>
      <c r="Q12" s="73">
        <f t="shared" si="6"/>
        <v>100</v>
      </c>
      <c r="R12" s="84"/>
      <c r="S12" s="73" t="str">
        <f t="shared" si="7"/>
        <v/>
      </c>
      <c r="T12" s="84"/>
      <c r="U12" s="73" t="str">
        <f t="shared" si="8"/>
        <v/>
      </c>
      <c r="V12" s="84"/>
      <c r="W12" s="75"/>
      <c r="X12" s="84"/>
      <c r="Y12" s="75"/>
      <c r="Z12" s="84"/>
      <c r="AA12" s="75"/>
      <c r="AB12" s="75"/>
      <c r="AC12" s="75"/>
      <c r="AD12" s="84"/>
      <c r="AE12" s="75"/>
      <c r="AF12" s="84"/>
      <c r="AG12" s="75"/>
      <c r="AH12" s="84"/>
      <c r="AI12" s="75"/>
      <c r="AJ12" s="84"/>
      <c r="AK12" s="75"/>
      <c r="AL12" s="75"/>
      <c r="AM12" s="75"/>
      <c r="AN12" s="76">
        <f t="shared" si="9"/>
        <v>8.75</v>
      </c>
      <c r="AO12" s="84"/>
      <c r="AP12" s="73">
        <f t="shared" si="10"/>
        <v>0</v>
      </c>
      <c r="AQ12" s="84"/>
      <c r="AR12" s="73">
        <f t="shared" si="11"/>
        <v>0</v>
      </c>
      <c r="AS12" s="84"/>
      <c r="AT12" s="73" t="str">
        <f t="shared" si="12"/>
        <v/>
      </c>
      <c r="AU12" s="76">
        <f t="shared" si="13"/>
        <v>0</v>
      </c>
      <c r="AV12" s="84"/>
      <c r="AW12" s="73">
        <f t="shared" si="14"/>
        <v>0</v>
      </c>
      <c r="AX12" s="84"/>
      <c r="AY12" s="73" t="str">
        <f t="shared" si="15"/>
        <v/>
      </c>
      <c r="AZ12" s="84"/>
      <c r="BA12" s="73" t="str">
        <f t="shared" si="16"/>
        <v/>
      </c>
      <c r="BB12" s="76">
        <f t="shared" si="17"/>
        <v>0</v>
      </c>
      <c r="BC12" s="78">
        <f t="shared" si="18"/>
        <v>28.55</v>
      </c>
      <c r="BD12" s="78">
        <f t="shared" si="19"/>
        <v>28.55</v>
      </c>
      <c r="BE12" s="84"/>
      <c r="BF12" s="73" t="str">
        <f t="shared" si="20"/>
        <v/>
      </c>
      <c r="BG12" s="82">
        <f t="shared" si="21"/>
        <v>28.55</v>
      </c>
      <c r="BH12" s="82">
        <f>IFERROR(VLOOKUP(BG12,REGISTRATION!$Q$22:$R$32,2),"")</f>
        <v>5</v>
      </c>
      <c r="BI12" s="74" t="str">
        <f t="shared" si="22"/>
        <v>FAILED</v>
      </c>
    </row>
    <row r="13" spans="1:61">
      <c r="A13" s="33">
        <f>REGISTRATION!A14</f>
        <v>4</v>
      </c>
      <c r="B13" s="33" t="str">
        <f>REGISTRATION!B14</f>
        <v>2017-01-257</v>
      </c>
      <c r="C13" s="34" t="str">
        <f>UPPER(CONCATENATE(REGISTRATION!C14," ",REGISTRATION!D14," ",REGISTRATION!F14))</f>
        <v xml:space="preserve">BEATINGO JOVELEENE </v>
      </c>
      <c r="D13" s="84">
        <v>42</v>
      </c>
      <c r="E13" s="73">
        <f t="shared" si="23"/>
        <v>84</v>
      </c>
      <c r="F13" s="76">
        <f t="shared" si="0"/>
        <v>25.2</v>
      </c>
      <c r="G13" s="84"/>
      <c r="H13" s="73">
        <f t="shared" si="2"/>
        <v>0</v>
      </c>
      <c r="I13" s="76">
        <f t="shared" si="1"/>
        <v>0</v>
      </c>
      <c r="J13" s="84">
        <v>8</v>
      </c>
      <c r="K13" s="73">
        <f t="shared" si="3"/>
        <v>80</v>
      </c>
      <c r="L13" s="84">
        <v>25</v>
      </c>
      <c r="M13" s="73">
        <f t="shared" si="4"/>
        <v>83.333333333333343</v>
      </c>
      <c r="N13" s="84">
        <v>25</v>
      </c>
      <c r="O13" s="73">
        <f t="shared" si="5"/>
        <v>100</v>
      </c>
      <c r="P13" s="84">
        <v>25</v>
      </c>
      <c r="Q13" s="73">
        <f t="shared" si="6"/>
        <v>100</v>
      </c>
      <c r="R13" s="84"/>
      <c r="S13" s="73" t="str">
        <f t="shared" si="7"/>
        <v/>
      </c>
      <c r="T13" s="84"/>
      <c r="U13" s="73" t="str">
        <f t="shared" si="8"/>
        <v/>
      </c>
      <c r="V13" s="84"/>
      <c r="W13" s="75"/>
      <c r="X13" s="84"/>
      <c r="Y13" s="75"/>
      <c r="Z13" s="84"/>
      <c r="AA13" s="75"/>
      <c r="AB13" s="75"/>
      <c r="AC13" s="75"/>
      <c r="AD13" s="84"/>
      <c r="AE13" s="75"/>
      <c r="AF13" s="84"/>
      <c r="AG13" s="75"/>
      <c r="AH13" s="84"/>
      <c r="AI13" s="75"/>
      <c r="AJ13" s="84"/>
      <c r="AK13" s="75"/>
      <c r="AL13" s="75"/>
      <c r="AM13" s="75"/>
      <c r="AN13" s="76">
        <f t="shared" si="9"/>
        <v>9.0833333333333339</v>
      </c>
      <c r="AO13" s="84"/>
      <c r="AP13" s="73">
        <f t="shared" si="10"/>
        <v>0</v>
      </c>
      <c r="AQ13" s="84"/>
      <c r="AR13" s="73">
        <f t="shared" si="11"/>
        <v>0</v>
      </c>
      <c r="AS13" s="84"/>
      <c r="AT13" s="73" t="str">
        <f t="shared" si="12"/>
        <v/>
      </c>
      <c r="AU13" s="76">
        <f t="shared" si="13"/>
        <v>0</v>
      </c>
      <c r="AV13" s="84"/>
      <c r="AW13" s="73">
        <f t="shared" si="14"/>
        <v>0</v>
      </c>
      <c r="AX13" s="84"/>
      <c r="AY13" s="73" t="str">
        <f t="shared" si="15"/>
        <v/>
      </c>
      <c r="AZ13" s="84"/>
      <c r="BA13" s="73" t="str">
        <f t="shared" si="16"/>
        <v/>
      </c>
      <c r="BB13" s="76">
        <f t="shared" si="17"/>
        <v>0</v>
      </c>
      <c r="BC13" s="78">
        <f t="shared" si="18"/>
        <v>34.283333333333331</v>
      </c>
      <c r="BD13" s="78">
        <f t="shared" si="19"/>
        <v>34.28</v>
      </c>
      <c r="BE13" s="84"/>
      <c r="BF13" s="73" t="str">
        <f t="shared" si="20"/>
        <v/>
      </c>
      <c r="BG13" s="82">
        <f t="shared" si="21"/>
        <v>34.283333333333331</v>
      </c>
      <c r="BH13" s="82">
        <f>IFERROR(VLOOKUP(BG13,REGISTRATION!$Q$22:$R$32,2),"")</f>
        <v>5</v>
      </c>
      <c r="BI13" s="74" t="str">
        <f t="shared" si="22"/>
        <v>FAILED</v>
      </c>
    </row>
    <row r="14" spans="1:61">
      <c r="A14" s="33">
        <f>REGISTRATION!A15</f>
        <v>5</v>
      </c>
      <c r="B14" s="33" t="str">
        <f>REGISTRATION!B15</f>
        <v>2017-01-196</v>
      </c>
      <c r="C14" s="34" t="str">
        <f>UPPER(CONCATENATE(REGISTRATION!C15," ",REGISTRATION!D15," ",REGISTRATION!F15))</f>
        <v>CAMARCE BRYLLE DEXTER T</v>
      </c>
      <c r="D14" s="84">
        <v>25</v>
      </c>
      <c r="E14" s="73">
        <f t="shared" si="23"/>
        <v>50</v>
      </c>
      <c r="F14" s="76">
        <f t="shared" si="0"/>
        <v>15</v>
      </c>
      <c r="G14" s="84"/>
      <c r="H14" s="73">
        <f t="shared" si="2"/>
        <v>0</v>
      </c>
      <c r="I14" s="76">
        <f t="shared" si="1"/>
        <v>0</v>
      </c>
      <c r="J14" s="84">
        <v>7</v>
      </c>
      <c r="K14" s="73">
        <f t="shared" si="3"/>
        <v>70</v>
      </c>
      <c r="L14" s="84">
        <v>24</v>
      </c>
      <c r="M14" s="73">
        <f t="shared" si="4"/>
        <v>80</v>
      </c>
      <c r="N14" s="84">
        <v>25</v>
      </c>
      <c r="O14" s="73">
        <f t="shared" si="5"/>
        <v>100</v>
      </c>
      <c r="P14" s="84">
        <v>20</v>
      </c>
      <c r="Q14" s="73">
        <f t="shared" si="6"/>
        <v>80</v>
      </c>
      <c r="R14" s="84"/>
      <c r="S14" s="73" t="str">
        <f t="shared" si="7"/>
        <v/>
      </c>
      <c r="T14" s="84"/>
      <c r="U14" s="73" t="str">
        <f t="shared" si="8"/>
        <v/>
      </c>
      <c r="V14" s="84"/>
      <c r="W14" s="75"/>
      <c r="X14" s="84"/>
      <c r="Y14" s="75"/>
      <c r="Z14" s="84"/>
      <c r="AA14" s="75"/>
      <c r="AB14" s="75"/>
      <c r="AC14" s="75"/>
      <c r="AD14" s="84"/>
      <c r="AE14" s="75"/>
      <c r="AF14" s="84"/>
      <c r="AG14" s="75"/>
      <c r="AH14" s="84"/>
      <c r="AI14" s="75"/>
      <c r="AJ14" s="84"/>
      <c r="AK14" s="75"/>
      <c r="AL14" s="75"/>
      <c r="AM14" s="75"/>
      <c r="AN14" s="76">
        <f t="shared" si="9"/>
        <v>8.25</v>
      </c>
      <c r="AO14" s="84"/>
      <c r="AP14" s="73">
        <f t="shared" si="10"/>
        <v>0</v>
      </c>
      <c r="AQ14" s="84"/>
      <c r="AR14" s="73">
        <f t="shared" si="11"/>
        <v>0</v>
      </c>
      <c r="AS14" s="84"/>
      <c r="AT14" s="73" t="str">
        <f t="shared" si="12"/>
        <v/>
      </c>
      <c r="AU14" s="76">
        <f t="shared" si="13"/>
        <v>0</v>
      </c>
      <c r="AV14" s="84"/>
      <c r="AW14" s="73">
        <f t="shared" si="14"/>
        <v>0</v>
      </c>
      <c r="AX14" s="84"/>
      <c r="AY14" s="73" t="str">
        <f t="shared" si="15"/>
        <v/>
      </c>
      <c r="AZ14" s="84"/>
      <c r="BA14" s="73" t="str">
        <f t="shared" si="16"/>
        <v/>
      </c>
      <c r="BB14" s="76">
        <f t="shared" si="17"/>
        <v>0</v>
      </c>
      <c r="BC14" s="78">
        <f t="shared" si="18"/>
        <v>23.25</v>
      </c>
      <c r="BD14" s="78">
        <f t="shared" si="19"/>
        <v>23.25</v>
      </c>
      <c r="BE14" s="84"/>
      <c r="BF14" s="73" t="str">
        <f t="shared" si="20"/>
        <v/>
      </c>
      <c r="BG14" s="82">
        <f t="shared" si="21"/>
        <v>23.25</v>
      </c>
      <c r="BH14" s="82">
        <f>IFERROR(VLOOKUP(BG14,REGISTRATION!$Q$22:$R$32,2),"")</f>
        <v>5</v>
      </c>
      <c r="BI14" s="74" t="str">
        <f t="shared" si="22"/>
        <v>FAILED</v>
      </c>
    </row>
    <row r="15" spans="1:61">
      <c r="A15" s="33">
        <f>REGISTRATION!A16</f>
        <v>6</v>
      </c>
      <c r="B15" s="33" t="str">
        <f>REGISTRATION!B16</f>
        <v>2017-01-318</v>
      </c>
      <c r="C15" s="34" t="str">
        <f>UPPER(CONCATENATE(REGISTRATION!C16," ",REGISTRATION!D16," ",REGISTRATION!F16))</f>
        <v>CORBILLA CELINA M</v>
      </c>
      <c r="D15" s="84">
        <v>30</v>
      </c>
      <c r="E15" s="73">
        <f t="shared" si="23"/>
        <v>60</v>
      </c>
      <c r="F15" s="76">
        <f t="shared" si="0"/>
        <v>18</v>
      </c>
      <c r="G15" s="84"/>
      <c r="H15" s="73">
        <f t="shared" si="2"/>
        <v>0</v>
      </c>
      <c r="I15" s="76">
        <f t="shared" si="1"/>
        <v>0</v>
      </c>
      <c r="J15" s="84">
        <v>7</v>
      </c>
      <c r="K15" s="73">
        <f t="shared" si="3"/>
        <v>70</v>
      </c>
      <c r="L15" s="84">
        <v>23</v>
      </c>
      <c r="M15" s="73">
        <f t="shared" si="4"/>
        <v>76.666666666666671</v>
      </c>
      <c r="N15" s="84">
        <v>25</v>
      </c>
      <c r="O15" s="73">
        <f t="shared" si="5"/>
        <v>100</v>
      </c>
      <c r="P15" s="84">
        <v>25</v>
      </c>
      <c r="Q15" s="73">
        <f t="shared" si="6"/>
        <v>100</v>
      </c>
      <c r="R15" s="84"/>
      <c r="S15" s="73" t="str">
        <f t="shared" si="7"/>
        <v/>
      </c>
      <c r="T15" s="84"/>
      <c r="U15" s="73" t="str">
        <f t="shared" si="8"/>
        <v/>
      </c>
      <c r="V15" s="84"/>
      <c r="W15" s="75"/>
      <c r="X15" s="84"/>
      <c r="Y15" s="75"/>
      <c r="Z15" s="84"/>
      <c r="AA15" s="75"/>
      <c r="AB15" s="75"/>
      <c r="AC15" s="75"/>
      <c r="AD15" s="84"/>
      <c r="AE15" s="75"/>
      <c r="AF15" s="84"/>
      <c r="AG15" s="75"/>
      <c r="AH15" s="84"/>
      <c r="AI15" s="75"/>
      <c r="AJ15" s="84"/>
      <c r="AK15" s="75"/>
      <c r="AL15" s="75"/>
      <c r="AM15" s="75"/>
      <c r="AN15" s="76">
        <f t="shared" si="9"/>
        <v>8.6666666666666679</v>
      </c>
      <c r="AO15" s="84"/>
      <c r="AP15" s="73">
        <f t="shared" si="10"/>
        <v>0</v>
      </c>
      <c r="AQ15" s="84"/>
      <c r="AR15" s="73">
        <f t="shared" si="11"/>
        <v>0</v>
      </c>
      <c r="AS15" s="84"/>
      <c r="AT15" s="73" t="str">
        <f t="shared" si="12"/>
        <v/>
      </c>
      <c r="AU15" s="76">
        <f t="shared" si="13"/>
        <v>0</v>
      </c>
      <c r="AV15" s="84"/>
      <c r="AW15" s="73">
        <f t="shared" si="14"/>
        <v>0</v>
      </c>
      <c r="AX15" s="84"/>
      <c r="AY15" s="73" t="str">
        <f t="shared" si="15"/>
        <v/>
      </c>
      <c r="AZ15" s="84"/>
      <c r="BA15" s="73" t="str">
        <f t="shared" si="16"/>
        <v/>
      </c>
      <c r="BB15" s="76">
        <f t="shared" si="17"/>
        <v>0</v>
      </c>
      <c r="BC15" s="78">
        <f t="shared" si="18"/>
        <v>26.666666666666668</v>
      </c>
      <c r="BD15" s="78">
        <f t="shared" si="19"/>
        <v>26.67</v>
      </c>
      <c r="BE15" s="84"/>
      <c r="BF15" s="73" t="str">
        <f t="shared" si="20"/>
        <v/>
      </c>
      <c r="BG15" s="82">
        <f t="shared" si="21"/>
        <v>26.666666666666668</v>
      </c>
      <c r="BH15" s="82">
        <f>IFERROR(VLOOKUP(BG15,REGISTRATION!$Q$22:$R$32,2),"")</f>
        <v>5</v>
      </c>
      <c r="BI15" s="74" t="str">
        <f t="shared" si="22"/>
        <v>FAILED</v>
      </c>
    </row>
    <row r="16" spans="1:61">
      <c r="A16" s="33">
        <f>REGISTRATION!A17</f>
        <v>7</v>
      </c>
      <c r="B16" s="33" t="str">
        <f>REGISTRATION!B17</f>
        <v>2017-01-636</v>
      </c>
      <c r="C16" s="34" t="str">
        <f>UPPER(CONCATENATE(REGISTRATION!C17," ",REGISTRATION!D17," ",REGISTRATION!F17))</f>
        <v>CUADRA HUGH JHANSEN M</v>
      </c>
      <c r="D16" s="84">
        <v>24</v>
      </c>
      <c r="E16" s="73">
        <f t="shared" si="23"/>
        <v>48</v>
      </c>
      <c r="F16" s="76">
        <f t="shared" si="0"/>
        <v>14.399999999999999</v>
      </c>
      <c r="G16" s="84"/>
      <c r="H16" s="73">
        <f t="shared" si="2"/>
        <v>0</v>
      </c>
      <c r="I16" s="76">
        <f t="shared" si="1"/>
        <v>0</v>
      </c>
      <c r="J16" s="84"/>
      <c r="K16" s="73">
        <f t="shared" si="3"/>
        <v>0</v>
      </c>
      <c r="L16" s="84"/>
      <c r="M16" s="73">
        <f t="shared" si="4"/>
        <v>0</v>
      </c>
      <c r="N16" s="84">
        <v>10</v>
      </c>
      <c r="O16" s="73">
        <f t="shared" si="5"/>
        <v>40</v>
      </c>
      <c r="P16" s="84"/>
      <c r="Q16" s="73">
        <f t="shared" si="6"/>
        <v>0</v>
      </c>
      <c r="R16" s="84"/>
      <c r="S16" s="73" t="str">
        <f t="shared" si="7"/>
        <v/>
      </c>
      <c r="T16" s="84"/>
      <c r="U16" s="73" t="str">
        <f t="shared" si="8"/>
        <v/>
      </c>
      <c r="V16" s="84"/>
      <c r="W16" s="75"/>
      <c r="X16" s="84"/>
      <c r="Y16" s="75"/>
      <c r="Z16" s="84"/>
      <c r="AA16" s="75"/>
      <c r="AB16" s="75"/>
      <c r="AC16" s="75"/>
      <c r="AD16" s="84"/>
      <c r="AE16" s="75"/>
      <c r="AF16" s="84"/>
      <c r="AG16" s="75"/>
      <c r="AH16" s="84"/>
      <c r="AI16" s="75"/>
      <c r="AJ16" s="84"/>
      <c r="AK16" s="75"/>
      <c r="AL16" s="75"/>
      <c r="AM16" s="75"/>
      <c r="AN16" s="76">
        <f t="shared" si="9"/>
        <v>1</v>
      </c>
      <c r="AO16" s="84"/>
      <c r="AP16" s="73">
        <f t="shared" si="10"/>
        <v>0</v>
      </c>
      <c r="AQ16" s="84"/>
      <c r="AR16" s="73">
        <f t="shared" si="11"/>
        <v>0</v>
      </c>
      <c r="AS16" s="84"/>
      <c r="AT16" s="73" t="str">
        <f t="shared" si="12"/>
        <v/>
      </c>
      <c r="AU16" s="76">
        <f t="shared" si="13"/>
        <v>0</v>
      </c>
      <c r="AV16" s="84"/>
      <c r="AW16" s="73">
        <f t="shared" si="14"/>
        <v>0</v>
      </c>
      <c r="AX16" s="84"/>
      <c r="AY16" s="73" t="str">
        <f t="shared" si="15"/>
        <v/>
      </c>
      <c r="AZ16" s="84"/>
      <c r="BA16" s="73" t="str">
        <f t="shared" si="16"/>
        <v/>
      </c>
      <c r="BB16" s="76">
        <f t="shared" si="17"/>
        <v>0</v>
      </c>
      <c r="BC16" s="78">
        <f t="shared" si="18"/>
        <v>15.399999999999999</v>
      </c>
      <c r="BD16" s="78">
        <f t="shared" si="19"/>
        <v>15.4</v>
      </c>
      <c r="BE16" s="84"/>
      <c r="BF16" s="73" t="str">
        <f t="shared" si="20"/>
        <v/>
      </c>
      <c r="BG16" s="82">
        <f t="shared" si="21"/>
        <v>15.399999999999999</v>
      </c>
      <c r="BH16" s="82">
        <f>IFERROR(VLOOKUP(BG16,REGISTRATION!$Q$22:$R$32,2),"")</f>
        <v>5</v>
      </c>
      <c r="BI16" s="74" t="str">
        <f t="shared" si="22"/>
        <v>FAILED</v>
      </c>
    </row>
    <row r="17" spans="1:61">
      <c r="A17" s="33">
        <f>REGISTRATION!A18</f>
        <v>8</v>
      </c>
      <c r="B17" s="33" t="str">
        <f>REGISTRATION!B18</f>
        <v>2017-01-586</v>
      </c>
      <c r="C17" s="34" t="str">
        <f>UPPER(CONCATENATE(REGISTRATION!C18," ",REGISTRATION!D18," ",REGISTRATION!F18))</f>
        <v>DEJAÑO ELIZANDER ALLAN B</v>
      </c>
      <c r="D17" s="84">
        <v>34</v>
      </c>
      <c r="E17" s="73">
        <f t="shared" si="23"/>
        <v>68</v>
      </c>
      <c r="F17" s="76">
        <f t="shared" si="0"/>
        <v>20.399999999999999</v>
      </c>
      <c r="G17" s="84"/>
      <c r="H17" s="73">
        <f t="shared" si="2"/>
        <v>0</v>
      </c>
      <c r="I17" s="76">
        <f t="shared" si="1"/>
        <v>0</v>
      </c>
      <c r="J17" s="84">
        <v>8</v>
      </c>
      <c r="K17" s="73">
        <f t="shared" si="3"/>
        <v>80</v>
      </c>
      <c r="L17" s="84">
        <v>28</v>
      </c>
      <c r="M17" s="73">
        <f t="shared" si="4"/>
        <v>93.333333333333329</v>
      </c>
      <c r="N17" s="84"/>
      <c r="O17" s="73">
        <f t="shared" si="5"/>
        <v>0</v>
      </c>
      <c r="P17" s="84"/>
      <c r="Q17" s="73">
        <f t="shared" si="6"/>
        <v>0</v>
      </c>
      <c r="R17" s="84"/>
      <c r="S17" s="73" t="str">
        <f t="shared" si="7"/>
        <v/>
      </c>
      <c r="T17" s="84"/>
      <c r="U17" s="73" t="str">
        <f t="shared" si="8"/>
        <v/>
      </c>
      <c r="V17" s="84"/>
      <c r="W17" s="75"/>
      <c r="X17" s="84"/>
      <c r="Y17" s="75"/>
      <c r="Z17" s="84"/>
      <c r="AA17" s="75"/>
      <c r="AB17" s="75"/>
      <c r="AC17" s="75"/>
      <c r="AD17" s="84"/>
      <c r="AE17" s="75"/>
      <c r="AF17" s="84"/>
      <c r="AG17" s="75"/>
      <c r="AH17" s="84"/>
      <c r="AI17" s="75"/>
      <c r="AJ17" s="84"/>
      <c r="AK17" s="75"/>
      <c r="AL17" s="75"/>
      <c r="AM17" s="75"/>
      <c r="AN17" s="76">
        <f t="shared" si="9"/>
        <v>4.333333333333333</v>
      </c>
      <c r="AO17" s="84"/>
      <c r="AP17" s="73">
        <f t="shared" si="10"/>
        <v>0</v>
      </c>
      <c r="AQ17" s="84"/>
      <c r="AR17" s="73">
        <f t="shared" si="11"/>
        <v>0</v>
      </c>
      <c r="AS17" s="84"/>
      <c r="AT17" s="73" t="str">
        <f t="shared" si="12"/>
        <v/>
      </c>
      <c r="AU17" s="76">
        <f t="shared" si="13"/>
        <v>0</v>
      </c>
      <c r="AV17" s="84"/>
      <c r="AW17" s="73">
        <f t="shared" si="14"/>
        <v>0</v>
      </c>
      <c r="AX17" s="84"/>
      <c r="AY17" s="73" t="str">
        <f t="shared" si="15"/>
        <v/>
      </c>
      <c r="AZ17" s="84"/>
      <c r="BA17" s="73" t="str">
        <f t="shared" si="16"/>
        <v/>
      </c>
      <c r="BB17" s="76">
        <f t="shared" si="17"/>
        <v>0</v>
      </c>
      <c r="BC17" s="78">
        <f t="shared" si="18"/>
        <v>24.733333333333331</v>
      </c>
      <c r="BD17" s="78">
        <f t="shared" si="19"/>
        <v>24.73</v>
      </c>
      <c r="BE17" s="84"/>
      <c r="BF17" s="73" t="str">
        <f t="shared" si="20"/>
        <v/>
      </c>
      <c r="BG17" s="82">
        <f t="shared" si="21"/>
        <v>24.733333333333331</v>
      </c>
      <c r="BH17" s="82">
        <f>IFERROR(VLOOKUP(BG17,REGISTRATION!$Q$22:$R$32,2),"")</f>
        <v>5</v>
      </c>
      <c r="BI17" s="74" t="str">
        <f t="shared" si="22"/>
        <v>FAILED</v>
      </c>
    </row>
    <row r="18" spans="1:61">
      <c r="A18" s="33">
        <f>REGISTRATION!A19</f>
        <v>9</v>
      </c>
      <c r="B18" s="33" t="str">
        <f>REGISTRATION!B19</f>
        <v>2017-01-582</v>
      </c>
      <c r="C18" s="34" t="str">
        <f>UPPER(CONCATENATE(REGISTRATION!C19," ",REGISTRATION!D19," ",REGISTRATION!F19))</f>
        <v>DERPO KENJI RENZ B</v>
      </c>
      <c r="D18" s="84">
        <v>33</v>
      </c>
      <c r="E18" s="73">
        <f t="shared" si="23"/>
        <v>66</v>
      </c>
      <c r="F18" s="76">
        <f t="shared" si="0"/>
        <v>19.8</v>
      </c>
      <c r="G18" s="84"/>
      <c r="H18" s="73">
        <f t="shared" si="2"/>
        <v>0</v>
      </c>
      <c r="I18" s="76">
        <f t="shared" si="1"/>
        <v>0</v>
      </c>
      <c r="J18" s="84"/>
      <c r="K18" s="73">
        <f t="shared" si="3"/>
        <v>0</v>
      </c>
      <c r="L18" s="84"/>
      <c r="M18" s="73">
        <f t="shared" si="4"/>
        <v>0</v>
      </c>
      <c r="N18" s="84">
        <v>25</v>
      </c>
      <c r="O18" s="73">
        <f t="shared" si="5"/>
        <v>100</v>
      </c>
      <c r="P18" s="84">
        <v>25</v>
      </c>
      <c r="Q18" s="73">
        <f t="shared" si="6"/>
        <v>100</v>
      </c>
      <c r="R18" s="84"/>
      <c r="S18" s="73" t="str">
        <f t="shared" si="7"/>
        <v/>
      </c>
      <c r="T18" s="84"/>
      <c r="U18" s="73" t="str">
        <f t="shared" si="8"/>
        <v/>
      </c>
      <c r="V18" s="84"/>
      <c r="W18" s="75"/>
      <c r="X18" s="84"/>
      <c r="Y18" s="75"/>
      <c r="Z18" s="84"/>
      <c r="AA18" s="75"/>
      <c r="AB18" s="75"/>
      <c r="AC18" s="75"/>
      <c r="AD18" s="84"/>
      <c r="AE18" s="75"/>
      <c r="AF18" s="84"/>
      <c r="AG18" s="75"/>
      <c r="AH18" s="84"/>
      <c r="AI18" s="75"/>
      <c r="AJ18" s="84"/>
      <c r="AK18" s="75"/>
      <c r="AL18" s="75"/>
      <c r="AM18" s="75"/>
      <c r="AN18" s="76">
        <f t="shared" si="9"/>
        <v>5</v>
      </c>
      <c r="AO18" s="84"/>
      <c r="AP18" s="73">
        <f t="shared" si="10"/>
        <v>0</v>
      </c>
      <c r="AQ18" s="84"/>
      <c r="AR18" s="73">
        <f t="shared" si="11"/>
        <v>0</v>
      </c>
      <c r="AS18" s="84"/>
      <c r="AT18" s="73" t="str">
        <f t="shared" si="12"/>
        <v/>
      </c>
      <c r="AU18" s="76">
        <f t="shared" si="13"/>
        <v>0</v>
      </c>
      <c r="AV18" s="84"/>
      <c r="AW18" s="73">
        <f t="shared" si="14"/>
        <v>0</v>
      </c>
      <c r="AX18" s="84"/>
      <c r="AY18" s="73" t="str">
        <f t="shared" si="15"/>
        <v/>
      </c>
      <c r="AZ18" s="84"/>
      <c r="BA18" s="73" t="str">
        <f t="shared" si="16"/>
        <v/>
      </c>
      <c r="BB18" s="76">
        <f t="shared" si="17"/>
        <v>0</v>
      </c>
      <c r="BC18" s="78">
        <f t="shared" si="18"/>
        <v>24.8</v>
      </c>
      <c r="BD18" s="78">
        <f t="shared" si="19"/>
        <v>24.8</v>
      </c>
      <c r="BE18" s="84"/>
      <c r="BF18" s="73" t="str">
        <f t="shared" si="20"/>
        <v/>
      </c>
      <c r="BG18" s="82">
        <f t="shared" si="21"/>
        <v>24.8</v>
      </c>
      <c r="BH18" s="82">
        <f>IFERROR(VLOOKUP(BG18,REGISTRATION!$Q$22:$R$32,2),"")</f>
        <v>5</v>
      </c>
      <c r="BI18" s="74" t="str">
        <f t="shared" si="22"/>
        <v>FAILED</v>
      </c>
    </row>
    <row r="19" spans="1:61">
      <c r="A19" s="33">
        <f>REGISTRATION!A20</f>
        <v>10</v>
      </c>
      <c r="B19" s="33" t="str">
        <f>REGISTRATION!B20</f>
        <v>2017-01-470</v>
      </c>
      <c r="C19" s="34" t="str">
        <f>UPPER(CONCATENATE(REGISTRATION!C20," ",REGISTRATION!D20," ",REGISTRATION!F20))</f>
        <v>DINO DRAKE LANCELOT C</v>
      </c>
      <c r="D19" s="84">
        <v>32</v>
      </c>
      <c r="E19" s="73">
        <f t="shared" si="23"/>
        <v>64</v>
      </c>
      <c r="F19" s="76">
        <f t="shared" si="0"/>
        <v>19.2</v>
      </c>
      <c r="G19" s="84"/>
      <c r="H19" s="73">
        <f t="shared" si="2"/>
        <v>0</v>
      </c>
      <c r="I19" s="76">
        <f t="shared" si="1"/>
        <v>0</v>
      </c>
      <c r="J19" s="84">
        <v>9</v>
      </c>
      <c r="K19" s="73">
        <f t="shared" si="3"/>
        <v>90</v>
      </c>
      <c r="L19" s="84">
        <v>27</v>
      </c>
      <c r="M19" s="73">
        <f t="shared" si="4"/>
        <v>90</v>
      </c>
      <c r="N19" s="84">
        <v>25</v>
      </c>
      <c r="O19" s="73">
        <f t="shared" si="5"/>
        <v>100</v>
      </c>
      <c r="P19" s="84">
        <v>25</v>
      </c>
      <c r="Q19" s="73">
        <f t="shared" si="6"/>
        <v>100</v>
      </c>
      <c r="R19" s="84"/>
      <c r="S19" s="73" t="str">
        <f t="shared" si="7"/>
        <v/>
      </c>
      <c r="T19" s="84"/>
      <c r="U19" s="73" t="str">
        <f t="shared" si="8"/>
        <v/>
      </c>
      <c r="V19" s="84"/>
      <c r="W19" s="75"/>
      <c r="X19" s="84"/>
      <c r="Y19" s="75"/>
      <c r="Z19" s="84"/>
      <c r="AA19" s="75"/>
      <c r="AB19" s="75"/>
      <c r="AC19" s="75"/>
      <c r="AD19" s="84"/>
      <c r="AE19" s="75"/>
      <c r="AF19" s="84"/>
      <c r="AG19" s="75"/>
      <c r="AH19" s="84"/>
      <c r="AI19" s="75"/>
      <c r="AJ19" s="84"/>
      <c r="AK19" s="75"/>
      <c r="AL19" s="75"/>
      <c r="AM19" s="75"/>
      <c r="AN19" s="76">
        <f t="shared" si="9"/>
        <v>9.5</v>
      </c>
      <c r="AO19" s="84"/>
      <c r="AP19" s="73">
        <f t="shared" si="10"/>
        <v>0</v>
      </c>
      <c r="AQ19" s="84"/>
      <c r="AR19" s="73">
        <f t="shared" si="11"/>
        <v>0</v>
      </c>
      <c r="AS19" s="84"/>
      <c r="AT19" s="73" t="str">
        <f t="shared" si="12"/>
        <v/>
      </c>
      <c r="AU19" s="76">
        <f t="shared" si="13"/>
        <v>0</v>
      </c>
      <c r="AV19" s="84"/>
      <c r="AW19" s="73">
        <f t="shared" si="14"/>
        <v>0</v>
      </c>
      <c r="AX19" s="84"/>
      <c r="AY19" s="73" t="str">
        <f t="shared" si="15"/>
        <v/>
      </c>
      <c r="AZ19" s="84"/>
      <c r="BA19" s="73" t="str">
        <f t="shared" si="16"/>
        <v/>
      </c>
      <c r="BB19" s="76">
        <f t="shared" si="17"/>
        <v>0</v>
      </c>
      <c r="BC19" s="78">
        <f t="shared" si="18"/>
        <v>28.7</v>
      </c>
      <c r="BD19" s="78">
        <f t="shared" si="19"/>
        <v>28.7</v>
      </c>
      <c r="BE19" s="84"/>
      <c r="BF19" s="73" t="str">
        <f t="shared" si="20"/>
        <v/>
      </c>
      <c r="BG19" s="82">
        <f t="shared" si="21"/>
        <v>28.7</v>
      </c>
      <c r="BH19" s="82">
        <f>IFERROR(VLOOKUP(BG19,REGISTRATION!$Q$22:$R$32,2),"")</f>
        <v>5</v>
      </c>
      <c r="BI19" s="74" t="str">
        <f t="shared" si="22"/>
        <v>FAILED</v>
      </c>
    </row>
    <row r="20" spans="1:61">
      <c r="A20" s="33">
        <f>REGISTRATION!A21</f>
        <v>11</v>
      </c>
      <c r="B20" s="33" t="str">
        <f>REGISTRATION!B21</f>
        <v>2017-01-724</v>
      </c>
      <c r="C20" s="34" t="str">
        <f>UPPER(CONCATENATE(REGISTRATION!C21," ",REGISTRATION!D21," ",REGISTRATION!F21))</f>
        <v>GARCIA THEODORE SEBASTIAN A</v>
      </c>
      <c r="D20" s="84">
        <v>29</v>
      </c>
      <c r="E20" s="73">
        <f t="shared" si="23"/>
        <v>57.999999999999993</v>
      </c>
      <c r="F20" s="76">
        <f t="shared" si="0"/>
        <v>17.399999999999999</v>
      </c>
      <c r="G20" s="84"/>
      <c r="H20" s="73">
        <f t="shared" si="2"/>
        <v>0</v>
      </c>
      <c r="I20" s="76">
        <f t="shared" si="1"/>
        <v>0</v>
      </c>
      <c r="J20" s="84"/>
      <c r="K20" s="73">
        <f t="shared" si="3"/>
        <v>0</v>
      </c>
      <c r="L20" s="84">
        <v>23</v>
      </c>
      <c r="M20" s="73">
        <f t="shared" si="4"/>
        <v>76.666666666666671</v>
      </c>
      <c r="N20" s="84">
        <v>25</v>
      </c>
      <c r="O20" s="73">
        <f t="shared" si="5"/>
        <v>100</v>
      </c>
      <c r="P20" s="84"/>
      <c r="Q20" s="73">
        <f t="shared" si="6"/>
        <v>0</v>
      </c>
      <c r="R20" s="84"/>
      <c r="S20" s="73" t="str">
        <f t="shared" si="7"/>
        <v/>
      </c>
      <c r="T20" s="84"/>
      <c r="U20" s="73" t="str">
        <f t="shared" si="8"/>
        <v/>
      </c>
      <c r="V20" s="84"/>
      <c r="W20" s="75"/>
      <c r="X20" s="84"/>
      <c r="Y20" s="75"/>
      <c r="Z20" s="84"/>
      <c r="AA20" s="75"/>
      <c r="AB20" s="75"/>
      <c r="AC20" s="75"/>
      <c r="AD20" s="84"/>
      <c r="AE20" s="75"/>
      <c r="AF20" s="84"/>
      <c r="AG20" s="75"/>
      <c r="AH20" s="84"/>
      <c r="AI20" s="75"/>
      <c r="AJ20" s="84"/>
      <c r="AK20" s="75"/>
      <c r="AL20" s="75"/>
      <c r="AM20" s="75"/>
      <c r="AN20" s="76">
        <f t="shared" si="9"/>
        <v>4.416666666666667</v>
      </c>
      <c r="AO20" s="84"/>
      <c r="AP20" s="73">
        <f t="shared" si="10"/>
        <v>0</v>
      </c>
      <c r="AQ20" s="84"/>
      <c r="AR20" s="73">
        <f t="shared" si="11"/>
        <v>0</v>
      </c>
      <c r="AS20" s="84"/>
      <c r="AT20" s="73" t="str">
        <f t="shared" si="12"/>
        <v/>
      </c>
      <c r="AU20" s="76">
        <f t="shared" si="13"/>
        <v>0</v>
      </c>
      <c r="AV20" s="84"/>
      <c r="AW20" s="73">
        <f t="shared" si="14"/>
        <v>0</v>
      </c>
      <c r="AX20" s="84"/>
      <c r="AY20" s="73" t="str">
        <f t="shared" si="15"/>
        <v/>
      </c>
      <c r="AZ20" s="84"/>
      <c r="BA20" s="73" t="str">
        <f t="shared" si="16"/>
        <v/>
      </c>
      <c r="BB20" s="76">
        <f t="shared" si="17"/>
        <v>0</v>
      </c>
      <c r="BC20" s="78">
        <f t="shared" si="18"/>
        <v>21.816666666666666</v>
      </c>
      <c r="BD20" s="78">
        <f t="shared" si="19"/>
        <v>21.82</v>
      </c>
      <c r="BE20" s="84"/>
      <c r="BF20" s="73" t="str">
        <f t="shared" si="20"/>
        <v/>
      </c>
      <c r="BG20" s="82">
        <f t="shared" si="21"/>
        <v>21.816666666666666</v>
      </c>
      <c r="BH20" s="82">
        <f>IFERROR(VLOOKUP(BG20,REGISTRATION!$Q$22:$R$32,2),"")</f>
        <v>5</v>
      </c>
      <c r="BI20" s="74" t="str">
        <f t="shared" si="22"/>
        <v>FAILED</v>
      </c>
    </row>
    <row r="21" spans="1:61">
      <c r="A21" s="33">
        <f>REGISTRATION!A22</f>
        <v>12</v>
      </c>
      <c r="B21" s="33" t="str">
        <f>REGISTRATION!B22</f>
        <v>2017-01-529</v>
      </c>
      <c r="C21" s="34" t="str">
        <f>UPPER(CONCATENATE(REGISTRATION!C22," ",REGISTRATION!D22," ",REGISTRATION!F22))</f>
        <v>GUERRERO PAUL EDMAR F</v>
      </c>
      <c r="D21" s="84">
        <v>37</v>
      </c>
      <c r="E21" s="73">
        <f t="shared" si="23"/>
        <v>74</v>
      </c>
      <c r="F21" s="76">
        <f t="shared" si="0"/>
        <v>22.2</v>
      </c>
      <c r="G21" s="84"/>
      <c r="H21" s="73">
        <f t="shared" si="2"/>
        <v>0</v>
      </c>
      <c r="I21" s="76">
        <f t="shared" si="1"/>
        <v>0</v>
      </c>
      <c r="J21" s="84">
        <v>8</v>
      </c>
      <c r="K21" s="73">
        <f t="shared" si="3"/>
        <v>80</v>
      </c>
      <c r="L21" s="84">
        <v>30</v>
      </c>
      <c r="M21" s="73">
        <f t="shared" si="4"/>
        <v>100</v>
      </c>
      <c r="N21" s="84">
        <v>25</v>
      </c>
      <c r="O21" s="73">
        <f t="shared" si="5"/>
        <v>100</v>
      </c>
      <c r="P21" s="84">
        <v>20</v>
      </c>
      <c r="Q21" s="73">
        <f t="shared" si="6"/>
        <v>80</v>
      </c>
      <c r="R21" s="84"/>
      <c r="S21" s="73" t="str">
        <f t="shared" si="7"/>
        <v/>
      </c>
      <c r="T21" s="84"/>
      <c r="U21" s="73" t="str">
        <f t="shared" si="8"/>
        <v/>
      </c>
      <c r="V21" s="84"/>
      <c r="W21" s="75"/>
      <c r="X21" s="84"/>
      <c r="Y21" s="75"/>
      <c r="Z21" s="84"/>
      <c r="AA21" s="75"/>
      <c r="AB21" s="75"/>
      <c r="AC21" s="75"/>
      <c r="AD21" s="84"/>
      <c r="AE21" s="75"/>
      <c r="AF21" s="84"/>
      <c r="AG21" s="75"/>
      <c r="AH21" s="84"/>
      <c r="AI21" s="75"/>
      <c r="AJ21" s="84"/>
      <c r="AK21" s="75"/>
      <c r="AL21" s="75"/>
      <c r="AM21" s="75"/>
      <c r="AN21" s="76">
        <f t="shared" si="9"/>
        <v>9</v>
      </c>
      <c r="AO21" s="84"/>
      <c r="AP21" s="73">
        <f t="shared" si="10"/>
        <v>0</v>
      </c>
      <c r="AQ21" s="84"/>
      <c r="AR21" s="73">
        <f t="shared" si="11"/>
        <v>0</v>
      </c>
      <c r="AS21" s="84"/>
      <c r="AT21" s="73" t="str">
        <f t="shared" si="12"/>
        <v/>
      </c>
      <c r="AU21" s="76">
        <f t="shared" si="13"/>
        <v>0</v>
      </c>
      <c r="AV21" s="84"/>
      <c r="AW21" s="73">
        <f t="shared" si="14"/>
        <v>0</v>
      </c>
      <c r="AX21" s="84"/>
      <c r="AY21" s="73" t="str">
        <f t="shared" si="15"/>
        <v/>
      </c>
      <c r="AZ21" s="84"/>
      <c r="BA21" s="73" t="str">
        <f t="shared" si="16"/>
        <v/>
      </c>
      <c r="BB21" s="76">
        <f t="shared" si="17"/>
        <v>0</v>
      </c>
      <c r="BC21" s="78">
        <f t="shared" si="18"/>
        <v>31.2</v>
      </c>
      <c r="BD21" s="78">
        <f t="shared" si="19"/>
        <v>31.2</v>
      </c>
      <c r="BE21" s="84"/>
      <c r="BF21" s="73" t="str">
        <f t="shared" si="20"/>
        <v/>
      </c>
      <c r="BG21" s="82">
        <f t="shared" si="21"/>
        <v>31.2</v>
      </c>
      <c r="BH21" s="82">
        <f>IFERROR(VLOOKUP(BG21,REGISTRATION!$Q$22:$R$32,2),"")</f>
        <v>5</v>
      </c>
      <c r="BI21" s="74" t="str">
        <f t="shared" si="22"/>
        <v>FAILED</v>
      </c>
    </row>
    <row r="22" spans="1:61">
      <c r="A22" s="33">
        <f>REGISTRATION!A23</f>
        <v>13</v>
      </c>
      <c r="B22" s="33" t="str">
        <f>REGISTRATION!B23</f>
        <v>2017-01-701</v>
      </c>
      <c r="C22" s="34" t="str">
        <f>UPPER(CONCATENATE(REGISTRATION!C23," ",REGISTRATION!D23," ",REGISTRATION!F23))</f>
        <v>IMPERIO RONALD BENEDICT M</v>
      </c>
      <c r="D22" s="84">
        <v>26</v>
      </c>
      <c r="E22" s="73">
        <f t="shared" si="23"/>
        <v>52</v>
      </c>
      <c r="F22" s="76">
        <f t="shared" si="0"/>
        <v>15.6</v>
      </c>
      <c r="G22" s="84"/>
      <c r="H22" s="73">
        <f t="shared" si="2"/>
        <v>0</v>
      </c>
      <c r="I22" s="76">
        <f t="shared" si="1"/>
        <v>0</v>
      </c>
      <c r="J22" s="84"/>
      <c r="K22" s="73">
        <f t="shared" si="3"/>
        <v>0</v>
      </c>
      <c r="L22" s="84">
        <v>26</v>
      </c>
      <c r="M22" s="73">
        <f t="shared" si="4"/>
        <v>86.666666666666671</v>
      </c>
      <c r="N22" s="84">
        <v>10</v>
      </c>
      <c r="O22" s="73">
        <f t="shared" si="5"/>
        <v>40</v>
      </c>
      <c r="P22" s="84">
        <v>25</v>
      </c>
      <c r="Q22" s="73">
        <f t="shared" si="6"/>
        <v>100</v>
      </c>
      <c r="R22" s="84"/>
      <c r="S22" s="73" t="str">
        <f t="shared" si="7"/>
        <v/>
      </c>
      <c r="T22" s="84"/>
      <c r="U22" s="73" t="str">
        <f t="shared" si="8"/>
        <v/>
      </c>
      <c r="V22" s="84"/>
      <c r="W22" s="75"/>
      <c r="X22" s="84"/>
      <c r="Y22" s="75"/>
      <c r="Z22" s="84"/>
      <c r="AA22" s="75"/>
      <c r="AB22" s="75"/>
      <c r="AC22" s="75"/>
      <c r="AD22" s="84"/>
      <c r="AE22" s="75"/>
      <c r="AF22" s="84"/>
      <c r="AG22" s="75"/>
      <c r="AH22" s="84"/>
      <c r="AI22" s="75"/>
      <c r="AJ22" s="84"/>
      <c r="AK22" s="75"/>
      <c r="AL22" s="75"/>
      <c r="AM22" s="75"/>
      <c r="AN22" s="76">
        <f t="shared" si="9"/>
        <v>5.6666666666666679</v>
      </c>
      <c r="AO22" s="84"/>
      <c r="AP22" s="73">
        <f t="shared" si="10"/>
        <v>0</v>
      </c>
      <c r="AQ22" s="84"/>
      <c r="AR22" s="73">
        <f t="shared" si="11"/>
        <v>0</v>
      </c>
      <c r="AS22" s="84"/>
      <c r="AT22" s="73" t="str">
        <f t="shared" si="12"/>
        <v/>
      </c>
      <c r="AU22" s="76">
        <f t="shared" si="13"/>
        <v>0</v>
      </c>
      <c r="AV22" s="84"/>
      <c r="AW22" s="73">
        <f t="shared" si="14"/>
        <v>0</v>
      </c>
      <c r="AX22" s="84"/>
      <c r="AY22" s="73" t="str">
        <f t="shared" si="15"/>
        <v/>
      </c>
      <c r="AZ22" s="84"/>
      <c r="BA22" s="73" t="str">
        <f t="shared" si="16"/>
        <v/>
      </c>
      <c r="BB22" s="76">
        <f t="shared" si="17"/>
        <v>0</v>
      </c>
      <c r="BC22" s="78">
        <f t="shared" si="18"/>
        <v>21.266666666666666</v>
      </c>
      <c r="BD22" s="78">
        <f t="shared" si="19"/>
        <v>21.27</v>
      </c>
      <c r="BE22" s="84"/>
      <c r="BF22" s="73" t="str">
        <f t="shared" si="20"/>
        <v/>
      </c>
      <c r="BG22" s="82">
        <f t="shared" si="21"/>
        <v>21.266666666666666</v>
      </c>
      <c r="BH22" s="82">
        <f>IFERROR(VLOOKUP(BG22,REGISTRATION!$Q$22:$R$32,2),"")</f>
        <v>5</v>
      </c>
      <c r="BI22" s="74" t="str">
        <f t="shared" si="22"/>
        <v>FAILED</v>
      </c>
    </row>
    <row r="23" spans="1:61">
      <c r="A23" s="33">
        <f>REGISTRATION!A24</f>
        <v>14</v>
      </c>
      <c r="B23" s="33" t="str">
        <f>REGISTRATION!B24</f>
        <v>2017-01-310</v>
      </c>
      <c r="C23" s="34" t="str">
        <f>UPPER(CONCATENATE(REGISTRATION!C24," ",REGISTRATION!D24," ",REGISTRATION!F24))</f>
        <v>MABATO CHARISSE JANE S</v>
      </c>
      <c r="D23" s="84">
        <v>34</v>
      </c>
      <c r="E23" s="73">
        <f t="shared" si="23"/>
        <v>68</v>
      </c>
      <c r="F23" s="76">
        <f t="shared" si="0"/>
        <v>20.399999999999999</v>
      </c>
      <c r="G23" s="84"/>
      <c r="H23" s="73">
        <f t="shared" si="2"/>
        <v>0</v>
      </c>
      <c r="I23" s="76">
        <f t="shared" si="1"/>
        <v>0</v>
      </c>
      <c r="J23" s="84">
        <v>8</v>
      </c>
      <c r="K23" s="73">
        <f t="shared" si="3"/>
        <v>80</v>
      </c>
      <c r="L23" s="84">
        <v>19</v>
      </c>
      <c r="M23" s="73">
        <f t="shared" si="4"/>
        <v>63.333333333333329</v>
      </c>
      <c r="N23" s="84">
        <v>22</v>
      </c>
      <c r="O23" s="73">
        <f t="shared" si="5"/>
        <v>88</v>
      </c>
      <c r="P23" s="84">
        <v>25</v>
      </c>
      <c r="Q23" s="73">
        <f t="shared" si="6"/>
        <v>100</v>
      </c>
      <c r="R23" s="84"/>
      <c r="S23" s="73" t="str">
        <f t="shared" si="7"/>
        <v/>
      </c>
      <c r="T23" s="84"/>
      <c r="U23" s="73" t="str">
        <f t="shared" si="8"/>
        <v/>
      </c>
      <c r="V23" s="84"/>
      <c r="W23" s="75"/>
      <c r="X23" s="84"/>
      <c r="Y23" s="75"/>
      <c r="Z23" s="84"/>
      <c r="AA23" s="75"/>
      <c r="AB23" s="75"/>
      <c r="AC23" s="75"/>
      <c r="AD23" s="84"/>
      <c r="AE23" s="75"/>
      <c r="AF23" s="84"/>
      <c r="AG23" s="75"/>
      <c r="AH23" s="84"/>
      <c r="AI23" s="75"/>
      <c r="AJ23" s="84"/>
      <c r="AK23" s="75"/>
      <c r="AL23" s="75"/>
      <c r="AM23" s="75"/>
      <c r="AN23" s="76">
        <f t="shared" si="9"/>
        <v>8.2833333333333332</v>
      </c>
      <c r="AO23" s="84"/>
      <c r="AP23" s="73">
        <f t="shared" si="10"/>
        <v>0</v>
      </c>
      <c r="AQ23" s="84"/>
      <c r="AR23" s="73">
        <f t="shared" si="11"/>
        <v>0</v>
      </c>
      <c r="AS23" s="84"/>
      <c r="AT23" s="73" t="str">
        <f t="shared" si="12"/>
        <v/>
      </c>
      <c r="AU23" s="76">
        <f t="shared" si="13"/>
        <v>0</v>
      </c>
      <c r="AV23" s="84"/>
      <c r="AW23" s="73">
        <f t="shared" si="14"/>
        <v>0</v>
      </c>
      <c r="AX23" s="84"/>
      <c r="AY23" s="73" t="str">
        <f t="shared" si="15"/>
        <v/>
      </c>
      <c r="AZ23" s="84"/>
      <c r="BA23" s="73" t="str">
        <f t="shared" si="16"/>
        <v/>
      </c>
      <c r="BB23" s="76">
        <f t="shared" si="17"/>
        <v>0</v>
      </c>
      <c r="BC23" s="78">
        <f t="shared" si="18"/>
        <v>28.68333333333333</v>
      </c>
      <c r="BD23" s="78">
        <f t="shared" si="19"/>
        <v>28.68</v>
      </c>
      <c r="BE23" s="84"/>
      <c r="BF23" s="73" t="str">
        <f t="shared" si="20"/>
        <v/>
      </c>
      <c r="BG23" s="82">
        <f t="shared" si="21"/>
        <v>28.68333333333333</v>
      </c>
      <c r="BH23" s="82">
        <f>IFERROR(VLOOKUP(BG23,REGISTRATION!$Q$22:$R$32,2),"")</f>
        <v>5</v>
      </c>
      <c r="BI23" s="74" t="str">
        <f t="shared" si="22"/>
        <v>FAILED</v>
      </c>
    </row>
    <row r="24" spans="1:61">
      <c r="A24" s="33">
        <f>REGISTRATION!A25</f>
        <v>15</v>
      </c>
      <c r="B24" s="33" t="str">
        <f>REGISTRATION!B25</f>
        <v>2014-01-1131</v>
      </c>
      <c r="C24" s="34" t="str">
        <f>UPPER(CONCATENATE(REGISTRATION!C25," ",REGISTRATION!D25," ",REGISTRATION!F25))</f>
        <v>MATIAS RYAN CHRISTIAN M</v>
      </c>
      <c r="D24" s="84">
        <v>36</v>
      </c>
      <c r="E24" s="73">
        <f t="shared" si="23"/>
        <v>72</v>
      </c>
      <c r="F24" s="76">
        <f t="shared" si="0"/>
        <v>21.599999999999998</v>
      </c>
      <c r="G24" s="84"/>
      <c r="H24" s="73">
        <f t="shared" si="2"/>
        <v>0</v>
      </c>
      <c r="I24" s="76">
        <f t="shared" si="1"/>
        <v>0</v>
      </c>
      <c r="J24" s="84">
        <v>6</v>
      </c>
      <c r="K24" s="73">
        <f t="shared" si="3"/>
        <v>60</v>
      </c>
      <c r="L24" s="84">
        <v>26</v>
      </c>
      <c r="M24" s="73">
        <f t="shared" si="4"/>
        <v>86.666666666666671</v>
      </c>
      <c r="N24" s="84"/>
      <c r="O24" s="73">
        <f t="shared" si="5"/>
        <v>0</v>
      </c>
      <c r="P24" s="84"/>
      <c r="Q24" s="73">
        <f t="shared" si="6"/>
        <v>0</v>
      </c>
      <c r="R24" s="84"/>
      <c r="S24" s="73" t="str">
        <f t="shared" si="7"/>
        <v/>
      </c>
      <c r="T24" s="84"/>
      <c r="U24" s="73" t="str">
        <f t="shared" si="8"/>
        <v/>
      </c>
      <c r="V24" s="84"/>
      <c r="W24" s="75"/>
      <c r="X24" s="84"/>
      <c r="Y24" s="75"/>
      <c r="Z24" s="84"/>
      <c r="AA24" s="75"/>
      <c r="AB24" s="75"/>
      <c r="AC24" s="75"/>
      <c r="AD24" s="84"/>
      <c r="AE24" s="75"/>
      <c r="AF24" s="84"/>
      <c r="AG24" s="75"/>
      <c r="AH24" s="84"/>
      <c r="AI24" s="75"/>
      <c r="AJ24" s="84"/>
      <c r="AK24" s="75"/>
      <c r="AL24" s="75"/>
      <c r="AM24" s="75"/>
      <c r="AN24" s="76">
        <f t="shared" si="9"/>
        <v>3.6666666666666674</v>
      </c>
      <c r="AO24" s="84"/>
      <c r="AP24" s="73">
        <f t="shared" si="10"/>
        <v>0</v>
      </c>
      <c r="AQ24" s="84"/>
      <c r="AR24" s="73">
        <f t="shared" si="11"/>
        <v>0</v>
      </c>
      <c r="AS24" s="84"/>
      <c r="AT24" s="73" t="str">
        <f t="shared" si="12"/>
        <v/>
      </c>
      <c r="AU24" s="76">
        <f t="shared" si="13"/>
        <v>0</v>
      </c>
      <c r="AV24" s="84"/>
      <c r="AW24" s="73">
        <f t="shared" si="14"/>
        <v>0</v>
      </c>
      <c r="AX24" s="84"/>
      <c r="AY24" s="73" t="str">
        <f t="shared" si="15"/>
        <v/>
      </c>
      <c r="AZ24" s="84"/>
      <c r="BA24" s="73" t="str">
        <f t="shared" si="16"/>
        <v/>
      </c>
      <c r="BB24" s="76">
        <f t="shared" si="17"/>
        <v>0</v>
      </c>
      <c r="BC24" s="78">
        <f t="shared" si="18"/>
        <v>25.266666666666666</v>
      </c>
      <c r="BD24" s="78">
        <f t="shared" si="19"/>
        <v>25.27</v>
      </c>
      <c r="BE24" s="84"/>
      <c r="BF24" s="73" t="str">
        <f t="shared" si="20"/>
        <v/>
      </c>
      <c r="BG24" s="82">
        <f t="shared" si="21"/>
        <v>25.266666666666666</v>
      </c>
      <c r="BH24" s="82">
        <f>IFERROR(VLOOKUP(BG24,REGISTRATION!$Q$22:$R$32,2),"")</f>
        <v>5</v>
      </c>
      <c r="BI24" s="74" t="str">
        <f t="shared" si="22"/>
        <v>FAILED</v>
      </c>
    </row>
    <row r="25" spans="1:61">
      <c r="A25" s="33">
        <f>REGISTRATION!A26</f>
        <v>16</v>
      </c>
      <c r="B25" s="33" t="str">
        <f>REGISTRATION!B26</f>
        <v>2017-01-329</v>
      </c>
      <c r="C25" s="34" t="str">
        <f>UPPER(CONCATENATE(REGISTRATION!C26," ",REGISTRATION!D26," ",REGISTRATION!F26))</f>
        <v>MOROÑA IRENE F</v>
      </c>
      <c r="D25" s="84">
        <v>35</v>
      </c>
      <c r="E25" s="73">
        <f t="shared" si="23"/>
        <v>70</v>
      </c>
      <c r="F25" s="76">
        <f t="shared" si="0"/>
        <v>21</v>
      </c>
      <c r="G25" s="84"/>
      <c r="H25" s="73">
        <f t="shared" si="2"/>
        <v>0</v>
      </c>
      <c r="I25" s="76">
        <f t="shared" si="1"/>
        <v>0</v>
      </c>
      <c r="J25" s="84">
        <v>7</v>
      </c>
      <c r="K25" s="73">
        <f t="shared" si="3"/>
        <v>70</v>
      </c>
      <c r="L25" s="84">
        <v>20</v>
      </c>
      <c r="M25" s="73">
        <f t="shared" si="4"/>
        <v>66.666666666666657</v>
      </c>
      <c r="N25" s="84">
        <v>25</v>
      </c>
      <c r="O25" s="73">
        <f t="shared" si="5"/>
        <v>100</v>
      </c>
      <c r="P25" s="84">
        <v>25</v>
      </c>
      <c r="Q25" s="73">
        <f t="shared" si="6"/>
        <v>100</v>
      </c>
      <c r="R25" s="84"/>
      <c r="S25" s="73" t="str">
        <f t="shared" si="7"/>
        <v/>
      </c>
      <c r="T25" s="84"/>
      <c r="U25" s="73" t="str">
        <f t="shared" si="8"/>
        <v/>
      </c>
      <c r="V25" s="84"/>
      <c r="W25" s="75"/>
      <c r="X25" s="84"/>
      <c r="Y25" s="75"/>
      <c r="Z25" s="84"/>
      <c r="AA25" s="75"/>
      <c r="AB25" s="75"/>
      <c r="AC25" s="75"/>
      <c r="AD25" s="84"/>
      <c r="AE25" s="75"/>
      <c r="AF25" s="84"/>
      <c r="AG25" s="75"/>
      <c r="AH25" s="84"/>
      <c r="AI25" s="75"/>
      <c r="AJ25" s="84"/>
      <c r="AK25" s="75"/>
      <c r="AL25" s="75"/>
      <c r="AM25" s="75"/>
      <c r="AN25" s="76">
        <f t="shared" si="9"/>
        <v>8.4166666666666661</v>
      </c>
      <c r="AO25" s="84"/>
      <c r="AP25" s="73">
        <f t="shared" si="10"/>
        <v>0</v>
      </c>
      <c r="AQ25" s="84"/>
      <c r="AR25" s="73">
        <f t="shared" si="11"/>
        <v>0</v>
      </c>
      <c r="AS25" s="84"/>
      <c r="AT25" s="73" t="str">
        <f t="shared" si="12"/>
        <v/>
      </c>
      <c r="AU25" s="76">
        <f t="shared" si="13"/>
        <v>0</v>
      </c>
      <c r="AV25" s="84"/>
      <c r="AW25" s="73">
        <f t="shared" si="14"/>
        <v>0</v>
      </c>
      <c r="AX25" s="84"/>
      <c r="AY25" s="73" t="str">
        <f t="shared" si="15"/>
        <v/>
      </c>
      <c r="AZ25" s="84"/>
      <c r="BA25" s="73" t="str">
        <f t="shared" si="16"/>
        <v/>
      </c>
      <c r="BB25" s="76">
        <f t="shared" si="17"/>
        <v>0</v>
      </c>
      <c r="BC25" s="78">
        <f t="shared" si="18"/>
        <v>29.416666666666664</v>
      </c>
      <c r="BD25" s="78">
        <f t="shared" si="19"/>
        <v>29.42</v>
      </c>
      <c r="BE25" s="84"/>
      <c r="BF25" s="73" t="str">
        <f t="shared" si="20"/>
        <v/>
      </c>
      <c r="BG25" s="82">
        <f t="shared" si="21"/>
        <v>29.416666666666664</v>
      </c>
      <c r="BH25" s="82">
        <f>IFERROR(VLOOKUP(BG25,REGISTRATION!$Q$22:$R$32,2),"")</f>
        <v>5</v>
      </c>
      <c r="BI25" s="74" t="str">
        <f t="shared" si="22"/>
        <v>FAILED</v>
      </c>
    </row>
    <row r="26" spans="1:61">
      <c r="A26" s="33">
        <f>REGISTRATION!A27</f>
        <v>17</v>
      </c>
      <c r="B26" s="33" t="str">
        <f>REGISTRATION!B27</f>
        <v>2017-01-604</v>
      </c>
      <c r="C26" s="34" t="str">
        <f>UPPER(CONCATENATE(REGISTRATION!C27," ",REGISTRATION!D27," ",REGISTRATION!F27))</f>
        <v>NAVA HIROSHI G</v>
      </c>
      <c r="D26" s="84">
        <v>33</v>
      </c>
      <c r="E26" s="73">
        <f t="shared" si="23"/>
        <v>66</v>
      </c>
      <c r="F26" s="76">
        <f t="shared" si="0"/>
        <v>19.8</v>
      </c>
      <c r="G26" s="84"/>
      <c r="H26" s="73">
        <f t="shared" si="2"/>
        <v>0</v>
      </c>
      <c r="I26" s="76">
        <f t="shared" si="1"/>
        <v>0</v>
      </c>
      <c r="J26" s="84">
        <v>8</v>
      </c>
      <c r="K26" s="73">
        <f t="shared" si="3"/>
        <v>80</v>
      </c>
      <c r="L26" s="84">
        <v>23</v>
      </c>
      <c r="M26" s="73">
        <f t="shared" si="4"/>
        <v>76.666666666666671</v>
      </c>
      <c r="N26" s="84">
        <v>25</v>
      </c>
      <c r="O26" s="73">
        <f t="shared" si="5"/>
        <v>100</v>
      </c>
      <c r="P26" s="84">
        <v>25</v>
      </c>
      <c r="Q26" s="73">
        <f t="shared" si="6"/>
        <v>100</v>
      </c>
      <c r="R26" s="84"/>
      <c r="S26" s="73" t="str">
        <f t="shared" si="7"/>
        <v/>
      </c>
      <c r="T26" s="84"/>
      <c r="U26" s="73" t="str">
        <f t="shared" si="8"/>
        <v/>
      </c>
      <c r="V26" s="84"/>
      <c r="W26" s="75"/>
      <c r="X26" s="84"/>
      <c r="Y26" s="75"/>
      <c r="Z26" s="84"/>
      <c r="AA26" s="75"/>
      <c r="AB26" s="75"/>
      <c r="AC26" s="75"/>
      <c r="AD26" s="84"/>
      <c r="AE26" s="75"/>
      <c r="AF26" s="84"/>
      <c r="AG26" s="75"/>
      <c r="AH26" s="84"/>
      <c r="AI26" s="75"/>
      <c r="AJ26" s="84"/>
      <c r="AK26" s="75"/>
      <c r="AL26" s="75"/>
      <c r="AM26" s="75"/>
      <c r="AN26" s="76">
        <f t="shared" si="9"/>
        <v>8.9166666666666679</v>
      </c>
      <c r="AO26" s="84"/>
      <c r="AP26" s="73">
        <f t="shared" si="10"/>
        <v>0</v>
      </c>
      <c r="AQ26" s="84"/>
      <c r="AR26" s="73">
        <f t="shared" si="11"/>
        <v>0</v>
      </c>
      <c r="AS26" s="84"/>
      <c r="AT26" s="73" t="str">
        <f t="shared" si="12"/>
        <v/>
      </c>
      <c r="AU26" s="76">
        <f t="shared" si="13"/>
        <v>0</v>
      </c>
      <c r="AV26" s="84"/>
      <c r="AW26" s="73">
        <f t="shared" si="14"/>
        <v>0</v>
      </c>
      <c r="AX26" s="84"/>
      <c r="AY26" s="73" t="str">
        <f t="shared" si="15"/>
        <v/>
      </c>
      <c r="AZ26" s="84"/>
      <c r="BA26" s="73" t="str">
        <f t="shared" si="16"/>
        <v/>
      </c>
      <c r="BB26" s="76">
        <f t="shared" si="17"/>
        <v>0</v>
      </c>
      <c r="BC26" s="78">
        <f t="shared" si="18"/>
        <v>28.716666666666669</v>
      </c>
      <c r="BD26" s="78">
        <f t="shared" si="19"/>
        <v>28.72</v>
      </c>
      <c r="BE26" s="84"/>
      <c r="BF26" s="73" t="str">
        <f t="shared" si="20"/>
        <v/>
      </c>
      <c r="BG26" s="82">
        <f t="shared" si="21"/>
        <v>28.716666666666669</v>
      </c>
      <c r="BH26" s="82">
        <f>IFERROR(VLOOKUP(BG26,REGISTRATION!$Q$22:$R$32,2),"")</f>
        <v>5</v>
      </c>
      <c r="BI26" s="74" t="str">
        <f t="shared" si="22"/>
        <v>FAILED</v>
      </c>
    </row>
    <row r="27" spans="1:61">
      <c r="A27" s="33">
        <f>REGISTRATION!A28</f>
        <v>18</v>
      </c>
      <c r="B27" s="33" t="str">
        <f>REGISTRATION!B28</f>
        <v>2017-01-473</v>
      </c>
      <c r="C27" s="34" t="str">
        <f>UPPER(CONCATENATE(REGISTRATION!C28," ",REGISTRATION!D28," ",REGISTRATION!F28))</f>
        <v>QUINTO JOSE MARI P</v>
      </c>
      <c r="D27" s="84">
        <v>32</v>
      </c>
      <c r="E27" s="73">
        <f t="shared" si="23"/>
        <v>64</v>
      </c>
      <c r="F27" s="76">
        <f t="shared" si="0"/>
        <v>19.2</v>
      </c>
      <c r="G27" s="84"/>
      <c r="H27" s="73">
        <f t="shared" si="2"/>
        <v>0</v>
      </c>
      <c r="I27" s="76">
        <f t="shared" si="1"/>
        <v>0</v>
      </c>
      <c r="J27" s="84">
        <v>10</v>
      </c>
      <c r="K27" s="73">
        <f t="shared" si="3"/>
        <v>100</v>
      </c>
      <c r="L27" s="84">
        <v>28</v>
      </c>
      <c r="M27" s="73">
        <f t="shared" si="4"/>
        <v>93.333333333333329</v>
      </c>
      <c r="N27" s="84">
        <v>25</v>
      </c>
      <c r="O27" s="73">
        <f t="shared" si="5"/>
        <v>100</v>
      </c>
      <c r="P27" s="84">
        <v>20</v>
      </c>
      <c r="Q27" s="73">
        <f t="shared" si="6"/>
        <v>80</v>
      </c>
      <c r="R27" s="84"/>
      <c r="S27" s="73" t="str">
        <f t="shared" si="7"/>
        <v/>
      </c>
      <c r="T27" s="84"/>
      <c r="U27" s="73" t="str">
        <f t="shared" si="8"/>
        <v/>
      </c>
      <c r="V27" s="84"/>
      <c r="W27" s="75"/>
      <c r="X27" s="84"/>
      <c r="Y27" s="75"/>
      <c r="Z27" s="84"/>
      <c r="AA27" s="75"/>
      <c r="AB27" s="75"/>
      <c r="AC27" s="75"/>
      <c r="AD27" s="84"/>
      <c r="AE27" s="75"/>
      <c r="AF27" s="84"/>
      <c r="AG27" s="75"/>
      <c r="AH27" s="84"/>
      <c r="AI27" s="75"/>
      <c r="AJ27" s="84"/>
      <c r="AK27" s="75"/>
      <c r="AL27" s="75"/>
      <c r="AM27" s="75"/>
      <c r="AN27" s="76">
        <f t="shared" si="9"/>
        <v>9.3333333333333339</v>
      </c>
      <c r="AO27" s="84"/>
      <c r="AP27" s="73">
        <f t="shared" si="10"/>
        <v>0</v>
      </c>
      <c r="AQ27" s="84"/>
      <c r="AR27" s="73">
        <f t="shared" si="11"/>
        <v>0</v>
      </c>
      <c r="AS27" s="84"/>
      <c r="AT27" s="73" t="str">
        <f t="shared" si="12"/>
        <v/>
      </c>
      <c r="AU27" s="76">
        <f t="shared" si="13"/>
        <v>0</v>
      </c>
      <c r="AV27" s="84"/>
      <c r="AW27" s="73">
        <f t="shared" si="14"/>
        <v>0</v>
      </c>
      <c r="AX27" s="84"/>
      <c r="AY27" s="73" t="str">
        <f t="shared" si="15"/>
        <v/>
      </c>
      <c r="AZ27" s="84"/>
      <c r="BA27" s="73" t="str">
        <f t="shared" si="16"/>
        <v/>
      </c>
      <c r="BB27" s="76">
        <f t="shared" si="17"/>
        <v>0</v>
      </c>
      <c r="BC27" s="78">
        <f t="shared" si="18"/>
        <v>28.533333333333331</v>
      </c>
      <c r="BD27" s="78">
        <f t="shared" si="19"/>
        <v>28.53</v>
      </c>
      <c r="BE27" s="84"/>
      <c r="BF27" s="73" t="str">
        <f t="shared" si="20"/>
        <v/>
      </c>
      <c r="BG27" s="82">
        <f t="shared" si="21"/>
        <v>28.533333333333331</v>
      </c>
      <c r="BH27" s="82">
        <f>IFERROR(VLOOKUP(BG27,REGISTRATION!$Q$22:$R$32,2),"")</f>
        <v>5</v>
      </c>
      <c r="BI27" s="74" t="str">
        <f t="shared" si="22"/>
        <v>FAILED</v>
      </c>
    </row>
    <row r="28" spans="1:61">
      <c r="A28" s="33">
        <f>REGISTRATION!A29</f>
        <v>19</v>
      </c>
      <c r="B28" s="33" t="str">
        <f>REGISTRATION!B29</f>
        <v>2017-01-532</v>
      </c>
      <c r="C28" s="34" t="str">
        <f>UPPER(CONCATENATE(REGISTRATION!C29," ",REGISTRATION!D29," ",REGISTRATION!F29))</f>
        <v>SALI ALLAIZA MAE F</v>
      </c>
      <c r="D28" s="84">
        <v>29</v>
      </c>
      <c r="E28" s="73">
        <f t="shared" si="23"/>
        <v>57.999999999999993</v>
      </c>
      <c r="F28" s="76">
        <f t="shared" si="0"/>
        <v>17.399999999999999</v>
      </c>
      <c r="G28" s="84"/>
      <c r="H28" s="73">
        <f t="shared" si="2"/>
        <v>0</v>
      </c>
      <c r="I28" s="76">
        <f t="shared" si="1"/>
        <v>0</v>
      </c>
      <c r="J28" s="84">
        <v>9</v>
      </c>
      <c r="K28" s="73">
        <f t="shared" si="3"/>
        <v>90</v>
      </c>
      <c r="L28" s="84">
        <v>19</v>
      </c>
      <c r="M28" s="73">
        <f t="shared" si="4"/>
        <v>63.333333333333329</v>
      </c>
      <c r="N28" s="84">
        <v>25</v>
      </c>
      <c r="O28" s="73">
        <f t="shared" si="5"/>
        <v>100</v>
      </c>
      <c r="P28" s="84">
        <v>10</v>
      </c>
      <c r="Q28" s="73">
        <f t="shared" si="6"/>
        <v>40</v>
      </c>
      <c r="R28" s="84"/>
      <c r="S28" s="73" t="str">
        <f t="shared" si="7"/>
        <v/>
      </c>
      <c r="T28" s="84"/>
      <c r="U28" s="73" t="str">
        <f t="shared" si="8"/>
        <v/>
      </c>
      <c r="V28" s="84"/>
      <c r="W28" s="75"/>
      <c r="X28" s="84"/>
      <c r="Y28" s="75"/>
      <c r="Z28" s="84"/>
      <c r="AA28" s="75"/>
      <c r="AB28" s="75"/>
      <c r="AC28" s="75"/>
      <c r="AD28" s="84"/>
      <c r="AE28" s="75"/>
      <c r="AF28" s="84"/>
      <c r="AG28" s="75"/>
      <c r="AH28" s="84"/>
      <c r="AI28" s="75"/>
      <c r="AJ28" s="84"/>
      <c r="AK28" s="75"/>
      <c r="AL28" s="75"/>
      <c r="AM28" s="75"/>
      <c r="AN28" s="76">
        <f t="shared" si="9"/>
        <v>7.333333333333333</v>
      </c>
      <c r="AO28" s="84"/>
      <c r="AP28" s="73">
        <f t="shared" si="10"/>
        <v>0</v>
      </c>
      <c r="AQ28" s="84"/>
      <c r="AR28" s="73">
        <f t="shared" si="11"/>
        <v>0</v>
      </c>
      <c r="AS28" s="84"/>
      <c r="AT28" s="73" t="str">
        <f t="shared" si="12"/>
        <v/>
      </c>
      <c r="AU28" s="76">
        <f t="shared" si="13"/>
        <v>0</v>
      </c>
      <c r="AV28" s="84"/>
      <c r="AW28" s="73">
        <f t="shared" si="14"/>
        <v>0</v>
      </c>
      <c r="AX28" s="84"/>
      <c r="AY28" s="73" t="str">
        <f t="shared" si="15"/>
        <v/>
      </c>
      <c r="AZ28" s="84"/>
      <c r="BA28" s="73" t="str">
        <f t="shared" si="16"/>
        <v/>
      </c>
      <c r="BB28" s="76">
        <f t="shared" si="17"/>
        <v>0</v>
      </c>
      <c r="BC28" s="78">
        <f t="shared" si="18"/>
        <v>24.733333333333331</v>
      </c>
      <c r="BD28" s="78">
        <f t="shared" si="19"/>
        <v>24.73</v>
      </c>
      <c r="BE28" s="84"/>
      <c r="BF28" s="73" t="str">
        <f t="shared" si="20"/>
        <v/>
      </c>
      <c r="BG28" s="82">
        <f t="shared" si="21"/>
        <v>24.733333333333331</v>
      </c>
      <c r="BH28" s="82">
        <f>IFERROR(VLOOKUP(BG28,REGISTRATION!$Q$22:$R$32,2),"")</f>
        <v>5</v>
      </c>
      <c r="BI28" s="74" t="str">
        <f t="shared" si="22"/>
        <v>FAILED</v>
      </c>
    </row>
    <row r="29" spans="1:61">
      <c r="A29" s="33">
        <f>REGISTRATION!A30</f>
        <v>20</v>
      </c>
      <c r="B29" s="33" t="str">
        <f>REGISTRATION!B30</f>
        <v>2016-01-017</v>
      </c>
      <c r="C29" s="34" t="str">
        <f>UPPER(CONCATENATE(REGISTRATION!C30," ",REGISTRATION!D30," ",REGISTRATION!F30))</f>
        <v>SULIT FRANCIS R</v>
      </c>
      <c r="D29" s="84">
        <v>37</v>
      </c>
      <c r="E29" s="73">
        <f t="shared" si="23"/>
        <v>74</v>
      </c>
      <c r="F29" s="76">
        <f t="shared" si="0"/>
        <v>22.2</v>
      </c>
      <c r="G29" s="84"/>
      <c r="H29" s="73">
        <f t="shared" si="2"/>
        <v>0</v>
      </c>
      <c r="I29" s="76">
        <f t="shared" si="1"/>
        <v>0</v>
      </c>
      <c r="J29" s="84">
        <v>3</v>
      </c>
      <c r="K29" s="73">
        <f t="shared" si="3"/>
        <v>30</v>
      </c>
      <c r="L29" s="84">
        <v>26</v>
      </c>
      <c r="M29" s="73">
        <f t="shared" si="4"/>
        <v>86.666666666666671</v>
      </c>
      <c r="N29" s="84">
        <v>25</v>
      </c>
      <c r="O29" s="73">
        <f t="shared" si="5"/>
        <v>100</v>
      </c>
      <c r="P29" s="84">
        <v>25</v>
      </c>
      <c r="Q29" s="73">
        <f t="shared" si="6"/>
        <v>100</v>
      </c>
      <c r="R29" s="84"/>
      <c r="S29" s="73" t="str">
        <f t="shared" si="7"/>
        <v/>
      </c>
      <c r="T29" s="84"/>
      <c r="U29" s="73" t="str">
        <f t="shared" si="8"/>
        <v/>
      </c>
      <c r="V29" s="84"/>
      <c r="W29" s="75"/>
      <c r="X29" s="84"/>
      <c r="Y29" s="75"/>
      <c r="Z29" s="84"/>
      <c r="AA29" s="75"/>
      <c r="AB29" s="75"/>
      <c r="AC29" s="75"/>
      <c r="AD29" s="84"/>
      <c r="AE29" s="75"/>
      <c r="AF29" s="84"/>
      <c r="AG29" s="75"/>
      <c r="AH29" s="84"/>
      <c r="AI29" s="75"/>
      <c r="AJ29" s="84"/>
      <c r="AK29" s="75"/>
      <c r="AL29" s="75"/>
      <c r="AM29" s="75"/>
      <c r="AN29" s="76">
        <f t="shared" si="9"/>
        <v>7.9166666666666679</v>
      </c>
      <c r="AO29" s="84"/>
      <c r="AP29" s="73">
        <f t="shared" si="10"/>
        <v>0</v>
      </c>
      <c r="AQ29" s="84"/>
      <c r="AR29" s="73">
        <f t="shared" si="11"/>
        <v>0</v>
      </c>
      <c r="AS29" s="84"/>
      <c r="AT29" s="73" t="str">
        <f t="shared" si="12"/>
        <v/>
      </c>
      <c r="AU29" s="76">
        <f t="shared" si="13"/>
        <v>0</v>
      </c>
      <c r="AV29" s="84"/>
      <c r="AW29" s="73">
        <f t="shared" si="14"/>
        <v>0</v>
      </c>
      <c r="AX29" s="84"/>
      <c r="AY29" s="73" t="str">
        <f t="shared" si="15"/>
        <v/>
      </c>
      <c r="AZ29" s="84"/>
      <c r="BA29" s="73" t="str">
        <f t="shared" si="16"/>
        <v/>
      </c>
      <c r="BB29" s="76">
        <f t="shared" si="17"/>
        <v>0</v>
      </c>
      <c r="BC29" s="78">
        <f t="shared" si="18"/>
        <v>30.116666666666667</v>
      </c>
      <c r="BD29" s="78">
        <f t="shared" si="19"/>
        <v>30.12</v>
      </c>
      <c r="BE29" s="84"/>
      <c r="BF29" s="73" t="str">
        <f t="shared" si="20"/>
        <v/>
      </c>
      <c r="BG29" s="82">
        <f t="shared" si="21"/>
        <v>30.116666666666667</v>
      </c>
      <c r="BH29" s="82">
        <f>IFERROR(VLOOKUP(BG29,REGISTRATION!$Q$22:$R$32,2),"")</f>
        <v>5</v>
      </c>
      <c r="BI29" s="74" t="str">
        <f t="shared" si="22"/>
        <v>FAILED</v>
      </c>
    </row>
    <row r="30" spans="1:61">
      <c r="A30" s="33">
        <f>REGISTRATION!A31</f>
        <v>21</v>
      </c>
      <c r="B30" s="33" t="str">
        <f>REGISTRATION!B31</f>
        <v>2017-01-340</v>
      </c>
      <c r="C30" s="34" t="str">
        <f>UPPER(CONCATENATE(REGISTRATION!C31," ",REGISTRATION!D31," ",REGISTRATION!F31))</f>
        <v>TEODORO RANDEL JOSHUA B</v>
      </c>
      <c r="D30" s="84">
        <v>31</v>
      </c>
      <c r="E30" s="73">
        <f t="shared" si="23"/>
        <v>62</v>
      </c>
      <c r="F30" s="76">
        <f t="shared" si="0"/>
        <v>18.599999999999998</v>
      </c>
      <c r="G30" s="84"/>
      <c r="H30" s="73">
        <f t="shared" si="2"/>
        <v>0</v>
      </c>
      <c r="I30" s="76">
        <f t="shared" si="1"/>
        <v>0</v>
      </c>
      <c r="J30" s="84">
        <v>10</v>
      </c>
      <c r="K30" s="73">
        <f t="shared" si="3"/>
        <v>100</v>
      </c>
      <c r="L30" s="84">
        <v>26</v>
      </c>
      <c r="M30" s="73">
        <f t="shared" si="4"/>
        <v>86.666666666666671</v>
      </c>
      <c r="N30" s="84">
        <v>25</v>
      </c>
      <c r="O30" s="73">
        <f t="shared" si="5"/>
        <v>100</v>
      </c>
      <c r="P30" s="84"/>
      <c r="Q30" s="73">
        <f t="shared" si="6"/>
        <v>0</v>
      </c>
      <c r="R30" s="84"/>
      <c r="S30" s="73" t="str">
        <f t="shared" si="7"/>
        <v/>
      </c>
      <c r="T30" s="84"/>
      <c r="U30" s="73" t="str">
        <f t="shared" si="8"/>
        <v/>
      </c>
      <c r="V30" s="84"/>
      <c r="W30" s="75"/>
      <c r="X30" s="84"/>
      <c r="Y30" s="75"/>
      <c r="Z30" s="84"/>
      <c r="AA30" s="75"/>
      <c r="AB30" s="75"/>
      <c r="AC30" s="75"/>
      <c r="AD30" s="84"/>
      <c r="AE30" s="75"/>
      <c r="AF30" s="84"/>
      <c r="AG30" s="75"/>
      <c r="AH30" s="84"/>
      <c r="AI30" s="75"/>
      <c r="AJ30" s="84"/>
      <c r="AK30" s="75"/>
      <c r="AL30" s="75"/>
      <c r="AM30" s="75"/>
      <c r="AN30" s="76">
        <f t="shared" si="9"/>
        <v>7.1666666666666679</v>
      </c>
      <c r="AO30" s="84"/>
      <c r="AP30" s="73">
        <f t="shared" si="10"/>
        <v>0</v>
      </c>
      <c r="AQ30" s="84"/>
      <c r="AR30" s="73">
        <f t="shared" si="11"/>
        <v>0</v>
      </c>
      <c r="AS30" s="84"/>
      <c r="AT30" s="73" t="str">
        <f t="shared" si="12"/>
        <v/>
      </c>
      <c r="AU30" s="76">
        <f t="shared" si="13"/>
        <v>0</v>
      </c>
      <c r="AV30" s="84"/>
      <c r="AW30" s="73">
        <f t="shared" si="14"/>
        <v>0</v>
      </c>
      <c r="AX30" s="84"/>
      <c r="AY30" s="73" t="str">
        <f t="shared" si="15"/>
        <v/>
      </c>
      <c r="AZ30" s="84"/>
      <c r="BA30" s="73" t="str">
        <f t="shared" si="16"/>
        <v/>
      </c>
      <c r="BB30" s="76">
        <f t="shared" si="17"/>
        <v>0</v>
      </c>
      <c r="BC30" s="78">
        <f t="shared" si="18"/>
        <v>25.766666666666666</v>
      </c>
      <c r="BD30" s="78">
        <f t="shared" si="19"/>
        <v>25.77</v>
      </c>
      <c r="BE30" s="84"/>
      <c r="BF30" s="73" t="str">
        <f t="shared" si="20"/>
        <v/>
      </c>
      <c r="BG30" s="82">
        <f t="shared" si="21"/>
        <v>25.766666666666666</v>
      </c>
      <c r="BH30" s="82">
        <f>IFERROR(VLOOKUP(BG30,REGISTRATION!$Q$22:$R$32,2),"")</f>
        <v>5</v>
      </c>
      <c r="BI30" s="74" t="str">
        <f t="shared" si="22"/>
        <v>FAILED</v>
      </c>
    </row>
    <row r="31" spans="1:61">
      <c r="A31" s="33">
        <f>REGISTRATION!A32</f>
        <v>22</v>
      </c>
      <c r="B31" s="33" t="str">
        <f>REGISTRATION!B32</f>
        <v>2016-01-741</v>
      </c>
      <c r="C31" s="34" t="str">
        <f>UPPER(CONCATENATE(REGISTRATION!C32," ",REGISTRATION!D32," ",REGISTRATION!F32))</f>
        <v>TOLIBAS DWIGHT G</v>
      </c>
      <c r="D31" s="84">
        <v>41</v>
      </c>
      <c r="E31" s="73">
        <f t="shared" si="23"/>
        <v>82</v>
      </c>
      <c r="F31" s="76">
        <f t="shared" si="0"/>
        <v>24.599999999999998</v>
      </c>
      <c r="G31" s="84"/>
      <c r="H31" s="73">
        <f t="shared" si="2"/>
        <v>0</v>
      </c>
      <c r="I31" s="76">
        <f t="shared" si="1"/>
        <v>0</v>
      </c>
      <c r="J31" s="84"/>
      <c r="K31" s="73">
        <f t="shared" si="3"/>
        <v>0</v>
      </c>
      <c r="L31" s="84"/>
      <c r="M31" s="73">
        <f t="shared" si="4"/>
        <v>0</v>
      </c>
      <c r="N31" s="84">
        <v>23</v>
      </c>
      <c r="O31" s="73">
        <f t="shared" si="5"/>
        <v>92</v>
      </c>
      <c r="P31" s="84">
        <v>20</v>
      </c>
      <c r="Q31" s="73">
        <f t="shared" si="6"/>
        <v>80</v>
      </c>
      <c r="R31" s="84"/>
      <c r="S31" s="73" t="str">
        <f t="shared" si="7"/>
        <v/>
      </c>
      <c r="T31" s="84"/>
      <c r="U31" s="73" t="str">
        <f t="shared" si="8"/>
        <v/>
      </c>
      <c r="V31" s="84"/>
      <c r="W31" s="75"/>
      <c r="X31" s="84"/>
      <c r="Y31" s="75"/>
      <c r="Z31" s="84"/>
      <c r="AA31" s="75"/>
      <c r="AB31" s="75"/>
      <c r="AC31" s="75"/>
      <c r="AD31" s="84"/>
      <c r="AE31" s="75"/>
      <c r="AF31" s="84"/>
      <c r="AG31" s="75"/>
      <c r="AH31" s="84"/>
      <c r="AI31" s="75"/>
      <c r="AJ31" s="84"/>
      <c r="AK31" s="75"/>
      <c r="AL31" s="75"/>
      <c r="AM31" s="75"/>
      <c r="AN31" s="76">
        <f t="shared" si="9"/>
        <v>4.3</v>
      </c>
      <c r="AO31" s="84"/>
      <c r="AP31" s="73">
        <f t="shared" si="10"/>
        <v>0</v>
      </c>
      <c r="AQ31" s="84"/>
      <c r="AR31" s="73">
        <f t="shared" si="11"/>
        <v>0</v>
      </c>
      <c r="AS31" s="84"/>
      <c r="AT31" s="73" t="str">
        <f t="shared" si="12"/>
        <v/>
      </c>
      <c r="AU31" s="76">
        <f t="shared" si="13"/>
        <v>0</v>
      </c>
      <c r="AV31" s="84"/>
      <c r="AW31" s="73">
        <f t="shared" si="14"/>
        <v>0</v>
      </c>
      <c r="AX31" s="84"/>
      <c r="AY31" s="73" t="str">
        <f t="shared" si="15"/>
        <v/>
      </c>
      <c r="AZ31" s="84"/>
      <c r="BA31" s="73" t="str">
        <f t="shared" si="16"/>
        <v/>
      </c>
      <c r="BB31" s="76">
        <f t="shared" si="17"/>
        <v>0</v>
      </c>
      <c r="BC31" s="78">
        <f t="shared" si="18"/>
        <v>28.9</v>
      </c>
      <c r="BD31" s="78">
        <f t="shared" si="19"/>
        <v>28.9</v>
      </c>
      <c r="BE31" s="84"/>
      <c r="BF31" s="73" t="str">
        <f t="shared" si="20"/>
        <v/>
      </c>
      <c r="BG31" s="82">
        <f t="shared" si="21"/>
        <v>28.9</v>
      </c>
      <c r="BH31" s="82">
        <f>IFERROR(VLOOKUP(BG31,REGISTRATION!$Q$22:$R$32,2),"")</f>
        <v>5</v>
      </c>
      <c r="BI31" s="74" t="str">
        <f t="shared" si="22"/>
        <v>FAILED</v>
      </c>
    </row>
    <row r="32" spans="1:61">
      <c r="A32" s="33">
        <f>REGISTRATION!A33</f>
        <v>23</v>
      </c>
      <c r="B32" s="33" t="str">
        <f>REGISTRATION!B33</f>
        <v>2016-02-058</v>
      </c>
      <c r="C32" s="34" t="str">
        <f>UPPER(CONCATENATE(REGISTRATION!C33," ",REGISTRATION!D33," ",REGISTRATION!F33))</f>
        <v xml:space="preserve">TUAZON JUDY ANN </v>
      </c>
      <c r="D32" s="84">
        <v>19</v>
      </c>
      <c r="E32" s="73">
        <f t="shared" si="23"/>
        <v>38</v>
      </c>
      <c r="F32" s="76">
        <f t="shared" si="0"/>
        <v>11.4</v>
      </c>
      <c r="G32" s="84"/>
      <c r="H32" s="73">
        <f t="shared" si="2"/>
        <v>0</v>
      </c>
      <c r="I32" s="76">
        <f t="shared" si="1"/>
        <v>0</v>
      </c>
      <c r="J32" s="84">
        <v>8</v>
      </c>
      <c r="K32" s="73">
        <f t="shared" si="3"/>
        <v>80</v>
      </c>
      <c r="L32" s="84">
        <v>20</v>
      </c>
      <c r="M32" s="73">
        <f t="shared" si="4"/>
        <v>66.666666666666657</v>
      </c>
      <c r="N32" s="84">
        <v>25</v>
      </c>
      <c r="O32" s="73">
        <f t="shared" si="5"/>
        <v>100</v>
      </c>
      <c r="P32" s="84"/>
      <c r="Q32" s="73">
        <f t="shared" si="6"/>
        <v>0</v>
      </c>
      <c r="R32" s="84"/>
      <c r="S32" s="73" t="str">
        <f t="shared" si="7"/>
        <v/>
      </c>
      <c r="T32" s="84"/>
      <c r="U32" s="73" t="str">
        <f t="shared" si="8"/>
        <v/>
      </c>
      <c r="V32" s="84"/>
      <c r="W32" s="75"/>
      <c r="X32" s="84"/>
      <c r="Y32" s="75"/>
      <c r="Z32" s="84"/>
      <c r="AA32" s="75"/>
      <c r="AB32" s="75"/>
      <c r="AC32" s="75"/>
      <c r="AD32" s="84"/>
      <c r="AE32" s="75"/>
      <c r="AF32" s="84"/>
      <c r="AG32" s="75"/>
      <c r="AH32" s="84"/>
      <c r="AI32" s="75"/>
      <c r="AJ32" s="84"/>
      <c r="AK32" s="75"/>
      <c r="AL32" s="75"/>
      <c r="AM32" s="75"/>
      <c r="AN32" s="76">
        <f t="shared" si="9"/>
        <v>6.166666666666667</v>
      </c>
      <c r="AO32" s="84"/>
      <c r="AP32" s="73">
        <f t="shared" si="10"/>
        <v>0</v>
      </c>
      <c r="AQ32" s="84"/>
      <c r="AR32" s="73">
        <f t="shared" si="11"/>
        <v>0</v>
      </c>
      <c r="AS32" s="84"/>
      <c r="AT32" s="73" t="str">
        <f t="shared" si="12"/>
        <v/>
      </c>
      <c r="AU32" s="76">
        <f t="shared" si="13"/>
        <v>0</v>
      </c>
      <c r="AV32" s="84"/>
      <c r="AW32" s="73">
        <f t="shared" si="14"/>
        <v>0</v>
      </c>
      <c r="AX32" s="84"/>
      <c r="AY32" s="73" t="str">
        <f t="shared" si="15"/>
        <v/>
      </c>
      <c r="AZ32" s="84"/>
      <c r="BA32" s="73" t="str">
        <f t="shared" si="16"/>
        <v/>
      </c>
      <c r="BB32" s="76">
        <f t="shared" si="17"/>
        <v>0</v>
      </c>
      <c r="BC32" s="78">
        <f t="shared" si="18"/>
        <v>17.566666666666666</v>
      </c>
      <c r="BD32" s="78">
        <f t="shared" si="19"/>
        <v>17.57</v>
      </c>
      <c r="BE32" s="84"/>
      <c r="BF32" s="73" t="str">
        <f t="shared" si="20"/>
        <v/>
      </c>
      <c r="BG32" s="82">
        <f t="shared" si="21"/>
        <v>17.566666666666666</v>
      </c>
      <c r="BH32" s="82">
        <f>IFERROR(VLOOKUP(BG32,REGISTRATION!$Q$22:$R$32,2),"")</f>
        <v>5</v>
      </c>
      <c r="BI32" s="74" t="str">
        <f t="shared" si="22"/>
        <v>FAILED</v>
      </c>
    </row>
    <row r="33" spans="1:61">
      <c r="A33" s="33">
        <f>REGISTRATION!A34</f>
        <v>24</v>
      </c>
      <c r="B33" s="33" t="str">
        <f>REGISTRATION!B34</f>
        <v>2017-01-061</v>
      </c>
      <c r="C33" s="34" t="str">
        <f>UPPER(CONCATENATE(REGISTRATION!C34," ",REGISTRATION!D34," ",REGISTRATION!F34))</f>
        <v>YABUT GERARD J</v>
      </c>
      <c r="D33" s="84">
        <v>35</v>
      </c>
      <c r="E33" s="73">
        <f t="shared" si="23"/>
        <v>70</v>
      </c>
      <c r="F33" s="76">
        <f t="shared" si="0"/>
        <v>21</v>
      </c>
      <c r="G33" s="84"/>
      <c r="H33" s="73">
        <f t="shared" si="2"/>
        <v>0</v>
      </c>
      <c r="I33" s="76">
        <f t="shared" si="1"/>
        <v>0</v>
      </c>
      <c r="J33" s="84"/>
      <c r="K33" s="73">
        <f t="shared" si="3"/>
        <v>0</v>
      </c>
      <c r="L33" s="84"/>
      <c r="M33" s="73">
        <f t="shared" si="4"/>
        <v>0</v>
      </c>
      <c r="N33" s="84">
        <v>25</v>
      </c>
      <c r="O33" s="73">
        <f t="shared" si="5"/>
        <v>100</v>
      </c>
      <c r="P33" s="84">
        <v>20</v>
      </c>
      <c r="Q33" s="73">
        <f t="shared" si="6"/>
        <v>80</v>
      </c>
      <c r="R33" s="84"/>
      <c r="S33" s="73" t="str">
        <f t="shared" si="7"/>
        <v/>
      </c>
      <c r="T33" s="84"/>
      <c r="U33" s="73" t="str">
        <f t="shared" si="8"/>
        <v/>
      </c>
      <c r="V33" s="84"/>
      <c r="W33" s="75"/>
      <c r="X33" s="84"/>
      <c r="Y33" s="75"/>
      <c r="Z33" s="84"/>
      <c r="AA33" s="75"/>
      <c r="AB33" s="75"/>
      <c r="AC33" s="75"/>
      <c r="AD33" s="84"/>
      <c r="AE33" s="75"/>
      <c r="AF33" s="84"/>
      <c r="AG33" s="75"/>
      <c r="AH33" s="84"/>
      <c r="AI33" s="75"/>
      <c r="AJ33" s="84"/>
      <c r="AK33" s="75"/>
      <c r="AL33" s="75"/>
      <c r="AM33" s="75"/>
      <c r="AN33" s="76">
        <f t="shared" si="9"/>
        <v>4.5</v>
      </c>
      <c r="AO33" s="84"/>
      <c r="AP33" s="73">
        <f t="shared" si="10"/>
        <v>0</v>
      </c>
      <c r="AQ33" s="84"/>
      <c r="AR33" s="73">
        <f t="shared" si="11"/>
        <v>0</v>
      </c>
      <c r="AS33" s="84"/>
      <c r="AT33" s="73" t="str">
        <f t="shared" si="12"/>
        <v/>
      </c>
      <c r="AU33" s="76">
        <f t="shared" si="13"/>
        <v>0</v>
      </c>
      <c r="AV33" s="84"/>
      <c r="AW33" s="73">
        <f t="shared" si="14"/>
        <v>0</v>
      </c>
      <c r="AX33" s="84"/>
      <c r="AY33" s="73" t="str">
        <f t="shared" si="15"/>
        <v/>
      </c>
      <c r="AZ33" s="84"/>
      <c r="BA33" s="73" t="str">
        <f t="shared" si="16"/>
        <v/>
      </c>
      <c r="BB33" s="76">
        <f t="shared" si="17"/>
        <v>0</v>
      </c>
      <c r="BC33" s="78">
        <f t="shared" si="18"/>
        <v>25.5</v>
      </c>
      <c r="BD33" s="78">
        <f t="shared" si="19"/>
        <v>25.5</v>
      </c>
      <c r="BE33" s="84"/>
      <c r="BF33" s="73" t="str">
        <f t="shared" si="20"/>
        <v/>
      </c>
      <c r="BG33" s="82">
        <f t="shared" si="21"/>
        <v>25.5</v>
      </c>
      <c r="BH33" s="82">
        <f>IFERROR(VLOOKUP(BG33,REGISTRATION!$Q$22:$R$32,2),"")</f>
        <v>5</v>
      </c>
      <c r="BI33" s="74" t="str">
        <f t="shared" si="22"/>
        <v>FAILED</v>
      </c>
    </row>
    <row r="34" spans="1:61">
      <c r="A34" s="33">
        <f>REGISTRATION!A35</f>
        <v>25</v>
      </c>
      <c r="B34" s="33">
        <f>REGISTRATION!B35</f>
        <v>0</v>
      </c>
      <c r="C34" s="34" t="str">
        <f>UPPER(CONCATENATE(REGISTRATION!C35," ",REGISTRATION!D35," ",REGISTRATION!F35))</f>
        <v xml:space="preserve">  </v>
      </c>
      <c r="D34" s="84"/>
      <c r="E34" s="73">
        <f t="shared" si="23"/>
        <v>0</v>
      </c>
      <c r="F34" s="76">
        <f t="shared" si="0"/>
        <v>0</v>
      </c>
      <c r="G34" s="84"/>
      <c r="H34" s="73">
        <f t="shared" si="2"/>
        <v>0</v>
      </c>
      <c r="I34" s="76">
        <f t="shared" si="1"/>
        <v>0</v>
      </c>
      <c r="J34" s="84"/>
      <c r="K34" s="73">
        <f t="shared" si="3"/>
        <v>0</v>
      </c>
      <c r="L34" s="84"/>
      <c r="M34" s="73">
        <f t="shared" si="4"/>
        <v>0</v>
      </c>
      <c r="N34" s="84"/>
      <c r="O34" s="73">
        <f t="shared" si="5"/>
        <v>0</v>
      </c>
      <c r="P34" s="84"/>
      <c r="Q34" s="73">
        <f t="shared" si="6"/>
        <v>0</v>
      </c>
      <c r="R34" s="84"/>
      <c r="S34" s="73" t="str">
        <f t="shared" si="7"/>
        <v/>
      </c>
      <c r="T34" s="84"/>
      <c r="U34" s="73" t="str">
        <f t="shared" si="8"/>
        <v/>
      </c>
      <c r="V34" s="84"/>
      <c r="W34" s="75"/>
      <c r="X34" s="84"/>
      <c r="Y34" s="75"/>
      <c r="Z34" s="84"/>
      <c r="AA34" s="75"/>
      <c r="AB34" s="75"/>
      <c r="AC34" s="75"/>
      <c r="AD34" s="84"/>
      <c r="AE34" s="75"/>
      <c r="AF34" s="84"/>
      <c r="AG34" s="75"/>
      <c r="AH34" s="84"/>
      <c r="AI34" s="75"/>
      <c r="AJ34" s="84"/>
      <c r="AK34" s="75"/>
      <c r="AL34" s="75"/>
      <c r="AM34" s="75"/>
      <c r="AN34" s="76">
        <f t="shared" si="9"/>
        <v>0</v>
      </c>
      <c r="AO34" s="84"/>
      <c r="AP34" s="73">
        <f t="shared" si="10"/>
        <v>0</v>
      </c>
      <c r="AQ34" s="84"/>
      <c r="AR34" s="73">
        <f t="shared" si="11"/>
        <v>0</v>
      </c>
      <c r="AS34" s="84"/>
      <c r="AT34" s="73" t="str">
        <f t="shared" si="12"/>
        <v/>
      </c>
      <c r="AU34" s="76">
        <f t="shared" si="13"/>
        <v>0</v>
      </c>
      <c r="AV34" s="84"/>
      <c r="AW34" s="73">
        <f t="shared" si="14"/>
        <v>0</v>
      </c>
      <c r="AX34" s="84"/>
      <c r="AY34" s="73" t="str">
        <f t="shared" si="15"/>
        <v/>
      </c>
      <c r="AZ34" s="84"/>
      <c r="BA34" s="73" t="str">
        <f t="shared" si="16"/>
        <v/>
      </c>
      <c r="BB34" s="76">
        <f t="shared" si="17"/>
        <v>0</v>
      </c>
      <c r="BC34" s="78">
        <f t="shared" si="18"/>
        <v>0</v>
      </c>
      <c r="BD34" s="78">
        <f t="shared" si="19"/>
        <v>0</v>
      </c>
      <c r="BE34" s="84"/>
      <c r="BF34" s="73" t="str">
        <f t="shared" si="20"/>
        <v/>
      </c>
      <c r="BG34" s="82">
        <f t="shared" si="21"/>
        <v>0</v>
      </c>
      <c r="BH34" s="82">
        <f>IFERROR(VLOOKUP(BG34,REGISTRATION!$Q$22:$R$32,2),"")</f>
        <v>5</v>
      </c>
      <c r="BI34" s="74" t="str">
        <f t="shared" si="22"/>
        <v>FAILED</v>
      </c>
    </row>
    <row r="35" spans="1:61">
      <c r="A35" s="33">
        <f>REGISTRATION!A36</f>
        <v>26</v>
      </c>
      <c r="B35" s="33">
        <f>REGISTRATION!B36</f>
        <v>0</v>
      </c>
      <c r="C35" s="34" t="str">
        <f>UPPER(CONCATENATE(REGISTRATION!C36," ",REGISTRATION!D36," ",REGISTRATION!F36))</f>
        <v xml:space="preserve">  </v>
      </c>
      <c r="D35" s="84"/>
      <c r="E35" s="73">
        <f t="shared" si="23"/>
        <v>0</v>
      </c>
      <c r="F35" s="76">
        <f t="shared" si="0"/>
        <v>0</v>
      </c>
      <c r="G35" s="84"/>
      <c r="H35" s="73">
        <f t="shared" si="2"/>
        <v>0</v>
      </c>
      <c r="I35" s="76">
        <f t="shared" si="1"/>
        <v>0</v>
      </c>
      <c r="J35" s="84"/>
      <c r="K35" s="73">
        <f t="shared" si="3"/>
        <v>0</v>
      </c>
      <c r="L35" s="84"/>
      <c r="M35" s="73">
        <f t="shared" si="4"/>
        <v>0</v>
      </c>
      <c r="N35" s="84"/>
      <c r="O35" s="73">
        <f t="shared" si="5"/>
        <v>0</v>
      </c>
      <c r="P35" s="84"/>
      <c r="Q35" s="73">
        <f t="shared" si="6"/>
        <v>0</v>
      </c>
      <c r="R35" s="84"/>
      <c r="S35" s="73" t="str">
        <f t="shared" si="7"/>
        <v/>
      </c>
      <c r="T35" s="84"/>
      <c r="U35" s="73" t="str">
        <f t="shared" si="8"/>
        <v/>
      </c>
      <c r="V35" s="84"/>
      <c r="W35" s="75"/>
      <c r="X35" s="84"/>
      <c r="Y35" s="75"/>
      <c r="Z35" s="84"/>
      <c r="AA35" s="75"/>
      <c r="AB35" s="75"/>
      <c r="AC35" s="75"/>
      <c r="AD35" s="84"/>
      <c r="AE35" s="75"/>
      <c r="AF35" s="84"/>
      <c r="AG35" s="75"/>
      <c r="AH35" s="84"/>
      <c r="AI35" s="75"/>
      <c r="AJ35" s="84"/>
      <c r="AK35" s="75"/>
      <c r="AL35" s="75"/>
      <c r="AM35" s="75"/>
      <c r="AN35" s="76">
        <f t="shared" si="9"/>
        <v>0</v>
      </c>
      <c r="AO35" s="84"/>
      <c r="AP35" s="73">
        <f t="shared" si="10"/>
        <v>0</v>
      </c>
      <c r="AQ35" s="84"/>
      <c r="AR35" s="73">
        <f t="shared" si="11"/>
        <v>0</v>
      </c>
      <c r="AS35" s="84"/>
      <c r="AT35" s="73" t="str">
        <f t="shared" si="12"/>
        <v/>
      </c>
      <c r="AU35" s="76">
        <f t="shared" si="13"/>
        <v>0</v>
      </c>
      <c r="AV35" s="84"/>
      <c r="AW35" s="73">
        <f t="shared" si="14"/>
        <v>0</v>
      </c>
      <c r="AX35" s="84"/>
      <c r="AY35" s="73" t="str">
        <f t="shared" si="15"/>
        <v/>
      </c>
      <c r="AZ35" s="84"/>
      <c r="BA35" s="73" t="str">
        <f t="shared" si="16"/>
        <v/>
      </c>
      <c r="BB35" s="76">
        <f t="shared" si="17"/>
        <v>0</v>
      </c>
      <c r="BC35" s="78">
        <f t="shared" si="18"/>
        <v>0</v>
      </c>
      <c r="BD35" s="78">
        <f t="shared" si="19"/>
        <v>0</v>
      </c>
      <c r="BE35" s="84"/>
      <c r="BF35" s="73" t="str">
        <f t="shared" si="20"/>
        <v/>
      </c>
      <c r="BG35" s="82">
        <f t="shared" si="21"/>
        <v>0</v>
      </c>
      <c r="BH35" s="82">
        <f>IFERROR(VLOOKUP(BG35,REGISTRATION!$Q$22:$R$32,2),"")</f>
        <v>5</v>
      </c>
      <c r="BI35" s="74" t="str">
        <f t="shared" si="22"/>
        <v>FAILED</v>
      </c>
    </row>
    <row r="36" spans="1:61">
      <c r="A36" s="33">
        <f>REGISTRATION!A37</f>
        <v>27</v>
      </c>
      <c r="B36" s="33">
        <f>REGISTRATION!B37</f>
        <v>0</v>
      </c>
      <c r="C36" s="34" t="str">
        <f>UPPER(CONCATENATE(REGISTRATION!C37," ",REGISTRATION!D37," ",REGISTRATION!F37))</f>
        <v xml:space="preserve">  </v>
      </c>
      <c r="D36" s="84"/>
      <c r="E36" s="73">
        <f t="shared" si="23"/>
        <v>0</v>
      </c>
      <c r="F36" s="76">
        <f t="shared" si="0"/>
        <v>0</v>
      </c>
      <c r="G36" s="84"/>
      <c r="H36" s="73">
        <f t="shared" si="2"/>
        <v>0</v>
      </c>
      <c r="I36" s="76">
        <f t="shared" si="1"/>
        <v>0</v>
      </c>
      <c r="J36" s="84"/>
      <c r="K36" s="73">
        <f t="shared" si="3"/>
        <v>0</v>
      </c>
      <c r="L36" s="84"/>
      <c r="M36" s="73">
        <f t="shared" si="4"/>
        <v>0</v>
      </c>
      <c r="N36" s="84"/>
      <c r="O36" s="73">
        <f t="shared" si="5"/>
        <v>0</v>
      </c>
      <c r="P36" s="84"/>
      <c r="Q36" s="73">
        <f t="shared" si="6"/>
        <v>0</v>
      </c>
      <c r="R36" s="84"/>
      <c r="S36" s="73" t="str">
        <f t="shared" si="7"/>
        <v/>
      </c>
      <c r="T36" s="84"/>
      <c r="U36" s="73" t="str">
        <f t="shared" si="8"/>
        <v/>
      </c>
      <c r="V36" s="84"/>
      <c r="W36" s="75"/>
      <c r="X36" s="84"/>
      <c r="Y36" s="75"/>
      <c r="Z36" s="84"/>
      <c r="AA36" s="75"/>
      <c r="AB36" s="75"/>
      <c r="AC36" s="75"/>
      <c r="AD36" s="84"/>
      <c r="AE36" s="75"/>
      <c r="AF36" s="84"/>
      <c r="AG36" s="75"/>
      <c r="AH36" s="84"/>
      <c r="AI36" s="75"/>
      <c r="AJ36" s="84"/>
      <c r="AK36" s="75"/>
      <c r="AL36" s="75"/>
      <c r="AM36" s="75"/>
      <c r="AN36" s="76">
        <f t="shared" si="9"/>
        <v>0</v>
      </c>
      <c r="AO36" s="84"/>
      <c r="AP36" s="73">
        <f t="shared" si="10"/>
        <v>0</v>
      </c>
      <c r="AQ36" s="84"/>
      <c r="AR36" s="73">
        <f t="shared" si="11"/>
        <v>0</v>
      </c>
      <c r="AS36" s="84"/>
      <c r="AT36" s="73" t="str">
        <f t="shared" si="12"/>
        <v/>
      </c>
      <c r="AU36" s="76">
        <f t="shared" si="13"/>
        <v>0</v>
      </c>
      <c r="AV36" s="84"/>
      <c r="AW36" s="73">
        <f t="shared" si="14"/>
        <v>0</v>
      </c>
      <c r="AX36" s="84"/>
      <c r="AY36" s="73" t="str">
        <f t="shared" si="15"/>
        <v/>
      </c>
      <c r="AZ36" s="84"/>
      <c r="BA36" s="73" t="str">
        <f t="shared" si="16"/>
        <v/>
      </c>
      <c r="BB36" s="76">
        <f t="shared" si="17"/>
        <v>0</v>
      </c>
      <c r="BC36" s="78">
        <f t="shared" si="18"/>
        <v>0</v>
      </c>
      <c r="BD36" s="78">
        <f t="shared" si="19"/>
        <v>0</v>
      </c>
      <c r="BE36" s="84"/>
      <c r="BF36" s="73" t="str">
        <f t="shared" si="20"/>
        <v/>
      </c>
      <c r="BG36" s="82">
        <f t="shared" si="21"/>
        <v>0</v>
      </c>
      <c r="BH36" s="82">
        <f>IFERROR(VLOOKUP(BG36,REGISTRATION!$Q$22:$R$32,2),"")</f>
        <v>5</v>
      </c>
      <c r="BI36" s="74" t="str">
        <f t="shared" si="22"/>
        <v>FAILED</v>
      </c>
    </row>
    <row r="37" spans="1:61">
      <c r="A37" s="33">
        <f>REGISTRATION!A38</f>
        <v>28</v>
      </c>
      <c r="B37" s="33">
        <f>REGISTRATION!B38</f>
        <v>0</v>
      </c>
      <c r="C37" s="34" t="str">
        <f>UPPER(CONCATENATE(REGISTRATION!C38," ",REGISTRATION!D38," ",REGISTRATION!F38))</f>
        <v xml:space="preserve">  </v>
      </c>
      <c r="D37" s="84"/>
      <c r="E37" s="73">
        <f t="shared" si="23"/>
        <v>0</v>
      </c>
      <c r="F37" s="76">
        <f t="shared" si="0"/>
        <v>0</v>
      </c>
      <c r="G37" s="84"/>
      <c r="H37" s="73">
        <f t="shared" si="2"/>
        <v>0</v>
      </c>
      <c r="I37" s="76">
        <f t="shared" si="1"/>
        <v>0</v>
      </c>
      <c r="J37" s="84"/>
      <c r="K37" s="73">
        <f t="shared" si="3"/>
        <v>0</v>
      </c>
      <c r="L37" s="84"/>
      <c r="M37" s="73">
        <f t="shared" si="4"/>
        <v>0</v>
      </c>
      <c r="N37" s="84"/>
      <c r="O37" s="73">
        <f t="shared" si="5"/>
        <v>0</v>
      </c>
      <c r="P37" s="84"/>
      <c r="Q37" s="73">
        <f t="shared" si="6"/>
        <v>0</v>
      </c>
      <c r="R37" s="84"/>
      <c r="S37" s="73" t="str">
        <f t="shared" si="7"/>
        <v/>
      </c>
      <c r="T37" s="84"/>
      <c r="U37" s="73" t="str">
        <f t="shared" si="8"/>
        <v/>
      </c>
      <c r="V37" s="84"/>
      <c r="W37" s="75"/>
      <c r="X37" s="84"/>
      <c r="Y37" s="75"/>
      <c r="Z37" s="84"/>
      <c r="AA37" s="75"/>
      <c r="AB37" s="75"/>
      <c r="AC37" s="75"/>
      <c r="AD37" s="84"/>
      <c r="AE37" s="75"/>
      <c r="AF37" s="84"/>
      <c r="AG37" s="75"/>
      <c r="AH37" s="84"/>
      <c r="AI37" s="75"/>
      <c r="AJ37" s="84"/>
      <c r="AK37" s="75"/>
      <c r="AL37" s="75"/>
      <c r="AM37" s="75"/>
      <c r="AN37" s="76">
        <f t="shared" si="9"/>
        <v>0</v>
      </c>
      <c r="AO37" s="84"/>
      <c r="AP37" s="73">
        <f t="shared" si="10"/>
        <v>0</v>
      </c>
      <c r="AQ37" s="84"/>
      <c r="AR37" s="73">
        <f t="shared" si="11"/>
        <v>0</v>
      </c>
      <c r="AS37" s="84"/>
      <c r="AT37" s="73" t="str">
        <f t="shared" si="12"/>
        <v/>
      </c>
      <c r="AU37" s="76">
        <f t="shared" si="13"/>
        <v>0</v>
      </c>
      <c r="AV37" s="84"/>
      <c r="AW37" s="73">
        <f t="shared" si="14"/>
        <v>0</v>
      </c>
      <c r="AX37" s="84"/>
      <c r="AY37" s="73" t="str">
        <f t="shared" si="15"/>
        <v/>
      </c>
      <c r="AZ37" s="84"/>
      <c r="BA37" s="73" t="str">
        <f t="shared" si="16"/>
        <v/>
      </c>
      <c r="BB37" s="76">
        <f t="shared" si="17"/>
        <v>0</v>
      </c>
      <c r="BC37" s="78">
        <f t="shared" si="18"/>
        <v>0</v>
      </c>
      <c r="BD37" s="78">
        <f t="shared" si="19"/>
        <v>0</v>
      </c>
      <c r="BE37" s="84"/>
      <c r="BF37" s="73" t="str">
        <f t="shared" si="20"/>
        <v/>
      </c>
      <c r="BG37" s="82">
        <f t="shared" si="21"/>
        <v>0</v>
      </c>
      <c r="BH37" s="82">
        <f>IFERROR(VLOOKUP(BG37,REGISTRATION!$Q$22:$R$32,2),"")</f>
        <v>5</v>
      </c>
      <c r="BI37" s="74" t="str">
        <f t="shared" si="22"/>
        <v>FAILED</v>
      </c>
    </row>
    <row r="38" spans="1:61">
      <c r="A38" s="33">
        <f>REGISTRATION!A39</f>
        <v>29</v>
      </c>
      <c r="B38" s="33">
        <f>REGISTRATION!B39</f>
        <v>0</v>
      </c>
      <c r="C38" s="34" t="str">
        <f>UPPER(CONCATENATE(REGISTRATION!C39," ",REGISTRATION!D39," ",REGISTRATION!F39))</f>
        <v xml:space="preserve">  </v>
      </c>
      <c r="D38" s="84"/>
      <c r="E38" s="73">
        <f t="shared" si="23"/>
        <v>0</v>
      </c>
      <c r="F38" s="76">
        <f t="shared" si="0"/>
        <v>0</v>
      </c>
      <c r="G38" s="84"/>
      <c r="H38" s="73">
        <f t="shared" si="2"/>
        <v>0</v>
      </c>
      <c r="I38" s="76">
        <f t="shared" si="1"/>
        <v>0</v>
      </c>
      <c r="J38" s="84"/>
      <c r="K38" s="73">
        <f t="shared" si="3"/>
        <v>0</v>
      </c>
      <c r="L38" s="84"/>
      <c r="M38" s="73">
        <f t="shared" si="4"/>
        <v>0</v>
      </c>
      <c r="N38" s="84"/>
      <c r="O38" s="73">
        <f t="shared" si="5"/>
        <v>0</v>
      </c>
      <c r="P38" s="84"/>
      <c r="Q38" s="73">
        <f t="shared" si="6"/>
        <v>0</v>
      </c>
      <c r="R38" s="84"/>
      <c r="S38" s="73" t="str">
        <f t="shared" si="7"/>
        <v/>
      </c>
      <c r="T38" s="84"/>
      <c r="U38" s="73" t="str">
        <f t="shared" si="8"/>
        <v/>
      </c>
      <c r="V38" s="84"/>
      <c r="W38" s="75"/>
      <c r="X38" s="84"/>
      <c r="Y38" s="75"/>
      <c r="Z38" s="84"/>
      <c r="AA38" s="75"/>
      <c r="AB38" s="75"/>
      <c r="AC38" s="75"/>
      <c r="AD38" s="84"/>
      <c r="AE38" s="75"/>
      <c r="AF38" s="84"/>
      <c r="AG38" s="75"/>
      <c r="AH38" s="84"/>
      <c r="AI38" s="75"/>
      <c r="AJ38" s="84"/>
      <c r="AK38" s="75"/>
      <c r="AL38" s="75"/>
      <c r="AM38" s="75"/>
      <c r="AN38" s="76">
        <f t="shared" si="9"/>
        <v>0</v>
      </c>
      <c r="AO38" s="84"/>
      <c r="AP38" s="73">
        <f t="shared" si="10"/>
        <v>0</v>
      </c>
      <c r="AQ38" s="84"/>
      <c r="AR38" s="73">
        <f t="shared" si="11"/>
        <v>0</v>
      </c>
      <c r="AS38" s="84"/>
      <c r="AT38" s="73" t="str">
        <f t="shared" si="12"/>
        <v/>
      </c>
      <c r="AU38" s="76">
        <f t="shared" si="13"/>
        <v>0</v>
      </c>
      <c r="AV38" s="84"/>
      <c r="AW38" s="73">
        <f t="shared" si="14"/>
        <v>0</v>
      </c>
      <c r="AX38" s="84"/>
      <c r="AY38" s="73" t="str">
        <f t="shared" si="15"/>
        <v/>
      </c>
      <c r="AZ38" s="84"/>
      <c r="BA38" s="73" t="str">
        <f t="shared" si="16"/>
        <v/>
      </c>
      <c r="BB38" s="76">
        <f t="shared" si="17"/>
        <v>0</v>
      </c>
      <c r="BC38" s="78">
        <f t="shared" si="18"/>
        <v>0</v>
      </c>
      <c r="BD38" s="78">
        <f t="shared" si="19"/>
        <v>0</v>
      </c>
      <c r="BE38" s="84"/>
      <c r="BF38" s="73" t="str">
        <f t="shared" si="20"/>
        <v/>
      </c>
      <c r="BG38" s="82">
        <f t="shared" si="21"/>
        <v>0</v>
      </c>
      <c r="BH38" s="82">
        <f>IFERROR(VLOOKUP(BG38,REGISTRATION!$Q$22:$R$32,2),"")</f>
        <v>5</v>
      </c>
      <c r="BI38" s="74" t="str">
        <f t="shared" si="22"/>
        <v>FAILED</v>
      </c>
    </row>
    <row r="39" spans="1:61">
      <c r="A39" s="33">
        <f>REGISTRATION!A40</f>
        <v>30</v>
      </c>
      <c r="B39" s="33">
        <f>REGISTRATION!B40</f>
        <v>0</v>
      </c>
      <c r="C39" s="34" t="str">
        <f>UPPER(CONCATENATE(REGISTRATION!C40," ",REGISTRATION!D40," ",REGISTRATION!F40))</f>
        <v xml:space="preserve">  </v>
      </c>
      <c r="D39" s="84"/>
      <c r="E39" s="73">
        <f t="shared" si="23"/>
        <v>0</v>
      </c>
      <c r="F39" s="76">
        <f t="shared" si="0"/>
        <v>0</v>
      </c>
      <c r="G39" s="84"/>
      <c r="H39" s="73">
        <f t="shared" si="2"/>
        <v>0</v>
      </c>
      <c r="I39" s="76">
        <f t="shared" si="1"/>
        <v>0</v>
      </c>
      <c r="J39" s="84"/>
      <c r="K39" s="73">
        <f t="shared" si="3"/>
        <v>0</v>
      </c>
      <c r="L39" s="84"/>
      <c r="M39" s="73">
        <f t="shared" si="4"/>
        <v>0</v>
      </c>
      <c r="N39" s="84"/>
      <c r="O39" s="73">
        <f t="shared" si="5"/>
        <v>0</v>
      </c>
      <c r="P39" s="84"/>
      <c r="Q39" s="73">
        <f t="shared" si="6"/>
        <v>0</v>
      </c>
      <c r="R39" s="84"/>
      <c r="S39" s="73" t="str">
        <f t="shared" si="7"/>
        <v/>
      </c>
      <c r="T39" s="84"/>
      <c r="U39" s="73" t="str">
        <f t="shared" si="8"/>
        <v/>
      </c>
      <c r="V39" s="84"/>
      <c r="W39" s="75"/>
      <c r="X39" s="84"/>
      <c r="Y39" s="75"/>
      <c r="Z39" s="84"/>
      <c r="AA39" s="75"/>
      <c r="AB39" s="75"/>
      <c r="AC39" s="75"/>
      <c r="AD39" s="84"/>
      <c r="AE39" s="75"/>
      <c r="AF39" s="84"/>
      <c r="AG39" s="75"/>
      <c r="AH39" s="84"/>
      <c r="AI39" s="75"/>
      <c r="AJ39" s="84"/>
      <c r="AK39" s="75"/>
      <c r="AL39" s="75"/>
      <c r="AM39" s="75"/>
      <c r="AN39" s="76">
        <f t="shared" si="9"/>
        <v>0</v>
      </c>
      <c r="AO39" s="84"/>
      <c r="AP39" s="73">
        <f t="shared" si="10"/>
        <v>0</v>
      </c>
      <c r="AQ39" s="84"/>
      <c r="AR39" s="73">
        <f t="shared" si="11"/>
        <v>0</v>
      </c>
      <c r="AS39" s="84"/>
      <c r="AT39" s="73" t="str">
        <f t="shared" si="12"/>
        <v/>
      </c>
      <c r="AU39" s="76">
        <f t="shared" si="13"/>
        <v>0</v>
      </c>
      <c r="AV39" s="84"/>
      <c r="AW39" s="73">
        <f t="shared" si="14"/>
        <v>0</v>
      </c>
      <c r="AX39" s="84"/>
      <c r="AY39" s="73" t="str">
        <f t="shared" si="15"/>
        <v/>
      </c>
      <c r="AZ39" s="84"/>
      <c r="BA39" s="73" t="str">
        <f t="shared" si="16"/>
        <v/>
      </c>
      <c r="BB39" s="76">
        <f t="shared" si="17"/>
        <v>0</v>
      </c>
      <c r="BC39" s="78">
        <f t="shared" si="18"/>
        <v>0</v>
      </c>
      <c r="BD39" s="78">
        <f t="shared" si="19"/>
        <v>0</v>
      </c>
      <c r="BE39" s="84"/>
      <c r="BF39" s="73" t="str">
        <f t="shared" si="20"/>
        <v/>
      </c>
      <c r="BG39" s="82">
        <f t="shared" si="21"/>
        <v>0</v>
      </c>
      <c r="BH39" s="82">
        <f>IFERROR(VLOOKUP(BG39,REGISTRATION!$Q$22:$R$32,2),"")</f>
        <v>5</v>
      </c>
      <c r="BI39" s="74" t="str">
        <f t="shared" si="22"/>
        <v>FAILED</v>
      </c>
    </row>
    <row r="40" spans="1:61">
      <c r="A40" s="33">
        <f>REGISTRATION!A41</f>
        <v>31</v>
      </c>
      <c r="B40" s="33">
        <f>REGISTRATION!B41</f>
        <v>0</v>
      </c>
      <c r="C40" s="34" t="str">
        <f>UPPER(CONCATENATE(REGISTRATION!C41," ",REGISTRATION!D41," ",REGISTRATION!F41))</f>
        <v xml:space="preserve">  </v>
      </c>
      <c r="D40" s="84"/>
      <c r="E40" s="73">
        <f t="shared" si="23"/>
        <v>0</v>
      </c>
      <c r="F40" s="76">
        <f t="shared" si="0"/>
        <v>0</v>
      </c>
      <c r="G40" s="84"/>
      <c r="H40" s="73">
        <f t="shared" si="2"/>
        <v>0</v>
      </c>
      <c r="I40" s="76">
        <f t="shared" si="1"/>
        <v>0</v>
      </c>
      <c r="J40" s="84"/>
      <c r="K40" s="73">
        <f t="shared" si="3"/>
        <v>0</v>
      </c>
      <c r="L40" s="84"/>
      <c r="M40" s="73">
        <f t="shared" si="4"/>
        <v>0</v>
      </c>
      <c r="N40" s="84"/>
      <c r="O40" s="73">
        <f t="shared" si="5"/>
        <v>0</v>
      </c>
      <c r="P40" s="84"/>
      <c r="Q40" s="73">
        <f t="shared" si="6"/>
        <v>0</v>
      </c>
      <c r="R40" s="84"/>
      <c r="S40" s="73" t="str">
        <f t="shared" si="7"/>
        <v/>
      </c>
      <c r="T40" s="84"/>
      <c r="U40" s="73" t="str">
        <f t="shared" si="8"/>
        <v/>
      </c>
      <c r="V40" s="84"/>
      <c r="W40" s="75"/>
      <c r="X40" s="84"/>
      <c r="Y40" s="75"/>
      <c r="Z40" s="84"/>
      <c r="AA40" s="75"/>
      <c r="AB40" s="75"/>
      <c r="AC40" s="75"/>
      <c r="AD40" s="84"/>
      <c r="AE40" s="75"/>
      <c r="AF40" s="84"/>
      <c r="AG40" s="75"/>
      <c r="AH40" s="84"/>
      <c r="AI40" s="75"/>
      <c r="AJ40" s="84"/>
      <c r="AK40" s="75"/>
      <c r="AL40" s="75"/>
      <c r="AM40" s="75"/>
      <c r="AN40" s="76">
        <f t="shared" si="9"/>
        <v>0</v>
      </c>
      <c r="AO40" s="84"/>
      <c r="AP40" s="73">
        <f t="shared" si="10"/>
        <v>0</v>
      </c>
      <c r="AQ40" s="84"/>
      <c r="AR40" s="73">
        <f t="shared" si="11"/>
        <v>0</v>
      </c>
      <c r="AS40" s="84"/>
      <c r="AT40" s="73" t="str">
        <f t="shared" si="12"/>
        <v/>
      </c>
      <c r="AU40" s="76">
        <f t="shared" si="13"/>
        <v>0</v>
      </c>
      <c r="AV40" s="84"/>
      <c r="AW40" s="73">
        <f t="shared" si="14"/>
        <v>0</v>
      </c>
      <c r="AX40" s="84"/>
      <c r="AY40" s="73" t="str">
        <f t="shared" si="15"/>
        <v/>
      </c>
      <c r="AZ40" s="84"/>
      <c r="BA40" s="73" t="str">
        <f t="shared" si="16"/>
        <v/>
      </c>
      <c r="BB40" s="76">
        <f t="shared" si="17"/>
        <v>0</v>
      </c>
      <c r="BC40" s="78">
        <f t="shared" si="18"/>
        <v>0</v>
      </c>
      <c r="BD40" s="78">
        <f t="shared" si="19"/>
        <v>0</v>
      </c>
      <c r="BE40" s="84"/>
      <c r="BF40" s="73" t="str">
        <f t="shared" si="20"/>
        <v/>
      </c>
      <c r="BG40" s="82">
        <f t="shared" si="21"/>
        <v>0</v>
      </c>
      <c r="BH40" s="82">
        <f>IFERROR(VLOOKUP(BG40,REGISTRATION!$Q$22:$R$32,2),"")</f>
        <v>5</v>
      </c>
      <c r="BI40" s="74" t="str">
        <f t="shared" si="22"/>
        <v>FAILED</v>
      </c>
    </row>
    <row r="41" spans="1:61">
      <c r="A41" s="33">
        <f>REGISTRATION!A42</f>
        <v>32</v>
      </c>
      <c r="B41" s="33">
        <f>REGISTRATION!B42</f>
        <v>0</v>
      </c>
      <c r="C41" s="34" t="str">
        <f>UPPER(CONCATENATE(REGISTRATION!C42," ",REGISTRATION!D42," ",REGISTRATION!F42))</f>
        <v xml:space="preserve">  </v>
      </c>
      <c r="D41" s="84"/>
      <c r="E41" s="73">
        <f t="shared" si="23"/>
        <v>0</v>
      </c>
      <c r="F41" s="76">
        <f t="shared" si="0"/>
        <v>0</v>
      </c>
      <c r="G41" s="84"/>
      <c r="H41" s="73">
        <f t="shared" si="2"/>
        <v>0</v>
      </c>
      <c r="I41" s="76">
        <f t="shared" si="1"/>
        <v>0</v>
      </c>
      <c r="J41" s="84"/>
      <c r="K41" s="73">
        <f t="shared" si="3"/>
        <v>0</v>
      </c>
      <c r="L41" s="84"/>
      <c r="M41" s="73">
        <f t="shared" si="4"/>
        <v>0</v>
      </c>
      <c r="N41" s="84"/>
      <c r="O41" s="73">
        <f t="shared" si="5"/>
        <v>0</v>
      </c>
      <c r="P41" s="84"/>
      <c r="Q41" s="73">
        <f t="shared" si="6"/>
        <v>0</v>
      </c>
      <c r="R41" s="84"/>
      <c r="S41" s="73" t="str">
        <f t="shared" si="7"/>
        <v/>
      </c>
      <c r="T41" s="84"/>
      <c r="U41" s="73" t="str">
        <f t="shared" si="8"/>
        <v/>
      </c>
      <c r="V41" s="84"/>
      <c r="W41" s="75"/>
      <c r="X41" s="84"/>
      <c r="Y41" s="75"/>
      <c r="Z41" s="84"/>
      <c r="AA41" s="75"/>
      <c r="AB41" s="75"/>
      <c r="AC41" s="75"/>
      <c r="AD41" s="84"/>
      <c r="AE41" s="75"/>
      <c r="AF41" s="84"/>
      <c r="AG41" s="75"/>
      <c r="AH41" s="84"/>
      <c r="AI41" s="75"/>
      <c r="AJ41" s="84"/>
      <c r="AK41" s="75"/>
      <c r="AL41" s="75"/>
      <c r="AM41" s="75"/>
      <c r="AN41" s="76">
        <f t="shared" si="9"/>
        <v>0</v>
      </c>
      <c r="AO41" s="84"/>
      <c r="AP41" s="73">
        <f t="shared" si="10"/>
        <v>0</v>
      </c>
      <c r="AQ41" s="84"/>
      <c r="AR41" s="73">
        <f t="shared" si="11"/>
        <v>0</v>
      </c>
      <c r="AS41" s="84"/>
      <c r="AT41" s="73" t="str">
        <f t="shared" si="12"/>
        <v/>
      </c>
      <c r="AU41" s="76">
        <f t="shared" si="13"/>
        <v>0</v>
      </c>
      <c r="AV41" s="84"/>
      <c r="AW41" s="73">
        <f t="shared" si="14"/>
        <v>0</v>
      </c>
      <c r="AX41" s="84"/>
      <c r="AY41" s="73" t="str">
        <f t="shared" si="15"/>
        <v/>
      </c>
      <c r="AZ41" s="84"/>
      <c r="BA41" s="73" t="str">
        <f t="shared" si="16"/>
        <v/>
      </c>
      <c r="BB41" s="76">
        <f t="shared" si="17"/>
        <v>0</v>
      </c>
      <c r="BC41" s="78">
        <f t="shared" si="18"/>
        <v>0</v>
      </c>
      <c r="BD41" s="78">
        <f t="shared" si="19"/>
        <v>0</v>
      </c>
      <c r="BE41" s="84"/>
      <c r="BF41" s="73" t="str">
        <f t="shared" si="20"/>
        <v/>
      </c>
      <c r="BG41" s="82">
        <f t="shared" si="21"/>
        <v>0</v>
      </c>
      <c r="BH41" s="82">
        <f>IFERROR(VLOOKUP(BG41,REGISTRATION!$Q$22:$R$32,2),"")</f>
        <v>5</v>
      </c>
      <c r="BI41" s="74" t="str">
        <f t="shared" si="22"/>
        <v>FAILED</v>
      </c>
    </row>
    <row r="42" spans="1:61">
      <c r="A42" s="33">
        <f>REGISTRATION!A43</f>
        <v>33</v>
      </c>
      <c r="B42" s="33">
        <f>REGISTRATION!B43</f>
        <v>0</v>
      </c>
      <c r="C42" s="34" t="str">
        <f>UPPER(CONCATENATE(REGISTRATION!C43," ",REGISTRATION!D43," ",REGISTRATION!F43))</f>
        <v xml:space="preserve">  </v>
      </c>
      <c r="D42" s="84"/>
      <c r="E42" s="73">
        <f t="shared" si="23"/>
        <v>0</v>
      </c>
      <c r="F42" s="76">
        <f t="shared" ref="F42:F70" si="24">IFERROR((E42*$F$7), " ")</f>
        <v>0</v>
      </c>
      <c r="G42" s="84"/>
      <c r="H42" s="73">
        <f t="shared" si="2"/>
        <v>0</v>
      </c>
      <c r="I42" s="76">
        <f t="shared" ref="I42:I70" si="25">IFERROR((H42*$I$7), "")</f>
        <v>0</v>
      </c>
      <c r="J42" s="84"/>
      <c r="K42" s="73">
        <f t="shared" si="3"/>
        <v>0</v>
      </c>
      <c r="L42" s="84"/>
      <c r="M42" s="73">
        <f t="shared" si="4"/>
        <v>0</v>
      </c>
      <c r="N42" s="84"/>
      <c r="O42" s="73">
        <f t="shared" si="5"/>
        <v>0</v>
      </c>
      <c r="P42" s="84"/>
      <c r="Q42" s="73">
        <f t="shared" si="6"/>
        <v>0</v>
      </c>
      <c r="R42" s="84"/>
      <c r="S42" s="73" t="str">
        <f t="shared" si="7"/>
        <v/>
      </c>
      <c r="T42" s="84"/>
      <c r="U42" s="73" t="str">
        <f t="shared" si="8"/>
        <v/>
      </c>
      <c r="V42" s="84"/>
      <c r="W42" s="75"/>
      <c r="X42" s="84"/>
      <c r="Y42" s="75"/>
      <c r="Z42" s="84"/>
      <c r="AA42" s="75"/>
      <c r="AB42" s="75"/>
      <c r="AC42" s="75"/>
      <c r="AD42" s="84"/>
      <c r="AE42" s="75"/>
      <c r="AF42" s="84"/>
      <c r="AG42" s="75"/>
      <c r="AH42" s="84"/>
      <c r="AI42" s="75"/>
      <c r="AJ42" s="84"/>
      <c r="AK42" s="75"/>
      <c r="AL42" s="75"/>
      <c r="AM42" s="75"/>
      <c r="AN42" s="76">
        <f t="shared" si="9"/>
        <v>0</v>
      </c>
      <c r="AO42" s="84"/>
      <c r="AP42" s="73">
        <f t="shared" si="10"/>
        <v>0</v>
      </c>
      <c r="AQ42" s="84"/>
      <c r="AR42" s="73">
        <f t="shared" si="11"/>
        <v>0</v>
      </c>
      <c r="AS42" s="84"/>
      <c r="AT42" s="73" t="str">
        <f t="shared" si="12"/>
        <v/>
      </c>
      <c r="AU42" s="76">
        <f t="shared" si="13"/>
        <v>0</v>
      </c>
      <c r="AV42" s="84"/>
      <c r="AW42" s="73">
        <f t="shared" si="14"/>
        <v>0</v>
      </c>
      <c r="AX42" s="84"/>
      <c r="AY42" s="73" t="str">
        <f t="shared" si="15"/>
        <v/>
      </c>
      <c r="AZ42" s="84"/>
      <c r="BA42" s="73" t="str">
        <f t="shared" si="16"/>
        <v/>
      </c>
      <c r="BB42" s="76">
        <f t="shared" si="17"/>
        <v>0</v>
      </c>
      <c r="BC42" s="78">
        <f t="shared" si="18"/>
        <v>0</v>
      </c>
      <c r="BD42" s="78">
        <f t="shared" si="19"/>
        <v>0</v>
      </c>
      <c r="BE42" s="84"/>
      <c r="BF42" s="73" t="str">
        <f t="shared" si="20"/>
        <v/>
      </c>
      <c r="BG42" s="82">
        <f t="shared" si="21"/>
        <v>0</v>
      </c>
      <c r="BH42" s="82">
        <f>IFERROR(VLOOKUP(BG42,REGISTRATION!$Q$22:$R$32,2),"")</f>
        <v>5</v>
      </c>
      <c r="BI42" s="74" t="str">
        <f t="shared" si="22"/>
        <v>FAILED</v>
      </c>
    </row>
    <row r="43" spans="1:61">
      <c r="A43" s="33">
        <f>REGISTRATION!A44</f>
        <v>34</v>
      </c>
      <c r="B43" s="33">
        <f>REGISTRATION!B44</f>
        <v>0</v>
      </c>
      <c r="C43" s="34" t="str">
        <f>UPPER(CONCATENATE(REGISTRATION!C44," ",REGISTRATION!D44," ",REGISTRATION!F44))</f>
        <v xml:space="preserve">  </v>
      </c>
      <c r="D43" s="84"/>
      <c r="E43" s="73">
        <f t="shared" si="23"/>
        <v>0</v>
      </c>
      <c r="F43" s="76">
        <f t="shared" si="24"/>
        <v>0</v>
      </c>
      <c r="G43" s="84"/>
      <c r="H43" s="73">
        <f t="shared" si="2"/>
        <v>0</v>
      </c>
      <c r="I43" s="76">
        <f t="shared" si="25"/>
        <v>0</v>
      </c>
      <c r="J43" s="84"/>
      <c r="K43" s="73">
        <f t="shared" si="3"/>
        <v>0</v>
      </c>
      <c r="L43" s="84"/>
      <c r="M43" s="73">
        <f t="shared" si="4"/>
        <v>0</v>
      </c>
      <c r="N43" s="84"/>
      <c r="O43" s="73">
        <f t="shared" si="5"/>
        <v>0</v>
      </c>
      <c r="P43" s="84"/>
      <c r="Q43" s="73">
        <f t="shared" si="6"/>
        <v>0</v>
      </c>
      <c r="R43" s="84"/>
      <c r="S43" s="73" t="str">
        <f t="shared" si="7"/>
        <v/>
      </c>
      <c r="T43" s="84"/>
      <c r="U43" s="73" t="str">
        <f t="shared" si="8"/>
        <v/>
      </c>
      <c r="V43" s="84"/>
      <c r="W43" s="75"/>
      <c r="X43" s="84"/>
      <c r="Y43" s="75"/>
      <c r="Z43" s="84"/>
      <c r="AA43" s="75"/>
      <c r="AB43" s="75"/>
      <c r="AC43" s="75"/>
      <c r="AD43" s="84"/>
      <c r="AE43" s="75"/>
      <c r="AF43" s="84"/>
      <c r="AG43" s="75"/>
      <c r="AH43" s="84"/>
      <c r="AI43" s="75"/>
      <c r="AJ43" s="84"/>
      <c r="AK43" s="75"/>
      <c r="AL43" s="75"/>
      <c r="AM43" s="75"/>
      <c r="AN43" s="76">
        <f t="shared" si="9"/>
        <v>0</v>
      </c>
      <c r="AO43" s="84"/>
      <c r="AP43" s="73">
        <f t="shared" si="10"/>
        <v>0</v>
      </c>
      <c r="AQ43" s="84"/>
      <c r="AR43" s="73">
        <f t="shared" si="11"/>
        <v>0</v>
      </c>
      <c r="AS43" s="84"/>
      <c r="AT43" s="73" t="str">
        <f t="shared" si="12"/>
        <v/>
      </c>
      <c r="AU43" s="76">
        <f t="shared" si="13"/>
        <v>0</v>
      </c>
      <c r="AV43" s="84"/>
      <c r="AW43" s="73">
        <f t="shared" si="14"/>
        <v>0</v>
      </c>
      <c r="AX43" s="84"/>
      <c r="AY43" s="73" t="str">
        <f t="shared" si="15"/>
        <v/>
      </c>
      <c r="AZ43" s="84"/>
      <c r="BA43" s="73" t="str">
        <f t="shared" si="16"/>
        <v/>
      </c>
      <c r="BB43" s="76">
        <f t="shared" si="17"/>
        <v>0</v>
      </c>
      <c r="BC43" s="78">
        <f t="shared" si="18"/>
        <v>0</v>
      </c>
      <c r="BD43" s="78">
        <f t="shared" si="19"/>
        <v>0</v>
      </c>
      <c r="BE43" s="84"/>
      <c r="BF43" s="73" t="str">
        <f t="shared" si="20"/>
        <v/>
      </c>
      <c r="BG43" s="82">
        <f t="shared" si="21"/>
        <v>0</v>
      </c>
      <c r="BH43" s="82">
        <f>IFERROR(VLOOKUP(BG43,REGISTRATION!$Q$22:$R$32,2),"")</f>
        <v>5</v>
      </c>
      <c r="BI43" s="74" t="str">
        <f t="shared" si="22"/>
        <v>FAILED</v>
      </c>
    </row>
    <row r="44" spans="1:61">
      <c r="A44" s="33">
        <f>REGISTRATION!A45</f>
        <v>35</v>
      </c>
      <c r="B44" s="33">
        <f>REGISTRATION!B45</f>
        <v>0</v>
      </c>
      <c r="C44" s="34" t="str">
        <f>UPPER(CONCATENATE(REGISTRATION!C45," ",REGISTRATION!D45," ",REGISTRATION!F45))</f>
        <v xml:space="preserve">  </v>
      </c>
      <c r="D44" s="84"/>
      <c r="E44" s="73">
        <f t="shared" si="23"/>
        <v>0</v>
      </c>
      <c r="F44" s="76">
        <f t="shared" si="24"/>
        <v>0</v>
      </c>
      <c r="G44" s="84"/>
      <c r="H44" s="73">
        <f t="shared" si="2"/>
        <v>0</v>
      </c>
      <c r="I44" s="76">
        <f t="shared" si="25"/>
        <v>0</v>
      </c>
      <c r="J44" s="84"/>
      <c r="K44" s="73">
        <f t="shared" si="3"/>
        <v>0</v>
      </c>
      <c r="L44" s="84"/>
      <c r="M44" s="73">
        <f t="shared" si="4"/>
        <v>0</v>
      </c>
      <c r="N44" s="84"/>
      <c r="O44" s="73">
        <f t="shared" si="5"/>
        <v>0</v>
      </c>
      <c r="P44" s="84"/>
      <c r="Q44" s="73">
        <f t="shared" si="6"/>
        <v>0</v>
      </c>
      <c r="R44" s="84"/>
      <c r="S44" s="73" t="str">
        <f t="shared" si="7"/>
        <v/>
      </c>
      <c r="T44" s="84"/>
      <c r="U44" s="73" t="str">
        <f t="shared" si="8"/>
        <v/>
      </c>
      <c r="V44" s="84"/>
      <c r="W44" s="75"/>
      <c r="X44" s="84"/>
      <c r="Y44" s="75"/>
      <c r="Z44" s="84"/>
      <c r="AA44" s="75"/>
      <c r="AB44" s="75"/>
      <c r="AC44" s="75"/>
      <c r="AD44" s="84"/>
      <c r="AE44" s="75"/>
      <c r="AF44" s="84"/>
      <c r="AG44" s="75"/>
      <c r="AH44" s="84"/>
      <c r="AI44" s="75"/>
      <c r="AJ44" s="84"/>
      <c r="AK44" s="75"/>
      <c r="AL44" s="75"/>
      <c r="AM44" s="75"/>
      <c r="AN44" s="76">
        <f t="shared" si="9"/>
        <v>0</v>
      </c>
      <c r="AO44" s="84"/>
      <c r="AP44" s="73">
        <f t="shared" si="10"/>
        <v>0</v>
      </c>
      <c r="AQ44" s="84"/>
      <c r="AR44" s="73">
        <f t="shared" si="11"/>
        <v>0</v>
      </c>
      <c r="AS44" s="84"/>
      <c r="AT44" s="73" t="str">
        <f t="shared" si="12"/>
        <v/>
      </c>
      <c r="AU44" s="76">
        <f t="shared" si="13"/>
        <v>0</v>
      </c>
      <c r="AV44" s="84"/>
      <c r="AW44" s="73">
        <f t="shared" si="14"/>
        <v>0</v>
      </c>
      <c r="AX44" s="84"/>
      <c r="AY44" s="73" t="str">
        <f t="shared" si="15"/>
        <v/>
      </c>
      <c r="AZ44" s="84"/>
      <c r="BA44" s="73" t="str">
        <f t="shared" si="16"/>
        <v/>
      </c>
      <c r="BB44" s="76">
        <f t="shared" si="17"/>
        <v>0</v>
      </c>
      <c r="BC44" s="78">
        <f t="shared" si="18"/>
        <v>0</v>
      </c>
      <c r="BD44" s="78">
        <f t="shared" si="19"/>
        <v>0</v>
      </c>
      <c r="BE44" s="84"/>
      <c r="BF44" s="73" t="str">
        <f t="shared" si="20"/>
        <v/>
      </c>
      <c r="BG44" s="82">
        <f t="shared" si="21"/>
        <v>0</v>
      </c>
      <c r="BH44" s="82">
        <f>IFERROR(VLOOKUP(BG44,REGISTRATION!$Q$22:$R$32,2),"")</f>
        <v>5</v>
      </c>
      <c r="BI44" s="74" t="str">
        <f t="shared" si="22"/>
        <v>FAILED</v>
      </c>
    </row>
    <row r="45" spans="1:61">
      <c r="A45" s="33">
        <f>REGISTRATION!A46</f>
        <v>36</v>
      </c>
      <c r="B45" s="33">
        <f>REGISTRATION!B46</f>
        <v>0</v>
      </c>
      <c r="C45" s="34" t="str">
        <f>UPPER(CONCATENATE(REGISTRATION!C46," ",REGISTRATION!D46," ",REGISTRATION!F46))</f>
        <v xml:space="preserve">  </v>
      </c>
      <c r="D45" s="84"/>
      <c r="E45" s="73">
        <f t="shared" si="23"/>
        <v>0</v>
      </c>
      <c r="F45" s="76">
        <f t="shared" si="24"/>
        <v>0</v>
      </c>
      <c r="G45" s="84"/>
      <c r="H45" s="73">
        <f t="shared" si="2"/>
        <v>0</v>
      </c>
      <c r="I45" s="76">
        <f t="shared" si="25"/>
        <v>0</v>
      </c>
      <c r="J45" s="84"/>
      <c r="K45" s="73">
        <f t="shared" si="3"/>
        <v>0</v>
      </c>
      <c r="L45" s="84"/>
      <c r="M45" s="73">
        <f t="shared" si="4"/>
        <v>0</v>
      </c>
      <c r="N45" s="84"/>
      <c r="O45" s="73">
        <f t="shared" si="5"/>
        <v>0</v>
      </c>
      <c r="P45" s="84"/>
      <c r="Q45" s="73">
        <f t="shared" si="6"/>
        <v>0</v>
      </c>
      <c r="R45" s="84"/>
      <c r="S45" s="73" t="str">
        <f t="shared" si="7"/>
        <v/>
      </c>
      <c r="T45" s="84"/>
      <c r="U45" s="73" t="str">
        <f t="shared" si="8"/>
        <v/>
      </c>
      <c r="V45" s="84"/>
      <c r="W45" s="75"/>
      <c r="X45" s="84"/>
      <c r="Y45" s="75"/>
      <c r="Z45" s="84"/>
      <c r="AA45" s="75"/>
      <c r="AB45" s="75"/>
      <c r="AC45" s="75"/>
      <c r="AD45" s="84"/>
      <c r="AE45" s="75"/>
      <c r="AF45" s="84"/>
      <c r="AG45" s="75"/>
      <c r="AH45" s="84"/>
      <c r="AI45" s="75"/>
      <c r="AJ45" s="84"/>
      <c r="AK45" s="75"/>
      <c r="AL45" s="75"/>
      <c r="AM45" s="75"/>
      <c r="AN45" s="76">
        <f t="shared" si="9"/>
        <v>0</v>
      </c>
      <c r="AO45" s="84"/>
      <c r="AP45" s="73">
        <f t="shared" si="10"/>
        <v>0</v>
      </c>
      <c r="AQ45" s="84"/>
      <c r="AR45" s="73">
        <f t="shared" si="11"/>
        <v>0</v>
      </c>
      <c r="AS45" s="84"/>
      <c r="AT45" s="73" t="str">
        <f t="shared" si="12"/>
        <v/>
      </c>
      <c r="AU45" s="76">
        <f t="shared" si="13"/>
        <v>0</v>
      </c>
      <c r="AV45" s="84"/>
      <c r="AW45" s="73">
        <f t="shared" si="14"/>
        <v>0</v>
      </c>
      <c r="AX45" s="84"/>
      <c r="AY45" s="73" t="str">
        <f t="shared" si="15"/>
        <v/>
      </c>
      <c r="AZ45" s="84"/>
      <c r="BA45" s="73" t="str">
        <f t="shared" si="16"/>
        <v/>
      </c>
      <c r="BB45" s="76">
        <f t="shared" si="17"/>
        <v>0</v>
      </c>
      <c r="BC45" s="78">
        <f t="shared" si="18"/>
        <v>0</v>
      </c>
      <c r="BD45" s="78">
        <f t="shared" si="19"/>
        <v>0</v>
      </c>
      <c r="BE45" s="84"/>
      <c r="BF45" s="73" t="str">
        <f t="shared" si="20"/>
        <v/>
      </c>
      <c r="BG45" s="82">
        <f t="shared" si="21"/>
        <v>0</v>
      </c>
      <c r="BH45" s="82">
        <f>IFERROR(VLOOKUP(BG45,REGISTRATION!$Q$22:$R$32,2),"")</f>
        <v>5</v>
      </c>
      <c r="BI45" s="74" t="str">
        <f t="shared" si="22"/>
        <v>FAILED</v>
      </c>
    </row>
    <row r="46" spans="1:61">
      <c r="A46" s="33">
        <f>REGISTRATION!A47</f>
        <v>37</v>
      </c>
      <c r="B46" s="33">
        <f>REGISTRATION!B47</f>
        <v>0</v>
      </c>
      <c r="C46" s="34" t="str">
        <f>UPPER(CONCATENATE(REGISTRATION!C47," ",REGISTRATION!D47," ",REGISTRATION!F47))</f>
        <v xml:space="preserve">  </v>
      </c>
      <c r="D46" s="84"/>
      <c r="E46" s="73">
        <f t="shared" si="23"/>
        <v>0</v>
      </c>
      <c r="F46" s="76">
        <f t="shared" si="24"/>
        <v>0</v>
      </c>
      <c r="G46" s="84"/>
      <c r="H46" s="73">
        <f t="shared" si="2"/>
        <v>0</v>
      </c>
      <c r="I46" s="76">
        <f t="shared" si="25"/>
        <v>0</v>
      </c>
      <c r="J46" s="84"/>
      <c r="K46" s="73">
        <f t="shared" si="3"/>
        <v>0</v>
      </c>
      <c r="L46" s="84"/>
      <c r="M46" s="73">
        <f t="shared" si="4"/>
        <v>0</v>
      </c>
      <c r="N46" s="84"/>
      <c r="O46" s="73">
        <f t="shared" si="5"/>
        <v>0</v>
      </c>
      <c r="P46" s="84"/>
      <c r="Q46" s="73">
        <f t="shared" si="6"/>
        <v>0</v>
      </c>
      <c r="R46" s="84"/>
      <c r="S46" s="73" t="str">
        <f t="shared" si="7"/>
        <v/>
      </c>
      <c r="T46" s="84"/>
      <c r="U46" s="73" t="str">
        <f t="shared" si="8"/>
        <v/>
      </c>
      <c r="V46" s="84"/>
      <c r="W46" s="75"/>
      <c r="X46" s="84"/>
      <c r="Y46" s="75"/>
      <c r="Z46" s="84"/>
      <c r="AA46" s="75"/>
      <c r="AB46" s="75"/>
      <c r="AC46" s="75"/>
      <c r="AD46" s="84"/>
      <c r="AE46" s="75"/>
      <c r="AF46" s="84"/>
      <c r="AG46" s="75"/>
      <c r="AH46" s="84"/>
      <c r="AI46" s="75"/>
      <c r="AJ46" s="84"/>
      <c r="AK46" s="75"/>
      <c r="AL46" s="75"/>
      <c r="AM46" s="75"/>
      <c r="AN46" s="76">
        <f t="shared" si="9"/>
        <v>0</v>
      </c>
      <c r="AO46" s="84"/>
      <c r="AP46" s="73">
        <f t="shared" si="10"/>
        <v>0</v>
      </c>
      <c r="AQ46" s="84"/>
      <c r="AR46" s="73">
        <f t="shared" si="11"/>
        <v>0</v>
      </c>
      <c r="AS46" s="84"/>
      <c r="AT46" s="73" t="str">
        <f t="shared" si="12"/>
        <v/>
      </c>
      <c r="AU46" s="76">
        <f t="shared" si="13"/>
        <v>0</v>
      </c>
      <c r="AV46" s="84"/>
      <c r="AW46" s="73">
        <f t="shared" si="14"/>
        <v>0</v>
      </c>
      <c r="AX46" s="84"/>
      <c r="AY46" s="73" t="str">
        <f t="shared" si="15"/>
        <v/>
      </c>
      <c r="AZ46" s="84"/>
      <c r="BA46" s="73" t="str">
        <f t="shared" si="16"/>
        <v/>
      </c>
      <c r="BB46" s="76">
        <f t="shared" si="17"/>
        <v>0</v>
      </c>
      <c r="BC46" s="78">
        <f t="shared" si="18"/>
        <v>0</v>
      </c>
      <c r="BD46" s="78">
        <f t="shared" si="19"/>
        <v>0</v>
      </c>
      <c r="BE46" s="84"/>
      <c r="BF46" s="73" t="str">
        <f t="shared" si="20"/>
        <v/>
      </c>
      <c r="BG46" s="82">
        <f t="shared" si="21"/>
        <v>0</v>
      </c>
      <c r="BH46" s="82">
        <f>IFERROR(VLOOKUP(BG46,REGISTRATION!$Q$22:$R$32,2),"")</f>
        <v>5</v>
      </c>
      <c r="BI46" s="74" t="str">
        <f t="shared" si="22"/>
        <v>FAILED</v>
      </c>
    </row>
    <row r="47" spans="1:61">
      <c r="A47" s="33">
        <f>REGISTRATION!A48</f>
        <v>38</v>
      </c>
      <c r="B47" s="33">
        <f>REGISTRATION!B48</f>
        <v>0</v>
      </c>
      <c r="C47" s="34" t="str">
        <f>UPPER(CONCATENATE(REGISTRATION!C48," ",REGISTRATION!D48," ",REGISTRATION!F48))</f>
        <v xml:space="preserve">  </v>
      </c>
      <c r="D47" s="84"/>
      <c r="E47" s="73">
        <f t="shared" si="23"/>
        <v>0</v>
      </c>
      <c r="F47" s="76">
        <f t="shared" si="24"/>
        <v>0</v>
      </c>
      <c r="G47" s="84"/>
      <c r="H47" s="73">
        <f t="shared" si="2"/>
        <v>0</v>
      </c>
      <c r="I47" s="76">
        <f t="shared" si="25"/>
        <v>0</v>
      </c>
      <c r="J47" s="84"/>
      <c r="K47" s="73">
        <f t="shared" si="3"/>
        <v>0</v>
      </c>
      <c r="L47" s="84"/>
      <c r="M47" s="73">
        <f t="shared" si="4"/>
        <v>0</v>
      </c>
      <c r="N47" s="84"/>
      <c r="O47" s="73">
        <f t="shared" si="5"/>
        <v>0</v>
      </c>
      <c r="P47" s="84"/>
      <c r="Q47" s="73">
        <f t="shared" si="6"/>
        <v>0</v>
      </c>
      <c r="R47" s="84"/>
      <c r="S47" s="73" t="str">
        <f t="shared" si="7"/>
        <v/>
      </c>
      <c r="T47" s="84"/>
      <c r="U47" s="73" t="str">
        <f t="shared" si="8"/>
        <v/>
      </c>
      <c r="V47" s="84"/>
      <c r="W47" s="75"/>
      <c r="X47" s="84"/>
      <c r="Y47" s="75"/>
      <c r="Z47" s="84"/>
      <c r="AA47" s="75"/>
      <c r="AB47" s="75"/>
      <c r="AC47" s="75"/>
      <c r="AD47" s="84"/>
      <c r="AE47" s="75"/>
      <c r="AF47" s="84"/>
      <c r="AG47" s="75"/>
      <c r="AH47" s="84"/>
      <c r="AI47" s="75"/>
      <c r="AJ47" s="84"/>
      <c r="AK47" s="75"/>
      <c r="AL47" s="75"/>
      <c r="AM47" s="75"/>
      <c r="AN47" s="76">
        <f t="shared" si="9"/>
        <v>0</v>
      </c>
      <c r="AO47" s="84"/>
      <c r="AP47" s="73">
        <f t="shared" si="10"/>
        <v>0</v>
      </c>
      <c r="AQ47" s="84"/>
      <c r="AR47" s="73">
        <f t="shared" si="11"/>
        <v>0</v>
      </c>
      <c r="AS47" s="84"/>
      <c r="AT47" s="73" t="str">
        <f t="shared" si="12"/>
        <v/>
      </c>
      <c r="AU47" s="76">
        <f t="shared" si="13"/>
        <v>0</v>
      </c>
      <c r="AV47" s="84"/>
      <c r="AW47" s="73">
        <f t="shared" si="14"/>
        <v>0</v>
      </c>
      <c r="AX47" s="84"/>
      <c r="AY47" s="73" t="str">
        <f t="shared" si="15"/>
        <v/>
      </c>
      <c r="AZ47" s="84"/>
      <c r="BA47" s="73" t="str">
        <f t="shared" si="16"/>
        <v/>
      </c>
      <c r="BB47" s="76">
        <f t="shared" si="17"/>
        <v>0</v>
      </c>
      <c r="BC47" s="78">
        <f t="shared" si="18"/>
        <v>0</v>
      </c>
      <c r="BD47" s="78">
        <f t="shared" si="19"/>
        <v>0</v>
      </c>
      <c r="BE47" s="84"/>
      <c r="BF47" s="73" t="str">
        <f t="shared" si="20"/>
        <v/>
      </c>
      <c r="BG47" s="82">
        <f t="shared" si="21"/>
        <v>0</v>
      </c>
      <c r="BH47" s="82">
        <f>IFERROR(VLOOKUP(BG47,REGISTRATION!$Q$22:$R$32,2),"")</f>
        <v>5</v>
      </c>
      <c r="BI47" s="74" t="str">
        <f t="shared" si="22"/>
        <v>FAILED</v>
      </c>
    </row>
    <row r="48" spans="1:61">
      <c r="A48" s="33">
        <f>REGISTRATION!A49</f>
        <v>39</v>
      </c>
      <c r="B48" s="33">
        <f>REGISTRATION!B49</f>
        <v>0</v>
      </c>
      <c r="C48" s="34" t="str">
        <f>UPPER(CONCATENATE(REGISTRATION!C49," ",REGISTRATION!D49," ",REGISTRATION!F49))</f>
        <v xml:space="preserve">  </v>
      </c>
      <c r="D48" s="84"/>
      <c r="E48" s="73">
        <f t="shared" si="23"/>
        <v>0</v>
      </c>
      <c r="F48" s="76">
        <f t="shared" si="24"/>
        <v>0</v>
      </c>
      <c r="G48" s="84"/>
      <c r="H48" s="73">
        <f t="shared" si="2"/>
        <v>0</v>
      </c>
      <c r="I48" s="76">
        <f t="shared" si="25"/>
        <v>0</v>
      </c>
      <c r="J48" s="84"/>
      <c r="K48" s="73">
        <f t="shared" si="3"/>
        <v>0</v>
      </c>
      <c r="L48" s="84"/>
      <c r="M48" s="73">
        <f t="shared" si="4"/>
        <v>0</v>
      </c>
      <c r="N48" s="84"/>
      <c r="O48" s="73">
        <f t="shared" si="5"/>
        <v>0</v>
      </c>
      <c r="P48" s="84"/>
      <c r="Q48" s="73">
        <f t="shared" si="6"/>
        <v>0</v>
      </c>
      <c r="R48" s="84"/>
      <c r="S48" s="73" t="str">
        <f t="shared" si="7"/>
        <v/>
      </c>
      <c r="T48" s="84"/>
      <c r="U48" s="73" t="str">
        <f t="shared" si="8"/>
        <v/>
      </c>
      <c r="V48" s="84"/>
      <c r="W48" s="75"/>
      <c r="X48" s="84"/>
      <c r="Y48" s="75"/>
      <c r="Z48" s="84"/>
      <c r="AA48" s="75"/>
      <c r="AB48" s="75"/>
      <c r="AC48" s="75"/>
      <c r="AD48" s="84"/>
      <c r="AE48" s="75"/>
      <c r="AF48" s="84"/>
      <c r="AG48" s="75"/>
      <c r="AH48" s="84"/>
      <c r="AI48" s="75"/>
      <c r="AJ48" s="84"/>
      <c r="AK48" s="75"/>
      <c r="AL48" s="75"/>
      <c r="AM48" s="75"/>
      <c r="AN48" s="76">
        <f t="shared" si="9"/>
        <v>0</v>
      </c>
      <c r="AO48" s="84"/>
      <c r="AP48" s="73">
        <f t="shared" si="10"/>
        <v>0</v>
      </c>
      <c r="AQ48" s="84"/>
      <c r="AR48" s="73">
        <f t="shared" si="11"/>
        <v>0</v>
      </c>
      <c r="AS48" s="84"/>
      <c r="AT48" s="73" t="str">
        <f t="shared" si="12"/>
        <v/>
      </c>
      <c r="AU48" s="76">
        <f t="shared" si="13"/>
        <v>0</v>
      </c>
      <c r="AV48" s="84"/>
      <c r="AW48" s="73">
        <f t="shared" si="14"/>
        <v>0</v>
      </c>
      <c r="AX48" s="84"/>
      <c r="AY48" s="73" t="str">
        <f t="shared" si="15"/>
        <v/>
      </c>
      <c r="AZ48" s="84"/>
      <c r="BA48" s="73" t="str">
        <f t="shared" si="16"/>
        <v/>
      </c>
      <c r="BB48" s="76">
        <f t="shared" si="17"/>
        <v>0</v>
      </c>
      <c r="BC48" s="78">
        <f t="shared" si="18"/>
        <v>0</v>
      </c>
      <c r="BD48" s="78">
        <f t="shared" si="19"/>
        <v>0</v>
      </c>
      <c r="BE48" s="84"/>
      <c r="BF48" s="73" t="str">
        <f t="shared" si="20"/>
        <v/>
      </c>
      <c r="BG48" s="82">
        <f t="shared" si="21"/>
        <v>0</v>
      </c>
      <c r="BH48" s="82">
        <f>IFERROR(VLOOKUP(BG48,REGISTRATION!$Q$22:$R$32,2),"")</f>
        <v>5</v>
      </c>
      <c r="BI48" s="74" t="str">
        <f t="shared" si="22"/>
        <v>FAILED</v>
      </c>
    </row>
    <row r="49" spans="1:61">
      <c r="A49" s="33">
        <f>REGISTRATION!A50</f>
        <v>40</v>
      </c>
      <c r="B49" s="33">
        <f>REGISTRATION!B50</f>
        <v>0</v>
      </c>
      <c r="C49" s="34" t="str">
        <f>UPPER(CONCATENATE(REGISTRATION!C50," ",REGISTRATION!D50," ",REGISTRATION!F50))</f>
        <v xml:space="preserve">  </v>
      </c>
      <c r="D49" s="84"/>
      <c r="E49" s="73">
        <f t="shared" si="23"/>
        <v>0</v>
      </c>
      <c r="F49" s="76">
        <f t="shared" si="24"/>
        <v>0</v>
      </c>
      <c r="G49" s="84"/>
      <c r="H49" s="73">
        <f t="shared" si="2"/>
        <v>0</v>
      </c>
      <c r="I49" s="76">
        <f t="shared" si="25"/>
        <v>0</v>
      </c>
      <c r="J49" s="84"/>
      <c r="K49" s="73">
        <f t="shared" si="3"/>
        <v>0</v>
      </c>
      <c r="L49" s="84"/>
      <c r="M49" s="73">
        <f t="shared" si="4"/>
        <v>0</v>
      </c>
      <c r="N49" s="84"/>
      <c r="O49" s="73">
        <f t="shared" si="5"/>
        <v>0</v>
      </c>
      <c r="P49" s="84"/>
      <c r="Q49" s="73">
        <f t="shared" si="6"/>
        <v>0</v>
      </c>
      <c r="R49" s="84"/>
      <c r="S49" s="73" t="str">
        <f t="shared" si="7"/>
        <v/>
      </c>
      <c r="T49" s="84"/>
      <c r="U49" s="73" t="str">
        <f t="shared" si="8"/>
        <v/>
      </c>
      <c r="V49" s="84"/>
      <c r="W49" s="75"/>
      <c r="X49" s="84"/>
      <c r="Y49" s="75"/>
      <c r="Z49" s="84"/>
      <c r="AA49" s="75"/>
      <c r="AB49" s="75"/>
      <c r="AC49" s="75"/>
      <c r="AD49" s="84"/>
      <c r="AE49" s="75"/>
      <c r="AF49" s="84"/>
      <c r="AG49" s="75"/>
      <c r="AH49" s="84"/>
      <c r="AI49" s="75"/>
      <c r="AJ49" s="84"/>
      <c r="AK49" s="75"/>
      <c r="AL49" s="75"/>
      <c r="AM49" s="75"/>
      <c r="AN49" s="76">
        <f t="shared" si="9"/>
        <v>0</v>
      </c>
      <c r="AO49" s="84"/>
      <c r="AP49" s="73">
        <f t="shared" si="10"/>
        <v>0</v>
      </c>
      <c r="AQ49" s="84"/>
      <c r="AR49" s="73">
        <f t="shared" si="11"/>
        <v>0</v>
      </c>
      <c r="AS49" s="84"/>
      <c r="AT49" s="73" t="str">
        <f t="shared" si="12"/>
        <v/>
      </c>
      <c r="AU49" s="76">
        <f t="shared" si="13"/>
        <v>0</v>
      </c>
      <c r="AV49" s="84"/>
      <c r="AW49" s="73">
        <f t="shared" si="14"/>
        <v>0</v>
      </c>
      <c r="AX49" s="84"/>
      <c r="AY49" s="73" t="str">
        <f t="shared" si="15"/>
        <v/>
      </c>
      <c r="AZ49" s="84"/>
      <c r="BA49" s="73" t="str">
        <f t="shared" si="16"/>
        <v/>
      </c>
      <c r="BB49" s="76">
        <f t="shared" si="17"/>
        <v>0</v>
      </c>
      <c r="BC49" s="78">
        <f t="shared" si="18"/>
        <v>0</v>
      </c>
      <c r="BD49" s="78">
        <f t="shared" si="19"/>
        <v>0</v>
      </c>
      <c r="BE49" s="84"/>
      <c r="BF49" s="73" t="str">
        <f t="shared" si="20"/>
        <v/>
      </c>
      <c r="BG49" s="82">
        <f t="shared" si="21"/>
        <v>0</v>
      </c>
      <c r="BH49" s="82">
        <f>IFERROR(VLOOKUP(BG49,REGISTRATION!$Q$22:$R$32,2),"")</f>
        <v>5</v>
      </c>
      <c r="BI49" s="74" t="str">
        <f t="shared" si="22"/>
        <v>FAILED</v>
      </c>
    </row>
    <row r="50" spans="1:61">
      <c r="A50" s="33">
        <f>REGISTRATION!A51</f>
        <v>41</v>
      </c>
      <c r="B50" s="33">
        <f>REGISTRATION!B51</f>
        <v>0</v>
      </c>
      <c r="C50" s="34" t="str">
        <f>UPPER(CONCATENATE(REGISTRATION!C51," ",REGISTRATION!D51," ",REGISTRATION!F51))</f>
        <v xml:space="preserve">  </v>
      </c>
      <c r="D50" s="84"/>
      <c r="E50" s="73">
        <f t="shared" si="23"/>
        <v>0</v>
      </c>
      <c r="F50" s="76">
        <f t="shared" si="24"/>
        <v>0</v>
      </c>
      <c r="G50" s="84"/>
      <c r="H50" s="73">
        <f t="shared" si="2"/>
        <v>0</v>
      </c>
      <c r="I50" s="76">
        <f t="shared" si="25"/>
        <v>0</v>
      </c>
      <c r="J50" s="84"/>
      <c r="K50" s="73">
        <f t="shared" si="3"/>
        <v>0</v>
      </c>
      <c r="L50" s="84"/>
      <c r="M50" s="73">
        <f t="shared" si="4"/>
        <v>0</v>
      </c>
      <c r="N50" s="84"/>
      <c r="O50" s="73">
        <f t="shared" si="5"/>
        <v>0</v>
      </c>
      <c r="P50" s="84"/>
      <c r="Q50" s="73">
        <f t="shared" si="6"/>
        <v>0</v>
      </c>
      <c r="R50" s="84"/>
      <c r="S50" s="73" t="str">
        <f t="shared" si="7"/>
        <v/>
      </c>
      <c r="T50" s="84"/>
      <c r="U50" s="73" t="str">
        <f t="shared" si="8"/>
        <v/>
      </c>
      <c r="V50" s="84"/>
      <c r="W50" s="75"/>
      <c r="X50" s="84"/>
      <c r="Y50" s="75"/>
      <c r="Z50" s="84"/>
      <c r="AA50" s="75"/>
      <c r="AB50" s="75"/>
      <c r="AC50" s="75"/>
      <c r="AD50" s="84"/>
      <c r="AE50" s="75"/>
      <c r="AF50" s="84"/>
      <c r="AG50" s="75"/>
      <c r="AH50" s="84"/>
      <c r="AI50" s="75"/>
      <c r="AJ50" s="84"/>
      <c r="AK50" s="75"/>
      <c r="AL50" s="75"/>
      <c r="AM50" s="75"/>
      <c r="AN50" s="76">
        <f t="shared" si="9"/>
        <v>0</v>
      </c>
      <c r="AO50" s="84"/>
      <c r="AP50" s="73">
        <f t="shared" si="10"/>
        <v>0</v>
      </c>
      <c r="AQ50" s="84"/>
      <c r="AR50" s="73">
        <f t="shared" si="11"/>
        <v>0</v>
      </c>
      <c r="AS50" s="84"/>
      <c r="AT50" s="73" t="str">
        <f t="shared" si="12"/>
        <v/>
      </c>
      <c r="AU50" s="76">
        <f t="shared" si="13"/>
        <v>0</v>
      </c>
      <c r="AV50" s="84"/>
      <c r="AW50" s="73">
        <f t="shared" si="14"/>
        <v>0</v>
      </c>
      <c r="AX50" s="84"/>
      <c r="AY50" s="73" t="str">
        <f t="shared" si="15"/>
        <v/>
      </c>
      <c r="AZ50" s="84"/>
      <c r="BA50" s="73" t="str">
        <f t="shared" si="16"/>
        <v/>
      </c>
      <c r="BB50" s="76">
        <f t="shared" si="17"/>
        <v>0</v>
      </c>
      <c r="BC50" s="78">
        <f t="shared" si="18"/>
        <v>0</v>
      </c>
      <c r="BD50" s="78">
        <f t="shared" si="19"/>
        <v>0</v>
      </c>
      <c r="BE50" s="84"/>
      <c r="BF50" s="73" t="str">
        <f t="shared" si="20"/>
        <v/>
      </c>
      <c r="BG50" s="82">
        <f t="shared" si="21"/>
        <v>0</v>
      </c>
      <c r="BH50" s="82">
        <f>IFERROR(VLOOKUP(BG50,REGISTRATION!$Q$22:$R$32,2),"")</f>
        <v>5</v>
      </c>
      <c r="BI50" s="74" t="str">
        <f t="shared" si="22"/>
        <v>FAILED</v>
      </c>
    </row>
    <row r="51" spans="1:61">
      <c r="A51" s="33">
        <f>REGISTRATION!A52</f>
        <v>42</v>
      </c>
      <c r="B51" s="33">
        <f>REGISTRATION!B52</f>
        <v>0</v>
      </c>
      <c r="C51" s="34" t="str">
        <f>UPPER(CONCATENATE(REGISTRATION!C52," ",REGISTRATION!D52," ",REGISTRATION!F52))</f>
        <v xml:space="preserve">  </v>
      </c>
      <c r="D51" s="84"/>
      <c r="E51" s="73">
        <f t="shared" si="23"/>
        <v>0</v>
      </c>
      <c r="F51" s="76">
        <f t="shared" si="24"/>
        <v>0</v>
      </c>
      <c r="G51" s="84"/>
      <c r="H51" s="73">
        <f t="shared" si="2"/>
        <v>0</v>
      </c>
      <c r="I51" s="76">
        <f t="shared" si="25"/>
        <v>0</v>
      </c>
      <c r="J51" s="84"/>
      <c r="K51" s="73">
        <f t="shared" si="3"/>
        <v>0</v>
      </c>
      <c r="L51" s="84"/>
      <c r="M51" s="73">
        <f t="shared" si="4"/>
        <v>0</v>
      </c>
      <c r="N51" s="84"/>
      <c r="O51" s="73">
        <f t="shared" si="5"/>
        <v>0</v>
      </c>
      <c r="P51" s="84"/>
      <c r="Q51" s="73">
        <f t="shared" si="6"/>
        <v>0</v>
      </c>
      <c r="R51" s="84"/>
      <c r="S51" s="73" t="str">
        <f t="shared" si="7"/>
        <v/>
      </c>
      <c r="T51" s="84"/>
      <c r="U51" s="73" t="str">
        <f t="shared" si="8"/>
        <v/>
      </c>
      <c r="V51" s="84"/>
      <c r="W51" s="75"/>
      <c r="X51" s="84"/>
      <c r="Y51" s="75"/>
      <c r="Z51" s="84"/>
      <c r="AA51" s="75"/>
      <c r="AB51" s="75"/>
      <c r="AC51" s="75"/>
      <c r="AD51" s="84"/>
      <c r="AE51" s="75"/>
      <c r="AF51" s="84"/>
      <c r="AG51" s="75"/>
      <c r="AH51" s="84"/>
      <c r="AI51" s="75"/>
      <c r="AJ51" s="84"/>
      <c r="AK51" s="75"/>
      <c r="AL51" s="75"/>
      <c r="AM51" s="75"/>
      <c r="AN51" s="76">
        <f t="shared" si="9"/>
        <v>0</v>
      </c>
      <c r="AO51" s="84"/>
      <c r="AP51" s="73">
        <f t="shared" si="10"/>
        <v>0</v>
      </c>
      <c r="AQ51" s="84"/>
      <c r="AR51" s="73">
        <f t="shared" si="11"/>
        <v>0</v>
      </c>
      <c r="AS51" s="84"/>
      <c r="AT51" s="73" t="str">
        <f t="shared" si="12"/>
        <v/>
      </c>
      <c r="AU51" s="76">
        <f t="shared" si="13"/>
        <v>0</v>
      </c>
      <c r="AV51" s="84"/>
      <c r="AW51" s="73">
        <f t="shared" si="14"/>
        <v>0</v>
      </c>
      <c r="AX51" s="84"/>
      <c r="AY51" s="73" t="str">
        <f t="shared" si="15"/>
        <v/>
      </c>
      <c r="AZ51" s="84"/>
      <c r="BA51" s="73" t="str">
        <f t="shared" si="16"/>
        <v/>
      </c>
      <c r="BB51" s="76">
        <f t="shared" si="17"/>
        <v>0</v>
      </c>
      <c r="BC51" s="78">
        <f t="shared" si="18"/>
        <v>0</v>
      </c>
      <c r="BD51" s="78">
        <f t="shared" si="19"/>
        <v>0</v>
      </c>
      <c r="BE51" s="84"/>
      <c r="BF51" s="73" t="str">
        <f t="shared" si="20"/>
        <v/>
      </c>
      <c r="BG51" s="82">
        <f t="shared" si="21"/>
        <v>0</v>
      </c>
      <c r="BH51" s="82">
        <f>IFERROR(VLOOKUP(BG51,REGISTRATION!$Q$22:$R$32,2),"")</f>
        <v>5</v>
      </c>
      <c r="BI51" s="74" t="str">
        <f t="shared" si="22"/>
        <v>FAILED</v>
      </c>
    </row>
    <row r="52" spans="1:61">
      <c r="A52" s="33">
        <f>REGISTRATION!A53</f>
        <v>43</v>
      </c>
      <c r="B52" s="33">
        <f>REGISTRATION!B53</f>
        <v>0</v>
      </c>
      <c r="C52" s="34" t="str">
        <f>UPPER(CONCATENATE(REGISTRATION!C53," ",REGISTRATION!D53," ",REGISTRATION!F53))</f>
        <v xml:space="preserve">  </v>
      </c>
      <c r="D52" s="84"/>
      <c r="E52" s="73">
        <f t="shared" si="23"/>
        <v>0</v>
      </c>
      <c r="F52" s="76">
        <f t="shared" si="24"/>
        <v>0</v>
      </c>
      <c r="G52" s="84"/>
      <c r="H52" s="73">
        <f t="shared" si="2"/>
        <v>0</v>
      </c>
      <c r="I52" s="76">
        <f t="shared" si="25"/>
        <v>0</v>
      </c>
      <c r="J52" s="84"/>
      <c r="K52" s="73">
        <f t="shared" si="3"/>
        <v>0</v>
      </c>
      <c r="L52" s="84"/>
      <c r="M52" s="73">
        <f t="shared" si="4"/>
        <v>0</v>
      </c>
      <c r="N52" s="84"/>
      <c r="O52" s="73">
        <f t="shared" si="5"/>
        <v>0</v>
      </c>
      <c r="P52" s="84"/>
      <c r="Q52" s="73">
        <f t="shared" si="6"/>
        <v>0</v>
      </c>
      <c r="R52" s="84"/>
      <c r="S52" s="73" t="str">
        <f t="shared" si="7"/>
        <v/>
      </c>
      <c r="T52" s="84"/>
      <c r="U52" s="73" t="str">
        <f t="shared" si="8"/>
        <v/>
      </c>
      <c r="V52" s="84"/>
      <c r="W52" s="75"/>
      <c r="X52" s="84"/>
      <c r="Y52" s="75"/>
      <c r="Z52" s="84"/>
      <c r="AA52" s="75"/>
      <c r="AB52" s="75"/>
      <c r="AC52" s="75"/>
      <c r="AD52" s="84"/>
      <c r="AE52" s="75"/>
      <c r="AF52" s="84"/>
      <c r="AG52" s="75"/>
      <c r="AH52" s="84"/>
      <c r="AI52" s="75"/>
      <c r="AJ52" s="84"/>
      <c r="AK52" s="75"/>
      <c r="AL52" s="75"/>
      <c r="AM52" s="75"/>
      <c r="AN52" s="76">
        <f t="shared" si="9"/>
        <v>0</v>
      </c>
      <c r="AO52" s="84"/>
      <c r="AP52" s="73">
        <f t="shared" si="10"/>
        <v>0</v>
      </c>
      <c r="AQ52" s="84"/>
      <c r="AR52" s="73">
        <f t="shared" si="11"/>
        <v>0</v>
      </c>
      <c r="AS52" s="84"/>
      <c r="AT52" s="73" t="str">
        <f t="shared" si="12"/>
        <v/>
      </c>
      <c r="AU52" s="76">
        <f t="shared" si="13"/>
        <v>0</v>
      </c>
      <c r="AV52" s="84"/>
      <c r="AW52" s="73">
        <f t="shared" si="14"/>
        <v>0</v>
      </c>
      <c r="AX52" s="84"/>
      <c r="AY52" s="73" t="str">
        <f t="shared" si="15"/>
        <v/>
      </c>
      <c r="AZ52" s="84"/>
      <c r="BA52" s="73" t="str">
        <f t="shared" si="16"/>
        <v/>
      </c>
      <c r="BB52" s="76">
        <f t="shared" si="17"/>
        <v>0</v>
      </c>
      <c r="BC52" s="78">
        <f t="shared" si="18"/>
        <v>0</v>
      </c>
      <c r="BD52" s="78">
        <f t="shared" si="19"/>
        <v>0</v>
      </c>
      <c r="BE52" s="84"/>
      <c r="BF52" s="73" t="str">
        <f t="shared" si="20"/>
        <v/>
      </c>
      <c r="BG52" s="82">
        <f t="shared" si="21"/>
        <v>0</v>
      </c>
      <c r="BH52" s="82">
        <f>IFERROR(VLOOKUP(BG52,REGISTRATION!$Q$22:$R$32,2),"")</f>
        <v>5</v>
      </c>
      <c r="BI52" s="74" t="str">
        <f t="shared" si="22"/>
        <v>FAILED</v>
      </c>
    </row>
    <row r="53" spans="1:61">
      <c r="A53" s="33">
        <f>REGISTRATION!A54</f>
        <v>44</v>
      </c>
      <c r="B53" s="33">
        <f>REGISTRATION!B54</f>
        <v>0</v>
      </c>
      <c r="C53" s="34" t="str">
        <f>UPPER(CONCATENATE(REGISTRATION!C54," ",REGISTRATION!D54," ",REGISTRATION!F54))</f>
        <v xml:space="preserve">  </v>
      </c>
      <c r="D53" s="84"/>
      <c r="E53" s="73">
        <f t="shared" si="23"/>
        <v>0</v>
      </c>
      <c r="F53" s="76">
        <f t="shared" si="24"/>
        <v>0</v>
      </c>
      <c r="G53" s="84"/>
      <c r="H53" s="73">
        <f t="shared" si="2"/>
        <v>0</v>
      </c>
      <c r="I53" s="76">
        <f t="shared" si="25"/>
        <v>0</v>
      </c>
      <c r="J53" s="84"/>
      <c r="K53" s="73">
        <f t="shared" si="3"/>
        <v>0</v>
      </c>
      <c r="L53" s="84"/>
      <c r="M53" s="73">
        <f t="shared" si="4"/>
        <v>0</v>
      </c>
      <c r="N53" s="84"/>
      <c r="O53" s="73">
        <f t="shared" si="5"/>
        <v>0</v>
      </c>
      <c r="P53" s="84"/>
      <c r="Q53" s="73">
        <f t="shared" si="6"/>
        <v>0</v>
      </c>
      <c r="R53" s="84"/>
      <c r="S53" s="73" t="str">
        <f t="shared" si="7"/>
        <v/>
      </c>
      <c r="T53" s="84"/>
      <c r="U53" s="73" t="str">
        <f t="shared" si="8"/>
        <v/>
      </c>
      <c r="V53" s="84"/>
      <c r="W53" s="75"/>
      <c r="X53" s="84"/>
      <c r="Y53" s="75"/>
      <c r="Z53" s="84"/>
      <c r="AA53" s="75"/>
      <c r="AB53" s="75"/>
      <c r="AC53" s="75"/>
      <c r="AD53" s="84"/>
      <c r="AE53" s="75"/>
      <c r="AF53" s="84"/>
      <c r="AG53" s="75"/>
      <c r="AH53" s="84"/>
      <c r="AI53" s="75"/>
      <c r="AJ53" s="84"/>
      <c r="AK53" s="75"/>
      <c r="AL53" s="75"/>
      <c r="AM53" s="75"/>
      <c r="AN53" s="76">
        <f t="shared" si="9"/>
        <v>0</v>
      </c>
      <c r="AO53" s="84"/>
      <c r="AP53" s="73">
        <f t="shared" si="10"/>
        <v>0</v>
      </c>
      <c r="AQ53" s="84"/>
      <c r="AR53" s="73">
        <f t="shared" si="11"/>
        <v>0</v>
      </c>
      <c r="AS53" s="84"/>
      <c r="AT53" s="73" t="str">
        <f t="shared" si="12"/>
        <v/>
      </c>
      <c r="AU53" s="76">
        <f t="shared" si="13"/>
        <v>0</v>
      </c>
      <c r="AV53" s="84"/>
      <c r="AW53" s="73">
        <f t="shared" si="14"/>
        <v>0</v>
      </c>
      <c r="AX53" s="84"/>
      <c r="AY53" s="73" t="str">
        <f t="shared" si="15"/>
        <v/>
      </c>
      <c r="AZ53" s="84"/>
      <c r="BA53" s="73" t="str">
        <f t="shared" si="16"/>
        <v/>
      </c>
      <c r="BB53" s="76">
        <f t="shared" si="17"/>
        <v>0</v>
      </c>
      <c r="BC53" s="78">
        <f t="shared" si="18"/>
        <v>0</v>
      </c>
      <c r="BD53" s="78">
        <f t="shared" si="19"/>
        <v>0</v>
      </c>
      <c r="BE53" s="84"/>
      <c r="BF53" s="73" t="str">
        <f t="shared" si="20"/>
        <v/>
      </c>
      <c r="BG53" s="82">
        <f t="shared" si="21"/>
        <v>0</v>
      </c>
      <c r="BH53" s="82">
        <f>IFERROR(VLOOKUP(BG53,REGISTRATION!$Q$22:$R$32,2),"")</f>
        <v>5</v>
      </c>
      <c r="BI53" s="74" t="str">
        <f t="shared" si="22"/>
        <v>FAILED</v>
      </c>
    </row>
    <row r="54" spans="1:61">
      <c r="A54" s="33">
        <f>REGISTRATION!A55</f>
        <v>45</v>
      </c>
      <c r="B54" s="33">
        <f>REGISTRATION!B55</f>
        <v>0</v>
      </c>
      <c r="C54" s="34" t="str">
        <f>UPPER(CONCATENATE(REGISTRATION!C55," ",REGISTRATION!D55," ",REGISTRATION!F55))</f>
        <v xml:space="preserve">  </v>
      </c>
      <c r="D54" s="84"/>
      <c r="E54" s="73">
        <f t="shared" si="23"/>
        <v>0</v>
      </c>
      <c r="F54" s="76">
        <f t="shared" si="24"/>
        <v>0</v>
      </c>
      <c r="G54" s="84"/>
      <c r="H54" s="73">
        <f t="shared" si="2"/>
        <v>0</v>
      </c>
      <c r="I54" s="76">
        <f t="shared" si="25"/>
        <v>0</v>
      </c>
      <c r="J54" s="84"/>
      <c r="K54" s="73">
        <f t="shared" si="3"/>
        <v>0</v>
      </c>
      <c r="L54" s="84"/>
      <c r="M54" s="73">
        <f t="shared" si="4"/>
        <v>0</v>
      </c>
      <c r="N54" s="84"/>
      <c r="O54" s="73">
        <f t="shared" si="5"/>
        <v>0</v>
      </c>
      <c r="P54" s="84"/>
      <c r="Q54" s="73">
        <f t="shared" si="6"/>
        <v>0</v>
      </c>
      <c r="R54" s="84"/>
      <c r="S54" s="73" t="str">
        <f t="shared" si="7"/>
        <v/>
      </c>
      <c r="T54" s="84"/>
      <c r="U54" s="73" t="str">
        <f t="shared" si="8"/>
        <v/>
      </c>
      <c r="V54" s="84"/>
      <c r="W54" s="75"/>
      <c r="X54" s="84"/>
      <c r="Y54" s="75"/>
      <c r="Z54" s="84"/>
      <c r="AA54" s="75"/>
      <c r="AB54" s="75"/>
      <c r="AC54" s="75"/>
      <c r="AD54" s="84"/>
      <c r="AE54" s="75"/>
      <c r="AF54" s="84"/>
      <c r="AG54" s="75"/>
      <c r="AH54" s="84"/>
      <c r="AI54" s="75"/>
      <c r="AJ54" s="84"/>
      <c r="AK54" s="75"/>
      <c r="AL54" s="75"/>
      <c r="AM54" s="75"/>
      <c r="AN54" s="76">
        <f t="shared" si="9"/>
        <v>0</v>
      </c>
      <c r="AO54" s="84"/>
      <c r="AP54" s="73">
        <f t="shared" si="10"/>
        <v>0</v>
      </c>
      <c r="AQ54" s="84"/>
      <c r="AR54" s="73">
        <f t="shared" si="11"/>
        <v>0</v>
      </c>
      <c r="AS54" s="84"/>
      <c r="AT54" s="73" t="str">
        <f t="shared" si="12"/>
        <v/>
      </c>
      <c r="AU54" s="76">
        <f t="shared" si="13"/>
        <v>0</v>
      </c>
      <c r="AV54" s="84"/>
      <c r="AW54" s="73">
        <f t="shared" si="14"/>
        <v>0</v>
      </c>
      <c r="AX54" s="84"/>
      <c r="AY54" s="73" t="str">
        <f t="shared" si="15"/>
        <v/>
      </c>
      <c r="AZ54" s="84"/>
      <c r="BA54" s="73" t="str">
        <f t="shared" si="16"/>
        <v/>
      </c>
      <c r="BB54" s="76">
        <f t="shared" si="17"/>
        <v>0</v>
      </c>
      <c r="BC54" s="78">
        <f t="shared" si="18"/>
        <v>0</v>
      </c>
      <c r="BD54" s="78">
        <f t="shared" si="19"/>
        <v>0</v>
      </c>
      <c r="BE54" s="84"/>
      <c r="BF54" s="73" t="str">
        <f t="shared" si="20"/>
        <v/>
      </c>
      <c r="BG54" s="82">
        <f t="shared" si="21"/>
        <v>0</v>
      </c>
      <c r="BH54" s="82">
        <f>IFERROR(VLOOKUP(BG54,REGISTRATION!$Q$22:$R$32,2),"")</f>
        <v>5</v>
      </c>
      <c r="BI54" s="74" t="str">
        <f t="shared" si="22"/>
        <v>FAILED</v>
      </c>
    </row>
    <row r="55" spans="1:61">
      <c r="A55" s="33">
        <f>REGISTRATION!A56</f>
        <v>46</v>
      </c>
      <c r="B55" s="33">
        <f>REGISTRATION!B56</f>
        <v>0</v>
      </c>
      <c r="C55" s="34" t="str">
        <f>UPPER(CONCATENATE(REGISTRATION!C56," ",REGISTRATION!D56," ",REGISTRATION!F56))</f>
        <v xml:space="preserve">  </v>
      </c>
      <c r="D55" s="84"/>
      <c r="E55" s="73">
        <f t="shared" si="23"/>
        <v>0</v>
      </c>
      <c r="F55" s="76">
        <f t="shared" si="24"/>
        <v>0</v>
      </c>
      <c r="G55" s="84"/>
      <c r="H55" s="73">
        <f t="shared" si="2"/>
        <v>0</v>
      </c>
      <c r="I55" s="76">
        <f t="shared" si="25"/>
        <v>0</v>
      </c>
      <c r="J55" s="84"/>
      <c r="K55" s="73">
        <f t="shared" si="3"/>
        <v>0</v>
      </c>
      <c r="L55" s="84"/>
      <c r="M55" s="73">
        <f t="shared" si="4"/>
        <v>0</v>
      </c>
      <c r="N55" s="84"/>
      <c r="O55" s="73">
        <f t="shared" si="5"/>
        <v>0</v>
      </c>
      <c r="P55" s="84"/>
      <c r="Q55" s="73">
        <f t="shared" si="6"/>
        <v>0</v>
      </c>
      <c r="R55" s="84"/>
      <c r="S55" s="73" t="str">
        <f t="shared" si="7"/>
        <v/>
      </c>
      <c r="T55" s="84"/>
      <c r="U55" s="73" t="str">
        <f t="shared" si="8"/>
        <v/>
      </c>
      <c r="V55" s="84"/>
      <c r="W55" s="75"/>
      <c r="X55" s="84"/>
      <c r="Y55" s="75"/>
      <c r="Z55" s="84"/>
      <c r="AA55" s="75"/>
      <c r="AB55" s="75"/>
      <c r="AC55" s="75"/>
      <c r="AD55" s="84"/>
      <c r="AE55" s="75"/>
      <c r="AF55" s="84"/>
      <c r="AG55" s="75"/>
      <c r="AH55" s="84"/>
      <c r="AI55" s="75"/>
      <c r="AJ55" s="84"/>
      <c r="AK55" s="75"/>
      <c r="AL55" s="75"/>
      <c r="AM55" s="75"/>
      <c r="AN55" s="76">
        <f t="shared" si="9"/>
        <v>0</v>
      </c>
      <c r="AO55" s="84"/>
      <c r="AP55" s="73">
        <f t="shared" si="10"/>
        <v>0</v>
      </c>
      <c r="AQ55" s="84"/>
      <c r="AR55" s="73">
        <f t="shared" si="11"/>
        <v>0</v>
      </c>
      <c r="AS55" s="84"/>
      <c r="AT55" s="73" t="str">
        <f t="shared" si="12"/>
        <v/>
      </c>
      <c r="AU55" s="76">
        <f t="shared" si="13"/>
        <v>0</v>
      </c>
      <c r="AV55" s="84"/>
      <c r="AW55" s="73">
        <f t="shared" si="14"/>
        <v>0</v>
      </c>
      <c r="AX55" s="84"/>
      <c r="AY55" s="73" t="str">
        <f t="shared" si="15"/>
        <v/>
      </c>
      <c r="AZ55" s="84"/>
      <c r="BA55" s="73" t="str">
        <f t="shared" si="16"/>
        <v/>
      </c>
      <c r="BB55" s="76">
        <f t="shared" si="17"/>
        <v>0</v>
      </c>
      <c r="BC55" s="78">
        <f t="shared" si="18"/>
        <v>0</v>
      </c>
      <c r="BD55" s="78">
        <f t="shared" si="19"/>
        <v>0</v>
      </c>
      <c r="BE55" s="84"/>
      <c r="BF55" s="73" t="str">
        <f t="shared" si="20"/>
        <v/>
      </c>
      <c r="BG55" s="82">
        <f t="shared" si="21"/>
        <v>0</v>
      </c>
      <c r="BH55" s="82">
        <f>IFERROR(VLOOKUP(BG55,REGISTRATION!$Q$22:$R$32,2),"")</f>
        <v>5</v>
      </c>
      <c r="BI55" s="74" t="str">
        <f t="shared" si="22"/>
        <v>FAILED</v>
      </c>
    </row>
    <row r="56" spans="1:61">
      <c r="A56" s="33">
        <f>REGISTRATION!A57</f>
        <v>47</v>
      </c>
      <c r="B56" s="33">
        <f>REGISTRATION!B57</f>
        <v>0</v>
      </c>
      <c r="C56" s="34" t="str">
        <f>UPPER(CONCATENATE(REGISTRATION!C57," ",REGISTRATION!D57," ",REGISTRATION!F57))</f>
        <v xml:space="preserve">  </v>
      </c>
      <c r="D56" s="84"/>
      <c r="E56" s="73">
        <f t="shared" si="23"/>
        <v>0</v>
      </c>
      <c r="F56" s="76">
        <f t="shared" si="24"/>
        <v>0</v>
      </c>
      <c r="G56" s="84"/>
      <c r="H56" s="73">
        <f t="shared" si="2"/>
        <v>0</v>
      </c>
      <c r="I56" s="76">
        <f t="shared" si="25"/>
        <v>0</v>
      </c>
      <c r="J56" s="84"/>
      <c r="K56" s="73">
        <f t="shared" si="3"/>
        <v>0</v>
      </c>
      <c r="L56" s="84"/>
      <c r="M56" s="73">
        <f t="shared" si="4"/>
        <v>0</v>
      </c>
      <c r="N56" s="84"/>
      <c r="O56" s="73">
        <f t="shared" si="5"/>
        <v>0</v>
      </c>
      <c r="P56" s="84"/>
      <c r="Q56" s="73">
        <f t="shared" si="6"/>
        <v>0</v>
      </c>
      <c r="R56" s="84"/>
      <c r="S56" s="73" t="str">
        <f t="shared" si="7"/>
        <v/>
      </c>
      <c r="T56" s="84"/>
      <c r="U56" s="73" t="str">
        <f t="shared" si="8"/>
        <v/>
      </c>
      <c r="V56" s="84"/>
      <c r="W56" s="75"/>
      <c r="X56" s="84"/>
      <c r="Y56" s="75"/>
      <c r="Z56" s="84"/>
      <c r="AA56" s="75"/>
      <c r="AB56" s="75"/>
      <c r="AC56" s="75"/>
      <c r="AD56" s="84"/>
      <c r="AE56" s="75"/>
      <c r="AF56" s="84"/>
      <c r="AG56" s="75"/>
      <c r="AH56" s="84"/>
      <c r="AI56" s="75"/>
      <c r="AJ56" s="84"/>
      <c r="AK56" s="75"/>
      <c r="AL56" s="75"/>
      <c r="AM56" s="75"/>
      <c r="AN56" s="76">
        <f t="shared" si="9"/>
        <v>0</v>
      </c>
      <c r="AO56" s="84"/>
      <c r="AP56" s="73">
        <f t="shared" si="10"/>
        <v>0</v>
      </c>
      <c r="AQ56" s="84"/>
      <c r="AR56" s="73">
        <f t="shared" si="11"/>
        <v>0</v>
      </c>
      <c r="AS56" s="84"/>
      <c r="AT56" s="73" t="str">
        <f t="shared" si="12"/>
        <v/>
      </c>
      <c r="AU56" s="76">
        <f t="shared" si="13"/>
        <v>0</v>
      </c>
      <c r="AV56" s="84"/>
      <c r="AW56" s="73">
        <f t="shared" si="14"/>
        <v>0</v>
      </c>
      <c r="AX56" s="84"/>
      <c r="AY56" s="73" t="str">
        <f t="shared" si="15"/>
        <v/>
      </c>
      <c r="AZ56" s="84"/>
      <c r="BA56" s="73" t="str">
        <f t="shared" si="16"/>
        <v/>
      </c>
      <c r="BB56" s="76">
        <f t="shared" si="17"/>
        <v>0</v>
      </c>
      <c r="BC56" s="78">
        <f t="shared" si="18"/>
        <v>0</v>
      </c>
      <c r="BD56" s="78">
        <f t="shared" si="19"/>
        <v>0</v>
      </c>
      <c r="BE56" s="84"/>
      <c r="BF56" s="73" t="str">
        <f t="shared" si="20"/>
        <v/>
      </c>
      <c r="BG56" s="82">
        <f t="shared" si="21"/>
        <v>0</v>
      </c>
      <c r="BH56" s="82">
        <f>IFERROR(VLOOKUP(BG56,REGISTRATION!$Q$22:$R$32,2),"")</f>
        <v>5</v>
      </c>
      <c r="BI56" s="74" t="str">
        <f t="shared" si="22"/>
        <v>FAILED</v>
      </c>
    </row>
    <row r="57" spans="1:61">
      <c r="A57" s="33">
        <f>REGISTRATION!A58</f>
        <v>48</v>
      </c>
      <c r="B57" s="33">
        <f>REGISTRATION!B58</f>
        <v>0</v>
      </c>
      <c r="C57" s="34" t="str">
        <f>UPPER(CONCATENATE(REGISTRATION!C58," ",REGISTRATION!D58," ",REGISTRATION!F58))</f>
        <v xml:space="preserve">  </v>
      </c>
      <c r="D57" s="84"/>
      <c r="E57" s="73">
        <f t="shared" si="23"/>
        <v>0</v>
      </c>
      <c r="F57" s="76">
        <f t="shared" si="24"/>
        <v>0</v>
      </c>
      <c r="G57" s="84"/>
      <c r="H57" s="73">
        <f t="shared" si="2"/>
        <v>0</v>
      </c>
      <c r="I57" s="76">
        <f t="shared" si="25"/>
        <v>0</v>
      </c>
      <c r="J57" s="84"/>
      <c r="K57" s="73">
        <f t="shared" si="3"/>
        <v>0</v>
      </c>
      <c r="L57" s="84"/>
      <c r="M57" s="73">
        <f t="shared" si="4"/>
        <v>0</v>
      </c>
      <c r="N57" s="84"/>
      <c r="O57" s="73">
        <f t="shared" si="5"/>
        <v>0</v>
      </c>
      <c r="P57" s="84"/>
      <c r="Q57" s="73">
        <f t="shared" si="6"/>
        <v>0</v>
      </c>
      <c r="R57" s="84"/>
      <c r="S57" s="73" t="str">
        <f t="shared" si="7"/>
        <v/>
      </c>
      <c r="T57" s="84"/>
      <c r="U57" s="73" t="str">
        <f t="shared" si="8"/>
        <v/>
      </c>
      <c r="V57" s="84"/>
      <c r="W57" s="75"/>
      <c r="X57" s="84"/>
      <c r="Y57" s="75"/>
      <c r="Z57" s="84"/>
      <c r="AA57" s="75"/>
      <c r="AB57" s="75"/>
      <c r="AC57" s="75"/>
      <c r="AD57" s="84"/>
      <c r="AE57" s="75"/>
      <c r="AF57" s="84"/>
      <c r="AG57" s="75"/>
      <c r="AH57" s="84"/>
      <c r="AI57" s="75"/>
      <c r="AJ57" s="84"/>
      <c r="AK57" s="75"/>
      <c r="AL57" s="75"/>
      <c r="AM57" s="75"/>
      <c r="AN57" s="76">
        <f t="shared" si="9"/>
        <v>0</v>
      </c>
      <c r="AO57" s="84"/>
      <c r="AP57" s="73">
        <f t="shared" si="10"/>
        <v>0</v>
      </c>
      <c r="AQ57" s="84"/>
      <c r="AR57" s="73">
        <f t="shared" si="11"/>
        <v>0</v>
      </c>
      <c r="AS57" s="84"/>
      <c r="AT57" s="73" t="str">
        <f t="shared" si="12"/>
        <v/>
      </c>
      <c r="AU57" s="76">
        <f t="shared" si="13"/>
        <v>0</v>
      </c>
      <c r="AV57" s="84"/>
      <c r="AW57" s="73">
        <f t="shared" si="14"/>
        <v>0</v>
      </c>
      <c r="AX57" s="84"/>
      <c r="AY57" s="73" t="str">
        <f t="shared" si="15"/>
        <v/>
      </c>
      <c r="AZ57" s="84"/>
      <c r="BA57" s="73" t="str">
        <f t="shared" si="16"/>
        <v/>
      </c>
      <c r="BB57" s="76">
        <f t="shared" si="17"/>
        <v>0</v>
      </c>
      <c r="BC57" s="78">
        <f t="shared" si="18"/>
        <v>0</v>
      </c>
      <c r="BD57" s="78">
        <f t="shared" si="19"/>
        <v>0</v>
      </c>
      <c r="BE57" s="84"/>
      <c r="BF57" s="73" t="str">
        <f t="shared" si="20"/>
        <v/>
      </c>
      <c r="BG57" s="82">
        <f t="shared" si="21"/>
        <v>0</v>
      </c>
      <c r="BH57" s="82">
        <f>IFERROR(VLOOKUP(BG57,REGISTRATION!$Q$22:$R$32,2),"")</f>
        <v>5</v>
      </c>
      <c r="BI57" s="74" t="str">
        <f t="shared" si="22"/>
        <v>FAILED</v>
      </c>
    </row>
    <row r="58" spans="1:61">
      <c r="A58" s="33">
        <f>REGISTRATION!A59</f>
        <v>49</v>
      </c>
      <c r="B58" s="33">
        <f>REGISTRATION!B59</f>
        <v>0</v>
      </c>
      <c r="C58" s="34" t="str">
        <f>UPPER(CONCATENATE(REGISTRATION!C59," ",REGISTRATION!D59," ",REGISTRATION!F59))</f>
        <v xml:space="preserve">  </v>
      </c>
      <c r="D58" s="84"/>
      <c r="E58" s="73">
        <f t="shared" si="23"/>
        <v>0</v>
      </c>
      <c r="F58" s="76">
        <f t="shared" si="24"/>
        <v>0</v>
      </c>
      <c r="G58" s="84"/>
      <c r="H58" s="73">
        <f t="shared" si="2"/>
        <v>0</v>
      </c>
      <c r="I58" s="76">
        <f t="shared" si="25"/>
        <v>0</v>
      </c>
      <c r="J58" s="84"/>
      <c r="K58" s="73">
        <f t="shared" si="3"/>
        <v>0</v>
      </c>
      <c r="L58" s="84"/>
      <c r="M58" s="73">
        <f t="shared" si="4"/>
        <v>0</v>
      </c>
      <c r="N58" s="84"/>
      <c r="O58" s="73">
        <f t="shared" si="5"/>
        <v>0</v>
      </c>
      <c r="P58" s="84"/>
      <c r="Q58" s="73">
        <f t="shared" si="6"/>
        <v>0</v>
      </c>
      <c r="R58" s="84"/>
      <c r="S58" s="73" t="str">
        <f t="shared" si="7"/>
        <v/>
      </c>
      <c r="T58" s="84"/>
      <c r="U58" s="73" t="str">
        <f t="shared" si="8"/>
        <v/>
      </c>
      <c r="V58" s="84"/>
      <c r="W58" s="75"/>
      <c r="X58" s="84"/>
      <c r="Y58" s="75"/>
      <c r="Z58" s="84"/>
      <c r="AA58" s="75"/>
      <c r="AB58" s="75"/>
      <c r="AC58" s="75"/>
      <c r="AD58" s="84"/>
      <c r="AE58" s="75"/>
      <c r="AF58" s="84"/>
      <c r="AG58" s="75"/>
      <c r="AH58" s="84"/>
      <c r="AI58" s="75"/>
      <c r="AJ58" s="84"/>
      <c r="AK58" s="75"/>
      <c r="AL58" s="75"/>
      <c r="AM58" s="75"/>
      <c r="AN58" s="76">
        <f t="shared" si="9"/>
        <v>0</v>
      </c>
      <c r="AO58" s="84"/>
      <c r="AP58" s="73">
        <f t="shared" si="10"/>
        <v>0</v>
      </c>
      <c r="AQ58" s="84"/>
      <c r="AR58" s="73">
        <f t="shared" si="11"/>
        <v>0</v>
      </c>
      <c r="AS58" s="84"/>
      <c r="AT58" s="73" t="str">
        <f t="shared" si="12"/>
        <v/>
      </c>
      <c r="AU58" s="76">
        <f t="shared" si="13"/>
        <v>0</v>
      </c>
      <c r="AV58" s="84"/>
      <c r="AW58" s="73">
        <f t="shared" si="14"/>
        <v>0</v>
      </c>
      <c r="AX58" s="84"/>
      <c r="AY58" s="73" t="str">
        <f t="shared" si="15"/>
        <v/>
      </c>
      <c r="AZ58" s="84"/>
      <c r="BA58" s="73" t="str">
        <f t="shared" si="16"/>
        <v/>
      </c>
      <c r="BB58" s="76">
        <f t="shared" si="17"/>
        <v>0</v>
      </c>
      <c r="BC58" s="78">
        <f t="shared" si="18"/>
        <v>0</v>
      </c>
      <c r="BD58" s="78">
        <f t="shared" si="19"/>
        <v>0</v>
      </c>
      <c r="BE58" s="84"/>
      <c r="BF58" s="73" t="str">
        <f t="shared" si="20"/>
        <v/>
      </c>
      <c r="BG58" s="82">
        <f t="shared" si="21"/>
        <v>0</v>
      </c>
      <c r="BH58" s="82">
        <f>IFERROR(VLOOKUP(BG58,REGISTRATION!$Q$22:$R$32,2),"")</f>
        <v>5</v>
      </c>
      <c r="BI58" s="74" t="str">
        <f t="shared" si="22"/>
        <v>FAILED</v>
      </c>
    </row>
    <row r="59" spans="1:61">
      <c r="A59" s="33">
        <f>REGISTRATION!A60</f>
        <v>50</v>
      </c>
      <c r="B59" s="33">
        <f>REGISTRATION!B60</f>
        <v>0</v>
      </c>
      <c r="C59" s="34" t="str">
        <f>UPPER(CONCATENATE(REGISTRATION!C60," ",REGISTRATION!D60," ",REGISTRATION!F60))</f>
        <v xml:space="preserve">  </v>
      </c>
      <c r="D59" s="84"/>
      <c r="E59" s="73">
        <f t="shared" si="23"/>
        <v>0</v>
      </c>
      <c r="F59" s="76">
        <f t="shared" si="24"/>
        <v>0</v>
      </c>
      <c r="G59" s="84"/>
      <c r="H59" s="73">
        <f t="shared" si="2"/>
        <v>0</v>
      </c>
      <c r="I59" s="76">
        <f t="shared" si="25"/>
        <v>0</v>
      </c>
      <c r="J59" s="84"/>
      <c r="K59" s="73">
        <f t="shared" si="3"/>
        <v>0</v>
      </c>
      <c r="L59" s="84"/>
      <c r="M59" s="73">
        <f t="shared" si="4"/>
        <v>0</v>
      </c>
      <c r="N59" s="84"/>
      <c r="O59" s="73">
        <f t="shared" si="5"/>
        <v>0</v>
      </c>
      <c r="P59" s="84"/>
      <c r="Q59" s="73">
        <f t="shared" si="6"/>
        <v>0</v>
      </c>
      <c r="R59" s="84"/>
      <c r="S59" s="73" t="str">
        <f t="shared" si="7"/>
        <v/>
      </c>
      <c r="T59" s="84"/>
      <c r="U59" s="73" t="str">
        <f t="shared" si="8"/>
        <v/>
      </c>
      <c r="V59" s="84"/>
      <c r="W59" s="75"/>
      <c r="X59" s="84"/>
      <c r="Y59" s="75"/>
      <c r="Z59" s="84"/>
      <c r="AA59" s="75"/>
      <c r="AB59" s="75"/>
      <c r="AC59" s="75"/>
      <c r="AD59" s="84"/>
      <c r="AE59" s="75"/>
      <c r="AF59" s="84"/>
      <c r="AG59" s="75"/>
      <c r="AH59" s="84"/>
      <c r="AI59" s="75"/>
      <c r="AJ59" s="84"/>
      <c r="AK59" s="75"/>
      <c r="AL59" s="75"/>
      <c r="AM59" s="75"/>
      <c r="AN59" s="76">
        <f t="shared" si="9"/>
        <v>0</v>
      </c>
      <c r="AO59" s="84"/>
      <c r="AP59" s="73">
        <f t="shared" si="10"/>
        <v>0</v>
      </c>
      <c r="AQ59" s="84"/>
      <c r="AR59" s="73">
        <f t="shared" si="11"/>
        <v>0</v>
      </c>
      <c r="AS59" s="84"/>
      <c r="AT59" s="73" t="str">
        <f t="shared" si="12"/>
        <v/>
      </c>
      <c r="AU59" s="76">
        <f t="shared" si="13"/>
        <v>0</v>
      </c>
      <c r="AV59" s="84"/>
      <c r="AW59" s="73">
        <f t="shared" si="14"/>
        <v>0</v>
      </c>
      <c r="AX59" s="84"/>
      <c r="AY59" s="73" t="str">
        <f t="shared" si="15"/>
        <v/>
      </c>
      <c r="AZ59" s="84"/>
      <c r="BA59" s="73" t="str">
        <f t="shared" si="16"/>
        <v/>
      </c>
      <c r="BB59" s="76">
        <f t="shared" si="17"/>
        <v>0</v>
      </c>
      <c r="BC59" s="78">
        <f t="shared" si="18"/>
        <v>0</v>
      </c>
      <c r="BD59" s="78">
        <f t="shared" si="19"/>
        <v>0</v>
      </c>
      <c r="BE59" s="84"/>
      <c r="BF59" s="73" t="str">
        <f t="shared" si="20"/>
        <v/>
      </c>
      <c r="BG59" s="82">
        <f t="shared" si="21"/>
        <v>0</v>
      </c>
      <c r="BH59" s="82">
        <f>IFERROR(VLOOKUP(BG59,REGISTRATION!$Q$22:$R$32,2),"")</f>
        <v>5</v>
      </c>
      <c r="BI59" s="74" t="str">
        <f t="shared" si="22"/>
        <v>FAILED</v>
      </c>
    </row>
    <row r="60" spans="1:61">
      <c r="A60" s="33">
        <f>REGISTRATION!A61</f>
        <v>51</v>
      </c>
      <c r="B60" s="33">
        <f>REGISTRATION!B61</f>
        <v>0</v>
      </c>
      <c r="C60" s="34" t="str">
        <f>UPPER(CONCATENATE(REGISTRATION!C61," ",REGISTRATION!D61," ",REGISTRATION!F61))</f>
        <v xml:space="preserve">  </v>
      </c>
      <c r="D60" s="84"/>
      <c r="E60" s="73">
        <f t="shared" si="23"/>
        <v>0</v>
      </c>
      <c r="F60" s="76">
        <f t="shared" si="24"/>
        <v>0</v>
      </c>
      <c r="G60" s="84"/>
      <c r="H60" s="73">
        <f t="shared" si="2"/>
        <v>0</v>
      </c>
      <c r="I60" s="76">
        <f t="shared" si="25"/>
        <v>0</v>
      </c>
      <c r="J60" s="84"/>
      <c r="K60" s="73">
        <f t="shared" si="3"/>
        <v>0</v>
      </c>
      <c r="L60" s="84"/>
      <c r="M60" s="73">
        <f t="shared" si="4"/>
        <v>0</v>
      </c>
      <c r="N60" s="84"/>
      <c r="O60" s="73">
        <f t="shared" si="5"/>
        <v>0</v>
      </c>
      <c r="P60" s="84"/>
      <c r="Q60" s="73">
        <f t="shared" si="6"/>
        <v>0</v>
      </c>
      <c r="R60" s="84"/>
      <c r="S60" s="73" t="str">
        <f t="shared" si="7"/>
        <v/>
      </c>
      <c r="T60" s="84"/>
      <c r="U60" s="73" t="str">
        <f t="shared" si="8"/>
        <v/>
      </c>
      <c r="V60" s="84"/>
      <c r="W60" s="75"/>
      <c r="X60" s="84"/>
      <c r="Y60" s="75"/>
      <c r="Z60" s="84"/>
      <c r="AA60" s="75"/>
      <c r="AB60" s="75"/>
      <c r="AC60" s="75"/>
      <c r="AD60" s="84"/>
      <c r="AE60" s="75"/>
      <c r="AF60" s="84"/>
      <c r="AG60" s="75"/>
      <c r="AH60" s="84"/>
      <c r="AI60" s="75"/>
      <c r="AJ60" s="84"/>
      <c r="AK60" s="75"/>
      <c r="AL60" s="75"/>
      <c r="AM60" s="75"/>
      <c r="AN60" s="76">
        <f t="shared" si="9"/>
        <v>0</v>
      </c>
      <c r="AO60" s="84"/>
      <c r="AP60" s="73">
        <f t="shared" si="10"/>
        <v>0</v>
      </c>
      <c r="AQ60" s="84"/>
      <c r="AR60" s="73">
        <f t="shared" si="11"/>
        <v>0</v>
      </c>
      <c r="AS60" s="84"/>
      <c r="AT60" s="73" t="str">
        <f t="shared" si="12"/>
        <v/>
      </c>
      <c r="AU60" s="76">
        <f t="shared" si="13"/>
        <v>0</v>
      </c>
      <c r="AV60" s="84"/>
      <c r="AW60" s="73">
        <f t="shared" si="14"/>
        <v>0</v>
      </c>
      <c r="AX60" s="84"/>
      <c r="AY60" s="73" t="str">
        <f t="shared" si="15"/>
        <v/>
      </c>
      <c r="AZ60" s="84"/>
      <c r="BA60" s="73" t="str">
        <f t="shared" si="16"/>
        <v/>
      </c>
      <c r="BB60" s="76">
        <f t="shared" si="17"/>
        <v>0</v>
      </c>
      <c r="BC60" s="78">
        <f t="shared" si="18"/>
        <v>0</v>
      </c>
      <c r="BD60" s="78">
        <f t="shared" si="19"/>
        <v>0</v>
      </c>
      <c r="BE60" s="84"/>
      <c r="BF60" s="73" t="str">
        <f t="shared" si="20"/>
        <v/>
      </c>
      <c r="BG60" s="82">
        <f t="shared" si="21"/>
        <v>0</v>
      </c>
      <c r="BH60" s="82">
        <f>IFERROR(VLOOKUP(BG60,REGISTRATION!$Q$22:$R$32,2),"")</f>
        <v>5</v>
      </c>
      <c r="BI60" s="74" t="str">
        <f t="shared" si="22"/>
        <v>FAILED</v>
      </c>
    </row>
    <row r="61" spans="1:61">
      <c r="A61" s="33">
        <f>REGISTRATION!A62</f>
        <v>52</v>
      </c>
      <c r="B61" s="33">
        <f>REGISTRATION!B62</f>
        <v>0</v>
      </c>
      <c r="C61" s="34" t="str">
        <f>UPPER(CONCATENATE(REGISTRATION!C62," ",REGISTRATION!D62," ",REGISTRATION!F62))</f>
        <v xml:space="preserve">  </v>
      </c>
      <c r="D61" s="84"/>
      <c r="E61" s="73">
        <f t="shared" si="23"/>
        <v>0</v>
      </c>
      <c r="F61" s="76">
        <f t="shared" si="24"/>
        <v>0</v>
      </c>
      <c r="G61" s="84"/>
      <c r="H61" s="73">
        <f t="shared" si="2"/>
        <v>0</v>
      </c>
      <c r="I61" s="76">
        <f t="shared" si="25"/>
        <v>0</v>
      </c>
      <c r="J61" s="84"/>
      <c r="K61" s="73">
        <f t="shared" si="3"/>
        <v>0</v>
      </c>
      <c r="L61" s="84"/>
      <c r="M61" s="73">
        <f t="shared" si="4"/>
        <v>0</v>
      </c>
      <c r="N61" s="84"/>
      <c r="O61" s="73">
        <f t="shared" si="5"/>
        <v>0</v>
      </c>
      <c r="P61" s="84"/>
      <c r="Q61" s="73">
        <f t="shared" si="6"/>
        <v>0</v>
      </c>
      <c r="R61" s="84"/>
      <c r="S61" s="73" t="str">
        <f t="shared" si="7"/>
        <v/>
      </c>
      <c r="T61" s="84"/>
      <c r="U61" s="73" t="str">
        <f t="shared" si="8"/>
        <v/>
      </c>
      <c r="V61" s="84"/>
      <c r="W61" s="75"/>
      <c r="X61" s="84"/>
      <c r="Y61" s="75"/>
      <c r="Z61" s="84"/>
      <c r="AA61" s="75"/>
      <c r="AB61" s="75"/>
      <c r="AC61" s="75"/>
      <c r="AD61" s="84"/>
      <c r="AE61" s="75"/>
      <c r="AF61" s="84"/>
      <c r="AG61" s="75"/>
      <c r="AH61" s="84"/>
      <c r="AI61" s="75"/>
      <c r="AJ61" s="84"/>
      <c r="AK61" s="75"/>
      <c r="AL61" s="75"/>
      <c r="AM61" s="75"/>
      <c r="AN61" s="76">
        <f t="shared" si="9"/>
        <v>0</v>
      </c>
      <c r="AO61" s="84"/>
      <c r="AP61" s="73">
        <f t="shared" si="10"/>
        <v>0</v>
      </c>
      <c r="AQ61" s="84"/>
      <c r="AR61" s="73">
        <f t="shared" si="11"/>
        <v>0</v>
      </c>
      <c r="AS61" s="84"/>
      <c r="AT61" s="73" t="str">
        <f t="shared" si="12"/>
        <v/>
      </c>
      <c r="AU61" s="76">
        <f t="shared" si="13"/>
        <v>0</v>
      </c>
      <c r="AV61" s="84"/>
      <c r="AW61" s="73">
        <f t="shared" si="14"/>
        <v>0</v>
      </c>
      <c r="AX61" s="84"/>
      <c r="AY61" s="73" t="str">
        <f t="shared" si="15"/>
        <v/>
      </c>
      <c r="AZ61" s="84"/>
      <c r="BA61" s="73" t="str">
        <f t="shared" si="16"/>
        <v/>
      </c>
      <c r="BB61" s="76">
        <f t="shared" si="17"/>
        <v>0</v>
      </c>
      <c r="BC61" s="78">
        <f t="shared" si="18"/>
        <v>0</v>
      </c>
      <c r="BD61" s="78">
        <f t="shared" si="19"/>
        <v>0</v>
      </c>
      <c r="BE61" s="84"/>
      <c r="BF61" s="73" t="str">
        <f t="shared" si="20"/>
        <v/>
      </c>
      <c r="BG61" s="82">
        <f t="shared" si="21"/>
        <v>0</v>
      </c>
      <c r="BH61" s="82">
        <f>IFERROR(VLOOKUP(BG61,REGISTRATION!$Q$22:$R$32,2),"")</f>
        <v>5</v>
      </c>
      <c r="BI61" s="74" t="str">
        <f t="shared" si="22"/>
        <v>FAILED</v>
      </c>
    </row>
    <row r="62" spans="1:61">
      <c r="A62" s="33">
        <f>REGISTRATION!A63</f>
        <v>53</v>
      </c>
      <c r="B62" s="33">
        <f>REGISTRATION!B63</f>
        <v>0</v>
      </c>
      <c r="C62" s="34" t="str">
        <f>UPPER(CONCATENATE(REGISTRATION!C63," ",REGISTRATION!D63," ",REGISTRATION!F63))</f>
        <v xml:space="preserve">  </v>
      </c>
      <c r="D62" s="84"/>
      <c r="E62" s="73">
        <f t="shared" si="23"/>
        <v>0</v>
      </c>
      <c r="F62" s="76">
        <f t="shared" si="24"/>
        <v>0</v>
      </c>
      <c r="G62" s="84"/>
      <c r="H62" s="73">
        <f t="shared" si="2"/>
        <v>0</v>
      </c>
      <c r="I62" s="76">
        <f t="shared" si="25"/>
        <v>0</v>
      </c>
      <c r="J62" s="84"/>
      <c r="K62" s="73">
        <f t="shared" si="3"/>
        <v>0</v>
      </c>
      <c r="L62" s="84"/>
      <c r="M62" s="73">
        <f t="shared" si="4"/>
        <v>0</v>
      </c>
      <c r="N62" s="84"/>
      <c r="O62" s="73">
        <f t="shared" si="5"/>
        <v>0</v>
      </c>
      <c r="P62" s="84"/>
      <c r="Q62" s="73">
        <f t="shared" si="6"/>
        <v>0</v>
      </c>
      <c r="R62" s="84"/>
      <c r="S62" s="73" t="str">
        <f t="shared" si="7"/>
        <v/>
      </c>
      <c r="T62" s="84"/>
      <c r="U62" s="73" t="str">
        <f t="shared" si="8"/>
        <v/>
      </c>
      <c r="V62" s="84"/>
      <c r="W62" s="75"/>
      <c r="X62" s="84"/>
      <c r="Y62" s="75"/>
      <c r="Z62" s="84"/>
      <c r="AA62" s="75"/>
      <c r="AB62" s="75"/>
      <c r="AC62" s="75"/>
      <c r="AD62" s="84"/>
      <c r="AE62" s="75"/>
      <c r="AF62" s="84"/>
      <c r="AG62" s="75"/>
      <c r="AH62" s="84"/>
      <c r="AI62" s="75"/>
      <c r="AJ62" s="84"/>
      <c r="AK62" s="75"/>
      <c r="AL62" s="75"/>
      <c r="AM62" s="75"/>
      <c r="AN62" s="76">
        <f t="shared" si="9"/>
        <v>0</v>
      </c>
      <c r="AO62" s="84"/>
      <c r="AP62" s="73">
        <f t="shared" si="10"/>
        <v>0</v>
      </c>
      <c r="AQ62" s="84"/>
      <c r="AR62" s="73">
        <f t="shared" si="11"/>
        <v>0</v>
      </c>
      <c r="AS62" s="84"/>
      <c r="AT62" s="73" t="str">
        <f t="shared" si="12"/>
        <v/>
      </c>
      <c r="AU62" s="76">
        <f t="shared" si="13"/>
        <v>0</v>
      </c>
      <c r="AV62" s="84"/>
      <c r="AW62" s="73">
        <f t="shared" si="14"/>
        <v>0</v>
      </c>
      <c r="AX62" s="84"/>
      <c r="AY62" s="73" t="str">
        <f t="shared" si="15"/>
        <v/>
      </c>
      <c r="AZ62" s="84"/>
      <c r="BA62" s="73" t="str">
        <f t="shared" si="16"/>
        <v/>
      </c>
      <c r="BB62" s="76">
        <f t="shared" si="17"/>
        <v>0</v>
      </c>
      <c r="BC62" s="78">
        <f t="shared" si="18"/>
        <v>0</v>
      </c>
      <c r="BD62" s="78">
        <f t="shared" si="19"/>
        <v>0</v>
      </c>
      <c r="BE62" s="84"/>
      <c r="BF62" s="73" t="str">
        <f t="shared" si="20"/>
        <v/>
      </c>
      <c r="BG62" s="82">
        <f t="shared" si="21"/>
        <v>0</v>
      </c>
      <c r="BH62" s="82">
        <f>IFERROR(VLOOKUP(BG62,REGISTRATION!$Q$22:$R$32,2),"")</f>
        <v>5</v>
      </c>
      <c r="BI62" s="74" t="str">
        <f t="shared" si="22"/>
        <v>FAILED</v>
      </c>
    </row>
    <row r="63" spans="1:61">
      <c r="A63" s="33">
        <f>REGISTRATION!A64</f>
        <v>54</v>
      </c>
      <c r="B63" s="33">
        <f>REGISTRATION!B64</f>
        <v>0</v>
      </c>
      <c r="C63" s="34" t="str">
        <f>UPPER(CONCATENATE(REGISTRATION!C64," ",REGISTRATION!D64," ",REGISTRATION!F64))</f>
        <v xml:space="preserve">  </v>
      </c>
      <c r="D63" s="84"/>
      <c r="E63" s="73">
        <f t="shared" si="23"/>
        <v>0</v>
      </c>
      <c r="F63" s="76">
        <f t="shared" si="24"/>
        <v>0</v>
      </c>
      <c r="G63" s="84"/>
      <c r="H63" s="73">
        <f t="shared" si="2"/>
        <v>0</v>
      </c>
      <c r="I63" s="76">
        <f t="shared" si="25"/>
        <v>0</v>
      </c>
      <c r="J63" s="84"/>
      <c r="K63" s="73">
        <f t="shared" si="3"/>
        <v>0</v>
      </c>
      <c r="L63" s="84"/>
      <c r="M63" s="73">
        <f t="shared" si="4"/>
        <v>0</v>
      </c>
      <c r="N63" s="84"/>
      <c r="O63" s="73">
        <f t="shared" si="5"/>
        <v>0</v>
      </c>
      <c r="P63" s="84"/>
      <c r="Q63" s="73">
        <f t="shared" si="6"/>
        <v>0</v>
      </c>
      <c r="R63" s="84"/>
      <c r="S63" s="73" t="str">
        <f t="shared" si="7"/>
        <v/>
      </c>
      <c r="T63" s="84"/>
      <c r="U63" s="73" t="str">
        <f t="shared" si="8"/>
        <v/>
      </c>
      <c r="V63" s="84"/>
      <c r="W63" s="75"/>
      <c r="X63" s="84"/>
      <c r="Y63" s="75"/>
      <c r="Z63" s="84"/>
      <c r="AA63" s="75"/>
      <c r="AB63" s="75"/>
      <c r="AC63" s="75"/>
      <c r="AD63" s="84"/>
      <c r="AE63" s="75"/>
      <c r="AF63" s="84"/>
      <c r="AG63" s="75"/>
      <c r="AH63" s="84"/>
      <c r="AI63" s="75"/>
      <c r="AJ63" s="84"/>
      <c r="AK63" s="75"/>
      <c r="AL63" s="75"/>
      <c r="AM63" s="75"/>
      <c r="AN63" s="76">
        <f t="shared" si="9"/>
        <v>0</v>
      </c>
      <c r="AO63" s="84"/>
      <c r="AP63" s="73">
        <f t="shared" si="10"/>
        <v>0</v>
      </c>
      <c r="AQ63" s="84"/>
      <c r="AR63" s="73">
        <f t="shared" si="11"/>
        <v>0</v>
      </c>
      <c r="AS63" s="84"/>
      <c r="AT63" s="73" t="str">
        <f t="shared" si="12"/>
        <v/>
      </c>
      <c r="AU63" s="76">
        <f t="shared" si="13"/>
        <v>0</v>
      </c>
      <c r="AV63" s="84"/>
      <c r="AW63" s="73">
        <f t="shared" si="14"/>
        <v>0</v>
      </c>
      <c r="AX63" s="84"/>
      <c r="AY63" s="73" t="str">
        <f t="shared" si="15"/>
        <v/>
      </c>
      <c r="AZ63" s="84"/>
      <c r="BA63" s="73" t="str">
        <f t="shared" si="16"/>
        <v/>
      </c>
      <c r="BB63" s="76">
        <f t="shared" si="17"/>
        <v>0</v>
      </c>
      <c r="BC63" s="78">
        <f t="shared" si="18"/>
        <v>0</v>
      </c>
      <c r="BD63" s="78">
        <f t="shared" si="19"/>
        <v>0</v>
      </c>
      <c r="BE63" s="84"/>
      <c r="BF63" s="73" t="str">
        <f t="shared" si="20"/>
        <v/>
      </c>
      <c r="BG63" s="82">
        <f t="shared" si="21"/>
        <v>0</v>
      </c>
      <c r="BH63" s="82">
        <f>IFERROR(VLOOKUP(BG63,REGISTRATION!$Q$22:$R$32,2),"")</f>
        <v>5</v>
      </c>
      <c r="BI63" s="74" t="str">
        <f t="shared" si="22"/>
        <v>FAILED</v>
      </c>
    </row>
    <row r="64" spans="1:61">
      <c r="A64" s="33">
        <f>REGISTRATION!A65</f>
        <v>55</v>
      </c>
      <c r="B64" s="33">
        <f>REGISTRATION!B65</f>
        <v>0</v>
      </c>
      <c r="C64" s="34" t="str">
        <f>UPPER(CONCATENATE(REGISTRATION!C65," ",REGISTRATION!D65," ",REGISTRATION!F65))</f>
        <v xml:space="preserve">  </v>
      </c>
      <c r="D64" s="84"/>
      <c r="E64" s="73">
        <f t="shared" si="23"/>
        <v>0</v>
      </c>
      <c r="F64" s="76">
        <f t="shared" si="24"/>
        <v>0</v>
      </c>
      <c r="G64" s="84"/>
      <c r="H64" s="73">
        <f t="shared" si="2"/>
        <v>0</v>
      </c>
      <c r="I64" s="76">
        <f t="shared" si="25"/>
        <v>0</v>
      </c>
      <c r="J64" s="84"/>
      <c r="K64" s="73">
        <f t="shared" si="3"/>
        <v>0</v>
      </c>
      <c r="L64" s="84"/>
      <c r="M64" s="73">
        <f t="shared" si="4"/>
        <v>0</v>
      </c>
      <c r="N64" s="84"/>
      <c r="O64" s="73">
        <f t="shared" si="5"/>
        <v>0</v>
      </c>
      <c r="P64" s="84"/>
      <c r="Q64" s="73">
        <f t="shared" si="6"/>
        <v>0</v>
      </c>
      <c r="R64" s="84"/>
      <c r="S64" s="73" t="str">
        <f t="shared" si="7"/>
        <v/>
      </c>
      <c r="T64" s="84"/>
      <c r="U64" s="73" t="str">
        <f t="shared" si="8"/>
        <v/>
      </c>
      <c r="V64" s="84"/>
      <c r="W64" s="75"/>
      <c r="X64" s="84"/>
      <c r="Y64" s="75"/>
      <c r="Z64" s="84"/>
      <c r="AA64" s="75"/>
      <c r="AB64" s="75"/>
      <c r="AC64" s="75"/>
      <c r="AD64" s="84"/>
      <c r="AE64" s="75"/>
      <c r="AF64" s="84"/>
      <c r="AG64" s="75"/>
      <c r="AH64" s="84"/>
      <c r="AI64" s="75"/>
      <c r="AJ64" s="84"/>
      <c r="AK64" s="75"/>
      <c r="AL64" s="75"/>
      <c r="AM64" s="75"/>
      <c r="AN64" s="76">
        <f t="shared" si="9"/>
        <v>0</v>
      </c>
      <c r="AO64" s="84"/>
      <c r="AP64" s="73">
        <f t="shared" si="10"/>
        <v>0</v>
      </c>
      <c r="AQ64" s="84"/>
      <c r="AR64" s="73">
        <f t="shared" si="11"/>
        <v>0</v>
      </c>
      <c r="AS64" s="84"/>
      <c r="AT64" s="73" t="str">
        <f t="shared" si="12"/>
        <v/>
      </c>
      <c r="AU64" s="76">
        <f t="shared" si="13"/>
        <v>0</v>
      </c>
      <c r="AV64" s="84"/>
      <c r="AW64" s="73">
        <f t="shared" si="14"/>
        <v>0</v>
      </c>
      <c r="AX64" s="84"/>
      <c r="AY64" s="73" t="str">
        <f t="shared" si="15"/>
        <v/>
      </c>
      <c r="AZ64" s="84"/>
      <c r="BA64" s="73" t="str">
        <f t="shared" si="16"/>
        <v/>
      </c>
      <c r="BB64" s="76">
        <f t="shared" si="17"/>
        <v>0</v>
      </c>
      <c r="BC64" s="78">
        <f t="shared" si="18"/>
        <v>0</v>
      </c>
      <c r="BD64" s="78">
        <f t="shared" si="19"/>
        <v>0</v>
      </c>
      <c r="BE64" s="84"/>
      <c r="BF64" s="73" t="str">
        <f t="shared" si="20"/>
        <v/>
      </c>
      <c r="BG64" s="82">
        <f t="shared" si="21"/>
        <v>0</v>
      </c>
      <c r="BH64" s="82">
        <f>IFERROR(VLOOKUP(BG64,REGISTRATION!$Q$22:$R$32,2),"")</f>
        <v>5</v>
      </c>
      <c r="BI64" s="74" t="str">
        <f t="shared" si="22"/>
        <v>FAILED</v>
      </c>
    </row>
    <row r="65" spans="1:61">
      <c r="A65" s="33">
        <f>REGISTRATION!A66</f>
        <v>56</v>
      </c>
      <c r="B65" s="33">
        <f>REGISTRATION!B66</f>
        <v>0</v>
      </c>
      <c r="C65" s="34" t="str">
        <f>UPPER(CONCATENATE(REGISTRATION!C66," ",REGISTRATION!D66," ",REGISTRATION!F66))</f>
        <v xml:space="preserve">  </v>
      </c>
      <c r="D65" s="84"/>
      <c r="E65" s="73">
        <f t="shared" si="23"/>
        <v>0</v>
      </c>
      <c r="F65" s="76">
        <f t="shared" si="24"/>
        <v>0</v>
      </c>
      <c r="G65" s="84"/>
      <c r="H65" s="73">
        <f t="shared" si="2"/>
        <v>0</v>
      </c>
      <c r="I65" s="76">
        <f t="shared" si="25"/>
        <v>0</v>
      </c>
      <c r="J65" s="84"/>
      <c r="K65" s="73">
        <f t="shared" si="3"/>
        <v>0</v>
      </c>
      <c r="L65" s="84"/>
      <c r="M65" s="73">
        <f t="shared" si="4"/>
        <v>0</v>
      </c>
      <c r="N65" s="84"/>
      <c r="O65" s="73">
        <f t="shared" si="5"/>
        <v>0</v>
      </c>
      <c r="P65" s="84"/>
      <c r="Q65" s="73">
        <f t="shared" si="6"/>
        <v>0</v>
      </c>
      <c r="R65" s="84"/>
      <c r="S65" s="73" t="str">
        <f t="shared" si="7"/>
        <v/>
      </c>
      <c r="T65" s="84"/>
      <c r="U65" s="73" t="str">
        <f t="shared" si="8"/>
        <v/>
      </c>
      <c r="V65" s="84"/>
      <c r="W65" s="75"/>
      <c r="X65" s="84"/>
      <c r="Y65" s="75"/>
      <c r="Z65" s="84"/>
      <c r="AA65" s="75"/>
      <c r="AB65" s="75"/>
      <c r="AC65" s="75"/>
      <c r="AD65" s="84"/>
      <c r="AE65" s="75"/>
      <c r="AF65" s="84"/>
      <c r="AG65" s="75"/>
      <c r="AH65" s="84"/>
      <c r="AI65" s="75"/>
      <c r="AJ65" s="84"/>
      <c r="AK65" s="75"/>
      <c r="AL65" s="75"/>
      <c r="AM65" s="75"/>
      <c r="AN65" s="76">
        <f t="shared" si="9"/>
        <v>0</v>
      </c>
      <c r="AO65" s="84"/>
      <c r="AP65" s="73">
        <f t="shared" si="10"/>
        <v>0</v>
      </c>
      <c r="AQ65" s="84"/>
      <c r="AR65" s="73">
        <f t="shared" si="11"/>
        <v>0</v>
      </c>
      <c r="AS65" s="84"/>
      <c r="AT65" s="73" t="str">
        <f t="shared" si="12"/>
        <v/>
      </c>
      <c r="AU65" s="76">
        <f t="shared" si="13"/>
        <v>0</v>
      </c>
      <c r="AV65" s="84"/>
      <c r="AW65" s="73">
        <f t="shared" si="14"/>
        <v>0</v>
      </c>
      <c r="AX65" s="84"/>
      <c r="AY65" s="73" t="str">
        <f t="shared" si="15"/>
        <v/>
      </c>
      <c r="AZ65" s="84"/>
      <c r="BA65" s="73" t="str">
        <f t="shared" si="16"/>
        <v/>
      </c>
      <c r="BB65" s="76">
        <f t="shared" si="17"/>
        <v>0</v>
      </c>
      <c r="BC65" s="78">
        <f t="shared" si="18"/>
        <v>0</v>
      </c>
      <c r="BD65" s="78">
        <f t="shared" si="19"/>
        <v>0</v>
      </c>
      <c r="BE65" s="84"/>
      <c r="BF65" s="73" t="str">
        <f t="shared" si="20"/>
        <v/>
      </c>
      <c r="BG65" s="82">
        <f t="shared" si="21"/>
        <v>0</v>
      </c>
      <c r="BH65" s="82">
        <f>IFERROR(VLOOKUP(BG65,REGISTRATION!$Q$22:$R$32,2),"")</f>
        <v>5</v>
      </c>
      <c r="BI65" s="74" t="str">
        <f t="shared" si="22"/>
        <v>FAILED</v>
      </c>
    </row>
    <row r="66" spans="1:61">
      <c r="A66" s="33">
        <f>REGISTRATION!A67</f>
        <v>57</v>
      </c>
      <c r="B66" s="33">
        <f>REGISTRATION!B67</f>
        <v>0</v>
      </c>
      <c r="C66" s="34" t="str">
        <f>UPPER(CONCATENATE(REGISTRATION!C67," ",REGISTRATION!D67," ",REGISTRATION!F67))</f>
        <v xml:space="preserve">  </v>
      </c>
      <c r="D66" s="84"/>
      <c r="E66" s="73">
        <f t="shared" si="23"/>
        <v>0</v>
      </c>
      <c r="F66" s="76">
        <f t="shared" si="24"/>
        <v>0</v>
      </c>
      <c r="G66" s="84"/>
      <c r="H66" s="73">
        <f t="shared" si="2"/>
        <v>0</v>
      </c>
      <c r="I66" s="76">
        <f t="shared" si="25"/>
        <v>0</v>
      </c>
      <c r="J66" s="84"/>
      <c r="K66" s="73">
        <f t="shared" si="3"/>
        <v>0</v>
      </c>
      <c r="L66" s="84"/>
      <c r="M66" s="73">
        <f t="shared" si="4"/>
        <v>0</v>
      </c>
      <c r="N66" s="84"/>
      <c r="O66" s="73">
        <f t="shared" si="5"/>
        <v>0</v>
      </c>
      <c r="P66" s="84"/>
      <c r="Q66" s="73">
        <f t="shared" si="6"/>
        <v>0</v>
      </c>
      <c r="R66" s="84"/>
      <c r="S66" s="73" t="str">
        <f t="shared" si="7"/>
        <v/>
      </c>
      <c r="T66" s="84"/>
      <c r="U66" s="73" t="str">
        <f t="shared" si="8"/>
        <v/>
      </c>
      <c r="V66" s="84"/>
      <c r="W66" s="75"/>
      <c r="X66" s="84"/>
      <c r="Y66" s="75"/>
      <c r="Z66" s="84"/>
      <c r="AA66" s="75"/>
      <c r="AB66" s="75"/>
      <c r="AC66" s="75"/>
      <c r="AD66" s="84"/>
      <c r="AE66" s="75"/>
      <c r="AF66" s="84"/>
      <c r="AG66" s="75"/>
      <c r="AH66" s="84"/>
      <c r="AI66" s="75"/>
      <c r="AJ66" s="84"/>
      <c r="AK66" s="75"/>
      <c r="AL66" s="75"/>
      <c r="AM66" s="75"/>
      <c r="AN66" s="76">
        <f t="shared" si="9"/>
        <v>0</v>
      </c>
      <c r="AO66" s="84"/>
      <c r="AP66" s="73">
        <f t="shared" si="10"/>
        <v>0</v>
      </c>
      <c r="AQ66" s="84"/>
      <c r="AR66" s="73">
        <f t="shared" si="11"/>
        <v>0</v>
      </c>
      <c r="AS66" s="84"/>
      <c r="AT66" s="73" t="str">
        <f t="shared" si="12"/>
        <v/>
      </c>
      <c r="AU66" s="76">
        <f t="shared" si="13"/>
        <v>0</v>
      </c>
      <c r="AV66" s="84"/>
      <c r="AW66" s="73">
        <f t="shared" si="14"/>
        <v>0</v>
      </c>
      <c r="AX66" s="84"/>
      <c r="AY66" s="73" t="str">
        <f t="shared" si="15"/>
        <v/>
      </c>
      <c r="AZ66" s="84"/>
      <c r="BA66" s="73" t="str">
        <f t="shared" si="16"/>
        <v/>
      </c>
      <c r="BB66" s="76">
        <f t="shared" si="17"/>
        <v>0</v>
      </c>
      <c r="BC66" s="78">
        <f t="shared" si="18"/>
        <v>0</v>
      </c>
      <c r="BD66" s="78">
        <f t="shared" si="19"/>
        <v>0</v>
      </c>
      <c r="BE66" s="84"/>
      <c r="BF66" s="73" t="str">
        <f t="shared" si="20"/>
        <v/>
      </c>
      <c r="BG66" s="82">
        <f t="shared" si="21"/>
        <v>0</v>
      </c>
      <c r="BH66" s="82">
        <f>IFERROR(VLOOKUP(BG66,REGISTRATION!$Q$22:$R$32,2),"")</f>
        <v>5</v>
      </c>
      <c r="BI66" s="74" t="str">
        <f t="shared" si="22"/>
        <v>FAILED</v>
      </c>
    </row>
    <row r="67" spans="1:61">
      <c r="A67" s="33">
        <f>REGISTRATION!A68</f>
        <v>58</v>
      </c>
      <c r="B67" s="33">
        <f>REGISTRATION!B68</f>
        <v>0</v>
      </c>
      <c r="C67" s="34" t="str">
        <f>UPPER(CONCATENATE(REGISTRATION!C68," ",REGISTRATION!D68," ",REGISTRATION!F68))</f>
        <v xml:space="preserve">  </v>
      </c>
      <c r="D67" s="84"/>
      <c r="E67" s="73">
        <f t="shared" si="23"/>
        <v>0</v>
      </c>
      <c r="F67" s="76">
        <f t="shared" si="24"/>
        <v>0</v>
      </c>
      <c r="G67" s="84"/>
      <c r="H67" s="73">
        <f t="shared" si="2"/>
        <v>0</v>
      </c>
      <c r="I67" s="76">
        <f t="shared" si="25"/>
        <v>0</v>
      </c>
      <c r="J67" s="84"/>
      <c r="K67" s="73">
        <f t="shared" si="3"/>
        <v>0</v>
      </c>
      <c r="L67" s="84"/>
      <c r="M67" s="73">
        <f t="shared" si="4"/>
        <v>0</v>
      </c>
      <c r="N67" s="84"/>
      <c r="O67" s="73">
        <f t="shared" si="5"/>
        <v>0</v>
      </c>
      <c r="P67" s="84"/>
      <c r="Q67" s="73">
        <f t="shared" si="6"/>
        <v>0</v>
      </c>
      <c r="R67" s="84"/>
      <c r="S67" s="73" t="str">
        <f t="shared" si="7"/>
        <v/>
      </c>
      <c r="T67" s="84"/>
      <c r="U67" s="73" t="str">
        <f t="shared" si="8"/>
        <v/>
      </c>
      <c r="V67" s="84"/>
      <c r="W67" s="75"/>
      <c r="X67" s="84"/>
      <c r="Y67" s="75"/>
      <c r="Z67" s="84"/>
      <c r="AA67" s="75"/>
      <c r="AB67" s="75"/>
      <c r="AC67" s="75"/>
      <c r="AD67" s="84"/>
      <c r="AE67" s="75"/>
      <c r="AF67" s="84"/>
      <c r="AG67" s="75"/>
      <c r="AH67" s="84"/>
      <c r="AI67" s="75"/>
      <c r="AJ67" s="84"/>
      <c r="AK67" s="75"/>
      <c r="AL67" s="75"/>
      <c r="AM67" s="75"/>
      <c r="AN67" s="76">
        <f t="shared" si="9"/>
        <v>0</v>
      </c>
      <c r="AO67" s="84"/>
      <c r="AP67" s="73">
        <f t="shared" si="10"/>
        <v>0</v>
      </c>
      <c r="AQ67" s="84"/>
      <c r="AR67" s="73">
        <f t="shared" si="11"/>
        <v>0</v>
      </c>
      <c r="AS67" s="84"/>
      <c r="AT67" s="73" t="str">
        <f t="shared" si="12"/>
        <v/>
      </c>
      <c r="AU67" s="76">
        <f t="shared" si="13"/>
        <v>0</v>
      </c>
      <c r="AV67" s="84"/>
      <c r="AW67" s="73">
        <f t="shared" si="14"/>
        <v>0</v>
      </c>
      <c r="AX67" s="84"/>
      <c r="AY67" s="73" t="str">
        <f t="shared" si="15"/>
        <v/>
      </c>
      <c r="AZ67" s="84"/>
      <c r="BA67" s="73" t="str">
        <f t="shared" si="16"/>
        <v/>
      </c>
      <c r="BB67" s="76">
        <f t="shared" si="17"/>
        <v>0</v>
      </c>
      <c r="BC67" s="78">
        <f t="shared" si="18"/>
        <v>0</v>
      </c>
      <c r="BD67" s="78">
        <f t="shared" si="19"/>
        <v>0</v>
      </c>
      <c r="BE67" s="84"/>
      <c r="BF67" s="73" t="str">
        <f t="shared" si="20"/>
        <v/>
      </c>
      <c r="BG67" s="82">
        <f t="shared" si="21"/>
        <v>0</v>
      </c>
      <c r="BH67" s="82">
        <f>IFERROR(VLOOKUP(BG67,REGISTRATION!$Q$22:$R$32,2),"")</f>
        <v>5</v>
      </c>
      <c r="BI67" s="74" t="str">
        <f t="shared" si="22"/>
        <v>FAILED</v>
      </c>
    </row>
    <row r="68" spans="1:61">
      <c r="A68" s="33">
        <f>REGISTRATION!A69</f>
        <v>59</v>
      </c>
      <c r="B68" s="33">
        <f>REGISTRATION!B69</f>
        <v>0</v>
      </c>
      <c r="C68" s="34" t="str">
        <f>UPPER(CONCATENATE(REGISTRATION!C69," ",REGISTRATION!D69," ",REGISTRATION!F69))</f>
        <v xml:space="preserve">  </v>
      </c>
      <c r="D68" s="84"/>
      <c r="E68" s="73">
        <f t="shared" si="23"/>
        <v>0</v>
      </c>
      <c r="F68" s="76">
        <f t="shared" si="24"/>
        <v>0</v>
      </c>
      <c r="G68" s="84"/>
      <c r="H68" s="73">
        <f t="shared" si="2"/>
        <v>0</v>
      </c>
      <c r="I68" s="76">
        <f t="shared" si="25"/>
        <v>0</v>
      </c>
      <c r="J68" s="84"/>
      <c r="K68" s="73">
        <f t="shared" si="3"/>
        <v>0</v>
      </c>
      <c r="L68" s="84"/>
      <c r="M68" s="73">
        <f t="shared" si="4"/>
        <v>0</v>
      </c>
      <c r="N68" s="84"/>
      <c r="O68" s="73">
        <f t="shared" si="5"/>
        <v>0</v>
      </c>
      <c r="P68" s="84"/>
      <c r="Q68" s="73">
        <f t="shared" si="6"/>
        <v>0</v>
      </c>
      <c r="R68" s="84"/>
      <c r="S68" s="73" t="str">
        <f t="shared" si="7"/>
        <v/>
      </c>
      <c r="T68" s="84"/>
      <c r="U68" s="73" t="str">
        <f t="shared" si="8"/>
        <v/>
      </c>
      <c r="V68" s="84"/>
      <c r="W68" s="75"/>
      <c r="X68" s="84"/>
      <c r="Y68" s="75"/>
      <c r="Z68" s="84"/>
      <c r="AA68" s="75"/>
      <c r="AB68" s="75"/>
      <c r="AC68" s="75"/>
      <c r="AD68" s="84"/>
      <c r="AE68" s="75"/>
      <c r="AF68" s="84"/>
      <c r="AG68" s="75"/>
      <c r="AH68" s="84"/>
      <c r="AI68" s="75"/>
      <c r="AJ68" s="84"/>
      <c r="AK68" s="75"/>
      <c r="AL68" s="75"/>
      <c r="AM68" s="75"/>
      <c r="AN68" s="76">
        <f t="shared" si="9"/>
        <v>0</v>
      </c>
      <c r="AO68" s="84"/>
      <c r="AP68" s="73">
        <f t="shared" si="10"/>
        <v>0</v>
      </c>
      <c r="AQ68" s="84"/>
      <c r="AR68" s="73">
        <f t="shared" si="11"/>
        <v>0</v>
      </c>
      <c r="AS68" s="84"/>
      <c r="AT68" s="73" t="str">
        <f t="shared" si="12"/>
        <v/>
      </c>
      <c r="AU68" s="76">
        <f t="shared" si="13"/>
        <v>0</v>
      </c>
      <c r="AV68" s="84"/>
      <c r="AW68" s="73">
        <f t="shared" si="14"/>
        <v>0</v>
      </c>
      <c r="AX68" s="84"/>
      <c r="AY68" s="73" t="str">
        <f t="shared" si="15"/>
        <v/>
      </c>
      <c r="AZ68" s="84"/>
      <c r="BA68" s="73" t="str">
        <f t="shared" si="16"/>
        <v/>
      </c>
      <c r="BB68" s="76">
        <f t="shared" si="17"/>
        <v>0</v>
      </c>
      <c r="BC68" s="78">
        <f t="shared" si="18"/>
        <v>0</v>
      </c>
      <c r="BD68" s="78">
        <f t="shared" si="19"/>
        <v>0</v>
      </c>
      <c r="BE68" s="84"/>
      <c r="BF68" s="73" t="str">
        <f t="shared" si="20"/>
        <v/>
      </c>
      <c r="BG68" s="82">
        <f t="shared" si="21"/>
        <v>0</v>
      </c>
      <c r="BH68" s="82">
        <f>IFERROR(VLOOKUP(BG68,REGISTRATION!$Q$22:$R$32,2),"")</f>
        <v>5</v>
      </c>
      <c r="BI68" s="74" t="str">
        <f t="shared" si="22"/>
        <v>FAILED</v>
      </c>
    </row>
    <row r="69" spans="1:61">
      <c r="A69" s="33">
        <f>REGISTRATION!A70</f>
        <v>60</v>
      </c>
      <c r="B69" s="33">
        <f>REGISTRATION!B70</f>
        <v>0</v>
      </c>
      <c r="C69" s="34" t="str">
        <f>UPPER(CONCATENATE(REGISTRATION!C70," ",REGISTRATION!D70," ",REGISTRATION!F70))</f>
        <v xml:space="preserve">  </v>
      </c>
      <c r="D69" s="84"/>
      <c r="E69" s="73">
        <f t="shared" si="23"/>
        <v>0</v>
      </c>
      <c r="F69" s="76">
        <f t="shared" si="24"/>
        <v>0</v>
      </c>
      <c r="G69" s="84"/>
      <c r="H69" s="73">
        <f t="shared" si="2"/>
        <v>0</v>
      </c>
      <c r="I69" s="76">
        <f t="shared" si="25"/>
        <v>0</v>
      </c>
      <c r="J69" s="84"/>
      <c r="K69" s="73">
        <f t="shared" si="3"/>
        <v>0</v>
      </c>
      <c r="L69" s="84"/>
      <c r="M69" s="73">
        <f t="shared" si="4"/>
        <v>0</v>
      </c>
      <c r="N69" s="84"/>
      <c r="O69" s="73">
        <f t="shared" si="5"/>
        <v>0</v>
      </c>
      <c r="P69" s="84"/>
      <c r="Q69" s="73">
        <f t="shared" si="6"/>
        <v>0</v>
      </c>
      <c r="R69" s="84"/>
      <c r="S69" s="73" t="str">
        <f t="shared" si="7"/>
        <v/>
      </c>
      <c r="T69" s="84"/>
      <c r="U69" s="73" t="str">
        <f t="shared" si="8"/>
        <v/>
      </c>
      <c r="V69" s="84"/>
      <c r="W69" s="75"/>
      <c r="X69" s="84"/>
      <c r="Y69" s="75"/>
      <c r="Z69" s="84"/>
      <c r="AA69" s="75"/>
      <c r="AB69" s="75"/>
      <c r="AC69" s="75"/>
      <c r="AD69" s="84"/>
      <c r="AE69" s="75"/>
      <c r="AF69" s="84"/>
      <c r="AG69" s="75"/>
      <c r="AH69" s="84"/>
      <c r="AI69" s="75"/>
      <c r="AJ69" s="84"/>
      <c r="AK69" s="75"/>
      <c r="AL69" s="75"/>
      <c r="AM69" s="75"/>
      <c r="AN69" s="76">
        <f t="shared" si="9"/>
        <v>0</v>
      </c>
      <c r="AO69" s="84"/>
      <c r="AP69" s="73">
        <f t="shared" si="10"/>
        <v>0</v>
      </c>
      <c r="AQ69" s="84"/>
      <c r="AR69" s="73">
        <f t="shared" si="11"/>
        <v>0</v>
      </c>
      <c r="AS69" s="84"/>
      <c r="AT69" s="73" t="str">
        <f t="shared" si="12"/>
        <v/>
      </c>
      <c r="AU69" s="76">
        <f t="shared" si="13"/>
        <v>0</v>
      </c>
      <c r="AV69" s="84"/>
      <c r="AW69" s="73">
        <f t="shared" si="14"/>
        <v>0</v>
      </c>
      <c r="AX69" s="84"/>
      <c r="AY69" s="73" t="str">
        <f t="shared" si="15"/>
        <v/>
      </c>
      <c r="AZ69" s="84"/>
      <c r="BA69" s="73" t="str">
        <f t="shared" si="16"/>
        <v/>
      </c>
      <c r="BB69" s="76">
        <f t="shared" si="17"/>
        <v>0</v>
      </c>
      <c r="BC69" s="78">
        <f t="shared" si="18"/>
        <v>0</v>
      </c>
      <c r="BD69" s="78">
        <f t="shared" si="19"/>
        <v>0</v>
      </c>
      <c r="BE69" s="84"/>
      <c r="BF69" s="73" t="str">
        <f t="shared" si="20"/>
        <v/>
      </c>
      <c r="BG69" s="82">
        <f t="shared" si="21"/>
        <v>0</v>
      </c>
      <c r="BH69" s="82">
        <f>IFERROR(VLOOKUP(BG69,REGISTRATION!$Q$22:$R$32,2),"")</f>
        <v>5</v>
      </c>
      <c r="BI69" s="74" t="str">
        <f t="shared" si="22"/>
        <v>FAILED</v>
      </c>
    </row>
    <row r="70" spans="1:61">
      <c r="A70" s="33">
        <f>REGISTRATION!A71</f>
        <v>61</v>
      </c>
      <c r="B70" s="33">
        <f>REGISTRATION!B71</f>
        <v>0</v>
      </c>
      <c r="C70" s="34" t="str">
        <f>UPPER(CONCATENATE(REGISTRATION!C71," ",REGISTRATION!D71," ",REGISTRATION!F71))</f>
        <v xml:space="preserve">  </v>
      </c>
      <c r="D70" s="84"/>
      <c r="E70" s="73">
        <f t="shared" si="23"/>
        <v>0</v>
      </c>
      <c r="F70" s="76">
        <f t="shared" si="24"/>
        <v>0</v>
      </c>
      <c r="G70" s="84"/>
      <c r="H70" s="73">
        <f t="shared" si="2"/>
        <v>0</v>
      </c>
      <c r="I70" s="76">
        <f t="shared" si="25"/>
        <v>0</v>
      </c>
      <c r="J70" s="84"/>
      <c r="K70" s="73">
        <f t="shared" si="3"/>
        <v>0</v>
      </c>
      <c r="L70" s="84"/>
      <c r="M70" s="73">
        <f t="shared" si="4"/>
        <v>0</v>
      </c>
      <c r="N70" s="84"/>
      <c r="O70" s="73">
        <f t="shared" si="5"/>
        <v>0</v>
      </c>
      <c r="P70" s="84"/>
      <c r="Q70" s="73">
        <f t="shared" si="6"/>
        <v>0</v>
      </c>
      <c r="R70" s="84"/>
      <c r="S70" s="73" t="str">
        <f t="shared" si="7"/>
        <v/>
      </c>
      <c r="T70" s="84"/>
      <c r="U70" s="73" t="str">
        <f t="shared" si="8"/>
        <v/>
      </c>
      <c r="V70" s="84"/>
      <c r="W70" s="75"/>
      <c r="X70" s="84"/>
      <c r="Y70" s="75"/>
      <c r="Z70" s="84"/>
      <c r="AA70" s="75"/>
      <c r="AB70" s="75"/>
      <c r="AC70" s="75"/>
      <c r="AD70" s="84"/>
      <c r="AE70" s="75"/>
      <c r="AF70" s="84"/>
      <c r="AG70" s="75"/>
      <c r="AH70" s="84"/>
      <c r="AI70" s="75"/>
      <c r="AJ70" s="84"/>
      <c r="AK70" s="75"/>
      <c r="AL70" s="75"/>
      <c r="AM70" s="75"/>
      <c r="AN70" s="76">
        <f t="shared" si="9"/>
        <v>0</v>
      </c>
      <c r="AO70" s="84"/>
      <c r="AP70" s="73">
        <f t="shared" si="10"/>
        <v>0</v>
      </c>
      <c r="AQ70" s="84"/>
      <c r="AR70" s="73">
        <f t="shared" si="11"/>
        <v>0</v>
      </c>
      <c r="AS70" s="84"/>
      <c r="AT70" s="73" t="str">
        <f t="shared" si="12"/>
        <v/>
      </c>
      <c r="AU70" s="76">
        <f t="shared" si="13"/>
        <v>0</v>
      </c>
      <c r="AV70" s="84"/>
      <c r="AW70" s="73">
        <f t="shared" si="14"/>
        <v>0</v>
      </c>
      <c r="AX70" s="84"/>
      <c r="AY70" s="73" t="str">
        <f t="shared" si="15"/>
        <v/>
      </c>
      <c r="AZ70" s="84"/>
      <c r="BA70" s="73" t="str">
        <f t="shared" si="16"/>
        <v/>
      </c>
      <c r="BB70" s="76">
        <f t="shared" si="17"/>
        <v>0</v>
      </c>
      <c r="BC70" s="78">
        <f t="shared" si="18"/>
        <v>0</v>
      </c>
      <c r="BD70" s="78">
        <f t="shared" si="19"/>
        <v>0</v>
      </c>
      <c r="BE70" s="84"/>
      <c r="BF70" s="73" t="str">
        <f t="shared" si="20"/>
        <v/>
      </c>
      <c r="BG70" s="82">
        <f t="shared" si="21"/>
        <v>0</v>
      </c>
      <c r="BH70" s="82">
        <f>IFERROR(VLOOKUP(BG70,REGISTRATION!$Q$22:$R$32,2),"")</f>
        <v>5</v>
      </c>
      <c r="BI70" s="74" t="str">
        <f t="shared" si="22"/>
        <v>FAILED</v>
      </c>
    </row>
  </sheetData>
  <sheetProtection sheet="1" objects="1" scenarios="1"/>
  <mergeCells count="62">
    <mergeCell ref="AV8:AW8"/>
    <mergeCell ref="AX8:AY8"/>
    <mergeCell ref="A2:BI3"/>
    <mergeCell ref="D6:I6"/>
    <mergeCell ref="X8:Y8"/>
    <mergeCell ref="Z8:AA8"/>
    <mergeCell ref="AB8:AC8"/>
    <mergeCell ref="N8:O8"/>
    <mergeCell ref="P8:Q8"/>
    <mergeCell ref="R8:S8"/>
    <mergeCell ref="T8:U8"/>
    <mergeCell ref="V8:W8"/>
    <mergeCell ref="X7:Y7"/>
    <mergeCell ref="Z7:AA7"/>
    <mergeCell ref="AB7:AC7"/>
    <mergeCell ref="J6:AN6"/>
    <mergeCell ref="V7:W7"/>
    <mergeCell ref="AF8:AG8"/>
    <mergeCell ref="AH8:AI8"/>
    <mergeCell ref="AL8:AM8"/>
    <mergeCell ref="AH7:AI7"/>
    <mergeCell ref="AJ7:AK7"/>
    <mergeCell ref="AL7:AM7"/>
    <mergeCell ref="AD8:AE8"/>
    <mergeCell ref="AJ8:AK8"/>
    <mergeCell ref="BC6:BD8"/>
    <mergeCell ref="BE6:BF6"/>
    <mergeCell ref="AD7:AE7"/>
    <mergeCell ref="AF7:AG7"/>
    <mergeCell ref="BH6:BH9"/>
    <mergeCell ref="BE7:BF7"/>
    <mergeCell ref="AO7:AP7"/>
    <mergeCell ref="AQ7:AR7"/>
    <mergeCell ref="AS7:AT7"/>
    <mergeCell ref="AO6:AU6"/>
    <mergeCell ref="AV6:BB6"/>
    <mergeCell ref="AO8:AP8"/>
    <mergeCell ref="AQ8:AR8"/>
    <mergeCell ref="AS8:AT8"/>
    <mergeCell ref="BE8:BF8"/>
    <mergeCell ref="AZ8:BA8"/>
    <mergeCell ref="L7:M7"/>
    <mergeCell ref="N7:O7"/>
    <mergeCell ref="P7:Q7"/>
    <mergeCell ref="R7:S7"/>
    <mergeCell ref="T7:U7"/>
    <mergeCell ref="BG5:BI5"/>
    <mergeCell ref="BG6:BG9"/>
    <mergeCell ref="A5:A9"/>
    <mergeCell ref="B5:B9"/>
    <mergeCell ref="C5:C9"/>
    <mergeCell ref="D5:BD5"/>
    <mergeCell ref="BE5:BF5"/>
    <mergeCell ref="D8:F8"/>
    <mergeCell ref="G8:I8"/>
    <mergeCell ref="J8:K8"/>
    <mergeCell ref="L8:M8"/>
    <mergeCell ref="AV7:AW7"/>
    <mergeCell ref="AX7:AY7"/>
    <mergeCell ref="AZ7:BA7"/>
    <mergeCell ref="BI6:BI9"/>
    <mergeCell ref="J7:K7"/>
  </mergeCells>
  <conditionalFormatting sqref="BI10:BI70">
    <cfRule type="cellIs" dxfId="11" priority="1" operator="equal">
      <formula>"FAILED"</formula>
    </cfRule>
  </conditionalFormatting>
  <dataValidations count="3">
    <dataValidation allowBlank="1" showInputMessage="1" showErrorMessage="1" promptTitle="Input" prompt="Date(mm-dd)" sqref="BE7:BF7 AV7:BA7 AO7:AT7 E7:F7 H7:AM7" xr:uid="{00000000-0002-0000-0100-000000000000}"/>
    <dataValidation type="whole" allowBlank="1" showInputMessage="1" showErrorMessage="1" errorTitle="Grading System" error="Enter 5-100 Only" promptTitle="Input" prompt="No. of Items (5-100)" sqref="D9:E9 BE9 AL9 AJ9 AH9 AF9 AD9 AB9 Z9 X9 V9 T9 R9 P9 N9 L9 J9 G9:H9 AO9 AQ9 AS9" xr:uid="{00000000-0002-0000-0100-000001000000}">
      <formula1>5</formula1>
      <formula2>100</formula2>
    </dataValidation>
    <dataValidation allowBlank="1" showInputMessage="1" showErrorMessage="1" promptTitle="Grading System" prompt="Number of Quizzes" sqref="AN7" xr:uid="{00000000-0002-0000-0100-000002000000}"/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2:L79"/>
  <sheetViews>
    <sheetView topLeftCell="A45" zoomScaleSheetLayoutView="100" workbookViewId="0">
      <selection activeCell="G79" sqref="G79"/>
    </sheetView>
  </sheetViews>
  <sheetFormatPr defaultRowHeight="15"/>
  <cols>
    <col min="1" max="1" width="3.85546875" customWidth="1"/>
    <col min="2" max="2" width="27.28515625" customWidth="1"/>
    <col min="8" max="9" width="0" hidden="1" customWidth="1"/>
  </cols>
  <sheetData>
    <row r="2" spans="1:12">
      <c r="A2" s="215" t="str">
        <f>UPPER(CONCATENATE("GRADING SHEET A.Y."," ",REGISTRATION!Q12))</f>
        <v>GRADING SHEET A.Y. 2017-2018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</row>
    <row r="3" spans="1:12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</row>
    <row r="5" spans="1:12">
      <c r="B5" t="str">
        <f>REGISTRATION!A6</f>
        <v>Subject:</v>
      </c>
      <c r="C5" s="96" t="str">
        <f>REGISTRATION!C6</f>
        <v>Discrete Structure</v>
      </c>
      <c r="D5" s="94"/>
      <c r="E5" s="94"/>
      <c r="F5" s="94"/>
      <c r="G5" s="94"/>
      <c r="H5" s="94"/>
    </row>
    <row r="6" spans="1:12">
      <c r="B6" t="str">
        <f>REGISTRATION!A7</f>
        <v>Subject Code:</v>
      </c>
      <c r="C6" s="97" t="str">
        <f>REGISTRATION!C7</f>
        <v>DCIT 23</v>
      </c>
      <c r="D6" s="95"/>
      <c r="E6" s="95"/>
      <c r="F6" s="95"/>
      <c r="G6" s="95"/>
      <c r="H6" s="95"/>
    </row>
    <row r="7" spans="1:12">
      <c r="B7" t="s">
        <v>147</v>
      </c>
      <c r="C7" s="97" t="str">
        <f>'SEMESTRAL GRADE'!C16:E16</f>
        <v>BSCS A</v>
      </c>
      <c r="D7" s="95"/>
      <c r="E7" s="95"/>
      <c r="F7" s="95"/>
      <c r="G7" s="95"/>
      <c r="H7" s="95"/>
    </row>
    <row r="8" spans="1:12">
      <c r="B8" t="str">
        <f>'SEMESTRAL GRADE'!B17</f>
        <v>Semester/Summer,AY</v>
      </c>
      <c r="C8" s="96" t="str">
        <f>'SEMESTRAL GRADE'!C17:E17</f>
        <v>SECOND SEMESTER A.Y. 2017-2018</v>
      </c>
      <c r="D8" s="94"/>
      <c r="E8" s="94"/>
      <c r="F8" s="94"/>
      <c r="G8" s="94"/>
      <c r="H8" s="94"/>
    </row>
    <row r="9" spans="1:12" ht="15.75" thickBot="1"/>
    <row r="10" spans="1:12" ht="15" customHeight="1">
      <c r="A10" s="226" t="s">
        <v>12</v>
      </c>
      <c r="B10" s="35" t="s">
        <v>70</v>
      </c>
      <c r="C10" s="229" t="s">
        <v>71</v>
      </c>
      <c r="D10" s="229"/>
      <c r="E10" s="229"/>
      <c r="F10" s="229"/>
      <c r="G10" s="229"/>
      <c r="H10" s="229"/>
      <c r="I10" s="229"/>
      <c r="J10" s="216" t="s">
        <v>32</v>
      </c>
      <c r="K10" s="217"/>
      <c r="L10" s="220" t="s">
        <v>72</v>
      </c>
    </row>
    <row r="11" spans="1:12">
      <c r="A11" s="227"/>
      <c r="B11" s="223" t="s">
        <v>73</v>
      </c>
      <c r="C11" s="36" t="s">
        <v>76</v>
      </c>
      <c r="D11" s="37" t="s">
        <v>111</v>
      </c>
      <c r="E11" s="36" t="s">
        <v>20</v>
      </c>
      <c r="F11" s="36" t="s">
        <v>60</v>
      </c>
      <c r="G11" s="36" t="s">
        <v>64</v>
      </c>
      <c r="H11" s="225" t="s">
        <v>74</v>
      </c>
      <c r="I11" s="225"/>
      <c r="J11" s="218"/>
      <c r="K11" s="219"/>
      <c r="L11" s="221"/>
    </row>
    <row r="12" spans="1:12" ht="15.75" thickBot="1">
      <c r="A12" s="228"/>
      <c r="B12" s="224"/>
      <c r="C12" s="38">
        <f>'RAW GRADES'!F7</f>
        <v>0.3</v>
      </c>
      <c r="D12" s="38">
        <f>'RAW GRADES'!I7</f>
        <v>0.3</v>
      </c>
      <c r="E12" s="38">
        <f>'RAW GRADES'!AN7</f>
        <v>0.1</v>
      </c>
      <c r="F12" s="38">
        <f>'RAW GRADES'!AU7</f>
        <v>0.05</v>
      </c>
      <c r="G12" s="38">
        <f>'RAW GRADES'!BB7</f>
        <v>0.2</v>
      </c>
      <c r="H12" s="39" t="s">
        <v>75</v>
      </c>
      <c r="I12" s="39" t="s">
        <v>38</v>
      </c>
      <c r="J12" s="40" t="s">
        <v>75</v>
      </c>
      <c r="K12" s="40" t="s">
        <v>38</v>
      </c>
      <c r="L12" s="222"/>
    </row>
    <row r="13" spans="1:12">
      <c r="A13" s="41">
        <v>1</v>
      </c>
      <c r="B13" s="42" t="str">
        <f>'RAW GRADES'!C10</f>
        <v>ACUÑA RASUL HASSAN T</v>
      </c>
      <c r="C13" s="43">
        <f>'RAW GRADES'!F10</f>
        <v>15</v>
      </c>
      <c r="D13" s="70">
        <f>'RAW GRADES'!I10</f>
        <v>0</v>
      </c>
      <c r="E13" s="44">
        <f>'RAW GRADES'!AN10</f>
        <v>4.5833333333333339</v>
      </c>
      <c r="F13" s="44">
        <f>'RAW GRADES'!AU10</f>
        <v>0</v>
      </c>
      <c r="G13" s="44">
        <f>'RAW GRADES'!BB10</f>
        <v>0</v>
      </c>
      <c r="H13" s="45">
        <f>'RAW GRADES'!BC10</f>
        <v>19.583333333333336</v>
      </c>
      <c r="I13" s="45">
        <f>'RAW GRADES'!BD10</f>
        <v>19.579999999999998</v>
      </c>
      <c r="J13" s="46">
        <f>'RAW GRADES'!BG10</f>
        <v>19.583333333333336</v>
      </c>
      <c r="K13" s="47">
        <f>'RAW GRADES'!BH10</f>
        <v>5</v>
      </c>
      <c r="L13" s="50" t="str">
        <f>IF(K13&gt;3,"FAILED","PASSED")</f>
        <v>FAILED</v>
      </c>
    </row>
    <row r="14" spans="1:12">
      <c r="A14" s="41">
        <v>2</v>
      </c>
      <c r="B14" s="42" t="str">
        <f>'RAW GRADES'!C11</f>
        <v>AMBION MARK JOSEPH D</v>
      </c>
      <c r="C14" s="48">
        <f>'RAW GRADES'!F11</f>
        <v>22.8</v>
      </c>
      <c r="D14" s="70">
        <f>'RAW GRADES'!I11</f>
        <v>0</v>
      </c>
      <c r="E14" s="44">
        <f>'RAW GRADES'!AN11</f>
        <v>6.6666666666666679</v>
      </c>
      <c r="F14" s="44">
        <f>'RAW GRADES'!AU11</f>
        <v>0</v>
      </c>
      <c r="G14" s="44">
        <f>'RAW GRADES'!BB11</f>
        <v>0</v>
      </c>
      <c r="H14" s="45">
        <f>'RAW GRADES'!BC11</f>
        <v>29.466666666666669</v>
      </c>
      <c r="I14" s="45">
        <f>'RAW GRADES'!BD11</f>
        <v>29.47</v>
      </c>
      <c r="J14" s="49">
        <f>'RAW GRADES'!BG11</f>
        <v>29.466666666666669</v>
      </c>
      <c r="K14" s="47">
        <f>'RAW GRADES'!BH11</f>
        <v>5</v>
      </c>
      <c r="L14" s="50" t="str">
        <f>IF(K14&gt;3,"FAILED","PASSED")</f>
        <v>FAILED</v>
      </c>
    </row>
    <row r="15" spans="1:12">
      <c r="A15" s="41">
        <v>3</v>
      </c>
      <c r="B15" s="42" t="str">
        <f>'RAW GRADES'!C12</f>
        <v>BAUTISTA MARY JOYCE DIANE C</v>
      </c>
      <c r="C15" s="48">
        <f>'RAW GRADES'!F12</f>
        <v>19.8</v>
      </c>
      <c r="D15" s="70">
        <f>'RAW GRADES'!I12</f>
        <v>0</v>
      </c>
      <c r="E15" s="44">
        <f>'RAW GRADES'!AN12</f>
        <v>8.75</v>
      </c>
      <c r="F15" s="44">
        <f>'RAW GRADES'!AU12</f>
        <v>0</v>
      </c>
      <c r="G15" s="44">
        <f>'RAW GRADES'!BB12</f>
        <v>0</v>
      </c>
      <c r="H15" s="45">
        <f>'RAW GRADES'!BC12</f>
        <v>28.55</v>
      </c>
      <c r="I15" s="45">
        <f>'RAW GRADES'!BD12</f>
        <v>28.55</v>
      </c>
      <c r="J15" s="49">
        <f>'RAW GRADES'!BG12</f>
        <v>28.55</v>
      </c>
      <c r="K15" s="47">
        <f>'RAW GRADES'!BH12</f>
        <v>5</v>
      </c>
      <c r="L15" s="50" t="str">
        <f t="shared" ref="L15:L73" si="0">IF(K15&gt;3,"FAILED","PASSED")</f>
        <v>FAILED</v>
      </c>
    </row>
    <row r="16" spans="1:12">
      <c r="A16" s="41">
        <v>4</v>
      </c>
      <c r="B16" s="42" t="str">
        <f>'RAW GRADES'!C13</f>
        <v xml:space="preserve">BEATINGO JOVELEENE </v>
      </c>
      <c r="C16" s="48">
        <f>'RAW GRADES'!F13</f>
        <v>25.2</v>
      </c>
      <c r="D16" s="70">
        <f>'RAW GRADES'!I13</f>
        <v>0</v>
      </c>
      <c r="E16" s="44">
        <f>'RAW GRADES'!AN13</f>
        <v>9.0833333333333339</v>
      </c>
      <c r="F16" s="44">
        <f>'RAW GRADES'!AU13</f>
        <v>0</v>
      </c>
      <c r="G16" s="44">
        <f>'RAW GRADES'!BB13</f>
        <v>0</v>
      </c>
      <c r="H16" s="45">
        <f>'RAW GRADES'!BC13</f>
        <v>34.283333333333331</v>
      </c>
      <c r="I16" s="45">
        <f>'RAW GRADES'!BD13</f>
        <v>34.28</v>
      </c>
      <c r="J16" s="49">
        <f>'RAW GRADES'!BG13</f>
        <v>34.283333333333331</v>
      </c>
      <c r="K16" s="47">
        <f>'RAW GRADES'!BH13</f>
        <v>5</v>
      </c>
      <c r="L16" s="50" t="str">
        <f t="shared" si="0"/>
        <v>FAILED</v>
      </c>
    </row>
    <row r="17" spans="1:12">
      <c r="A17" s="41">
        <v>5</v>
      </c>
      <c r="B17" s="42" t="str">
        <f>'RAW GRADES'!C14</f>
        <v>CAMARCE BRYLLE DEXTER T</v>
      </c>
      <c r="C17" s="48">
        <f>'RAW GRADES'!F14</f>
        <v>15</v>
      </c>
      <c r="D17" s="70">
        <f>'RAW GRADES'!I14</f>
        <v>0</v>
      </c>
      <c r="E17" s="44">
        <f>'RAW GRADES'!AN14</f>
        <v>8.25</v>
      </c>
      <c r="F17" s="44">
        <f>'RAW GRADES'!AU14</f>
        <v>0</v>
      </c>
      <c r="G17" s="44">
        <f>'RAW GRADES'!BB14</f>
        <v>0</v>
      </c>
      <c r="H17" s="45">
        <f>'RAW GRADES'!BC14</f>
        <v>23.25</v>
      </c>
      <c r="I17" s="45">
        <f>'RAW GRADES'!BD14</f>
        <v>23.25</v>
      </c>
      <c r="J17" s="49">
        <f>'RAW GRADES'!BG14</f>
        <v>23.25</v>
      </c>
      <c r="K17" s="47">
        <f>'RAW GRADES'!BH14</f>
        <v>5</v>
      </c>
      <c r="L17" s="50" t="str">
        <f t="shared" si="0"/>
        <v>FAILED</v>
      </c>
    </row>
    <row r="18" spans="1:12">
      <c r="A18" s="41">
        <v>6</v>
      </c>
      <c r="B18" s="42" t="str">
        <f>'RAW GRADES'!C15</f>
        <v>CORBILLA CELINA M</v>
      </c>
      <c r="C18" s="48">
        <f>'RAW GRADES'!F15</f>
        <v>18</v>
      </c>
      <c r="D18" s="70">
        <f>'RAW GRADES'!I15</f>
        <v>0</v>
      </c>
      <c r="E18" s="44">
        <f>'RAW GRADES'!AN15</f>
        <v>8.6666666666666679</v>
      </c>
      <c r="F18" s="44">
        <f>'RAW GRADES'!AU15</f>
        <v>0</v>
      </c>
      <c r="G18" s="44">
        <f>'RAW GRADES'!BB15</f>
        <v>0</v>
      </c>
      <c r="H18" s="45">
        <f>'RAW GRADES'!BC15</f>
        <v>26.666666666666668</v>
      </c>
      <c r="I18" s="45">
        <f>'RAW GRADES'!BD15</f>
        <v>26.67</v>
      </c>
      <c r="J18" s="49">
        <f>'RAW GRADES'!BG15</f>
        <v>26.666666666666668</v>
      </c>
      <c r="K18" s="47">
        <f>'RAW GRADES'!BH15</f>
        <v>5</v>
      </c>
      <c r="L18" s="50" t="str">
        <f t="shared" si="0"/>
        <v>FAILED</v>
      </c>
    </row>
    <row r="19" spans="1:12">
      <c r="A19" s="41">
        <v>7</v>
      </c>
      <c r="B19" s="42" t="str">
        <f>'RAW GRADES'!C16</f>
        <v>CUADRA HUGH JHANSEN M</v>
      </c>
      <c r="C19" s="48">
        <f>'RAW GRADES'!F16</f>
        <v>14.399999999999999</v>
      </c>
      <c r="D19" s="70">
        <f>'RAW GRADES'!I16</f>
        <v>0</v>
      </c>
      <c r="E19" s="44">
        <f>'RAW GRADES'!AN16</f>
        <v>1</v>
      </c>
      <c r="F19" s="44">
        <f>'RAW GRADES'!AU16</f>
        <v>0</v>
      </c>
      <c r="G19" s="44">
        <f>'RAW GRADES'!BB16</f>
        <v>0</v>
      </c>
      <c r="H19" s="45">
        <f>'RAW GRADES'!BC16</f>
        <v>15.399999999999999</v>
      </c>
      <c r="I19" s="45">
        <f>'RAW GRADES'!BD16</f>
        <v>15.4</v>
      </c>
      <c r="J19" s="49">
        <f>'RAW GRADES'!BG16</f>
        <v>15.399999999999999</v>
      </c>
      <c r="K19" s="47">
        <f>'RAW GRADES'!BH16</f>
        <v>5</v>
      </c>
      <c r="L19" s="50" t="str">
        <f t="shared" si="0"/>
        <v>FAILED</v>
      </c>
    </row>
    <row r="20" spans="1:12">
      <c r="A20" s="41">
        <v>8</v>
      </c>
      <c r="B20" s="42" t="str">
        <f>'RAW GRADES'!C17</f>
        <v>DEJAÑO ELIZANDER ALLAN B</v>
      </c>
      <c r="C20" s="48">
        <f>'RAW GRADES'!F17</f>
        <v>20.399999999999999</v>
      </c>
      <c r="D20" s="70">
        <f>'RAW GRADES'!I17</f>
        <v>0</v>
      </c>
      <c r="E20" s="44">
        <f>'RAW GRADES'!AN17</f>
        <v>4.333333333333333</v>
      </c>
      <c r="F20" s="44">
        <f>'RAW GRADES'!AU17</f>
        <v>0</v>
      </c>
      <c r="G20" s="44">
        <f>'RAW GRADES'!BB17</f>
        <v>0</v>
      </c>
      <c r="H20" s="45">
        <f>'RAW GRADES'!BC17</f>
        <v>24.733333333333331</v>
      </c>
      <c r="I20" s="45">
        <f>'RAW GRADES'!BD17</f>
        <v>24.73</v>
      </c>
      <c r="J20" s="49">
        <f>'RAW GRADES'!BG17</f>
        <v>24.733333333333331</v>
      </c>
      <c r="K20" s="47">
        <f>'RAW GRADES'!BH17</f>
        <v>5</v>
      </c>
      <c r="L20" s="50" t="str">
        <f t="shared" si="0"/>
        <v>FAILED</v>
      </c>
    </row>
    <row r="21" spans="1:12">
      <c r="A21" s="41">
        <v>9</v>
      </c>
      <c r="B21" s="42" t="str">
        <f>'RAW GRADES'!C18</f>
        <v>DERPO KENJI RENZ B</v>
      </c>
      <c r="C21" s="48">
        <f>'RAW GRADES'!F18</f>
        <v>19.8</v>
      </c>
      <c r="D21" s="70">
        <f>'RAW GRADES'!I18</f>
        <v>0</v>
      </c>
      <c r="E21" s="44">
        <f>'RAW GRADES'!AN18</f>
        <v>5</v>
      </c>
      <c r="F21" s="44">
        <f>'RAW GRADES'!AU18</f>
        <v>0</v>
      </c>
      <c r="G21" s="44">
        <f>'RAW GRADES'!BB18</f>
        <v>0</v>
      </c>
      <c r="H21" s="45">
        <f>'RAW GRADES'!BC18</f>
        <v>24.8</v>
      </c>
      <c r="I21" s="45">
        <f>'RAW GRADES'!BD18</f>
        <v>24.8</v>
      </c>
      <c r="J21" s="49">
        <f>'RAW GRADES'!BG18</f>
        <v>24.8</v>
      </c>
      <c r="K21" s="47">
        <f>'RAW GRADES'!BH18</f>
        <v>5</v>
      </c>
      <c r="L21" s="50" t="str">
        <f t="shared" si="0"/>
        <v>FAILED</v>
      </c>
    </row>
    <row r="22" spans="1:12">
      <c r="A22" s="41">
        <v>10</v>
      </c>
      <c r="B22" s="42" t="str">
        <f>'RAW GRADES'!C19</f>
        <v>DINO DRAKE LANCELOT C</v>
      </c>
      <c r="C22" s="48">
        <f>'RAW GRADES'!F19</f>
        <v>19.2</v>
      </c>
      <c r="D22" s="70">
        <f>'RAW GRADES'!I19</f>
        <v>0</v>
      </c>
      <c r="E22" s="44">
        <f>'RAW GRADES'!AN19</f>
        <v>9.5</v>
      </c>
      <c r="F22" s="44">
        <f>'RAW GRADES'!AU19</f>
        <v>0</v>
      </c>
      <c r="G22" s="44">
        <f>'RAW GRADES'!BB19</f>
        <v>0</v>
      </c>
      <c r="H22" s="45">
        <f>'RAW GRADES'!BC19</f>
        <v>28.7</v>
      </c>
      <c r="I22" s="45">
        <f>'RAW GRADES'!BD19</f>
        <v>28.7</v>
      </c>
      <c r="J22" s="49">
        <f>'RAW GRADES'!BG19</f>
        <v>28.7</v>
      </c>
      <c r="K22" s="47">
        <f>'RAW GRADES'!BH19</f>
        <v>5</v>
      </c>
      <c r="L22" s="50" t="str">
        <f t="shared" si="0"/>
        <v>FAILED</v>
      </c>
    </row>
    <row r="23" spans="1:12">
      <c r="A23" s="41">
        <v>11</v>
      </c>
      <c r="B23" s="42" t="str">
        <f>'RAW GRADES'!C20</f>
        <v>GARCIA THEODORE SEBASTIAN A</v>
      </c>
      <c r="C23" s="48">
        <f>'RAW GRADES'!F20</f>
        <v>17.399999999999999</v>
      </c>
      <c r="D23" s="70">
        <f>'RAW GRADES'!I20</f>
        <v>0</v>
      </c>
      <c r="E23" s="44">
        <f>'RAW GRADES'!AN20</f>
        <v>4.416666666666667</v>
      </c>
      <c r="F23" s="44">
        <f>'RAW GRADES'!AU20</f>
        <v>0</v>
      </c>
      <c r="G23" s="44">
        <f>'RAW GRADES'!BB20</f>
        <v>0</v>
      </c>
      <c r="H23" s="45">
        <f>'RAW GRADES'!BC20</f>
        <v>21.816666666666666</v>
      </c>
      <c r="I23" s="45">
        <f>'RAW GRADES'!BD20</f>
        <v>21.82</v>
      </c>
      <c r="J23" s="49">
        <f>'RAW GRADES'!BG20</f>
        <v>21.816666666666666</v>
      </c>
      <c r="K23" s="47">
        <f>'RAW GRADES'!BH20</f>
        <v>5</v>
      </c>
      <c r="L23" s="50" t="str">
        <f t="shared" si="0"/>
        <v>FAILED</v>
      </c>
    </row>
    <row r="24" spans="1:12">
      <c r="A24" s="41">
        <v>12</v>
      </c>
      <c r="B24" s="42" t="str">
        <f>'RAW GRADES'!C21</f>
        <v>GUERRERO PAUL EDMAR F</v>
      </c>
      <c r="C24" s="48">
        <f>'RAW GRADES'!F21</f>
        <v>22.2</v>
      </c>
      <c r="D24" s="70">
        <f>'RAW GRADES'!I21</f>
        <v>0</v>
      </c>
      <c r="E24" s="44">
        <f>'RAW GRADES'!AN21</f>
        <v>9</v>
      </c>
      <c r="F24" s="44">
        <f>'RAW GRADES'!AU21</f>
        <v>0</v>
      </c>
      <c r="G24" s="44">
        <f>'RAW GRADES'!BB21</f>
        <v>0</v>
      </c>
      <c r="H24" s="45">
        <f>'RAW GRADES'!BC21</f>
        <v>31.2</v>
      </c>
      <c r="I24" s="45">
        <f>'RAW GRADES'!BD21</f>
        <v>31.2</v>
      </c>
      <c r="J24" s="49">
        <f>'RAW GRADES'!BG21</f>
        <v>31.2</v>
      </c>
      <c r="K24" s="47">
        <f>'RAW GRADES'!BH21</f>
        <v>5</v>
      </c>
      <c r="L24" s="50" t="str">
        <f t="shared" si="0"/>
        <v>FAILED</v>
      </c>
    </row>
    <row r="25" spans="1:12">
      <c r="A25" s="41">
        <v>13</v>
      </c>
      <c r="B25" s="42" t="str">
        <f>'RAW GRADES'!C22</f>
        <v>IMPERIO RONALD BENEDICT M</v>
      </c>
      <c r="C25" s="48">
        <f>'RAW GRADES'!F22</f>
        <v>15.6</v>
      </c>
      <c r="D25" s="70">
        <f>'RAW GRADES'!I22</f>
        <v>0</v>
      </c>
      <c r="E25" s="44">
        <f>'RAW GRADES'!AN22</f>
        <v>5.6666666666666679</v>
      </c>
      <c r="F25" s="44">
        <f>'RAW GRADES'!AU22</f>
        <v>0</v>
      </c>
      <c r="G25" s="44">
        <f>'RAW GRADES'!BB22</f>
        <v>0</v>
      </c>
      <c r="H25" s="45">
        <f>'RAW GRADES'!BC22</f>
        <v>21.266666666666666</v>
      </c>
      <c r="I25" s="45">
        <f>'RAW GRADES'!BD22</f>
        <v>21.27</v>
      </c>
      <c r="J25" s="49">
        <f>'RAW GRADES'!BG22</f>
        <v>21.266666666666666</v>
      </c>
      <c r="K25" s="47">
        <f>'RAW GRADES'!BH22</f>
        <v>5</v>
      </c>
      <c r="L25" s="50" t="str">
        <f t="shared" si="0"/>
        <v>FAILED</v>
      </c>
    </row>
    <row r="26" spans="1:12">
      <c r="A26" s="41">
        <v>14</v>
      </c>
      <c r="B26" s="42" t="str">
        <f>'RAW GRADES'!C23</f>
        <v>MABATO CHARISSE JANE S</v>
      </c>
      <c r="C26" s="48">
        <f>'RAW GRADES'!F23</f>
        <v>20.399999999999999</v>
      </c>
      <c r="D26" s="70">
        <f>'RAW GRADES'!I23</f>
        <v>0</v>
      </c>
      <c r="E26" s="44">
        <f>'RAW GRADES'!AN23</f>
        <v>8.2833333333333332</v>
      </c>
      <c r="F26" s="44">
        <f>'RAW GRADES'!AU23</f>
        <v>0</v>
      </c>
      <c r="G26" s="44">
        <f>'RAW GRADES'!BB23</f>
        <v>0</v>
      </c>
      <c r="H26" s="45">
        <f>'RAW GRADES'!BC23</f>
        <v>28.68333333333333</v>
      </c>
      <c r="I26" s="45">
        <f>'RAW GRADES'!BD23</f>
        <v>28.68</v>
      </c>
      <c r="J26" s="49">
        <f>'RAW GRADES'!BG23</f>
        <v>28.68333333333333</v>
      </c>
      <c r="K26" s="47">
        <f>'RAW GRADES'!BH23</f>
        <v>5</v>
      </c>
      <c r="L26" s="50" t="str">
        <f t="shared" si="0"/>
        <v>FAILED</v>
      </c>
    </row>
    <row r="27" spans="1:12">
      <c r="A27" s="41">
        <v>15</v>
      </c>
      <c r="B27" s="42" t="str">
        <f>'RAW GRADES'!C24</f>
        <v>MATIAS RYAN CHRISTIAN M</v>
      </c>
      <c r="C27" s="48">
        <f>'RAW GRADES'!F24</f>
        <v>21.599999999999998</v>
      </c>
      <c r="D27" s="70">
        <f>'RAW GRADES'!I24</f>
        <v>0</v>
      </c>
      <c r="E27" s="44">
        <f>'RAW GRADES'!AN24</f>
        <v>3.6666666666666674</v>
      </c>
      <c r="F27" s="44">
        <f>'RAW GRADES'!AU24</f>
        <v>0</v>
      </c>
      <c r="G27" s="44">
        <f>'RAW GRADES'!BB24</f>
        <v>0</v>
      </c>
      <c r="H27" s="45">
        <f>'RAW GRADES'!BC24</f>
        <v>25.266666666666666</v>
      </c>
      <c r="I27" s="45">
        <f>'RAW GRADES'!BD24</f>
        <v>25.27</v>
      </c>
      <c r="J27" s="49">
        <f>'RAW GRADES'!BG24</f>
        <v>25.266666666666666</v>
      </c>
      <c r="K27" s="47">
        <f>'RAW GRADES'!BH24</f>
        <v>5</v>
      </c>
      <c r="L27" s="50" t="str">
        <f t="shared" si="0"/>
        <v>FAILED</v>
      </c>
    </row>
    <row r="28" spans="1:12">
      <c r="A28" s="41">
        <v>16</v>
      </c>
      <c r="B28" s="42" t="str">
        <f>'RAW GRADES'!C25</f>
        <v>MOROÑA IRENE F</v>
      </c>
      <c r="C28" s="48">
        <f>'RAW GRADES'!F25</f>
        <v>21</v>
      </c>
      <c r="D28" s="70">
        <f>'RAW GRADES'!I25</f>
        <v>0</v>
      </c>
      <c r="E28" s="44">
        <f>'RAW GRADES'!AN25</f>
        <v>8.4166666666666661</v>
      </c>
      <c r="F28" s="44">
        <f>'RAW GRADES'!AU25</f>
        <v>0</v>
      </c>
      <c r="G28" s="44">
        <f>'RAW GRADES'!BB25</f>
        <v>0</v>
      </c>
      <c r="H28" s="45">
        <f>'RAW GRADES'!BC25</f>
        <v>29.416666666666664</v>
      </c>
      <c r="I28" s="45">
        <f>'RAW GRADES'!BD25</f>
        <v>29.42</v>
      </c>
      <c r="J28" s="49">
        <f>'RAW GRADES'!BG25</f>
        <v>29.416666666666664</v>
      </c>
      <c r="K28" s="47">
        <f>'RAW GRADES'!BH25</f>
        <v>5</v>
      </c>
      <c r="L28" s="50" t="str">
        <f t="shared" si="0"/>
        <v>FAILED</v>
      </c>
    </row>
    <row r="29" spans="1:12">
      <c r="A29" s="41">
        <v>17</v>
      </c>
      <c r="B29" s="42" t="str">
        <f>'RAW GRADES'!C26</f>
        <v>NAVA HIROSHI G</v>
      </c>
      <c r="C29" s="48">
        <f>'RAW GRADES'!F26</f>
        <v>19.8</v>
      </c>
      <c r="D29" s="70">
        <f>'RAW GRADES'!I26</f>
        <v>0</v>
      </c>
      <c r="E29" s="44">
        <f>'RAW GRADES'!AN26</f>
        <v>8.9166666666666679</v>
      </c>
      <c r="F29" s="44">
        <f>'RAW GRADES'!AU26</f>
        <v>0</v>
      </c>
      <c r="G29" s="44">
        <f>'RAW GRADES'!BB26</f>
        <v>0</v>
      </c>
      <c r="H29" s="45">
        <f>'RAW GRADES'!BC26</f>
        <v>28.716666666666669</v>
      </c>
      <c r="I29" s="45">
        <f>'RAW GRADES'!BD26</f>
        <v>28.72</v>
      </c>
      <c r="J29" s="49">
        <f>'RAW GRADES'!BG26</f>
        <v>28.716666666666669</v>
      </c>
      <c r="K29" s="47">
        <f>'RAW GRADES'!BH26</f>
        <v>5</v>
      </c>
      <c r="L29" s="50" t="str">
        <f t="shared" si="0"/>
        <v>FAILED</v>
      </c>
    </row>
    <row r="30" spans="1:12">
      <c r="A30" s="41">
        <v>18</v>
      </c>
      <c r="B30" s="42" t="str">
        <f>'RAW GRADES'!C27</f>
        <v>QUINTO JOSE MARI P</v>
      </c>
      <c r="C30" s="48">
        <f>'RAW GRADES'!F27</f>
        <v>19.2</v>
      </c>
      <c r="D30" s="70">
        <f>'RAW GRADES'!I27</f>
        <v>0</v>
      </c>
      <c r="E30" s="44">
        <f>'RAW GRADES'!AN27</f>
        <v>9.3333333333333339</v>
      </c>
      <c r="F30" s="44">
        <f>'RAW GRADES'!AU27</f>
        <v>0</v>
      </c>
      <c r="G30" s="44">
        <f>'RAW GRADES'!BB27</f>
        <v>0</v>
      </c>
      <c r="H30" s="45">
        <f>'RAW GRADES'!BC27</f>
        <v>28.533333333333331</v>
      </c>
      <c r="I30" s="45">
        <f>'RAW GRADES'!BD27</f>
        <v>28.53</v>
      </c>
      <c r="J30" s="49">
        <f>'RAW GRADES'!BG27</f>
        <v>28.533333333333331</v>
      </c>
      <c r="K30" s="47">
        <f>'RAW GRADES'!BH27</f>
        <v>5</v>
      </c>
      <c r="L30" s="50" t="str">
        <f t="shared" si="0"/>
        <v>FAILED</v>
      </c>
    </row>
    <row r="31" spans="1:12">
      <c r="A31" s="41">
        <v>19</v>
      </c>
      <c r="B31" s="42" t="str">
        <f>'RAW GRADES'!C28</f>
        <v>SALI ALLAIZA MAE F</v>
      </c>
      <c r="C31" s="48">
        <f>'RAW GRADES'!F28</f>
        <v>17.399999999999999</v>
      </c>
      <c r="D31" s="70">
        <f>'RAW GRADES'!I28</f>
        <v>0</v>
      </c>
      <c r="E31" s="44">
        <f>'RAW GRADES'!AN28</f>
        <v>7.333333333333333</v>
      </c>
      <c r="F31" s="44">
        <f>'RAW GRADES'!AU28</f>
        <v>0</v>
      </c>
      <c r="G31" s="44">
        <f>'RAW GRADES'!BB28</f>
        <v>0</v>
      </c>
      <c r="H31" s="45">
        <f>'RAW GRADES'!BC28</f>
        <v>24.733333333333331</v>
      </c>
      <c r="I31" s="45">
        <f>'RAW GRADES'!BD28</f>
        <v>24.73</v>
      </c>
      <c r="J31" s="49">
        <f>'RAW GRADES'!BG28</f>
        <v>24.733333333333331</v>
      </c>
      <c r="K31" s="47">
        <f>'RAW GRADES'!BH28</f>
        <v>5</v>
      </c>
      <c r="L31" s="50" t="str">
        <f t="shared" si="0"/>
        <v>FAILED</v>
      </c>
    </row>
    <row r="32" spans="1:12">
      <c r="A32" s="41">
        <v>20</v>
      </c>
      <c r="B32" s="42" t="str">
        <f>'RAW GRADES'!C29</f>
        <v>SULIT FRANCIS R</v>
      </c>
      <c r="C32" s="48">
        <f>'RAW GRADES'!F29</f>
        <v>22.2</v>
      </c>
      <c r="D32" s="70">
        <f>'RAW GRADES'!I29</f>
        <v>0</v>
      </c>
      <c r="E32" s="44">
        <f>'RAW GRADES'!AN29</f>
        <v>7.9166666666666679</v>
      </c>
      <c r="F32" s="44">
        <f>'RAW GRADES'!AU29</f>
        <v>0</v>
      </c>
      <c r="G32" s="44">
        <f>'RAW GRADES'!BB29</f>
        <v>0</v>
      </c>
      <c r="H32" s="45">
        <f>'RAW GRADES'!BC29</f>
        <v>30.116666666666667</v>
      </c>
      <c r="I32" s="45">
        <f>'RAW GRADES'!BD29</f>
        <v>30.12</v>
      </c>
      <c r="J32" s="49">
        <f>'RAW GRADES'!BG29</f>
        <v>30.116666666666667</v>
      </c>
      <c r="K32" s="47">
        <f>'RAW GRADES'!BH29</f>
        <v>5</v>
      </c>
      <c r="L32" s="50" t="str">
        <f t="shared" si="0"/>
        <v>FAILED</v>
      </c>
    </row>
    <row r="33" spans="1:12">
      <c r="A33" s="41">
        <v>21</v>
      </c>
      <c r="B33" s="42" t="str">
        <f>'RAW GRADES'!C30</f>
        <v>TEODORO RANDEL JOSHUA B</v>
      </c>
      <c r="C33" s="48">
        <f>'RAW GRADES'!F30</f>
        <v>18.599999999999998</v>
      </c>
      <c r="D33" s="70">
        <f>'RAW GRADES'!I30</f>
        <v>0</v>
      </c>
      <c r="E33" s="44">
        <f>'RAW GRADES'!AN30</f>
        <v>7.1666666666666679</v>
      </c>
      <c r="F33" s="44">
        <f>'RAW GRADES'!AU30</f>
        <v>0</v>
      </c>
      <c r="G33" s="44">
        <f>'RAW GRADES'!BB30</f>
        <v>0</v>
      </c>
      <c r="H33" s="45">
        <f>'RAW GRADES'!BC30</f>
        <v>25.766666666666666</v>
      </c>
      <c r="I33" s="45">
        <f>'RAW GRADES'!BD30</f>
        <v>25.77</v>
      </c>
      <c r="J33" s="49">
        <f>'RAW GRADES'!BG30</f>
        <v>25.766666666666666</v>
      </c>
      <c r="K33" s="47">
        <f>'RAW GRADES'!BH30</f>
        <v>5</v>
      </c>
      <c r="L33" s="50" t="str">
        <f t="shared" si="0"/>
        <v>FAILED</v>
      </c>
    </row>
    <row r="34" spans="1:12">
      <c r="A34" s="41">
        <v>22</v>
      </c>
      <c r="B34" s="42" t="str">
        <f>'RAW GRADES'!C31</f>
        <v>TOLIBAS DWIGHT G</v>
      </c>
      <c r="C34" s="48">
        <f>'RAW GRADES'!F31</f>
        <v>24.599999999999998</v>
      </c>
      <c r="D34" s="70">
        <f>'RAW GRADES'!I31</f>
        <v>0</v>
      </c>
      <c r="E34" s="44">
        <f>'RAW GRADES'!AN31</f>
        <v>4.3</v>
      </c>
      <c r="F34" s="44">
        <f>'RAW GRADES'!AU31</f>
        <v>0</v>
      </c>
      <c r="G34" s="44">
        <f>'RAW GRADES'!BB31</f>
        <v>0</v>
      </c>
      <c r="H34" s="45">
        <f>'RAW GRADES'!BC31</f>
        <v>28.9</v>
      </c>
      <c r="I34" s="45">
        <f>'RAW GRADES'!BD31</f>
        <v>28.9</v>
      </c>
      <c r="J34" s="49">
        <f>'RAW GRADES'!BG31</f>
        <v>28.9</v>
      </c>
      <c r="K34" s="47">
        <f>'RAW GRADES'!BH31</f>
        <v>5</v>
      </c>
      <c r="L34" s="50" t="str">
        <f t="shared" si="0"/>
        <v>FAILED</v>
      </c>
    </row>
    <row r="35" spans="1:12">
      <c r="A35" s="41">
        <v>23</v>
      </c>
      <c r="B35" s="42" t="str">
        <f>'RAW GRADES'!C32</f>
        <v xml:space="preserve">TUAZON JUDY ANN </v>
      </c>
      <c r="C35" s="48">
        <f>'RAW GRADES'!F32</f>
        <v>11.4</v>
      </c>
      <c r="D35" s="70">
        <f>'RAW GRADES'!I32</f>
        <v>0</v>
      </c>
      <c r="E35" s="44">
        <f>'RAW GRADES'!AN32</f>
        <v>6.166666666666667</v>
      </c>
      <c r="F35" s="44">
        <f>'RAW GRADES'!AU32</f>
        <v>0</v>
      </c>
      <c r="G35" s="44">
        <f>'RAW GRADES'!BB32</f>
        <v>0</v>
      </c>
      <c r="H35" s="45">
        <f>'RAW GRADES'!BC32</f>
        <v>17.566666666666666</v>
      </c>
      <c r="I35" s="45">
        <f>'RAW GRADES'!BD32</f>
        <v>17.57</v>
      </c>
      <c r="J35" s="49">
        <f>'RAW GRADES'!BG32</f>
        <v>17.566666666666666</v>
      </c>
      <c r="K35" s="47">
        <f>'RAW GRADES'!BH32</f>
        <v>5</v>
      </c>
      <c r="L35" s="50" t="str">
        <f t="shared" si="0"/>
        <v>FAILED</v>
      </c>
    </row>
    <row r="36" spans="1:12">
      <c r="A36" s="41">
        <v>24</v>
      </c>
      <c r="B36" s="42" t="str">
        <f>'RAW GRADES'!C33</f>
        <v>YABUT GERARD J</v>
      </c>
      <c r="C36" s="48">
        <f>'RAW GRADES'!F33</f>
        <v>21</v>
      </c>
      <c r="D36" s="70">
        <f>'RAW GRADES'!I33</f>
        <v>0</v>
      </c>
      <c r="E36" s="44">
        <f>'RAW GRADES'!AN33</f>
        <v>4.5</v>
      </c>
      <c r="F36" s="44">
        <f>'RAW GRADES'!AU33</f>
        <v>0</v>
      </c>
      <c r="G36" s="44">
        <f>'RAW GRADES'!BB33</f>
        <v>0</v>
      </c>
      <c r="H36" s="45">
        <f>'RAW GRADES'!BC33</f>
        <v>25.5</v>
      </c>
      <c r="I36" s="45">
        <f>'RAW GRADES'!BD33</f>
        <v>25.5</v>
      </c>
      <c r="J36" s="49">
        <f>'RAW GRADES'!BG33</f>
        <v>25.5</v>
      </c>
      <c r="K36" s="47">
        <f>'RAW GRADES'!BH33</f>
        <v>5</v>
      </c>
      <c r="L36" s="50" t="str">
        <f t="shared" si="0"/>
        <v>FAILED</v>
      </c>
    </row>
    <row r="37" spans="1:12">
      <c r="A37" s="41">
        <v>25</v>
      </c>
      <c r="B37" s="42" t="str">
        <f>'RAW GRADES'!C34</f>
        <v xml:space="preserve">  </v>
      </c>
      <c r="C37" s="48">
        <f>'RAW GRADES'!F34</f>
        <v>0</v>
      </c>
      <c r="D37" s="70">
        <f>'RAW GRADES'!I34</f>
        <v>0</v>
      </c>
      <c r="E37" s="44">
        <f>'RAW GRADES'!AN34</f>
        <v>0</v>
      </c>
      <c r="F37" s="44">
        <f>'RAW GRADES'!AU34</f>
        <v>0</v>
      </c>
      <c r="G37" s="44">
        <f>'RAW GRADES'!BB34</f>
        <v>0</v>
      </c>
      <c r="H37" s="45">
        <f>'RAW GRADES'!BC34</f>
        <v>0</v>
      </c>
      <c r="I37" s="45">
        <f>'RAW GRADES'!BD34</f>
        <v>0</v>
      </c>
      <c r="J37" s="49">
        <f>'RAW GRADES'!BG34</f>
        <v>0</v>
      </c>
      <c r="K37" s="47">
        <f>'RAW GRADES'!BH34</f>
        <v>5</v>
      </c>
      <c r="L37" s="50" t="str">
        <f t="shared" si="0"/>
        <v>FAILED</v>
      </c>
    </row>
    <row r="38" spans="1:12">
      <c r="A38" s="41">
        <v>26</v>
      </c>
      <c r="B38" s="42" t="str">
        <f>'RAW GRADES'!C35</f>
        <v xml:space="preserve">  </v>
      </c>
      <c r="C38" s="48">
        <f>'RAW GRADES'!F35</f>
        <v>0</v>
      </c>
      <c r="D38" s="70">
        <f>'RAW GRADES'!I35</f>
        <v>0</v>
      </c>
      <c r="E38" s="44">
        <f>'RAW GRADES'!AN35</f>
        <v>0</v>
      </c>
      <c r="F38" s="44">
        <f>'RAW GRADES'!AU35</f>
        <v>0</v>
      </c>
      <c r="G38" s="44">
        <f>'RAW GRADES'!BB35</f>
        <v>0</v>
      </c>
      <c r="H38" s="45">
        <f>'RAW GRADES'!BC35</f>
        <v>0</v>
      </c>
      <c r="I38" s="45">
        <f>'RAW GRADES'!BD35</f>
        <v>0</v>
      </c>
      <c r="J38" s="49">
        <f>'RAW GRADES'!BG35</f>
        <v>0</v>
      </c>
      <c r="K38" s="47">
        <f>'RAW GRADES'!BH35</f>
        <v>5</v>
      </c>
      <c r="L38" s="50" t="str">
        <f t="shared" si="0"/>
        <v>FAILED</v>
      </c>
    </row>
    <row r="39" spans="1:12">
      <c r="A39" s="41">
        <v>27</v>
      </c>
      <c r="B39" s="42" t="str">
        <f>'RAW GRADES'!C36</f>
        <v xml:space="preserve">  </v>
      </c>
      <c r="C39" s="48">
        <f>'RAW GRADES'!F36</f>
        <v>0</v>
      </c>
      <c r="D39" s="70">
        <f>'RAW GRADES'!I36</f>
        <v>0</v>
      </c>
      <c r="E39" s="44">
        <f>'RAW GRADES'!AN36</f>
        <v>0</v>
      </c>
      <c r="F39" s="44">
        <f>'RAW GRADES'!AU36</f>
        <v>0</v>
      </c>
      <c r="G39" s="44">
        <f>'RAW GRADES'!BB36</f>
        <v>0</v>
      </c>
      <c r="H39" s="45">
        <f>'RAW GRADES'!BC36</f>
        <v>0</v>
      </c>
      <c r="I39" s="45">
        <f>'RAW GRADES'!BD36</f>
        <v>0</v>
      </c>
      <c r="J39" s="49">
        <f>'RAW GRADES'!BG36</f>
        <v>0</v>
      </c>
      <c r="K39" s="47">
        <f>'RAW GRADES'!BH36</f>
        <v>5</v>
      </c>
      <c r="L39" s="50" t="str">
        <f t="shared" si="0"/>
        <v>FAILED</v>
      </c>
    </row>
    <row r="40" spans="1:12">
      <c r="A40" s="41">
        <v>28</v>
      </c>
      <c r="B40" s="42" t="str">
        <f>'RAW GRADES'!C37</f>
        <v xml:space="preserve">  </v>
      </c>
      <c r="C40" s="48">
        <f>'RAW GRADES'!F37</f>
        <v>0</v>
      </c>
      <c r="D40" s="70">
        <f>'RAW GRADES'!I37</f>
        <v>0</v>
      </c>
      <c r="E40" s="44">
        <f>'RAW GRADES'!AN37</f>
        <v>0</v>
      </c>
      <c r="F40" s="44">
        <f>'RAW GRADES'!AU37</f>
        <v>0</v>
      </c>
      <c r="G40" s="44">
        <f>'RAW GRADES'!BB37</f>
        <v>0</v>
      </c>
      <c r="H40" s="45">
        <f>'RAW GRADES'!BC37</f>
        <v>0</v>
      </c>
      <c r="I40" s="45">
        <f>'RAW GRADES'!BD37</f>
        <v>0</v>
      </c>
      <c r="J40" s="49">
        <f>'RAW GRADES'!BG37</f>
        <v>0</v>
      </c>
      <c r="K40" s="47">
        <f>'RAW GRADES'!BH37</f>
        <v>5</v>
      </c>
      <c r="L40" s="50" t="str">
        <f t="shared" si="0"/>
        <v>FAILED</v>
      </c>
    </row>
    <row r="41" spans="1:12">
      <c r="A41" s="41">
        <v>29</v>
      </c>
      <c r="B41" s="42" t="str">
        <f>'RAW GRADES'!C38</f>
        <v xml:space="preserve">  </v>
      </c>
      <c r="C41" s="48">
        <f>'RAW GRADES'!F38</f>
        <v>0</v>
      </c>
      <c r="D41" s="70">
        <f>'RAW GRADES'!I38</f>
        <v>0</v>
      </c>
      <c r="E41" s="44">
        <f>'RAW GRADES'!AN38</f>
        <v>0</v>
      </c>
      <c r="F41" s="44">
        <f>'RAW GRADES'!AU38</f>
        <v>0</v>
      </c>
      <c r="G41" s="44">
        <f>'RAW GRADES'!BB38</f>
        <v>0</v>
      </c>
      <c r="H41" s="45">
        <f>'RAW GRADES'!BC38</f>
        <v>0</v>
      </c>
      <c r="I41" s="45">
        <f>'RAW GRADES'!BD38</f>
        <v>0</v>
      </c>
      <c r="J41" s="49">
        <f>'RAW GRADES'!BG38</f>
        <v>0</v>
      </c>
      <c r="K41" s="47">
        <f>'RAW GRADES'!BH38</f>
        <v>5</v>
      </c>
      <c r="L41" s="50" t="str">
        <f t="shared" si="0"/>
        <v>FAILED</v>
      </c>
    </row>
    <row r="42" spans="1:12">
      <c r="A42" s="41">
        <v>30</v>
      </c>
      <c r="B42" s="42" t="str">
        <f>'RAW GRADES'!C39</f>
        <v xml:space="preserve">  </v>
      </c>
      <c r="C42" s="48">
        <f>'RAW GRADES'!F39</f>
        <v>0</v>
      </c>
      <c r="D42" s="70">
        <f>'RAW GRADES'!I39</f>
        <v>0</v>
      </c>
      <c r="E42" s="44">
        <f>'RAW GRADES'!AN39</f>
        <v>0</v>
      </c>
      <c r="F42" s="44">
        <f>'RAW GRADES'!AU39</f>
        <v>0</v>
      </c>
      <c r="G42" s="44">
        <f>'RAW GRADES'!BB39</f>
        <v>0</v>
      </c>
      <c r="H42" s="45">
        <f>'RAW GRADES'!BC39</f>
        <v>0</v>
      </c>
      <c r="I42" s="45">
        <f>'RAW GRADES'!BD39</f>
        <v>0</v>
      </c>
      <c r="J42" s="49">
        <f>'RAW GRADES'!BG39</f>
        <v>0</v>
      </c>
      <c r="K42" s="47">
        <f>'RAW GRADES'!BH39</f>
        <v>5</v>
      </c>
      <c r="L42" s="50" t="str">
        <f t="shared" si="0"/>
        <v>FAILED</v>
      </c>
    </row>
    <row r="43" spans="1:12">
      <c r="A43" s="41">
        <v>31</v>
      </c>
      <c r="B43" s="42" t="str">
        <f>'RAW GRADES'!C40</f>
        <v xml:space="preserve">  </v>
      </c>
      <c r="C43" s="48">
        <f>'RAW GRADES'!F40</f>
        <v>0</v>
      </c>
      <c r="D43" s="70">
        <f>'RAW GRADES'!I40</f>
        <v>0</v>
      </c>
      <c r="E43" s="44">
        <f>'RAW GRADES'!AN40</f>
        <v>0</v>
      </c>
      <c r="F43" s="44">
        <f>'RAW GRADES'!AU40</f>
        <v>0</v>
      </c>
      <c r="G43" s="44">
        <f>'RAW GRADES'!BB40</f>
        <v>0</v>
      </c>
      <c r="H43" s="45">
        <f>'RAW GRADES'!BC40</f>
        <v>0</v>
      </c>
      <c r="I43" s="45">
        <f>'RAW GRADES'!BD40</f>
        <v>0</v>
      </c>
      <c r="J43" s="49">
        <f>'RAW GRADES'!BG40</f>
        <v>0</v>
      </c>
      <c r="K43" s="47">
        <f>'RAW GRADES'!BH40</f>
        <v>5</v>
      </c>
      <c r="L43" s="50" t="str">
        <f t="shared" si="0"/>
        <v>FAILED</v>
      </c>
    </row>
    <row r="44" spans="1:12">
      <c r="A44" s="41">
        <v>32</v>
      </c>
      <c r="B44" s="42" t="str">
        <f>'RAW GRADES'!C41</f>
        <v xml:space="preserve">  </v>
      </c>
      <c r="C44" s="48">
        <f>'RAW GRADES'!F41</f>
        <v>0</v>
      </c>
      <c r="D44" s="70">
        <f>'RAW GRADES'!I41</f>
        <v>0</v>
      </c>
      <c r="E44" s="44">
        <f>'RAW GRADES'!AN41</f>
        <v>0</v>
      </c>
      <c r="F44" s="44">
        <f>'RAW GRADES'!AU41</f>
        <v>0</v>
      </c>
      <c r="G44" s="44">
        <f>'RAW GRADES'!BB41</f>
        <v>0</v>
      </c>
      <c r="H44" s="45">
        <f>'RAW GRADES'!BC41</f>
        <v>0</v>
      </c>
      <c r="I44" s="45">
        <f>'RAW GRADES'!BD41</f>
        <v>0</v>
      </c>
      <c r="J44" s="49">
        <f>'RAW GRADES'!BG41</f>
        <v>0</v>
      </c>
      <c r="K44" s="47">
        <f>'RAW GRADES'!BH41</f>
        <v>5</v>
      </c>
      <c r="L44" s="50" t="str">
        <f t="shared" si="0"/>
        <v>FAILED</v>
      </c>
    </row>
    <row r="45" spans="1:12">
      <c r="A45" s="41">
        <v>33</v>
      </c>
      <c r="B45" s="42" t="str">
        <f>'RAW GRADES'!C42</f>
        <v xml:space="preserve">  </v>
      </c>
      <c r="C45" s="48">
        <f>'RAW GRADES'!F42</f>
        <v>0</v>
      </c>
      <c r="D45" s="70">
        <f>'RAW GRADES'!I42</f>
        <v>0</v>
      </c>
      <c r="E45" s="44">
        <f>'RAW GRADES'!AN42</f>
        <v>0</v>
      </c>
      <c r="F45" s="44">
        <f>'RAW GRADES'!AU42</f>
        <v>0</v>
      </c>
      <c r="G45" s="44">
        <f>'RAW GRADES'!BB42</f>
        <v>0</v>
      </c>
      <c r="H45" s="45">
        <f>'RAW GRADES'!BC42</f>
        <v>0</v>
      </c>
      <c r="I45" s="45">
        <f>'RAW GRADES'!BD42</f>
        <v>0</v>
      </c>
      <c r="J45" s="49">
        <f>'RAW GRADES'!BG42</f>
        <v>0</v>
      </c>
      <c r="K45" s="47">
        <f>'RAW GRADES'!BH42</f>
        <v>5</v>
      </c>
      <c r="L45" s="50" t="str">
        <f t="shared" si="0"/>
        <v>FAILED</v>
      </c>
    </row>
    <row r="46" spans="1:12">
      <c r="A46" s="41">
        <v>34</v>
      </c>
      <c r="B46" s="42" t="str">
        <f>'RAW GRADES'!C43</f>
        <v xml:space="preserve">  </v>
      </c>
      <c r="C46" s="48">
        <f>'RAW GRADES'!F43</f>
        <v>0</v>
      </c>
      <c r="D46" s="70">
        <f>'RAW GRADES'!I43</f>
        <v>0</v>
      </c>
      <c r="E46" s="44">
        <f>'RAW GRADES'!AN43</f>
        <v>0</v>
      </c>
      <c r="F46" s="44">
        <f>'RAW GRADES'!AU43</f>
        <v>0</v>
      </c>
      <c r="G46" s="44">
        <f>'RAW GRADES'!BB43</f>
        <v>0</v>
      </c>
      <c r="H46" s="45">
        <f>'RAW GRADES'!BC43</f>
        <v>0</v>
      </c>
      <c r="I46" s="45">
        <f>'RAW GRADES'!BD43</f>
        <v>0</v>
      </c>
      <c r="J46" s="49">
        <f>'RAW GRADES'!BG43</f>
        <v>0</v>
      </c>
      <c r="K46" s="47">
        <f>'RAW GRADES'!BH43</f>
        <v>5</v>
      </c>
      <c r="L46" s="50" t="str">
        <f t="shared" si="0"/>
        <v>FAILED</v>
      </c>
    </row>
    <row r="47" spans="1:12">
      <c r="A47" s="41">
        <v>35</v>
      </c>
      <c r="B47" s="42" t="str">
        <f>'RAW GRADES'!C44</f>
        <v xml:space="preserve">  </v>
      </c>
      <c r="C47" s="48">
        <f>'RAW GRADES'!F44</f>
        <v>0</v>
      </c>
      <c r="D47" s="70">
        <f>'RAW GRADES'!I44</f>
        <v>0</v>
      </c>
      <c r="E47" s="44">
        <f>'RAW GRADES'!AN44</f>
        <v>0</v>
      </c>
      <c r="F47" s="44">
        <f>'RAW GRADES'!AU44</f>
        <v>0</v>
      </c>
      <c r="G47" s="44">
        <f>'RAW GRADES'!BB44</f>
        <v>0</v>
      </c>
      <c r="H47" s="45">
        <f>'RAW GRADES'!BC44</f>
        <v>0</v>
      </c>
      <c r="I47" s="45">
        <f>'RAW GRADES'!BD44</f>
        <v>0</v>
      </c>
      <c r="J47" s="49">
        <f>'RAW GRADES'!BG44</f>
        <v>0</v>
      </c>
      <c r="K47" s="47">
        <f>'RAW GRADES'!BH44</f>
        <v>5</v>
      </c>
      <c r="L47" s="50" t="str">
        <f t="shared" si="0"/>
        <v>FAILED</v>
      </c>
    </row>
    <row r="48" spans="1:12">
      <c r="A48" s="41">
        <v>36</v>
      </c>
      <c r="B48" s="42" t="str">
        <f>'RAW GRADES'!C45</f>
        <v xml:space="preserve">  </v>
      </c>
      <c r="C48" s="48">
        <f>'RAW GRADES'!F45</f>
        <v>0</v>
      </c>
      <c r="D48" s="70">
        <f>'RAW GRADES'!I45</f>
        <v>0</v>
      </c>
      <c r="E48" s="44">
        <f>'RAW GRADES'!AN45</f>
        <v>0</v>
      </c>
      <c r="F48" s="44">
        <f>'RAW GRADES'!AU45</f>
        <v>0</v>
      </c>
      <c r="G48" s="44">
        <f>'RAW GRADES'!BB45</f>
        <v>0</v>
      </c>
      <c r="H48" s="45">
        <f>'RAW GRADES'!BC45</f>
        <v>0</v>
      </c>
      <c r="I48" s="45">
        <f>'RAW GRADES'!BD45</f>
        <v>0</v>
      </c>
      <c r="J48" s="49">
        <f>'RAW GRADES'!BG45</f>
        <v>0</v>
      </c>
      <c r="K48" s="47">
        <f>'RAW GRADES'!BH45</f>
        <v>5</v>
      </c>
      <c r="L48" s="50" t="str">
        <f t="shared" si="0"/>
        <v>FAILED</v>
      </c>
    </row>
    <row r="49" spans="1:12">
      <c r="A49" s="41">
        <v>37</v>
      </c>
      <c r="B49" s="42" t="str">
        <f>'RAW GRADES'!C46</f>
        <v xml:space="preserve">  </v>
      </c>
      <c r="C49" s="48">
        <f>'RAW GRADES'!F46</f>
        <v>0</v>
      </c>
      <c r="D49" s="70">
        <f>'RAW GRADES'!I46</f>
        <v>0</v>
      </c>
      <c r="E49" s="44">
        <f>'RAW GRADES'!AN46</f>
        <v>0</v>
      </c>
      <c r="F49" s="44">
        <f>'RAW GRADES'!AU46</f>
        <v>0</v>
      </c>
      <c r="G49" s="44">
        <f>'RAW GRADES'!BB46</f>
        <v>0</v>
      </c>
      <c r="H49" s="45">
        <f>'RAW GRADES'!BC46</f>
        <v>0</v>
      </c>
      <c r="I49" s="45">
        <f>'RAW GRADES'!BD46</f>
        <v>0</v>
      </c>
      <c r="J49" s="49">
        <f>'RAW GRADES'!BG46</f>
        <v>0</v>
      </c>
      <c r="K49" s="47">
        <f>'RAW GRADES'!BH46</f>
        <v>5</v>
      </c>
      <c r="L49" s="50" t="str">
        <f t="shared" si="0"/>
        <v>FAILED</v>
      </c>
    </row>
    <row r="50" spans="1:12">
      <c r="A50" s="41">
        <v>38</v>
      </c>
      <c r="B50" s="42" t="str">
        <f>'RAW GRADES'!C47</f>
        <v xml:space="preserve">  </v>
      </c>
      <c r="C50" s="48">
        <f>'RAW GRADES'!F47</f>
        <v>0</v>
      </c>
      <c r="D50" s="70">
        <f>'RAW GRADES'!I47</f>
        <v>0</v>
      </c>
      <c r="E50" s="44">
        <f>'RAW GRADES'!AN47</f>
        <v>0</v>
      </c>
      <c r="F50" s="44">
        <f>'RAW GRADES'!AU47</f>
        <v>0</v>
      </c>
      <c r="G50" s="44">
        <f>'RAW GRADES'!BB47</f>
        <v>0</v>
      </c>
      <c r="H50" s="45">
        <f>'RAW GRADES'!BC47</f>
        <v>0</v>
      </c>
      <c r="I50" s="45">
        <f>'RAW GRADES'!BD47</f>
        <v>0</v>
      </c>
      <c r="J50" s="49">
        <f>'RAW GRADES'!BG47</f>
        <v>0</v>
      </c>
      <c r="K50" s="47">
        <f>'RAW GRADES'!BH47</f>
        <v>5</v>
      </c>
      <c r="L50" s="50" t="str">
        <f t="shared" si="0"/>
        <v>FAILED</v>
      </c>
    </row>
    <row r="51" spans="1:12">
      <c r="A51" s="41">
        <v>39</v>
      </c>
      <c r="B51" s="42" t="str">
        <f>'RAW GRADES'!C48</f>
        <v xml:space="preserve">  </v>
      </c>
      <c r="C51" s="48">
        <f>'RAW GRADES'!F48</f>
        <v>0</v>
      </c>
      <c r="D51" s="70">
        <f>'RAW GRADES'!I48</f>
        <v>0</v>
      </c>
      <c r="E51" s="44">
        <f>'RAW GRADES'!AN48</f>
        <v>0</v>
      </c>
      <c r="F51" s="44">
        <f>'RAW GRADES'!AU48</f>
        <v>0</v>
      </c>
      <c r="G51" s="44">
        <f>'RAW GRADES'!BB48</f>
        <v>0</v>
      </c>
      <c r="H51" s="45">
        <f>'RAW GRADES'!BC48</f>
        <v>0</v>
      </c>
      <c r="I51" s="45">
        <f>'RAW GRADES'!BD48</f>
        <v>0</v>
      </c>
      <c r="J51" s="49">
        <f>'RAW GRADES'!BG48</f>
        <v>0</v>
      </c>
      <c r="K51" s="47">
        <f>'RAW GRADES'!BH48</f>
        <v>5</v>
      </c>
      <c r="L51" s="50" t="str">
        <f t="shared" si="0"/>
        <v>FAILED</v>
      </c>
    </row>
    <row r="52" spans="1:12">
      <c r="A52" s="41">
        <v>40</v>
      </c>
      <c r="B52" s="42" t="str">
        <f>'RAW GRADES'!C49</f>
        <v xml:space="preserve">  </v>
      </c>
      <c r="C52" s="48">
        <f>'RAW GRADES'!F49</f>
        <v>0</v>
      </c>
      <c r="D52" s="70">
        <f>'RAW GRADES'!I49</f>
        <v>0</v>
      </c>
      <c r="E52" s="44">
        <f>'RAW GRADES'!AN49</f>
        <v>0</v>
      </c>
      <c r="F52" s="44">
        <f>'RAW GRADES'!AU49</f>
        <v>0</v>
      </c>
      <c r="G52" s="44">
        <f>'RAW GRADES'!BB49</f>
        <v>0</v>
      </c>
      <c r="H52" s="45">
        <f>'RAW GRADES'!BC49</f>
        <v>0</v>
      </c>
      <c r="I52" s="45">
        <f>'RAW GRADES'!BD49</f>
        <v>0</v>
      </c>
      <c r="J52" s="49">
        <f>'RAW GRADES'!BG49</f>
        <v>0</v>
      </c>
      <c r="K52" s="47">
        <f>'RAW GRADES'!BH49</f>
        <v>5</v>
      </c>
      <c r="L52" s="50" t="str">
        <f t="shared" si="0"/>
        <v>FAILED</v>
      </c>
    </row>
    <row r="53" spans="1:12">
      <c r="A53" s="41">
        <v>41</v>
      </c>
      <c r="B53" s="42" t="str">
        <f>'RAW GRADES'!C50</f>
        <v xml:space="preserve">  </v>
      </c>
      <c r="C53" s="48">
        <f>'RAW GRADES'!F50</f>
        <v>0</v>
      </c>
      <c r="D53" s="70">
        <f>'RAW GRADES'!I50</f>
        <v>0</v>
      </c>
      <c r="E53" s="44">
        <f>'RAW GRADES'!AN50</f>
        <v>0</v>
      </c>
      <c r="F53" s="44">
        <f>'RAW GRADES'!AU50</f>
        <v>0</v>
      </c>
      <c r="G53" s="44">
        <f>'RAW GRADES'!BB50</f>
        <v>0</v>
      </c>
      <c r="H53" s="45">
        <f>'RAW GRADES'!BC50</f>
        <v>0</v>
      </c>
      <c r="I53" s="45">
        <f>'RAW GRADES'!BD50</f>
        <v>0</v>
      </c>
      <c r="J53" s="49">
        <f>'RAW GRADES'!BG50</f>
        <v>0</v>
      </c>
      <c r="K53" s="47">
        <f>'RAW GRADES'!BH50</f>
        <v>5</v>
      </c>
      <c r="L53" s="50" t="str">
        <f t="shared" si="0"/>
        <v>FAILED</v>
      </c>
    </row>
    <row r="54" spans="1:12">
      <c r="A54" s="41">
        <v>42</v>
      </c>
      <c r="B54" s="42" t="str">
        <f>'RAW GRADES'!C51</f>
        <v xml:space="preserve">  </v>
      </c>
      <c r="C54" s="48">
        <f>'RAW GRADES'!F51</f>
        <v>0</v>
      </c>
      <c r="D54" s="70">
        <f>'RAW GRADES'!I51</f>
        <v>0</v>
      </c>
      <c r="E54" s="44">
        <f>'RAW GRADES'!AN51</f>
        <v>0</v>
      </c>
      <c r="F54" s="44">
        <f>'RAW GRADES'!AU51</f>
        <v>0</v>
      </c>
      <c r="G54" s="44">
        <f>'RAW GRADES'!BB51</f>
        <v>0</v>
      </c>
      <c r="H54" s="45">
        <f>'RAW GRADES'!BC51</f>
        <v>0</v>
      </c>
      <c r="I54" s="45">
        <f>'RAW GRADES'!BD51</f>
        <v>0</v>
      </c>
      <c r="J54" s="49">
        <f>'RAW GRADES'!BG51</f>
        <v>0</v>
      </c>
      <c r="K54" s="47">
        <f>'RAW GRADES'!BH51</f>
        <v>5</v>
      </c>
      <c r="L54" s="50" t="str">
        <f t="shared" si="0"/>
        <v>FAILED</v>
      </c>
    </row>
    <row r="55" spans="1:12">
      <c r="A55" s="41">
        <v>43</v>
      </c>
      <c r="B55" s="42" t="str">
        <f>'RAW GRADES'!C52</f>
        <v xml:space="preserve">  </v>
      </c>
      <c r="C55" s="48">
        <f>'RAW GRADES'!F52</f>
        <v>0</v>
      </c>
      <c r="D55" s="70">
        <f>'RAW GRADES'!I52</f>
        <v>0</v>
      </c>
      <c r="E55" s="44">
        <f>'RAW GRADES'!AN52</f>
        <v>0</v>
      </c>
      <c r="F55" s="44">
        <f>'RAW GRADES'!AU52</f>
        <v>0</v>
      </c>
      <c r="G55" s="44">
        <f>'RAW GRADES'!BB52</f>
        <v>0</v>
      </c>
      <c r="H55" s="45">
        <f>'RAW GRADES'!BC52</f>
        <v>0</v>
      </c>
      <c r="I55" s="45">
        <f>'RAW GRADES'!BD52</f>
        <v>0</v>
      </c>
      <c r="J55" s="49">
        <f>'RAW GRADES'!BG52</f>
        <v>0</v>
      </c>
      <c r="K55" s="47">
        <f>'RAW GRADES'!BH52</f>
        <v>5</v>
      </c>
      <c r="L55" s="50" t="str">
        <f t="shared" si="0"/>
        <v>FAILED</v>
      </c>
    </row>
    <row r="56" spans="1:12">
      <c r="A56" s="41">
        <v>44</v>
      </c>
      <c r="B56" s="42" t="str">
        <f>'RAW GRADES'!C53</f>
        <v xml:space="preserve">  </v>
      </c>
      <c r="C56" s="48">
        <f>'RAW GRADES'!F53</f>
        <v>0</v>
      </c>
      <c r="D56" s="70">
        <f>'RAW GRADES'!I53</f>
        <v>0</v>
      </c>
      <c r="E56" s="44">
        <f>'RAW GRADES'!AN53</f>
        <v>0</v>
      </c>
      <c r="F56" s="44">
        <f>'RAW GRADES'!AU53</f>
        <v>0</v>
      </c>
      <c r="G56" s="44">
        <f>'RAW GRADES'!BB53</f>
        <v>0</v>
      </c>
      <c r="H56" s="45">
        <f>'RAW GRADES'!BC53</f>
        <v>0</v>
      </c>
      <c r="I56" s="45">
        <f>'RAW GRADES'!BD53</f>
        <v>0</v>
      </c>
      <c r="J56" s="49">
        <f>'RAW GRADES'!BG53</f>
        <v>0</v>
      </c>
      <c r="K56" s="47">
        <f>'RAW GRADES'!BH53</f>
        <v>5</v>
      </c>
      <c r="L56" s="50" t="str">
        <f t="shared" si="0"/>
        <v>FAILED</v>
      </c>
    </row>
    <row r="57" spans="1:12">
      <c r="A57" s="41">
        <v>45</v>
      </c>
      <c r="B57" s="42" t="str">
        <f>'RAW GRADES'!C54</f>
        <v xml:space="preserve">  </v>
      </c>
      <c r="C57" s="48">
        <f>'RAW GRADES'!F54</f>
        <v>0</v>
      </c>
      <c r="D57" s="70">
        <f>'RAW GRADES'!I54</f>
        <v>0</v>
      </c>
      <c r="E57" s="44">
        <f>'RAW GRADES'!AN54</f>
        <v>0</v>
      </c>
      <c r="F57" s="44">
        <f>'RAW GRADES'!AU54</f>
        <v>0</v>
      </c>
      <c r="G57" s="44">
        <f>'RAW GRADES'!BB54</f>
        <v>0</v>
      </c>
      <c r="H57" s="45">
        <f>'RAW GRADES'!BC54</f>
        <v>0</v>
      </c>
      <c r="I57" s="45">
        <f>'RAW GRADES'!BD54</f>
        <v>0</v>
      </c>
      <c r="J57" s="49">
        <f>'RAW GRADES'!BG54</f>
        <v>0</v>
      </c>
      <c r="K57" s="47">
        <f>'RAW GRADES'!BH54</f>
        <v>5</v>
      </c>
      <c r="L57" s="50" t="str">
        <f t="shared" si="0"/>
        <v>FAILED</v>
      </c>
    </row>
    <row r="58" spans="1:12" hidden="1">
      <c r="A58" s="41">
        <v>46</v>
      </c>
      <c r="B58" s="42" t="str">
        <f>'RAW GRADES'!C55</f>
        <v xml:space="preserve">  </v>
      </c>
      <c r="C58" s="48">
        <f>'RAW GRADES'!F55</f>
        <v>0</v>
      </c>
      <c r="D58" s="70">
        <f>'RAW GRADES'!I55</f>
        <v>0</v>
      </c>
      <c r="E58" s="44">
        <f>'RAW GRADES'!AN55</f>
        <v>0</v>
      </c>
      <c r="F58" s="44">
        <f>'RAW GRADES'!AU55</f>
        <v>0</v>
      </c>
      <c r="G58" s="44">
        <f>'RAW GRADES'!BB55</f>
        <v>0</v>
      </c>
      <c r="H58" s="45">
        <f>'RAW GRADES'!BC55</f>
        <v>0</v>
      </c>
      <c r="I58" s="45">
        <f>'RAW GRADES'!BD55</f>
        <v>0</v>
      </c>
      <c r="J58" s="49">
        <f>'RAW GRADES'!BG55</f>
        <v>0</v>
      </c>
      <c r="K58" s="47">
        <f>'RAW GRADES'!BH55</f>
        <v>5</v>
      </c>
      <c r="L58" s="50" t="str">
        <f t="shared" si="0"/>
        <v>FAILED</v>
      </c>
    </row>
    <row r="59" spans="1:12" hidden="1">
      <c r="A59" s="41">
        <v>47</v>
      </c>
      <c r="B59" s="42" t="str">
        <f>'RAW GRADES'!C56</f>
        <v xml:space="preserve">  </v>
      </c>
      <c r="C59" s="48">
        <f>'RAW GRADES'!F56</f>
        <v>0</v>
      </c>
      <c r="D59" s="70">
        <f>'RAW GRADES'!I56</f>
        <v>0</v>
      </c>
      <c r="E59" s="44">
        <f>'RAW GRADES'!AN56</f>
        <v>0</v>
      </c>
      <c r="F59" s="44">
        <f>'RAW GRADES'!AU56</f>
        <v>0</v>
      </c>
      <c r="G59" s="44">
        <f>'RAW GRADES'!BB56</f>
        <v>0</v>
      </c>
      <c r="H59" s="45">
        <f>'RAW GRADES'!BC56</f>
        <v>0</v>
      </c>
      <c r="I59" s="45">
        <f>'RAW GRADES'!BD56</f>
        <v>0</v>
      </c>
      <c r="J59" s="49">
        <f>'RAW GRADES'!BG56</f>
        <v>0</v>
      </c>
      <c r="K59" s="47">
        <f>'RAW GRADES'!BH56</f>
        <v>5</v>
      </c>
      <c r="L59" s="50" t="str">
        <f t="shared" si="0"/>
        <v>FAILED</v>
      </c>
    </row>
    <row r="60" spans="1:12" hidden="1">
      <c r="A60" s="41">
        <v>48</v>
      </c>
      <c r="B60" s="42" t="str">
        <f>'RAW GRADES'!C57</f>
        <v xml:space="preserve">  </v>
      </c>
      <c r="C60" s="48">
        <f>'RAW GRADES'!F57</f>
        <v>0</v>
      </c>
      <c r="D60" s="70">
        <f>'RAW GRADES'!I57</f>
        <v>0</v>
      </c>
      <c r="E60" s="44">
        <f>'RAW GRADES'!AN57</f>
        <v>0</v>
      </c>
      <c r="F60" s="44">
        <f>'RAW GRADES'!AU57</f>
        <v>0</v>
      </c>
      <c r="G60" s="44">
        <f>'RAW GRADES'!BB57</f>
        <v>0</v>
      </c>
      <c r="H60" s="45">
        <f>'RAW GRADES'!BC57</f>
        <v>0</v>
      </c>
      <c r="I60" s="45">
        <f>'RAW GRADES'!BD57</f>
        <v>0</v>
      </c>
      <c r="J60" s="49">
        <f>'RAW GRADES'!BG57</f>
        <v>0</v>
      </c>
      <c r="K60" s="47">
        <f>'RAW GRADES'!BH57</f>
        <v>5</v>
      </c>
      <c r="L60" s="50" t="str">
        <f t="shared" si="0"/>
        <v>FAILED</v>
      </c>
    </row>
    <row r="61" spans="1:12" hidden="1">
      <c r="A61" s="41">
        <v>49</v>
      </c>
      <c r="B61" s="42" t="str">
        <f>'RAW GRADES'!C58</f>
        <v xml:space="preserve">  </v>
      </c>
      <c r="C61" s="48">
        <f>'RAW GRADES'!F58</f>
        <v>0</v>
      </c>
      <c r="D61" s="70">
        <f>'RAW GRADES'!I58</f>
        <v>0</v>
      </c>
      <c r="E61" s="44">
        <f>'RAW GRADES'!AN58</f>
        <v>0</v>
      </c>
      <c r="F61" s="44">
        <f>'RAW GRADES'!AU58</f>
        <v>0</v>
      </c>
      <c r="G61" s="44">
        <f>'RAW GRADES'!BB58</f>
        <v>0</v>
      </c>
      <c r="H61" s="45">
        <f>'RAW GRADES'!BC58</f>
        <v>0</v>
      </c>
      <c r="I61" s="45">
        <f>'RAW GRADES'!BD58</f>
        <v>0</v>
      </c>
      <c r="J61" s="49">
        <f>'RAW GRADES'!BG58</f>
        <v>0</v>
      </c>
      <c r="K61" s="47">
        <f>'RAW GRADES'!BH58</f>
        <v>5</v>
      </c>
      <c r="L61" s="50" t="str">
        <f t="shared" si="0"/>
        <v>FAILED</v>
      </c>
    </row>
    <row r="62" spans="1:12" hidden="1">
      <c r="A62" s="41">
        <v>50</v>
      </c>
      <c r="B62" s="42" t="str">
        <f>'RAW GRADES'!C59</f>
        <v xml:space="preserve">  </v>
      </c>
      <c r="C62" s="48">
        <f>'RAW GRADES'!F59</f>
        <v>0</v>
      </c>
      <c r="D62" s="70">
        <f>'RAW GRADES'!I59</f>
        <v>0</v>
      </c>
      <c r="E62" s="44">
        <f>'RAW GRADES'!AN59</f>
        <v>0</v>
      </c>
      <c r="F62" s="44">
        <f>'RAW GRADES'!AU59</f>
        <v>0</v>
      </c>
      <c r="G62" s="44">
        <f>'RAW GRADES'!BB59</f>
        <v>0</v>
      </c>
      <c r="H62" s="45">
        <f>'RAW GRADES'!BC59</f>
        <v>0</v>
      </c>
      <c r="I62" s="45">
        <f>'RAW GRADES'!BD59</f>
        <v>0</v>
      </c>
      <c r="J62" s="49">
        <f>'RAW GRADES'!BG59</f>
        <v>0</v>
      </c>
      <c r="K62" s="47">
        <f>'RAW GRADES'!BH59</f>
        <v>5</v>
      </c>
      <c r="L62" s="50" t="str">
        <f t="shared" si="0"/>
        <v>FAILED</v>
      </c>
    </row>
    <row r="63" spans="1:12" hidden="1">
      <c r="A63" s="41">
        <v>51</v>
      </c>
      <c r="B63" s="42" t="str">
        <f>'RAW GRADES'!C60</f>
        <v xml:space="preserve">  </v>
      </c>
      <c r="C63" s="48">
        <f>'RAW GRADES'!F60</f>
        <v>0</v>
      </c>
      <c r="D63" s="70">
        <f>'RAW GRADES'!I60</f>
        <v>0</v>
      </c>
      <c r="E63" s="44">
        <f>'RAW GRADES'!AN60</f>
        <v>0</v>
      </c>
      <c r="F63" s="44">
        <f>'RAW GRADES'!AU60</f>
        <v>0</v>
      </c>
      <c r="G63" s="44">
        <f>'RAW GRADES'!BB60</f>
        <v>0</v>
      </c>
      <c r="H63" s="45">
        <f>'RAW GRADES'!BC60</f>
        <v>0</v>
      </c>
      <c r="I63" s="45">
        <f>'RAW GRADES'!BD60</f>
        <v>0</v>
      </c>
      <c r="J63" s="49">
        <f>'RAW GRADES'!BG60</f>
        <v>0</v>
      </c>
      <c r="K63" s="47">
        <f>'RAW GRADES'!BH60</f>
        <v>5</v>
      </c>
      <c r="L63" s="50" t="str">
        <f t="shared" si="0"/>
        <v>FAILED</v>
      </c>
    </row>
    <row r="64" spans="1:12" hidden="1">
      <c r="A64" s="41">
        <v>52</v>
      </c>
      <c r="B64" s="42" t="str">
        <f>'RAW GRADES'!C61</f>
        <v xml:space="preserve">  </v>
      </c>
      <c r="C64" s="48">
        <f>'RAW GRADES'!F61</f>
        <v>0</v>
      </c>
      <c r="D64" s="70">
        <f>'RAW GRADES'!I61</f>
        <v>0</v>
      </c>
      <c r="E64" s="44">
        <f>'RAW GRADES'!AN61</f>
        <v>0</v>
      </c>
      <c r="F64" s="44">
        <f>'RAW GRADES'!AU61</f>
        <v>0</v>
      </c>
      <c r="G64" s="44">
        <f>'RAW GRADES'!BB61</f>
        <v>0</v>
      </c>
      <c r="H64" s="45">
        <f>'RAW GRADES'!BC61</f>
        <v>0</v>
      </c>
      <c r="I64" s="45">
        <f>'RAW GRADES'!BD61</f>
        <v>0</v>
      </c>
      <c r="J64" s="49">
        <f>'RAW GRADES'!BG61</f>
        <v>0</v>
      </c>
      <c r="K64" s="47">
        <f>'RAW GRADES'!BH61</f>
        <v>5</v>
      </c>
      <c r="L64" s="50" t="str">
        <f t="shared" si="0"/>
        <v>FAILED</v>
      </c>
    </row>
    <row r="65" spans="1:12" hidden="1">
      <c r="A65" s="41">
        <v>53</v>
      </c>
      <c r="B65" s="42" t="str">
        <f>'RAW GRADES'!C62</f>
        <v xml:space="preserve">  </v>
      </c>
      <c r="C65" s="48">
        <f>'RAW GRADES'!F62</f>
        <v>0</v>
      </c>
      <c r="D65" s="70">
        <f>'RAW GRADES'!I62</f>
        <v>0</v>
      </c>
      <c r="E65" s="44">
        <f>'RAW GRADES'!AN62</f>
        <v>0</v>
      </c>
      <c r="F65" s="44">
        <f>'RAW GRADES'!AU62</f>
        <v>0</v>
      </c>
      <c r="G65" s="44">
        <f>'RAW GRADES'!BB62</f>
        <v>0</v>
      </c>
      <c r="H65" s="45">
        <f>'RAW GRADES'!BC62</f>
        <v>0</v>
      </c>
      <c r="I65" s="45">
        <f>'RAW GRADES'!BD62</f>
        <v>0</v>
      </c>
      <c r="J65" s="49">
        <f>'RAW GRADES'!BG62</f>
        <v>0</v>
      </c>
      <c r="K65" s="47">
        <f>'RAW GRADES'!BH62</f>
        <v>5</v>
      </c>
      <c r="L65" s="50" t="str">
        <f t="shared" si="0"/>
        <v>FAILED</v>
      </c>
    </row>
    <row r="66" spans="1:12" hidden="1">
      <c r="A66" s="41">
        <v>54</v>
      </c>
      <c r="B66" s="42" t="str">
        <f>'RAW GRADES'!C63</f>
        <v xml:space="preserve">  </v>
      </c>
      <c r="C66" s="48">
        <f>'RAW GRADES'!F63</f>
        <v>0</v>
      </c>
      <c r="D66" s="70">
        <f>'RAW GRADES'!I63</f>
        <v>0</v>
      </c>
      <c r="E66" s="44">
        <f>'RAW GRADES'!AN63</f>
        <v>0</v>
      </c>
      <c r="F66" s="44">
        <f>'RAW GRADES'!AU63</f>
        <v>0</v>
      </c>
      <c r="G66" s="44">
        <f>'RAW GRADES'!BB63</f>
        <v>0</v>
      </c>
      <c r="H66" s="45">
        <f>'RAW GRADES'!BC63</f>
        <v>0</v>
      </c>
      <c r="I66" s="45">
        <f>'RAW GRADES'!BD63</f>
        <v>0</v>
      </c>
      <c r="J66" s="49">
        <f>'RAW GRADES'!BG63</f>
        <v>0</v>
      </c>
      <c r="K66" s="47">
        <f>'RAW GRADES'!BH63</f>
        <v>5</v>
      </c>
      <c r="L66" s="50" t="str">
        <f t="shared" si="0"/>
        <v>FAILED</v>
      </c>
    </row>
    <row r="67" spans="1:12" hidden="1">
      <c r="A67" s="41">
        <v>55</v>
      </c>
      <c r="B67" s="42" t="str">
        <f>'RAW GRADES'!C64</f>
        <v xml:space="preserve">  </v>
      </c>
      <c r="C67" s="48">
        <f>'RAW GRADES'!F64</f>
        <v>0</v>
      </c>
      <c r="D67" s="70">
        <f>'RAW GRADES'!I64</f>
        <v>0</v>
      </c>
      <c r="E67" s="44">
        <f>'RAW GRADES'!AN64</f>
        <v>0</v>
      </c>
      <c r="F67" s="44">
        <f>'RAW GRADES'!AU64</f>
        <v>0</v>
      </c>
      <c r="G67" s="44">
        <f>'RAW GRADES'!BB64</f>
        <v>0</v>
      </c>
      <c r="H67" s="45">
        <f>'RAW GRADES'!BC64</f>
        <v>0</v>
      </c>
      <c r="I67" s="45">
        <f>'RAW GRADES'!BD64</f>
        <v>0</v>
      </c>
      <c r="J67" s="49">
        <f>'RAW GRADES'!BG64</f>
        <v>0</v>
      </c>
      <c r="K67" s="47">
        <f>'RAW GRADES'!BH64</f>
        <v>5</v>
      </c>
      <c r="L67" s="50" t="str">
        <f t="shared" si="0"/>
        <v>FAILED</v>
      </c>
    </row>
    <row r="68" spans="1:12" hidden="1">
      <c r="A68" s="41">
        <v>56</v>
      </c>
      <c r="B68" s="42" t="str">
        <f>'RAW GRADES'!C65</f>
        <v xml:space="preserve">  </v>
      </c>
      <c r="C68" s="48">
        <f>'RAW GRADES'!F65</f>
        <v>0</v>
      </c>
      <c r="D68" s="70">
        <f>'RAW GRADES'!I65</f>
        <v>0</v>
      </c>
      <c r="E68" s="44">
        <f>'RAW GRADES'!AN65</f>
        <v>0</v>
      </c>
      <c r="F68" s="44">
        <f>'RAW GRADES'!AU65</f>
        <v>0</v>
      </c>
      <c r="G68" s="44">
        <f>'RAW GRADES'!BB65</f>
        <v>0</v>
      </c>
      <c r="H68" s="45">
        <f>'RAW GRADES'!BC65</f>
        <v>0</v>
      </c>
      <c r="I68" s="45">
        <f>'RAW GRADES'!BD65</f>
        <v>0</v>
      </c>
      <c r="J68" s="49">
        <f>'RAW GRADES'!BG65</f>
        <v>0</v>
      </c>
      <c r="K68" s="47">
        <f>'RAW GRADES'!BH65</f>
        <v>5</v>
      </c>
      <c r="L68" s="50" t="str">
        <f t="shared" si="0"/>
        <v>FAILED</v>
      </c>
    </row>
    <row r="69" spans="1:12" hidden="1">
      <c r="A69" s="41">
        <v>57</v>
      </c>
      <c r="B69" s="42" t="str">
        <f>'RAW GRADES'!C66</f>
        <v xml:space="preserve">  </v>
      </c>
      <c r="C69" s="48">
        <f>'RAW GRADES'!F66</f>
        <v>0</v>
      </c>
      <c r="D69" s="70">
        <f>'RAW GRADES'!I66</f>
        <v>0</v>
      </c>
      <c r="E69" s="44">
        <f>'RAW GRADES'!AN66</f>
        <v>0</v>
      </c>
      <c r="F69" s="44">
        <f>'RAW GRADES'!AU66</f>
        <v>0</v>
      </c>
      <c r="G69" s="44">
        <f>'RAW GRADES'!BB66</f>
        <v>0</v>
      </c>
      <c r="H69" s="45">
        <f>'RAW GRADES'!BC66</f>
        <v>0</v>
      </c>
      <c r="I69" s="45">
        <f>'RAW GRADES'!BD66</f>
        <v>0</v>
      </c>
      <c r="J69" s="49">
        <f>'RAW GRADES'!BG66</f>
        <v>0</v>
      </c>
      <c r="K69" s="47">
        <f>'RAW GRADES'!BH66</f>
        <v>5</v>
      </c>
      <c r="L69" s="50" t="str">
        <f t="shared" si="0"/>
        <v>FAILED</v>
      </c>
    </row>
    <row r="70" spans="1:12" hidden="1">
      <c r="A70" s="41">
        <v>58</v>
      </c>
      <c r="B70" s="42" t="str">
        <f>'RAW GRADES'!C67</f>
        <v xml:space="preserve">  </v>
      </c>
      <c r="C70" s="48">
        <f>'RAW GRADES'!F67</f>
        <v>0</v>
      </c>
      <c r="D70" s="70">
        <f>'RAW GRADES'!I67</f>
        <v>0</v>
      </c>
      <c r="E70" s="44">
        <f>'RAW GRADES'!AN67</f>
        <v>0</v>
      </c>
      <c r="F70" s="44">
        <f>'RAW GRADES'!AU67</f>
        <v>0</v>
      </c>
      <c r="G70" s="44">
        <f>'RAW GRADES'!BB67</f>
        <v>0</v>
      </c>
      <c r="H70" s="45">
        <f>'RAW GRADES'!BC67</f>
        <v>0</v>
      </c>
      <c r="I70" s="45">
        <f>'RAW GRADES'!BD67</f>
        <v>0</v>
      </c>
      <c r="J70" s="49">
        <f>'RAW GRADES'!BG67</f>
        <v>0</v>
      </c>
      <c r="K70" s="47">
        <f>'RAW GRADES'!BH67</f>
        <v>5</v>
      </c>
      <c r="L70" s="50" t="str">
        <f t="shared" si="0"/>
        <v>FAILED</v>
      </c>
    </row>
    <row r="71" spans="1:12" hidden="1">
      <c r="A71" s="41">
        <v>59</v>
      </c>
      <c r="B71" s="42" t="str">
        <f>'RAW GRADES'!C68</f>
        <v xml:space="preserve">  </v>
      </c>
      <c r="C71" s="48">
        <f>'RAW GRADES'!F68</f>
        <v>0</v>
      </c>
      <c r="D71" s="70">
        <f>'RAW GRADES'!I68</f>
        <v>0</v>
      </c>
      <c r="E71" s="44">
        <f>'RAW GRADES'!AN68</f>
        <v>0</v>
      </c>
      <c r="F71" s="44">
        <f>'RAW GRADES'!AU68</f>
        <v>0</v>
      </c>
      <c r="G71" s="44">
        <f>'RAW GRADES'!BB68</f>
        <v>0</v>
      </c>
      <c r="H71" s="45">
        <f>'RAW GRADES'!BC68</f>
        <v>0</v>
      </c>
      <c r="I71" s="45">
        <f>'RAW GRADES'!BD68</f>
        <v>0</v>
      </c>
      <c r="J71" s="49">
        <f>'RAW GRADES'!BG68</f>
        <v>0</v>
      </c>
      <c r="K71" s="47">
        <f>'RAW GRADES'!BH68</f>
        <v>5</v>
      </c>
      <c r="L71" s="50" t="str">
        <f t="shared" si="0"/>
        <v>FAILED</v>
      </c>
    </row>
    <row r="72" spans="1:12" hidden="1">
      <c r="A72" s="41">
        <v>60</v>
      </c>
      <c r="B72" s="42" t="str">
        <f>'RAW GRADES'!C69</f>
        <v xml:space="preserve">  </v>
      </c>
      <c r="C72" s="48">
        <f>'RAW GRADES'!F69</f>
        <v>0</v>
      </c>
      <c r="D72" s="70">
        <f>'RAW GRADES'!I69</f>
        <v>0</v>
      </c>
      <c r="E72" s="44">
        <f>'RAW GRADES'!AN69</f>
        <v>0</v>
      </c>
      <c r="F72" s="44">
        <f>'RAW GRADES'!AU69</f>
        <v>0</v>
      </c>
      <c r="G72" s="44">
        <f>'RAW GRADES'!BB69</f>
        <v>0</v>
      </c>
      <c r="H72" s="45">
        <f>'RAW GRADES'!BC69</f>
        <v>0</v>
      </c>
      <c r="I72" s="45">
        <f>'RAW GRADES'!BD69</f>
        <v>0</v>
      </c>
      <c r="J72" s="49">
        <f>'RAW GRADES'!BG69</f>
        <v>0</v>
      </c>
      <c r="K72" s="47">
        <f>'RAW GRADES'!BH69</f>
        <v>5</v>
      </c>
      <c r="L72" s="50" t="str">
        <f t="shared" si="0"/>
        <v>FAILED</v>
      </c>
    </row>
    <row r="73" spans="1:12" hidden="1">
      <c r="A73" s="41">
        <v>61</v>
      </c>
      <c r="B73" s="42" t="str">
        <f>'RAW GRADES'!C70</f>
        <v xml:space="preserve">  </v>
      </c>
      <c r="C73" s="48">
        <f>'RAW GRADES'!F70</f>
        <v>0</v>
      </c>
      <c r="D73" s="70">
        <f>'RAW GRADES'!I70</f>
        <v>0</v>
      </c>
      <c r="E73" s="44">
        <f>'RAW GRADES'!AN70</f>
        <v>0</v>
      </c>
      <c r="F73" s="44">
        <f>'RAW GRADES'!AU70</f>
        <v>0</v>
      </c>
      <c r="G73" s="44">
        <f>'RAW GRADES'!BB70</f>
        <v>0</v>
      </c>
      <c r="H73" s="45">
        <f>'RAW GRADES'!BC70</f>
        <v>0</v>
      </c>
      <c r="I73" s="45">
        <f>'RAW GRADES'!BD70</f>
        <v>0</v>
      </c>
      <c r="J73" s="49">
        <f>'RAW GRADES'!BG70</f>
        <v>0</v>
      </c>
      <c r="K73" s="47">
        <f>'RAW GRADES'!BH70</f>
        <v>5</v>
      </c>
      <c r="L73" s="50" t="str">
        <f t="shared" si="0"/>
        <v>FAILED</v>
      </c>
    </row>
    <row r="76" spans="1:12">
      <c r="B76" t="s">
        <v>149</v>
      </c>
      <c r="G76" t="s">
        <v>160</v>
      </c>
    </row>
    <row r="77" spans="1:12">
      <c r="D77" s="93"/>
      <c r="G77" s="94"/>
      <c r="H77" s="94"/>
      <c r="I77" s="94"/>
      <c r="J77" s="94"/>
      <c r="K77" s="94"/>
      <c r="L77" s="94"/>
    </row>
    <row r="78" spans="1:12">
      <c r="B78" s="98" t="str">
        <f>UPPER(REGISTRATION!Q14)</f>
        <v>GIMEL C. CONTILLO</v>
      </c>
      <c r="C78" s="99"/>
      <c r="D78" s="93"/>
      <c r="G78" t="str">
        <f>UPPER(REGISTRATION!Q15)</f>
        <v>BRYLLE D. SAMSON</v>
      </c>
      <c r="J78" s="93"/>
    </row>
    <row r="79" spans="1:12">
      <c r="B79" s="79" t="s">
        <v>148</v>
      </c>
      <c r="G79" s="79" t="s">
        <v>150</v>
      </c>
    </row>
  </sheetData>
  <mergeCells count="7">
    <mergeCell ref="A2:L3"/>
    <mergeCell ref="J10:K11"/>
    <mergeCell ref="L10:L12"/>
    <mergeCell ref="B11:B12"/>
    <mergeCell ref="H11:I11"/>
    <mergeCell ref="A10:A12"/>
    <mergeCell ref="C10:I10"/>
  </mergeCells>
  <conditionalFormatting sqref="L13:L73">
    <cfRule type="cellIs" dxfId="10" priority="1" operator="equal">
      <formula>"FAILED"</formula>
    </cfRule>
  </conditionalFormatting>
  <printOptions horizontalCentered="1"/>
  <pageMargins left="0.7" right="0.7" top="0.75" bottom="0.75" header="0.3" footer="0.3"/>
  <pageSetup paperSize="256" scale="85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G88"/>
  <sheetViews>
    <sheetView view="pageBreakPreview" zoomScaleSheetLayoutView="100" workbookViewId="0">
      <selection activeCell="C16" sqref="C16:E16"/>
    </sheetView>
  </sheetViews>
  <sheetFormatPr defaultRowHeight="15"/>
  <cols>
    <col min="1" max="1" width="6.140625" customWidth="1"/>
    <col min="2" max="2" width="37.28515625" customWidth="1"/>
    <col min="3" max="3" width="19.85546875" customWidth="1"/>
    <col min="4" max="6" width="18.28515625" customWidth="1"/>
  </cols>
  <sheetData>
    <row r="1" spans="1:6">
      <c r="A1" s="51"/>
      <c r="B1" s="51"/>
      <c r="C1" s="51"/>
      <c r="D1" s="51"/>
      <c r="E1" s="51"/>
      <c r="F1" s="51"/>
    </row>
    <row r="2" spans="1:6">
      <c r="A2" s="51"/>
      <c r="B2" s="51"/>
      <c r="C2" s="51"/>
      <c r="D2" s="51"/>
      <c r="E2" s="51"/>
      <c r="F2" s="51"/>
    </row>
    <row r="3" spans="1:6">
      <c r="A3" s="231"/>
      <c r="B3" s="231"/>
      <c r="C3" s="231"/>
      <c r="D3" s="231"/>
      <c r="E3" s="231"/>
      <c r="F3" s="231"/>
    </row>
    <row r="4" spans="1:6">
      <c r="A4" s="232" t="s">
        <v>77</v>
      </c>
      <c r="B4" s="232"/>
      <c r="C4" s="232"/>
      <c r="D4" s="232"/>
      <c r="E4" s="232"/>
      <c r="F4" s="232"/>
    </row>
    <row r="5" spans="1:6" ht="18">
      <c r="A5" s="233" t="s">
        <v>78</v>
      </c>
      <c r="B5" s="233"/>
      <c r="C5" s="233"/>
      <c r="D5" s="233"/>
      <c r="E5" s="233"/>
      <c r="F5" s="233"/>
    </row>
    <row r="6" spans="1:6">
      <c r="A6" s="232" t="s">
        <v>79</v>
      </c>
      <c r="B6" s="232"/>
      <c r="C6" s="232"/>
      <c r="D6" s="232"/>
      <c r="E6" s="232"/>
      <c r="F6" s="232"/>
    </row>
    <row r="7" spans="1:6">
      <c r="A7" s="234" t="s">
        <v>80</v>
      </c>
      <c r="B7" s="234"/>
      <c r="C7" s="234"/>
      <c r="D7" s="234"/>
      <c r="E7" s="234"/>
      <c r="F7" s="234"/>
    </row>
    <row r="8" spans="1:6">
      <c r="A8" s="235"/>
      <c r="B8" s="235"/>
      <c r="C8" s="235"/>
      <c r="D8" s="235"/>
      <c r="E8" s="235"/>
      <c r="F8" s="235"/>
    </row>
    <row r="9" spans="1:6">
      <c r="A9" s="231"/>
      <c r="B9" s="231"/>
      <c r="C9" s="231"/>
      <c r="D9" s="231"/>
      <c r="E9" s="231"/>
      <c r="F9" s="231"/>
    </row>
    <row r="10" spans="1:6" ht="18">
      <c r="A10" s="236"/>
      <c r="B10" s="236"/>
      <c r="C10" s="236"/>
      <c r="D10" s="236"/>
      <c r="E10" s="236"/>
      <c r="F10" s="236"/>
    </row>
    <row r="11" spans="1:6" ht="22.5">
      <c r="A11" s="237" t="s">
        <v>81</v>
      </c>
      <c r="B11" s="237"/>
      <c r="C11" s="237"/>
      <c r="D11" s="237"/>
      <c r="E11" s="237"/>
      <c r="F11" s="237"/>
    </row>
    <row r="12" spans="1:6">
      <c r="A12" s="235"/>
      <c r="B12" s="235"/>
      <c r="C12" s="235"/>
      <c r="D12" s="235"/>
      <c r="E12" s="235"/>
      <c r="F12" s="235"/>
    </row>
    <row r="13" spans="1:6">
      <c r="A13" s="51"/>
      <c r="B13" s="52" t="s">
        <v>82</v>
      </c>
      <c r="C13" s="238" t="str">
        <f>UPPER(REGISTRATION!C7)</f>
        <v>DCIT 23</v>
      </c>
      <c r="D13" s="238"/>
      <c r="E13" s="238"/>
      <c r="F13" s="53"/>
    </row>
    <row r="14" spans="1:6">
      <c r="A14" s="51"/>
      <c r="B14" s="52" t="s">
        <v>83</v>
      </c>
      <c r="C14" s="230" t="str">
        <f>UPPER(REGISTRATION!C6)</f>
        <v>DISCRETE STRUCTURE</v>
      </c>
      <c r="D14" s="230"/>
      <c r="E14" s="230"/>
      <c r="F14" s="53"/>
    </row>
    <row r="15" spans="1:6" ht="15.75">
      <c r="A15" s="51"/>
      <c r="B15" s="53" t="s">
        <v>84</v>
      </c>
      <c r="C15" s="239" t="str">
        <f>UPPER(REGISTRATION!D8)</f>
        <v>1</v>
      </c>
      <c r="D15" s="239"/>
      <c r="E15" s="239"/>
      <c r="F15" s="54"/>
    </row>
    <row r="16" spans="1:6">
      <c r="A16" s="51"/>
      <c r="B16" s="53" t="s">
        <v>8</v>
      </c>
      <c r="C16" s="240" t="str">
        <f>UPPER(CONCATENATE(REGISTRATION!C8," ",REGISTRATION!E8))</f>
        <v>BSCS A</v>
      </c>
      <c r="D16" s="240"/>
      <c r="E16" s="240"/>
      <c r="F16" s="54"/>
    </row>
    <row r="17" spans="1:6">
      <c r="A17" s="51"/>
      <c r="B17" s="53" t="s">
        <v>85</v>
      </c>
      <c r="C17" s="240" t="str">
        <f>UPPER(CONCATENATE(REGISTRATION!Q13," ","SEMESTER"," ","A.Y."," ",REGISTRATION!Q12))</f>
        <v>SECOND SEMESTER A.Y. 2017-2018</v>
      </c>
      <c r="D17" s="240"/>
      <c r="E17" s="240"/>
      <c r="F17" s="54"/>
    </row>
    <row r="18" spans="1:6" ht="15.75" thickBot="1">
      <c r="A18" s="51"/>
      <c r="B18" s="51"/>
      <c r="C18" s="51"/>
      <c r="D18" s="51"/>
      <c r="E18" s="51"/>
      <c r="F18" s="51"/>
    </row>
    <row r="19" spans="1:6">
      <c r="A19" s="241" t="s">
        <v>12</v>
      </c>
      <c r="B19" s="244" t="s">
        <v>70</v>
      </c>
      <c r="C19" s="241" t="s">
        <v>28</v>
      </c>
      <c r="D19" s="241" t="s">
        <v>86</v>
      </c>
      <c r="E19" s="246" t="s">
        <v>87</v>
      </c>
      <c r="F19" s="241" t="s">
        <v>72</v>
      </c>
    </row>
    <row r="20" spans="1:6">
      <c r="A20" s="242"/>
      <c r="B20" s="245"/>
      <c r="C20" s="242"/>
      <c r="D20" s="242"/>
      <c r="E20" s="247"/>
      <c r="F20" s="249"/>
    </row>
    <row r="21" spans="1:6" ht="16.5" thickBot="1">
      <c r="A21" s="243"/>
      <c r="B21" s="55" t="s">
        <v>88</v>
      </c>
      <c r="C21" s="243"/>
      <c r="D21" s="243"/>
      <c r="E21" s="248"/>
      <c r="F21" s="250"/>
    </row>
    <row r="22" spans="1:6" ht="18">
      <c r="A22" s="56">
        <v>1</v>
      </c>
      <c r="B22" s="57" t="str">
        <f>'DEPT CHAIR'!B13</f>
        <v>ACUÑA RASUL HASSAN T</v>
      </c>
      <c r="C22" s="58" t="str">
        <f>REGISTRATION!B11</f>
        <v>2017-01-190</v>
      </c>
      <c r="D22" s="59">
        <f>'DEPT CHAIR'!K13</f>
        <v>5</v>
      </c>
      <c r="E22" s="60" t="str">
        <f>IF(D22&lt;=3,"3","0")</f>
        <v>0</v>
      </c>
      <c r="F22" s="61" t="str">
        <f>'DEPT CHAIR'!L13</f>
        <v>FAILED</v>
      </c>
    </row>
    <row r="23" spans="1:6" ht="18">
      <c r="A23" s="62">
        <v>2</v>
      </c>
      <c r="B23" s="57" t="str">
        <f>'DEPT CHAIR'!B14</f>
        <v>AMBION MARK JOSEPH D</v>
      </c>
      <c r="C23" s="58" t="str">
        <f>REGISTRATION!B12</f>
        <v>2017-01-530</v>
      </c>
      <c r="D23" s="59">
        <f>'DEPT CHAIR'!K14</f>
        <v>5</v>
      </c>
      <c r="E23" s="60" t="str">
        <f t="shared" ref="E23:E44" si="0">IF(D23&lt;=3,"3","0")</f>
        <v>0</v>
      </c>
      <c r="F23" s="61" t="str">
        <f>'DEPT CHAIR'!L14</f>
        <v>FAILED</v>
      </c>
    </row>
    <row r="24" spans="1:6" ht="18">
      <c r="A24" s="56">
        <v>3</v>
      </c>
      <c r="B24" s="57" t="str">
        <f>'DEPT CHAIR'!B15</f>
        <v>BAUTISTA MARY JOYCE DIANE C</v>
      </c>
      <c r="C24" s="58" t="str">
        <f>REGISTRATION!B13</f>
        <v>2017-01-085</v>
      </c>
      <c r="D24" s="59">
        <f>'DEPT CHAIR'!K15</f>
        <v>5</v>
      </c>
      <c r="E24" s="60" t="str">
        <f t="shared" si="0"/>
        <v>0</v>
      </c>
      <c r="F24" s="61" t="str">
        <f>'DEPT CHAIR'!L15</f>
        <v>FAILED</v>
      </c>
    </row>
    <row r="25" spans="1:6" ht="18">
      <c r="A25" s="62">
        <v>4</v>
      </c>
      <c r="B25" s="57" t="str">
        <f>'DEPT CHAIR'!B16</f>
        <v xml:space="preserve">BEATINGO JOVELEENE </v>
      </c>
      <c r="C25" s="58" t="str">
        <f>REGISTRATION!B14</f>
        <v>2017-01-257</v>
      </c>
      <c r="D25" s="59">
        <f>'DEPT CHAIR'!K16</f>
        <v>5</v>
      </c>
      <c r="E25" s="60" t="str">
        <f t="shared" si="0"/>
        <v>0</v>
      </c>
      <c r="F25" s="61" t="str">
        <f>'DEPT CHAIR'!L16</f>
        <v>FAILED</v>
      </c>
    </row>
    <row r="26" spans="1:6" ht="18">
      <c r="A26" s="56">
        <v>5</v>
      </c>
      <c r="B26" s="57" t="str">
        <f>'DEPT CHAIR'!B17</f>
        <v>CAMARCE BRYLLE DEXTER T</v>
      </c>
      <c r="C26" s="58" t="str">
        <f>REGISTRATION!B15</f>
        <v>2017-01-196</v>
      </c>
      <c r="D26" s="59">
        <f>'DEPT CHAIR'!K17</f>
        <v>5</v>
      </c>
      <c r="E26" s="60" t="str">
        <f t="shared" si="0"/>
        <v>0</v>
      </c>
      <c r="F26" s="61" t="str">
        <f>'DEPT CHAIR'!L17</f>
        <v>FAILED</v>
      </c>
    </row>
    <row r="27" spans="1:6" ht="18">
      <c r="A27" s="62">
        <v>6</v>
      </c>
      <c r="B27" s="57" t="str">
        <f>'DEPT CHAIR'!B18</f>
        <v>CORBILLA CELINA M</v>
      </c>
      <c r="C27" s="58" t="str">
        <f>REGISTRATION!B16</f>
        <v>2017-01-318</v>
      </c>
      <c r="D27" s="59">
        <f>'DEPT CHAIR'!K18</f>
        <v>5</v>
      </c>
      <c r="E27" s="60" t="str">
        <f t="shared" si="0"/>
        <v>0</v>
      </c>
      <c r="F27" s="61" t="str">
        <f>'DEPT CHAIR'!L18</f>
        <v>FAILED</v>
      </c>
    </row>
    <row r="28" spans="1:6" ht="18">
      <c r="A28" s="56">
        <v>7</v>
      </c>
      <c r="B28" s="57" t="str">
        <f>'DEPT CHAIR'!B19</f>
        <v>CUADRA HUGH JHANSEN M</v>
      </c>
      <c r="C28" s="58" t="str">
        <f>REGISTRATION!B17</f>
        <v>2017-01-636</v>
      </c>
      <c r="D28" s="59">
        <f>'DEPT CHAIR'!K19</f>
        <v>5</v>
      </c>
      <c r="E28" s="60" t="str">
        <f t="shared" si="0"/>
        <v>0</v>
      </c>
      <c r="F28" s="61" t="str">
        <f>'DEPT CHAIR'!L19</f>
        <v>FAILED</v>
      </c>
    </row>
    <row r="29" spans="1:6" ht="18">
      <c r="A29" s="62">
        <v>8</v>
      </c>
      <c r="B29" s="57" t="str">
        <f>'DEPT CHAIR'!B20</f>
        <v>DEJAÑO ELIZANDER ALLAN B</v>
      </c>
      <c r="C29" s="58" t="str">
        <f>REGISTRATION!B18</f>
        <v>2017-01-586</v>
      </c>
      <c r="D29" s="59">
        <f>'DEPT CHAIR'!K20</f>
        <v>5</v>
      </c>
      <c r="E29" s="60" t="str">
        <f t="shared" si="0"/>
        <v>0</v>
      </c>
      <c r="F29" s="61" t="str">
        <f>'DEPT CHAIR'!L20</f>
        <v>FAILED</v>
      </c>
    </row>
    <row r="30" spans="1:6" ht="18">
      <c r="A30" s="56">
        <v>9</v>
      </c>
      <c r="B30" s="57" t="str">
        <f>'DEPT CHAIR'!B21</f>
        <v>DERPO KENJI RENZ B</v>
      </c>
      <c r="C30" s="58" t="str">
        <f>REGISTRATION!B19</f>
        <v>2017-01-582</v>
      </c>
      <c r="D30" s="59">
        <f>'DEPT CHAIR'!K21</f>
        <v>5</v>
      </c>
      <c r="E30" s="60" t="str">
        <f t="shared" si="0"/>
        <v>0</v>
      </c>
      <c r="F30" s="61" t="str">
        <f>'DEPT CHAIR'!L21</f>
        <v>FAILED</v>
      </c>
    </row>
    <row r="31" spans="1:6" ht="18">
      <c r="A31" s="62">
        <v>10</v>
      </c>
      <c r="B31" s="57" t="str">
        <f>'DEPT CHAIR'!B22</f>
        <v>DINO DRAKE LANCELOT C</v>
      </c>
      <c r="C31" s="58" t="str">
        <f>REGISTRATION!B20</f>
        <v>2017-01-470</v>
      </c>
      <c r="D31" s="59">
        <f>'DEPT CHAIR'!K22</f>
        <v>5</v>
      </c>
      <c r="E31" s="60" t="str">
        <f t="shared" si="0"/>
        <v>0</v>
      </c>
      <c r="F31" s="61" t="str">
        <f>'DEPT CHAIR'!L22</f>
        <v>FAILED</v>
      </c>
    </row>
    <row r="32" spans="1:6" ht="18">
      <c r="A32" s="56">
        <v>11</v>
      </c>
      <c r="B32" s="57" t="str">
        <f>'DEPT CHAIR'!B23</f>
        <v>GARCIA THEODORE SEBASTIAN A</v>
      </c>
      <c r="C32" s="58" t="str">
        <f>REGISTRATION!B21</f>
        <v>2017-01-724</v>
      </c>
      <c r="D32" s="59">
        <f>'DEPT CHAIR'!K23</f>
        <v>5</v>
      </c>
      <c r="E32" s="60" t="str">
        <f t="shared" si="0"/>
        <v>0</v>
      </c>
      <c r="F32" s="61" t="str">
        <f>'DEPT CHAIR'!L23</f>
        <v>FAILED</v>
      </c>
    </row>
    <row r="33" spans="1:6" ht="18">
      <c r="A33" s="62">
        <v>12</v>
      </c>
      <c r="B33" s="57" t="str">
        <f>'DEPT CHAIR'!B24</f>
        <v>GUERRERO PAUL EDMAR F</v>
      </c>
      <c r="C33" s="58" t="str">
        <f>REGISTRATION!B22</f>
        <v>2017-01-529</v>
      </c>
      <c r="D33" s="59">
        <f>'DEPT CHAIR'!K24</f>
        <v>5</v>
      </c>
      <c r="E33" s="60" t="str">
        <f t="shared" si="0"/>
        <v>0</v>
      </c>
      <c r="F33" s="61" t="str">
        <f>'DEPT CHAIR'!L24</f>
        <v>FAILED</v>
      </c>
    </row>
    <row r="34" spans="1:6" ht="18">
      <c r="A34" s="56">
        <v>13</v>
      </c>
      <c r="B34" s="57" t="str">
        <f>'DEPT CHAIR'!B25</f>
        <v>IMPERIO RONALD BENEDICT M</v>
      </c>
      <c r="C34" s="58" t="str">
        <f>REGISTRATION!B23</f>
        <v>2017-01-701</v>
      </c>
      <c r="D34" s="59">
        <f>'DEPT CHAIR'!K25</f>
        <v>5</v>
      </c>
      <c r="E34" s="60" t="str">
        <f t="shared" si="0"/>
        <v>0</v>
      </c>
      <c r="F34" s="61" t="str">
        <f>'DEPT CHAIR'!L25</f>
        <v>FAILED</v>
      </c>
    </row>
    <row r="35" spans="1:6" ht="18">
      <c r="A35" s="62">
        <v>14</v>
      </c>
      <c r="B35" s="57" t="str">
        <f>'DEPT CHAIR'!B26</f>
        <v>MABATO CHARISSE JANE S</v>
      </c>
      <c r="C35" s="58" t="str">
        <f>REGISTRATION!B24</f>
        <v>2017-01-310</v>
      </c>
      <c r="D35" s="59">
        <f>'DEPT CHAIR'!K26</f>
        <v>5</v>
      </c>
      <c r="E35" s="60" t="str">
        <f t="shared" si="0"/>
        <v>0</v>
      </c>
      <c r="F35" s="61" t="str">
        <f>'DEPT CHAIR'!L26</f>
        <v>FAILED</v>
      </c>
    </row>
    <row r="36" spans="1:6" ht="18">
      <c r="A36" s="56">
        <v>15</v>
      </c>
      <c r="B36" s="57" t="str">
        <f>'DEPT CHAIR'!B27</f>
        <v>MATIAS RYAN CHRISTIAN M</v>
      </c>
      <c r="C36" s="58" t="str">
        <f>REGISTRATION!B25</f>
        <v>2014-01-1131</v>
      </c>
      <c r="D36" s="59">
        <f>'DEPT CHAIR'!K27</f>
        <v>5</v>
      </c>
      <c r="E36" s="60" t="str">
        <f t="shared" si="0"/>
        <v>0</v>
      </c>
      <c r="F36" s="61" t="str">
        <f>'DEPT CHAIR'!L27</f>
        <v>FAILED</v>
      </c>
    </row>
    <row r="37" spans="1:6" ht="18">
      <c r="A37" s="62">
        <v>16</v>
      </c>
      <c r="B37" s="57" t="str">
        <f>'DEPT CHAIR'!B28</f>
        <v>MOROÑA IRENE F</v>
      </c>
      <c r="C37" s="58" t="str">
        <f>REGISTRATION!B26</f>
        <v>2017-01-329</v>
      </c>
      <c r="D37" s="59">
        <f>'DEPT CHAIR'!K28</f>
        <v>5</v>
      </c>
      <c r="E37" s="60" t="str">
        <f t="shared" si="0"/>
        <v>0</v>
      </c>
      <c r="F37" s="61" t="str">
        <f>'DEPT CHAIR'!L28</f>
        <v>FAILED</v>
      </c>
    </row>
    <row r="38" spans="1:6" ht="18">
      <c r="A38" s="56">
        <v>17</v>
      </c>
      <c r="B38" s="57" t="str">
        <f>'DEPT CHAIR'!B29</f>
        <v>NAVA HIROSHI G</v>
      </c>
      <c r="C38" s="58" t="str">
        <f>REGISTRATION!B27</f>
        <v>2017-01-604</v>
      </c>
      <c r="D38" s="59">
        <f>'DEPT CHAIR'!K29</f>
        <v>5</v>
      </c>
      <c r="E38" s="60" t="str">
        <f t="shared" si="0"/>
        <v>0</v>
      </c>
      <c r="F38" s="61" t="str">
        <f>'DEPT CHAIR'!L29</f>
        <v>FAILED</v>
      </c>
    </row>
    <row r="39" spans="1:6" ht="18">
      <c r="A39" s="62">
        <v>18</v>
      </c>
      <c r="B39" s="57" t="str">
        <f>'DEPT CHAIR'!B30</f>
        <v>QUINTO JOSE MARI P</v>
      </c>
      <c r="C39" s="58" t="str">
        <f>REGISTRATION!B28</f>
        <v>2017-01-473</v>
      </c>
      <c r="D39" s="59">
        <f>'DEPT CHAIR'!K30</f>
        <v>5</v>
      </c>
      <c r="E39" s="60" t="str">
        <f t="shared" si="0"/>
        <v>0</v>
      </c>
      <c r="F39" s="61" t="str">
        <f>'DEPT CHAIR'!L30</f>
        <v>FAILED</v>
      </c>
    </row>
    <row r="40" spans="1:6" ht="18">
      <c r="A40" s="56">
        <v>19</v>
      </c>
      <c r="B40" s="57" t="str">
        <f>'DEPT CHAIR'!B31</f>
        <v>SALI ALLAIZA MAE F</v>
      </c>
      <c r="C40" s="58" t="str">
        <f>REGISTRATION!B29</f>
        <v>2017-01-532</v>
      </c>
      <c r="D40" s="59">
        <f>'DEPT CHAIR'!K31</f>
        <v>5</v>
      </c>
      <c r="E40" s="60" t="str">
        <f t="shared" si="0"/>
        <v>0</v>
      </c>
      <c r="F40" s="61" t="str">
        <f>'DEPT CHAIR'!L31</f>
        <v>FAILED</v>
      </c>
    </row>
    <row r="41" spans="1:6" ht="18">
      <c r="A41" s="62">
        <v>20</v>
      </c>
      <c r="B41" s="57" t="str">
        <f>'DEPT CHAIR'!B32</f>
        <v>SULIT FRANCIS R</v>
      </c>
      <c r="C41" s="58" t="str">
        <f>REGISTRATION!B30</f>
        <v>2016-01-017</v>
      </c>
      <c r="D41" s="59">
        <f>'DEPT CHAIR'!K32</f>
        <v>5</v>
      </c>
      <c r="E41" s="60" t="str">
        <f t="shared" si="0"/>
        <v>0</v>
      </c>
      <c r="F41" s="61" t="str">
        <f>'DEPT CHAIR'!L32</f>
        <v>FAILED</v>
      </c>
    </row>
    <row r="42" spans="1:6" ht="18">
      <c r="A42" s="56">
        <v>21</v>
      </c>
      <c r="B42" s="57" t="str">
        <f>'DEPT CHAIR'!B33</f>
        <v>TEODORO RANDEL JOSHUA B</v>
      </c>
      <c r="C42" s="58" t="str">
        <f>REGISTRATION!B31</f>
        <v>2017-01-340</v>
      </c>
      <c r="D42" s="59">
        <f>'DEPT CHAIR'!K33</f>
        <v>5</v>
      </c>
      <c r="E42" s="60" t="str">
        <f t="shared" si="0"/>
        <v>0</v>
      </c>
      <c r="F42" s="61" t="str">
        <f>'DEPT CHAIR'!L33</f>
        <v>FAILED</v>
      </c>
    </row>
    <row r="43" spans="1:6" ht="18">
      <c r="A43" s="62">
        <v>22</v>
      </c>
      <c r="B43" s="57" t="str">
        <f>'DEPT CHAIR'!B34</f>
        <v>TOLIBAS DWIGHT G</v>
      </c>
      <c r="C43" s="58" t="str">
        <f>REGISTRATION!B32</f>
        <v>2016-01-741</v>
      </c>
      <c r="D43" s="59">
        <f>'DEPT CHAIR'!K34</f>
        <v>5</v>
      </c>
      <c r="E43" s="60" t="str">
        <f t="shared" si="0"/>
        <v>0</v>
      </c>
      <c r="F43" s="61" t="str">
        <f>'DEPT CHAIR'!L34</f>
        <v>FAILED</v>
      </c>
    </row>
    <row r="44" spans="1:6" ht="18">
      <c r="A44" s="56">
        <v>23</v>
      </c>
      <c r="B44" s="57" t="str">
        <f>'DEPT CHAIR'!B35</f>
        <v xml:space="preserve">TUAZON JUDY ANN </v>
      </c>
      <c r="C44" s="58" t="str">
        <f>REGISTRATION!B33</f>
        <v>2016-02-058</v>
      </c>
      <c r="D44" s="59">
        <f>'DEPT CHAIR'!K35</f>
        <v>5</v>
      </c>
      <c r="E44" s="60" t="str">
        <f t="shared" si="0"/>
        <v>0</v>
      </c>
      <c r="F44" s="61" t="str">
        <f>'DEPT CHAIR'!L35</f>
        <v>FAILED</v>
      </c>
    </row>
    <row r="45" spans="1:6" ht="18">
      <c r="A45" s="62">
        <v>24</v>
      </c>
      <c r="B45" s="57" t="str">
        <f>'DEPT CHAIR'!B36</f>
        <v>YABUT GERARD J</v>
      </c>
      <c r="C45" s="58" t="str">
        <f>REGISTRATION!B34</f>
        <v>2017-01-061</v>
      </c>
      <c r="D45" s="59">
        <f>'DEPT CHAIR'!K36</f>
        <v>5</v>
      </c>
      <c r="E45" s="60" t="str">
        <f t="shared" ref="E45:E51" si="1">IF(D45&lt;=3,"3","0")</f>
        <v>0</v>
      </c>
      <c r="F45" s="61" t="str">
        <f>'DEPT CHAIR'!L36</f>
        <v>FAILED</v>
      </c>
    </row>
    <row r="46" spans="1:6" ht="18">
      <c r="A46" s="56">
        <v>25</v>
      </c>
      <c r="B46" s="57" t="str">
        <f>'DEPT CHAIR'!B37</f>
        <v xml:space="preserve">  </v>
      </c>
      <c r="C46" s="58">
        <f>REGISTRATION!B35</f>
        <v>0</v>
      </c>
      <c r="D46" s="59">
        <f>'DEPT CHAIR'!K37</f>
        <v>5</v>
      </c>
      <c r="E46" s="60" t="str">
        <f t="shared" si="1"/>
        <v>0</v>
      </c>
      <c r="F46" s="61" t="str">
        <f>'DEPT CHAIR'!L37</f>
        <v>FAILED</v>
      </c>
    </row>
    <row r="47" spans="1:6" ht="18">
      <c r="A47" s="62">
        <v>26</v>
      </c>
      <c r="B47" s="57" t="str">
        <f>'DEPT CHAIR'!B38</f>
        <v xml:space="preserve">  </v>
      </c>
      <c r="C47" s="58">
        <f>REGISTRATION!B36</f>
        <v>0</v>
      </c>
      <c r="D47" s="59">
        <f>'DEPT CHAIR'!K38</f>
        <v>5</v>
      </c>
      <c r="E47" s="60" t="str">
        <f t="shared" si="1"/>
        <v>0</v>
      </c>
      <c r="F47" s="61" t="str">
        <f>'DEPT CHAIR'!L38</f>
        <v>FAILED</v>
      </c>
    </row>
    <row r="48" spans="1:6" ht="18">
      <c r="A48" s="56">
        <v>27</v>
      </c>
      <c r="B48" s="57" t="str">
        <f>'DEPT CHAIR'!B39</f>
        <v xml:space="preserve">  </v>
      </c>
      <c r="C48" s="58">
        <f>REGISTRATION!B37</f>
        <v>0</v>
      </c>
      <c r="D48" s="59">
        <f>'DEPT CHAIR'!K39</f>
        <v>5</v>
      </c>
      <c r="E48" s="60" t="str">
        <f t="shared" si="1"/>
        <v>0</v>
      </c>
      <c r="F48" s="61" t="str">
        <f>'DEPT CHAIR'!L39</f>
        <v>FAILED</v>
      </c>
    </row>
    <row r="49" spans="1:6" ht="18">
      <c r="A49" s="62">
        <v>28</v>
      </c>
      <c r="B49" s="57" t="str">
        <f>'DEPT CHAIR'!B40</f>
        <v xml:space="preserve">  </v>
      </c>
      <c r="C49" s="58">
        <f>REGISTRATION!B38</f>
        <v>0</v>
      </c>
      <c r="D49" s="59">
        <f>'DEPT CHAIR'!K40</f>
        <v>5</v>
      </c>
      <c r="E49" s="60" t="str">
        <f t="shared" si="1"/>
        <v>0</v>
      </c>
      <c r="F49" s="61" t="str">
        <f>'DEPT CHAIR'!L40</f>
        <v>FAILED</v>
      </c>
    </row>
    <row r="50" spans="1:6" ht="18">
      <c r="A50" s="56">
        <v>29</v>
      </c>
      <c r="B50" s="57" t="str">
        <f>'DEPT CHAIR'!B41</f>
        <v xml:space="preserve">  </v>
      </c>
      <c r="C50" s="58">
        <f>REGISTRATION!B39</f>
        <v>0</v>
      </c>
      <c r="D50" s="59">
        <f>'DEPT CHAIR'!K41</f>
        <v>5</v>
      </c>
      <c r="E50" s="60" t="str">
        <f t="shared" si="1"/>
        <v>0</v>
      </c>
      <c r="F50" s="61" t="str">
        <f>'DEPT CHAIR'!L41</f>
        <v>FAILED</v>
      </c>
    </row>
    <row r="51" spans="1:6" ht="18">
      <c r="A51" s="62">
        <v>30</v>
      </c>
      <c r="B51" s="57" t="str">
        <f>'DEPT CHAIR'!B42</f>
        <v xml:space="preserve">  </v>
      </c>
      <c r="C51" s="58">
        <f>REGISTRATION!B40</f>
        <v>0</v>
      </c>
      <c r="D51" s="59">
        <f>'DEPT CHAIR'!K42</f>
        <v>5</v>
      </c>
      <c r="E51" s="60" t="str">
        <f t="shared" si="1"/>
        <v>0</v>
      </c>
      <c r="F51" s="61" t="str">
        <f>'DEPT CHAIR'!L42</f>
        <v>FAILED</v>
      </c>
    </row>
    <row r="52" spans="1:6" ht="18">
      <c r="A52" s="56">
        <v>31</v>
      </c>
      <c r="B52" s="57" t="str">
        <f>'DEPT CHAIR'!B43</f>
        <v xml:space="preserve">  </v>
      </c>
      <c r="C52" s="58">
        <f>REGISTRATION!B41</f>
        <v>0</v>
      </c>
      <c r="D52" s="59">
        <f>'DEPT CHAIR'!K43</f>
        <v>5</v>
      </c>
      <c r="E52" s="60" t="str">
        <f t="shared" ref="E52:E66" si="2">IF(D52&lt;=3,"3","0")</f>
        <v>0</v>
      </c>
      <c r="F52" s="61" t="str">
        <f>'DEPT CHAIR'!L43</f>
        <v>FAILED</v>
      </c>
    </row>
    <row r="53" spans="1:6" ht="18">
      <c r="A53" s="62">
        <v>32</v>
      </c>
      <c r="B53" s="57" t="str">
        <f>'DEPT CHAIR'!B44</f>
        <v xml:space="preserve">  </v>
      </c>
      <c r="C53" s="58">
        <f>REGISTRATION!B42</f>
        <v>0</v>
      </c>
      <c r="D53" s="59">
        <f>'DEPT CHAIR'!K44</f>
        <v>5</v>
      </c>
      <c r="E53" s="60" t="str">
        <f t="shared" si="2"/>
        <v>0</v>
      </c>
      <c r="F53" s="61" t="str">
        <f>'DEPT CHAIR'!L44</f>
        <v>FAILED</v>
      </c>
    </row>
    <row r="54" spans="1:6" ht="18">
      <c r="A54" s="56">
        <v>33</v>
      </c>
      <c r="B54" s="57" t="str">
        <f>'DEPT CHAIR'!B45</f>
        <v xml:space="preserve">  </v>
      </c>
      <c r="C54" s="58">
        <f>REGISTRATION!B43</f>
        <v>0</v>
      </c>
      <c r="D54" s="59">
        <f>'DEPT CHAIR'!K45</f>
        <v>5</v>
      </c>
      <c r="E54" s="60" t="str">
        <f t="shared" si="2"/>
        <v>0</v>
      </c>
      <c r="F54" s="61" t="str">
        <f>'DEPT CHAIR'!L45</f>
        <v>FAILED</v>
      </c>
    </row>
    <row r="55" spans="1:6" ht="18">
      <c r="A55" s="62">
        <v>34</v>
      </c>
      <c r="B55" s="57" t="str">
        <f>'DEPT CHAIR'!B46</f>
        <v xml:space="preserve">  </v>
      </c>
      <c r="C55" s="58">
        <f>REGISTRATION!B44</f>
        <v>0</v>
      </c>
      <c r="D55" s="59">
        <f>'DEPT CHAIR'!K46</f>
        <v>5</v>
      </c>
      <c r="E55" s="60" t="str">
        <f t="shared" si="2"/>
        <v>0</v>
      </c>
      <c r="F55" s="61" t="str">
        <f>'DEPT CHAIR'!L46</f>
        <v>FAILED</v>
      </c>
    </row>
    <row r="56" spans="1:6" ht="18">
      <c r="A56" s="56">
        <v>35</v>
      </c>
      <c r="B56" s="57" t="str">
        <f>'DEPT CHAIR'!B47</f>
        <v xml:space="preserve">  </v>
      </c>
      <c r="C56" s="58">
        <f>REGISTRATION!B45</f>
        <v>0</v>
      </c>
      <c r="D56" s="59">
        <f>'DEPT CHAIR'!K47</f>
        <v>5</v>
      </c>
      <c r="E56" s="60" t="str">
        <f t="shared" si="2"/>
        <v>0</v>
      </c>
      <c r="F56" s="61" t="str">
        <f>'DEPT CHAIR'!L47</f>
        <v>FAILED</v>
      </c>
    </row>
    <row r="57" spans="1:6" ht="18">
      <c r="A57" s="62">
        <v>36</v>
      </c>
      <c r="B57" s="57" t="str">
        <f>'DEPT CHAIR'!B48</f>
        <v xml:space="preserve">  </v>
      </c>
      <c r="C57" s="58">
        <f>REGISTRATION!B46</f>
        <v>0</v>
      </c>
      <c r="D57" s="59">
        <f>'DEPT CHAIR'!K48</f>
        <v>5</v>
      </c>
      <c r="E57" s="60" t="str">
        <f t="shared" si="2"/>
        <v>0</v>
      </c>
      <c r="F57" s="61" t="str">
        <f>'DEPT CHAIR'!L48</f>
        <v>FAILED</v>
      </c>
    </row>
    <row r="58" spans="1:6" ht="18">
      <c r="A58" s="56">
        <v>37</v>
      </c>
      <c r="B58" s="57" t="str">
        <f>'DEPT CHAIR'!B49</f>
        <v xml:space="preserve">  </v>
      </c>
      <c r="C58" s="58">
        <f>REGISTRATION!B47</f>
        <v>0</v>
      </c>
      <c r="D58" s="59">
        <f>'DEPT CHAIR'!K49</f>
        <v>5</v>
      </c>
      <c r="E58" s="60" t="str">
        <f t="shared" si="2"/>
        <v>0</v>
      </c>
      <c r="F58" s="61" t="str">
        <f>'DEPT CHAIR'!L49</f>
        <v>FAILED</v>
      </c>
    </row>
    <row r="59" spans="1:6" ht="18">
      <c r="A59" s="62">
        <v>38</v>
      </c>
      <c r="B59" s="57" t="str">
        <f>'DEPT CHAIR'!B50</f>
        <v xml:space="preserve">  </v>
      </c>
      <c r="C59" s="58">
        <f>REGISTRATION!B48</f>
        <v>0</v>
      </c>
      <c r="D59" s="59">
        <f>'DEPT CHAIR'!K50</f>
        <v>5</v>
      </c>
      <c r="E59" s="60" t="str">
        <f t="shared" si="2"/>
        <v>0</v>
      </c>
      <c r="F59" s="61" t="str">
        <f>'DEPT CHAIR'!L50</f>
        <v>FAILED</v>
      </c>
    </row>
    <row r="60" spans="1:6" ht="18">
      <c r="A60" s="62">
        <v>39</v>
      </c>
      <c r="B60" s="57" t="str">
        <f>'DEPT CHAIR'!B51</f>
        <v xml:space="preserve">  </v>
      </c>
      <c r="C60" s="58">
        <f>REGISTRATION!B49</f>
        <v>0</v>
      </c>
      <c r="D60" s="59">
        <f>'DEPT CHAIR'!K51</f>
        <v>5</v>
      </c>
      <c r="E60" s="60" t="str">
        <f t="shared" si="2"/>
        <v>0</v>
      </c>
      <c r="F60" s="61" t="str">
        <f>'DEPT CHAIR'!L51</f>
        <v>FAILED</v>
      </c>
    </row>
    <row r="61" spans="1:6" ht="18">
      <c r="A61" s="56">
        <v>40</v>
      </c>
      <c r="B61" s="57" t="str">
        <f>'DEPT CHAIR'!B52</f>
        <v xml:space="preserve">  </v>
      </c>
      <c r="C61" s="58">
        <f>REGISTRATION!B50</f>
        <v>0</v>
      </c>
      <c r="D61" s="59">
        <f>'DEPT CHAIR'!K52</f>
        <v>5</v>
      </c>
      <c r="E61" s="60" t="str">
        <f t="shared" si="2"/>
        <v>0</v>
      </c>
      <c r="F61" s="61" t="str">
        <f>'DEPT CHAIR'!L52</f>
        <v>FAILED</v>
      </c>
    </row>
    <row r="62" spans="1:6" ht="18">
      <c r="A62" s="62">
        <v>41</v>
      </c>
      <c r="B62" s="57" t="str">
        <f>'DEPT CHAIR'!B53</f>
        <v xml:space="preserve">  </v>
      </c>
      <c r="C62" s="58">
        <f>REGISTRATION!B51</f>
        <v>0</v>
      </c>
      <c r="D62" s="59">
        <f>'DEPT CHAIR'!K53</f>
        <v>5</v>
      </c>
      <c r="E62" s="60" t="str">
        <f t="shared" si="2"/>
        <v>0</v>
      </c>
      <c r="F62" s="61" t="str">
        <f>'DEPT CHAIR'!L53</f>
        <v>FAILED</v>
      </c>
    </row>
    <row r="63" spans="1:6" ht="18">
      <c r="A63" s="56">
        <v>42</v>
      </c>
      <c r="B63" s="57" t="str">
        <f>'DEPT CHAIR'!B54</f>
        <v xml:space="preserve">  </v>
      </c>
      <c r="C63" s="58">
        <f>REGISTRATION!B52</f>
        <v>0</v>
      </c>
      <c r="D63" s="59">
        <f>'DEPT CHAIR'!K54</f>
        <v>5</v>
      </c>
      <c r="E63" s="60" t="str">
        <f t="shared" si="2"/>
        <v>0</v>
      </c>
      <c r="F63" s="61" t="str">
        <f>'DEPT CHAIR'!L54</f>
        <v>FAILED</v>
      </c>
    </row>
    <row r="64" spans="1:6" ht="18">
      <c r="A64" s="62">
        <v>43</v>
      </c>
      <c r="B64" s="57" t="str">
        <f>'DEPT CHAIR'!B55</f>
        <v xml:space="preserve">  </v>
      </c>
      <c r="C64" s="58">
        <f>REGISTRATION!B53</f>
        <v>0</v>
      </c>
      <c r="D64" s="59">
        <f>'DEPT CHAIR'!K55</f>
        <v>5</v>
      </c>
      <c r="E64" s="60" t="str">
        <f t="shared" si="2"/>
        <v>0</v>
      </c>
      <c r="F64" s="61" t="str">
        <f>'DEPT CHAIR'!L55</f>
        <v>FAILED</v>
      </c>
    </row>
    <row r="65" spans="1:6" ht="18">
      <c r="A65" s="56">
        <v>44</v>
      </c>
      <c r="B65" s="57" t="str">
        <f>'DEPT CHAIR'!B56</f>
        <v xml:space="preserve">  </v>
      </c>
      <c r="C65" s="58">
        <f>REGISTRATION!B54</f>
        <v>0</v>
      </c>
      <c r="D65" s="59">
        <f>'DEPT CHAIR'!K56</f>
        <v>5</v>
      </c>
      <c r="E65" s="60" t="str">
        <f t="shared" si="2"/>
        <v>0</v>
      </c>
      <c r="F65" s="61" t="str">
        <f>'DEPT CHAIR'!L56</f>
        <v>FAILED</v>
      </c>
    </row>
    <row r="66" spans="1:6" ht="18.75" thickBot="1">
      <c r="A66" s="62">
        <v>45</v>
      </c>
      <c r="B66" s="57" t="str">
        <f>'DEPT CHAIR'!B57</f>
        <v xml:space="preserve">  </v>
      </c>
      <c r="C66" s="58">
        <f>REGISTRATION!B55</f>
        <v>0</v>
      </c>
      <c r="D66" s="59">
        <f>'DEPT CHAIR'!K57</f>
        <v>5</v>
      </c>
      <c r="E66" s="60" t="str">
        <f t="shared" si="2"/>
        <v>0</v>
      </c>
      <c r="F66" s="61" t="str">
        <f>'DEPT CHAIR'!L57</f>
        <v>FAILED</v>
      </c>
    </row>
    <row r="67" spans="1:6" ht="15.75" customHeight="1" thickBot="1">
      <c r="A67" s="252" t="s">
        <v>89</v>
      </c>
      <c r="B67" s="253"/>
      <c r="C67" s="253"/>
      <c r="D67" s="253"/>
      <c r="E67" s="253"/>
      <c r="F67" s="254"/>
    </row>
    <row r="68" spans="1:6" ht="15.75">
      <c r="A68" s="53"/>
      <c r="B68" s="63"/>
      <c r="C68" s="63"/>
      <c r="D68" s="53"/>
      <c r="E68" s="53"/>
      <c r="F68" s="53"/>
    </row>
    <row r="69" spans="1:6" ht="15.75">
      <c r="A69" s="53"/>
      <c r="B69" s="63"/>
      <c r="C69" s="63"/>
      <c r="D69" s="53"/>
      <c r="E69" s="53"/>
      <c r="F69" s="53"/>
    </row>
    <row r="70" spans="1:6">
      <c r="A70" s="51"/>
      <c r="B70" s="51"/>
      <c r="C70" s="51"/>
      <c r="D70" s="51"/>
      <c r="E70" s="51"/>
      <c r="F70" s="51"/>
    </row>
    <row r="71" spans="1:6" ht="16.5" thickBot="1">
      <c r="A71" s="51"/>
      <c r="B71" s="64" t="s">
        <v>90</v>
      </c>
      <c r="C71" s="51"/>
      <c r="D71" s="51"/>
      <c r="E71" s="251">
        <f ca="1">NOW()</f>
        <v>43229.320643287036</v>
      </c>
      <c r="F71" s="251"/>
    </row>
    <row r="72" spans="1:6" ht="15.75">
      <c r="A72" s="51"/>
      <c r="B72" s="63" t="str">
        <f>UPPER(REGISTRATION!Q14)</f>
        <v>GIMEL C. CONTILLO</v>
      </c>
      <c r="C72" s="64"/>
      <c r="D72" s="64"/>
      <c r="E72" s="231" t="s">
        <v>91</v>
      </c>
      <c r="F72" s="231"/>
    </row>
    <row r="73" spans="1:6">
      <c r="A73" s="51"/>
      <c r="B73" s="65" t="s">
        <v>92</v>
      </c>
      <c r="C73" s="65"/>
      <c r="D73" s="65"/>
      <c r="E73" s="51"/>
      <c r="F73" s="51"/>
    </row>
    <row r="74" spans="1:6">
      <c r="A74" s="51"/>
      <c r="B74" s="65"/>
      <c r="C74" s="65"/>
      <c r="D74" s="65"/>
      <c r="E74" s="231"/>
      <c r="F74" s="231"/>
    </row>
    <row r="75" spans="1:6">
      <c r="A75" s="51"/>
      <c r="B75" s="51"/>
      <c r="C75" s="51"/>
      <c r="D75" s="51"/>
      <c r="E75" s="51"/>
      <c r="F75" s="51"/>
    </row>
    <row r="76" spans="1:6">
      <c r="A76" s="51"/>
      <c r="B76" s="51"/>
      <c r="C76" s="51"/>
      <c r="D76" s="51"/>
      <c r="E76" s="51"/>
      <c r="F76" s="66"/>
    </row>
    <row r="77" spans="1:6">
      <c r="A77" s="51"/>
      <c r="B77" s="51"/>
      <c r="C77" s="51"/>
      <c r="D77" s="51"/>
      <c r="E77" s="51"/>
      <c r="F77" s="66"/>
    </row>
    <row r="78" spans="1:6">
      <c r="A78" s="51"/>
      <c r="B78" s="51"/>
      <c r="C78" s="51"/>
      <c r="D78" s="51"/>
      <c r="E78" s="51"/>
      <c r="F78" s="66"/>
    </row>
    <row r="79" spans="1:6">
      <c r="A79" s="51"/>
      <c r="B79" s="51"/>
      <c r="C79" s="51"/>
      <c r="D79" s="51"/>
      <c r="E79" s="51"/>
      <c r="F79" s="66"/>
    </row>
    <row r="80" spans="1:6">
      <c r="A80" s="51"/>
      <c r="B80" s="51"/>
      <c r="C80" s="51"/>
      <c r="D80" s="51"/>
      <c r="E80" s="51"/>
      <c r="F80" s="66"/>
    </row>
    <row r="81" spans="1:7">
      <c r="A81" s="51"/>
      <c r="B81" s="51"/>
      <c r="C81" s="51"/>
      <c r="D81" s="51"/>
      <c r="E81" s="51"/>
      <c r="F81" s="66"/>
    </row>
    <row r="82" spans="1:7">
      <c r="A82" s="51"/>
      <c r="B82" s="51"/>
      <c r="C82" s="51"/>
      <c r="D82" s="51"/>
      <c r="E82" s="51"/>
      <c r="F82" s="66"/>
    </row>
    <row r="83" spans="1:7">
      <c r="A83" s="51"/>
      <c r="B83" s="69"/>
      <c r="C83" s="69"/>
      <c r="D83" s="69"/>
      <c r="E83" s="69"/>
      <c r="F83" s="69"/>
      <c r="G83" s="69"/>
    </row>
    <row r="84" spans="1:7">
      <c r="A84" s="51"/>
      <c r="B84" s="51"/>
      <c r="C84" s="51"/>
      <c r="D84" s="51"/>
      <c r="E84" s="51"/>
      <c r="F84" s="51"/>
    </row>
    <row r="85" spans="1:7">
      <c r="A85" s="51"/>
      <c r="B85" s="51"/>
      <c r="C85" s="51"/>
      <c r="D85" s="51"/>
      <c r="E85" s="51"/>
      <c r="F85" s="51"/>
    </row>
    <row r="86" spans="1:7" ht="15.75">
      <c r="A86" s="51"/>
      <c r="B86" s="64"/>
      <c r="C86" s="64"/>
      <c r="D86" s="51"/>
      <c r="E86" s="67"/>
      <c r="F86" s="51"/>
    </row>
    <row r="87" spans="1:7">
      <c r="A87" s="51"/>
      <c r="B87" s="65"/>
      <c r="C87" s="65"/>
      <c r="D87" s="51"/>
      <c r="E87" s="51"/>
      <c r="F87" s="51"/>
    </row>
    <row r="88" spans="1:7">
      <c r="A88" s="51"/>
      <c r="B88" s="65"/>
      <c r="C88" s="65"/>
      <c r="D88" s="51"/>
      <c r="E88" s="51"/>
      <c r="F88" s="51"/>
    </row>
  </sheetData>
  <sheetProtection sheet="1" objects="1" scenarios="1"/>
  <mergeCells count="25">
    <mergeCell ref="F19:F21"/>
    <mergeCell ref="E71:F71"/>
    <mergeCell ref="E72:F72"/>
    <mergeCell ref="E74:F74"/>
    <mergeCell ref="A67:F67"/>
    <mergeCell ref="C15:E15"/>
    <mergeCell ref="C16:E16"/>
    <mergeCell ref="C17:E17"/>
    <mergeCell ref="A19:A21"/>
    <mergeCell ref="B19:B20"/>
    <mergeCell ref="C19:C21"/>
    <mergeCell ref="D19:D21"/>
    <mergeCell ref="E19:E21"/>
    <mergeCell ref="C14:E14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A12:F12"/>
    <mergeCell ref="C13:E13"/>
  </mergeCells>
  <conditionalFormatting sqref="F22:F66">
    <cfRule type="cellIs" dxfId="9" priority="2" operator="equal">
      <formula>"FAILED"</formula>
    </cfRule>
  </conditionalFormatting>
  <conditionalFormatting sqref="D22:D66">
    <cfRule type="cellIs" dxfId="8" priority="1" operator="equal">
      <formula>5</formula>
    </cfRule>
  </conditionalFormatting>
  <printOptions horizontalCentered="1"/>
  <pageMargins left="0.7" right="0.7" top="0.75" bottom="0.75" header="0.3" footer="0.3"/>
  <pageSetup paperSize="256" scale="59" orientation="portrait" horizontalDpi="360" verticalDpi="360" r:id="rId1"/>
  <rowBreaks count="2" manualBreakCount="2">
    <brk id="74" max="16383" man="1"/>
    <brk id="8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G30"/>
  <sheetViews>
    <sheetView view="pageBreakPreview" zoomScaleSheetLayoutView="100" workbookViewId="0">
      <selection activeCell="E23" sqref="E23"/>
    </sheetView>
  </sheetViews>
  <sheetFormatPr defaultRowHeight="15"/>
  <cols>
    <col min="3" max="3" width="22.140625" customWidth="1"/>
    <col min="5" max="5" width="22.85546875" customWidth="1"/>
    <col min="7" max="7" width="13" customWidth="1"/>
    <col min="9" max="10" width="9.140625" customWidth="1"/>
  </cols>
  <sheetData>
    <row r="4" spans="2:7" ht="15.75">
      <c r="B4" s="259" t="s">
        <v>105</v>
      </c>
      <c r="C4" s="259"/>
      <c r="D4" s="259"/>
      <c r="E4" s="259"/>
      <c r="F4" s="259"/>
      <c r="G4" s="259"/>
    </row>
    <row r="5" spans="2:7" ht="15.75" thickBot="1">
      <c r="B5" s="51"/>
      <c r="C5" s="51"/>
      <c r="D5" s="51"/>
      <c r="E5" s="51"/>
      <c r="F5" s="51"/>
      <c r="G5" s="51"/>
    </row>
    <row r="6" spans="2:7" ht="16.5" thickBot="1">
      <c r="B6" s="262" t="s">
        <v>106</v>
      </c>
      <c r="C6" s="261"/>
      <c r="D6" s="260" t="s">
        <v>107</v>
      </c>
      <c r="E6" s="261"/>
      <c r="F6" s="260" t="s">
        <v>108</v>
      </c>
      <c r="G6" s="261"/>
    </row>
    <row r="7" spans="2:7">
      <c r="B7" s="263" t="s">
        <v>93</v>
      </c>
      <c r="C7" s="264"/>
      <c r="D7" s="265">
        <f>COUNTIF('SEMESTRAL GRADE'!$D$22:$D$66,"=1.0")+COUNTIF('SEMESTRAL GRADE'!$D$22:$D$66,"=1.25")+(COUNTIF('SEMESTRAL GRADE'!$D$22:$D$66,"=1.50")+COUNTIF('SEMESTRAL GRADE'!$D$22:$D$66,"=1.75"))</f>
        <v>0</v>
      </c>
      <c r="E7" s="266"/>
      <c r="F7" s="267">
        <f t="shared" ref="F7:F12" si="0">(D7/$D$13)*100</f>
        <v>0</v>
      </c>
      <c r="G7" s="268"/>
    </row>
    <row r="8" spans="2:7">
      <c r="B8" s="255" t="s">
        <v>94</v>
      </c>
      <c r="C8" s="256"/>
      <c r="D8" s="269">
        <f>COUNTIF('SEMESTRAL GRADE'!$D$22:$D$66,"=2.0")+COUNTIF('SEMESTRAL GRADE'!$D$22:$D$66,"=2.25")+(COUNTIF('SEMESTRAL GRADE'!$D$22:$D$66,"=2.50")+COUNTIF('SEMESTRAL GRADE'!$D$22:$D$66,"=2.75"))</f>
        <v>0</v>
      </c>
      <c r="E8" s="270"/>
      <c r="F8" s="271">
        <f t="shared" si="0"/>
        <v>0</v>
      </c>
      <c r="G8" s="272"/>
    </row>
    <row r="9" spans="2:7">
      <c r="B9" s="255" t="s">
        <v>95</v>
      </c>
      <c r="C9" s="256"/>
      <c r="D9" s="269">
        <f>COUNTIF('SEMESTRAL GRADE'!$D$22:$D$66,"=3.0")</f>
        <v>0</v>
      </c>
      <c r="E9" s="270"/>
      <c r="F9" s="271">
        <f t="shared" si="0"/>
        <v>0</v>
      </c>
      <c r="G9" s="272"/>
    </row>
    <row r="10" spans="2:7">
      <c r="B10" s="255" t="s">
        <v>96</v>
      </c>
      <c r="C10" s="256"/>
      <c r="D10" s="269">
        <f>COUNTIF('SEMESTRAL GRADE'!$D$22:$D$66,"=5.0")</f>
        <v>45</v>
      </c>
      <c r="E10" s="270"/>
      <c r="F10" s="271">
        <f t="shared" si="0"/>
        <v>100</v>
      </c>
      <c r="G10" s="272"/>
    </row>
    <row r="11" spans="2:7">
      <c r="B11" s="255" t="s">
        <v>97</v>
      </c>
      <c r="C11" s="256"/>
      <c r="D11" s="277">
        <f>COUNTIF('SEMESTRAL GRADE'!$D$22:$D$66,"=INC")</f>
        <v>0</v>
      </c>
      <c r="E11" s="278"/>
      <c r="F11" s="271">
        <f t="shared" si="0"/>
        <v>0</v>
      </c>
      <c r="G11" s="272"/>
    </row>
    <row r="12" spans="2:7">
      <c r="B12" s="255" t="s">
        <v>98</v>
      </c>
      <c r="C12" s="256"/>
      <c r="D12" s="277">
        <f>COUNTIF('SEMESTRAL GRADE'!$D$22:$D$66,"=drp")</f>
        <v>0</v>
      </c>
      <c r="E12" s="278"/>
      <c r="F12" s="271">
        <f t="shared" si="0"/>
        <v>0</v>
      </c>
      <c r="G12" s="272"/>
    </row>
    <row r="13" spans="2:7" ht="15.75" customHeight="1" thickBot="1">
      <c r="B13" s="257" t="s">
        <v>99</v>
      </c>
      <c r="C13" s="258"/>
      <c r="D13" s="273">
        <f>SUM(D7:E12)</f>
        <v>45</v>
      </c>
      <c r="E13" s="274"/>
      <c r="F13" s="275">
        <f>SUM(F7:G12)</f>
        <v>100</v>
      </c>
      <c r="G13" s="276"/>
    </row>
    <row r="14" spans="2:7">
      <c r="B14" s="51"/>
      <c r="C14" s="51"/>
      <c r="D14" s="51"/>
      <c r="E14" s="51"/>
      <c r="F14" s="51"/>
      <c r="G14" s="51"/>
    </row>
    <row r="15" spans="2:7">
      <c r="B15" s="51"/>
      <c r="C15" s="51"/>
      <c r="D15" s="51"/>
      <c r="E15" s="51"/>
      <c r="F15" s="51"/>
      <c r="G15" s="51"/>
    </row>
    <row r="16" spans="2:7">
      <c r="B16" s="51"/>
      <c r="C16" s="51"/>
      <c r="D16" s="51"/>
      <c r="E16" s="51"/>
      <c r="F16" s="51"/>
      <c r="G16" s="51"/>
    </row>
    <row r="17" spans="2:7" ht="15.75">
      <c r="B17" s="51"/>
      <c r="C17" s="68" t="s">
        <v>100</v>
      </c>
      <c r="D17" s="51"/>
      <c r="E17" s="51"/>
      <c r="F17" s="68" t="s">
        <v>101</v>
      </c>
      <c r="G17" s="51"/>
    </row>
    <row r="18" spans="2:7">
      <c r="B18" s="51"/>
      <c r="C18" s="51"/>
      <c r="D18" s="51"/>
      <c r="E18" s="51"/>
      <c r="F18" s="51"/>
      <c r="G18" s="51"/>
    </row>
    <row r="19" spans="2:7">
      <c r="B19" s="51"/>
      <c r="C19" s="65" t="s">
        <v>102</v>
      </c>
      <c r="D19" s="51"/>
      <c r="E19" s="51"/>
      <c r="F19" s="65" t="s">
        <v>102</v>
      </c>
      <c r="G19" s="51"/>
    </row>
    <row r="20" spans="2:7" ht="15.75">
      <c r="B20" s="51"/>
      <c r="C20" s="64" t="str">
        <f>UPPER(REGISTRATION!Q16)</f>
        <v>RENEN PAUL M. VIADO</v>
      </c>
      <c r="D20" s="51"/>
      <c r="E20" s="51"/>
      <c r="F20" s="64" t="str">
        <f>UPPER(REGISTRATION!Q15)</f>
        <v>BRYLLE D. SAMSON</v>
      </c>
      <c r="G20" s="51"/>
    </row>
    <row r="21" spans="2:7">
      <c r="B21" s="51"/>
      <c r="C21" s="65" t="s">
        <v>26</v>
      </c>
      <c r="D21" s="51"/>
      <c r="E21" s="51"/>
      <c r="F21" s="65" t="str">
        <f>CONCATENATE("Chairperson,"," ",UPPER(REGISTRATION!Q18))</f>
        <v>Chairperson, DEPARTMENT OF INFORMATION TECHNOLOGY</v>
      </c>
      <c r="G21" s="51"/>
    </row>
    <row r="22" spans="2:7">
      <c r="B22" s="51"/>
      <c r="C22" s="51"/>
      <c r="D22" s="51"/>
      <c r="E22" s="51"/>
      <c r="F22" s="51"/>
      <c r="G22" s="51"/>
    </row>
    <row r="23" spans="2:7">
      <c r="B23" s="51"/>
      <c r="C23" s="51"/>
      <c r="D23" s="51"/>
      <c r="E23" s="51"/>
      <c r="F23" s="51"/>
      <c r="G23" s="51"/>
    </row>
    <row r="24" spans="2:7">
      <c r="B24" s="51"/>
      <c r="C24" s="51"/>
      <c r="D24" s="51"/>
      <c r="E24" s="51"/>
      <c r="F24" s="51"/>
      <c r="G24" s="51"/>
    </row>
    <row r="25" spans="2:7">
      <c r="B25" s="51"/>
      <c r="C25" s="51"/>
      <c r="D25" s="51"/>
      <c r="E25" s="51"/>
      <c r="F25" s="51"/>
      <c r="G25" s="51"/>
    </row>
    <row r="26" spans="2:7" ht="15.75">
      <c r="B26" s="51"/>
      <c r="C26" s="68" t="s">
        <v>103</v>
      </c>
      <c r="D26" s="51"/>
      <c r="E26" s="51"/>
      <c r="F26" s="51"/>
      <c r="G26" s="51"/>
    </row>
    <row r="27" spans="2:7" ht="15.75">
      <c r="B27" s="51"/>
      <c r="C27" s="68"/>
      <c r="D27" s="51"/>
      <c r="E27" s="51"/>
      <c r="F27" s="51"/>
      <c r="G27" s="51"/>
    </row>
    <row r="28" spans="2:7">
      <c r="B28" s="51"/>
      <c r="C28" s="65" t="s">
        <v>102</v>
      </c>
      <c r="D28" s="51"/>
      <c r="E28" s="51"/>
      <c r="F28" s="51"/>
      <c r="G28" s="51"/>
    </row>
    <row r="29" spans="2:7" ht="15.75">
      <c r="B29" s="51"/>
      <c r="C29" s="64" t="str">
        <f>UPPER(REGISTRATION!Q17)</f>
        <v>AMMIE P. FERRER, PH. D.</v>
      </c>
      <c r="D29" s="51"/>
      <c r="E29" s="51"/>
      <c r="F29" s="51"/>
      <c r="G29" s="51"/>
    </row>
    <row r="30" spans="2:7">
      <c r="B30" s="51"/>
      <c r="C30" s="65" t="s">
        <v>104</v>
      </c>
      <c r="D30" s="51"/>
      <c r="E30" s="51"/>
      <c r="F30" s="51"/>
      <c r="G30" s="51"/>
    </row>
  </sheetData>
  <sheetProtection sheet="1" objects="1" scenarios="1"/>
  <mergeCells count="25">
    <mergeCell ref="F6:G6"/>
    <mergeCell ref="D13:E13"/>
    <mergeCell ref="F13:G13"/>
    <mergeCell ref="D10:E10"/>
    <mergeCell ref="F10:G10"/>
    <mergeCell ref="D11:E11"/>
    <mergeCell ref="F11:G11"/>
    <mergeCell ref="D12:E12"/>
    <mergeCell ref="F12:G12"/>
    <mergeCell ref="B11:C11"/>
    <mergeCell ref="B12:C12"/>
    <mergeCell ref="B13:C13"/>
    <mergeCell ref="B4:G4"/>
    <mergeCell ref="D6:E6"/>
    <mergeCell ref="B6:C6"/>
    <mergeCell ref="B7:C7"/>
    <mergeCell ref="B8:C8"/>
    <mergeCell ref="B9:C9"/>
    <mergeCell ref="B10:C10"/>
    <mergeCell ref="D7:E7"/>
    <mergeCell ref="F7:G7"/>
    <mergeCell ref="D8:E8"/>
    <mergeCell ref="F8:G8"/>
    <mergeCell ref="D9:E9"/>
    <mergeCell ref="F9:G9"/>
  </mergeCells>
  <pageMargins left="0.7" right="0.7" top="0.75" bottom="0.75" header="0.3" footer="0.3"/>
  <pageSetup scale="84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8"/>
  <sheetViews>
    <sheetView view="pageBreakPreview" topLeftCell="A7" zoomScaleSheetLayoutView="100" workbookViewId="0">
      <selection activeCell="M13" sqref="M13"/>
    </sheetView>
  </sheetViews>
  <sheetFormatPr defaultRowHeight="15"/>
  <cols>
    <col min="1" max="1" width="4.5703125" customWidth="1"/>
    <col min="2" max="2" width="18.140625" customWidth="1"/>
    <col min="3" max="3" width="18" customWidth="1"/>
    <col min="4" max="4" width="5.42578125" customWidth="1"/>
    <col min="5" max="5" width="13.7109375" customWidth="1"/>
    <col min="6" max="6" width="10.85546875" bestFit="1" customWidth="1"/>
    <col min="10" max="10" width="9.85546875" bestFit="1" customWidth="1"/>
    <col min="11" max="11" width="10.42578125" customWidth="1"/>
    <col min="14" max="14" width="9.85546875" bestFit="1" customWidth="1"/>
    <col min="15" max="15" width="10.5703125" customWidth="1"/>
  </cols>
  <sheetData>
    <row r="1" spans="1:15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5">
      <c r="A2" s="100"/>
      <c r="B2" s="101"/>
      <c r="C2" s="101"/>
      <c r="D2" s="101"/>
      <c r="E2" s="101"/>
      <c r="F2" s="101"/>
      <c r="G2" s="101"/>
      <c r="H2" s="101"/>
      <c r="I2" s="101"/>
      <c r="J2" s="101"/>
    </row>
    <row r="3" spans="1:15">
      <c r="A3" s="100"/>
      <c r="B3" s="101"/>
      <c r="C3" s="101"/>
      <c r="D3" s="101"/>
      <c r="E3" s="101"/>
      <c r="F3" s="102"/>
      <c r="G3" s="101"/>
      <c r="H3" s="101"/>
      <c r="I3" s="101"/>
      <c r="J3" s="101"/>
    </row>
    <row r="4" spans="1:15">
      <c r="A4" s="100"/>
      <c r="B4" s="101"/>
      <c r="C4" s="101"/>
      <c r="D4" s="101"/>
      <c r="E4" s="101"/>
      <c r="F4" s="102"/>
      <c r="G4" s="101"/>
      <c r="H4" s="101"/>
      <c r="I4" s="101"/>
      <c r="J4" s="101"/>
    </row>
    <row r="5" spans="1:15">
      <c r="A5" s="100"/>
      <c r="B5" s="101"/>
      <c r="C5" s="101"/>
      <c r="D5" s="101"/>
      <c r="E5" s="101"/>
      <c r="F5" s="101"/>
      <c r="G5" s="101"/>
      <c r="H5" s="101"/>
      <c r="I5" s="101"/>
      <c r="J5" s="101"/>
    </row>
    <row r="6" spans="1:15" ht="15.75" thickBot="1">
      <c r="A6" s="100"/>
      <c r="B6" s="101"/>
      <c r="C6" s="101"/>
      <c r="D6" s="101"/>
      <c r="E6" s="101"/>
      <c r="F6" s="101"/>
      <c r="G6" s="101"/>
      <c r="H6" s="101"/>
      <c r="I6" s="101"/>
      <c r="J6" s="103"/>
    </row>
    <row r="7" spans="1:15" ht="18.75" thickBot="1">
      <c r="A7" s="293" t="s">
        <v>159</v>
      </c>
      <c r="B7" s="294"/>
      <c r="C7" s="294"/>
      <c r="D7" s="294"/>
      <c r="E7" s="294"/>
      <c r="F7" s="294"/>
      <c r="G7" s="294"/>
      <c r="H7" s="294"/>
      <c r="I7" s="294"/>
      <c r="J7" s="295"/>
    </row>
    <row r="8" spans="1:15" ht="15.75" thickBot="1">
      <c r="A8" s="296" t="str">
        <f>UPPER(REGISTRATION!Q18)</f>
        <v>DEPARTMENT OF INFORMATION TECHNOLOGY</v>
      </c>
      <c r="B8" s="297"/>
      <c r="C8" s="297"/>
      <c r="D8" s="297"/>
      <c r="E8" s="297"/>
      <c r="F8" s="298"/>
      <c r="G8" s="297" t="str">
        <f>UPPER(CONCATENATE(REGISTRATION!Q13,"SEMESTER"," ","A.Y."," ",REGISTRATION!Q12))</f>
        <v>SECONDSEMESTER A.Y. 2017-2018</v>
      </c>
      <c r="H8" s="297"/>
      <c r="I8" s="297"/>
      <c r="J8" s="298"/>
    </row>
    <row r="9" spans="1:15" ht="20.25">
      <c r="A9" s="299" t="s">
        <v>152</v>
      </c>
      <c r="B9" s="300"/>
      <c r="C9" s="301" t="str">
        <f>UPPER(CONCATENATE(REGISTRATION!C7," - ",REGISTRATION!C6))</f>
        <v>DCIT 23 - DISCRETE STRUCTURE</v>
      </c>
      <c r="D9" s="301"/>
      <c r="E9" s="301"/>
      <c r="F9" s="301"/>
      <c r="G9" s="300" t="s">
        <v>153</v>
      </c>
      <c r="H9" s="300"/>
      <c r="I9" s="302" t="str">
        <f>UPPER(CONCATENATE(REGISTRATION!C8," ", REGISTRATION!D8,REGISTRATION!E8))</f>
        <v>BSCS 1A</v>
      </c>
      <c r="J9" s="303"/>
    </row>
    <row r="10" spans="1:15" ht="21" thickBot="1">
      <c r="A10" s="279" t="s">
        <v>154</v>
      </c>
      <c r="B10" s="280"/>
      <c r="C10" s="281" t="str">
        <f>UPPER(REGISTRATION!Q14)</f>
        <v>GIMEL C. CONTILLO</v>
      </c>
      <c r="D10" s="281"/>
      <c r="E10" s="281"/>
      <c r="F10" s="281"/>
      <c r="G10" s="280" t="s">
        <v>155</v>
      </c>
      <c r="H10" s="280"/>
      <c r="I10" s="282" t="str">
        <f>CONCATENATE(REGISTRATION!J6," ", REGISTRATION!J7," ", REGISTRATION!J8)</f>
        <v>Wednesday 7AM - 10AM TS Room</v>
      </c>
      <c r="J10" s="283"/>
    </row>
    <row r="11" spans="1:15" ht="15.75" thickBot="1">
      <c r="A11" s="100"/>
      <c r="B11" s="101"/>
      <c r="C11" s="101"/>
      <c r="D11" s="101"/>
      <c r="E11" s="101"/>
      <c r="F11" s="101"/>
      <c r="G11" s="101"/>
      <c r="H11" s="101"/>
      <c r="I11" s="101"/>
      <c r="J11" s="101"/>
    </row>
    <row r="12" spans="1:15" ht="15.75" thickBot="1">
      <c r="A12" s="284"/>
      <c r="B12" s="286" t="s">
        <v>156</v>
      </c>
      <c r="C12" s="286" t="s">
        <v>157</v>
      </c>
      <c r="D12" s="286" t="s">
        <v>69</v>
      </c>
      <c r="E12" s="288" t="s">
        <v>28</v>
      </c>
      <c r="F12" s="290" t="s">
        <v>158</v>
      </c>
      <c r="G12" s="291"/>
      <c r="H12" s="291"/>
      <c r="I12" s="291"/>
      <c r="J12" s="292"/>
    </row>
    <row r="13" spans="1:15" ht="15.75" thickBot="1">
      <c r="A13" s="285"/>
      <c r="B13" s="287"/>
      <c r="C13" s="287"/>
      <c r="D13" s="287"/>
      <c r="E13" s="289"/>
      <c r="F13" s="116">
        <v>43283</v>
      </c>
      <c r="G13" s="104" t="s">
        <v>260</v>
      </c>
      <c r="H13" s="104" t="s">
        <v>261</v>
      </c>
      <c r="I13" s="104" t="s">
        <v>262</v>
      </c>
      <c r="J13" s="116">
        <v>43284</v>
      </c>
      <c r="K13" s="116" t="s">
        <v>257</v>
      </c>
      <c r="L13" s="104" t="s">
        <v>258</v>
      </c>
      <c r="M13" s="104" t="s">
        <v>259</v>
      </c>
      <c r="N13" s="116">
        <v>43194</v>
      </c>
      <c r="O13" s="116">
        <v>43408</v>
      </c>
    </row>
    <row r="14" spans="1:15" ht="15.75">
      <c r="A14" s="105">
        <v>1</v>
      </c>
      <c r="B14" s="109" t="str">
        <f>REGISTRATION!C11</f>
        <v>Acuña</v>
      </c>
      <c r="C14" s="110" t="str">
        <f>REGISTRATION!D11</f>
        <v>Rasul Hassan</v>
      </c>
      <c r="D14" s="110" t="str">
        <f>REGISTRATION!F11</f>
        <v>T</v>
      </c>
      <c r="E14" s="110" t="str">
        <f>REGISTRATION!B11</f>
        <v>2017-01-190</v>
      </c>
      <c r="F14" s="106"/>
      <c r="G14" s="106"/>
      <c r="H14" s="106"/>
      <c r="I14" s="106"/>
      <c r="J14" s="106"/>
      <c r="M14" s="132" t="s">
        <v>263</v>
      </c>
    </row>
    <row r="15" spans="1:15" ht="15.75">
      <c r="A15" s="107">
        <v>2</v>
      </c>
      <c r="B15" s="109" t="str">
        <f>REGISTRATION!C12</f>
        <v>Ambion</v>
      </c>
      <c r="C15" s="110" t="str">
        <f>REGISTRATION!D12</f>
        <v>Mark Joseph</v>
      </c>
      <c r="D15" s="110" t="str">
        <f>REGISTRATION!F12</f>
        <v>D</v>
      </c>
      <c r="E15" s="110" t="str">
        <f>REGISTRATION!B12</f>
        <v>2017-01-530</v>
      </c>
      <c r="F15" s="108"/>
      <c r="G15" s="108"/>
      <c r="H15" s="108"/>
      <c r="I15" s="108"/>
      <c r="J15" s="108"/>
      <c r="M15" s="132" t="s">
        <v>263</v>
      </c>
    </row>
    <row r="16" spans="1:15" ht="15.75">
      <c r="A16" s="107">
        <v>3</v>
      </c>
      <c r="B16" s="109" t="str">
        <f>REGISTRATION!C13</f>
        <v>Bautista</v>
      </c>
      <c r="C16" s="110" t="str">
        <f>REGISTRATION!D13</f>
        <v>Mary Joyce Diane</v>
      </c>
      <c r="D16" s="110" t="str">
        <f>REGISTRATION!F13</f>
        <v>C</v>
      </c>
      <c r="E16" s="110" t="str">
        <f>REGISTRATION!B13</f>
        <v>2017-01-085</v>
      </c>
      <c r="F16" s="108"/>
      <c r="G16" s="108"/>
      <c r="H16" s="108"/>
      <c r="I16" s="108"/>
      <c r="J16" s="108"/>
      <c r="M16" s="132" t="s">
        <v>263</v>
      </c>
    </row>
    <row r="17" spans="1:13" ht="15.75">
      <c r="A17" s="107">
        <v>4</v>
      </c>
      <c r="B17" s="109" t="str">
        <f>REGISTRATION!C14</f>
        <v>Beatingo</v>
      </c>
      <c r="C17" s="110" t="str">
        <f>REGISTRATION!D14</f>
        <v>Joveleene</v>
      </c>
      <c r="D17" s="110">
        <f>REGISTRATION!F14</f>
        <v>0</v>
      </c>
      <c r="E17" s="110" t="str">
        <f>REGISTRATION!B14</f>
        <v>2017-01-257</v>
      </c>
      <c r="F17" s="108"/>
      <c r="G17" s="108"/>
      <c r="H17" s="108"/>
      <c r="I17" s="108"/>
      <c r="J17" s="108"/>
      <c r="M17" s="132" t="s">
        <v>263</v>
      </c>
    </row>
    <row r="18" spans="1:13" ht="15.75">
      <c r="A18" s="107">
        <v>5</v>
      </c>
      <c r="B18" s="109" t="str">
        <f>REGISTRATION!C15</f>
        <v>Camarce</v>
      </c>
      <c r="C18" s="110" t="str">
        <f>REGISTRATION!D15</f>
        <v>Brylle Dexter</v>
      </c>
      <c r="D18" s="110" t="str">
        <f>REGISTRATION!F15</f>
        <v>T</v>
      </c>
      <c r="E18" s="110" t="str">
        <f>REGISTRATION!B15</f>
        <v>2017-01-196</v>
      </c>
      <c r="F18" s="108"/>
      <c r="G18" s="108"/>
      <c r="H18" s="108"/>
      <c r="I18" s="108"/>
      <c r="J18" s="108"/>
      <c r="M18" s="132" t="s">
        <v>263</v>
      </c>
    </row>
    <row r="19" spans="1:13" ht="15.75">
      <c r="A19" s="107">
        <v>6</v>
      </c>
      <c r="B19" s="109" t="str">
        <f>REGISTRATION!C16</f>
        <v>Corbilla</v>
      </c>
      <c r="C19" s="110" t="str">
        <f>REGISTRATION!D16</f>
        <v>Celina</v>
      </c>
      <c r="D19" s="110" t="str">
        <f>REGISTRATION!F16</f>
        <v>M</v>
      </c>
      <c r="E19" s="110" t="str">
        <f>REGISTRATION!B16</f>
        <v>2017-01-318</v>
      </c>
      <c r="F19" s="108"/>
      <c r="G19" s="108"/>
      <c r="H19" s="108"/>
      <c r="I19" s="108"/>
      <c r="J19" s="108"/>
      <c r="M19" s="132" t="s">
        <v>263</v>
      </c>
    </row>
    <row r="20" spans="1:13" ht="15.75">
      <c r="A20" s="107">
        <v>7</v>
      </c>
      <c r="B20" s="109" t="str">
        <f>REGISTRATION!C17</f>
        <v>Cuadra</v>
      </c>
      <c r="C20" s="110" t="str">
        <f>REGISTRATION!D17</f>
        <v>Hugh Jhansen</v>
      </c>
      <c r="D20" s="110" t="str">
        <f>REGISTRATION!F17</f>
        <v>M</v>
      </c>
      <c r="E20" s="110" t="str">
        <f>REGISTRATION!B17</f>
        <v>2017-01-636</v>
      </c>
      <c r="F20" s="108"/>
      <c r="G20" s="108"/>
      <c r="H20" s="108"/>
      <c r="I20" s="108"/>
      <c r="J20" s="108"/>
      <c r="M20" s="132" t="s">
        <v>263</v>
      </c>
    </row>
    <row r="21" spans="1:13" ht="15.75">
      <c r="A21" s="107">
        <v>8</v>
      </c>
      <c r="B21" s="109" t="str">
        <f>REGISTRATION!C18</f>
        <v>Dejaño</v>
      </c>
      <c r="C21" s="110" t="str">
        <f>REGISTRATION!D18</f>
        <v>Elizander Allan</v>
      </c>
      <c r="D21" s="110" t="str">
        <f>REGISTRATION!F18</f>
        <v>B</v>
      </c>
      <c r="E21" s="110" t="str">
        <f>REGISTRATION!B18</f>
        <v>2017-01-586</v>
      </c>
      <c r="F21" s="108"/>
      <c r="G21" s="108"/>
      <c r="H21" s="108"/>
      <c r="I21" s="108"/>
      <c r="J21" s="108"/>
      <c r="M21" s="132" t="s">
        <v>263</v>
      </c>
    </row>
    <row r="22" spans="1:13" ht="15.75">
      <c r="A22" s="107">
        <v>9</v>
      </c>
      <c r="B22" s="109" t="str">
        <f>REGISTRATION!C19</f>
        <v>Derpo</v>
      </c>
      <c r="C22" s="110" t="str">
        <f>REGISTRATION!D19</f>
        <v>Kenji Renz</v>
      </c>
      <c r="D22" s="110" t="str">
        <f>REGISTRATION!F19</f>
        <v>B</v>
      </c>
      <c r="E22" s="110" t="str">
        <f>REGISTRATION!B19</f>
        <v>2017-01-582</v>
      </c>
      <c r="F22" s="108"/>
      <c r="G22" s="108"/>
      <c r="H22" s="108"/>
      <c r="I22" s="108"/>
      <c r="J22" s="108"/>
      <c r="M22" s="132" t="s">
        <v>263</v>
      </c>
    </row>
    <row r="23" spans="1:13" ht="15.75">
      <c r="A23" s="107">
        <v>10</v>
      </c>
      <c r="B23" s="109" t="str">
        <f>REGISTRATION!C20</f>
        <v>Dino</v>
      </c>
      <c r="C23" s="110" t="str">
        <f>REGISTRATION!D20</f>
        <v>Drake Lancelot</v>
      </c>
      <c r="D23" s="110" t="str">
        <f>REGISTRATION!F20</f>
        <v>C</v>
      </c>
      <c r="E23" s="110" t="str">
        <f>REGISTRATION!B20</f>
        <v>2017-01-470</v>
      </c>
      <c r="F23" s="108"/>
      <c r="G23" s="108"/>
      <c r="H23" s="108"/>
      <c r="I23" s="108"/>
      <c r="J23" s="108"/>
      <c r="M23" s="132" t="s">
        <v>263</v>
      </c>
    </row>
    <row r="24" spans="1:13" ht="15.75">
      <c r="A24" s="107">
        <v>11</v>
      </c>
      <c r="B24" s="109" t="str">
        <f>REGISTRATION!C21</f>
        <v>Garcia</v>
      </c>
      <c r="C24" s="110" t="str">
        <f>REGISTRATION!D21</f>
        <v>Theodore Sebastian</v>
      </c>
      <c r="D24" s="110" t="str">
        <f>REGISTRATION!F21</f>
        <v>A</v>
      </c>
      <c r="E24" s="110" t="str">
        <f>REGISTRATION!B21</f>
        <v>2017-01-724</v>
      </c>
      <c r="F24" s="108"/>
      <c r="G24" s="108"/>
      <c r="H24" s="108"/>
      <c r="I24" s="108"/>
      <c r="J24" s="108"/>
      <c r="M24" s="132" t="s">
        <v>263</v>
      </c>
    </row>
    <row r="25" spans="1:13" ht="15.75">
      <c r="A25" s="107">
        <v>12</v>
      </c>
      <c r="B25" s="109" t="str">
        <f>REGISTRATION!C22</f>
        <v>Guerrero</v>
      </c>
      <c r="C25" s="110" t="str">
        <f>REGISTRATION!D22</f>
        <v>Paul Edmar</v>
      </c>
      <c r="D25" s="110" t="str">
        <f>REGISTRATION!F22</f>
        <v>F</v>
      </c>
      <c r="E25" s="110" t="str">
        <f>REGISTRATION!B22</f>
        <v>2017-01-529</v>
      </c>
      <c r="F25" s="108"/>
      <c r="G25" s="108"/>
      <c r="H25" s="108"/>
      <c r="I25" s="108"/>
      <c r="J25" s="108"/>
      <c r="M25" s="132" t="s">
        <v>263</v>
      </c>
    </row>
    <row r="26" spans="1:13" ht="15.75">
      <c r="A26" s="107">
        <v>13</v>
      </c>
      <c r="B26" s="109" t="str">
        <f>REGISTRATION!C23</f>
        <v>Imperio</v>
      </c>
      <c r="C26" s="110" t="str">
        <f>REGISTRATION!D23</f>
        <v>Ronald Benedict</v>
      </c>
      <c r="D26" s="110" t="str">
        <f>REGISTRATION!F23</f>
        <v>M</v>
      </c>
      <c r="E26" s="110" t="str">
        <f>REGISTRATION!B23</f>
        <v>2017-01-701</v>
      </c>
      <c r="F26" s="108"/>
      <c r="G26" s="108"/>
      <c r="H26" s="108"/>
      <c r="I26" s="108"/>
      <c r="J26" s="108"/>
      <c r="M26" s="132" t="s">
        <v>263</v>
      </c>
    </row>
    <row r="27" spans="1:13" ht="15.75">
      <c r="A27" s="107">
        <v>14</v>
      </c>
      <c r="B27" s="109" t="str">
        <f>REGISTRATION!C24</f>
        <v>Mabato</v>
      </c>
      <c r="C27" s="110" t="str">
        <f>REGISTRATION!D24</f>
        <v>Charisse Jane</v>
      </c>
      <c r="D27" s="110" t="str">
        <f>REGISTRATION!F24</f>
        <v>S</v>
      </c>
      <c r="E27" s="110" t="str">
        <f>REGISTRATION!B24</f>
        <v>2017-01-310</v>
      </c>
      <c r="F27" s="108"/>
      <c r="G27" s="108"/>
      <c r="H27" s="108"/>
      <c r="I27" s="108"/>
      <c r="J27" s="108"/>
      <c r="M27" s="132" t="s">
        <v>263</v>
      </c>
    </row>
    <row r="28" spans="1:13" ht="15.75">
      <c r="A28" s="107">
        <v>15</v>
      </c>
      <c r="B28" s="109" t="str">
        <f>REGISTRATION!C25</f>
        <v>Matias</v>
      </c>
      <c r="C28" s="110" t="str">
        <f>REGISTRATION!D25</f>
        <v>Ryan Christian</v>
      </c>
      <c r="D28" s="110" t="str">
        <f>REGISTRATION!F25</f>
        <v>M</v>
      </c>
      <c r="E28" s="110" t="str">
        <f>REGISTRATION!B25</f>
        <v>2014-01-1131</v>
      </c>
      <c r="F28" s="108"/>
      <c r="G28" s="108"/>
      <c r="H28" s="108"/>
      <c r="I28" s="108"/>
      <c r="J28" s="108"/>
      <c r="M28" s="132" t="s">
        <v>263</v>
      </c>
    </row>
    <row r="29" spans="1:13" ht="15.75">
      <c r="A29" s="107">
        <v>16</v>
      </c>
      <c r="B29" s="109" t="str">
        <f>REGISTRATION!C26</f>
        <v>Moroña</v>
      </c>
      <c r="C29" s="110" t="str">
        <f>REGISTRATION!D26</f>
        <v>Irene</v>
      </c>
      <c r="D29" s="110" t="str">
        <f>REGISTRATION!F26</f>
        <v>F</v>
      </c>
      <c r="E29" s="110" t="str">
        <f>REGISTRATION!B26</f>
        <v>2017-01-329</v>
      </c>
      <c r="F29" s="108"/>
      <c r="G29" s="108"/>
      <c r="H29" s="108"/>
      <c r="I29" s="108"/>
      <c r="J29" s="108"/>
      <c r="M29" s="132" t="s">
        <v>263</v>
      </c>
    </row>
    <row r="30" spans="1:13" ht="15.75">
      <c r="A30" s="107">
        <v>17</v>
      </c>
      <c r="B30" s="109" t="str">
        <f>REGISTRATION!C27</f>
        <v>Nava</v>
      </c>
      <c r="C30" s="110" t="str">
        <f>REGISTRATION!D27</f>
        <v>Hiroshi</v>
      </c>
      <c r="D30" s="110" t="str">
        <f>REGISTRATION!F27</f>
        <v>G</v>
      </c>
      <c r="E30" s="110" t="str">
        <f>REGISTRATION!B27</f>
        <v>2017-01-604</v>
      </c>
      <c r="F30" s="108"/>
      <c r="G30" s="108"/>
      <c r="H30" s="108"/>
      <c r="I30" s="108"/>
      <c r="J30" s="108"/>
      <c r="M30" s="132" t="s">
        <v>263</v>
      </c>
    </row>
    <row r="31" spans="1:13" ht="15.75">
      <c r="A31" s="107">
        <v>18</v>
      </c>
      <c r="B31" s="109" t="str">
        <f>REGISTRATION!C28</f>
        <v>Quinto</v>
      </c>
      <c r="C31" s="110" t="str">
        <f>REGISTRATION!D28</f>
        <v>Jose Mari</v>
      </c>
      <c r="D31" s="110" t="str">
        <f>REGISTRATION!F28</f>
        <v>P</v>
      </c>
      <c r="E31" s="110" t="str">
        <f>REGISTRATION!B28</f>
        <v>2017-01-473</v>
      </c>
      <c r="F31" s="108"/>
      <c r="G31" s="108"/>
      <c r="H31" s="108"/>
      <c r="I31" s="108"/>
      <c r="J31" s="108"/>
      <c r="M31" s="132" t="s">
        <v>263</v>
      </c>
    </row>
    <row r="32" spans="1:13" ht="15.75">
      <c r="A32" s="107">
        <v>19</v>
      </c>
      <c r="B32" s="109" t="str">
        <f>REGISTRATION!C29</f>
        <v>Sali</v>
      </c>
      <c r="C32" s="110" t="str">
        <f>REGISTRATION!D29</f>
        <v>Allaiza Mae</v>
      </c>
      <c r="D32" s="110"/>
      <c r="E32" s="110" t="str">
        <f>REGISTRATION!B29</f>
        <v>2017-01-532</v>
      </c>
      <c r="F32" s="108"/>
      <c r="G32" s="108"/>
      <c r="H32" s="108"/>
      <c r="I32" s="108"/>
      <c r="J32" s="108"/>
      <c r="M32" s="132" t="s">
        <v>263</v>
      </c>
    </row>
    <row r="33" spans="1:13" ht="15.75">
      <c r="A33" s="107">
        <v>20</v>
      </c>
      <c r="B33" s="109" t="str">
        <f>REGISTRATION!C30</f>
        <v>Sulit</v>
      </c>
      <c r="C33" s="110" t="str">
        <f>REGISTRATION!D30</f>
        <v>Francis</v>
      </c>
      <c r="D33" s="110" t="str">
        <f>REGISTRATION!F30</f>
        <v>R</v>
      </c>
      <c r="E33" s="110" t="str">
        <f>REGISTRATION!B30</f>
        <v>2016-01-017</v>
      </c>
      <c r="F33" s="108"/>
      <c r="G33" s="108"/>
      <c r="H33" s="108"/>
      <c r="I33" s="108"/>
      <c r="J33" s="108"/>
      <c r="M33" s="132" t="s">
        <v>263</v>
      </c>
    </row>
    <row r="34" spans="1:13" ht="15.75">
      <c r="A34" s="107">
        <v>21</v>
      </c>
      <c r="B34" s="109" t="str">
        <f>REGISTRATION!C31</f>
        <v>Teodoro</v>
      </c>
      <c r="C34" s="110" t="str">
        <f>REGISTRATION!D31</f>
        <v>Randel Joshua</v>
      </c>
      <c r="D34" s="110" t="str">
        <f>REGISTRATION!F31</f>
        <v>B</v>
      </c>
      <c r="E34" s="110" t="str">
        <f>REGISTRATION!B31</f>
        <v>2017-01-340</v>
      </c>
      <c r="F34" s="108"/>
      <c r="G34" s="108"/>
      <c r="H34" s="108"/>
      <c r="I34" s="108"/>
      <c r="J34" s="108"/>
      <c r="M34" s="132" t="s">
        <v>263</v>
      </c>
    </row>
    <row r="35" spans="1:13" ht="15.75">
      <c r="A35" s="107">
        <v>22</v>
      </c>
      <c r="B35" s="109" t="str">
        <f>REGISTRATION!C32</f>
        <v>Tolibas</v>
      </c>
      <c r="C35" s="110" t="str">
        <f>REGISTRATION!D32</f>
        <v>Dwight</v>
      </c>
      <c r="D35" s="110" t="str">
        <f>REGISTRATION!F32</f>
        <v>G</v>
      </c>
      <c r="E35" s="110" t="str">
        <f>REGISTRATION!B32</f>
        <v>2016-01-741</v>
      </c>
      <c r="F35" s="108"/>
      <c r="G35" s="108"/>
      <c r="H35" s="108"/>
      <c r="I35" s="108"/>
      <c r="J35" s="108"/>
      <c r="M35" s="132" t="s">
        <v>263</v>
      </c>
    </row>
    <row r="36" spans="1:13" ht="15.75">
      <c r="A36" s="107">
        <v>23</v>
      </c>
      <c r="B36" s="109" t="str">
        <f>REGISTRATION!C33</f>
        <v>Tuazon</v>
      </c>
      <c r="C36" s="110" t="str">
        <f>REGISTRATION!D33</f>
        <v>Judy Ann</v>
      </c>
      <c r="D36" s="110">
        <f>REGISTRATION!F33</f>
        <v>0</v>
      </c>
      <c r="E36" s="110" t="str">
        <f>REGISTRATION!B33</f>
        <v>2016-02-058</v>
      </c>
      <c r="F36" s="108"/>
      <c r="G36" s="108"/>
      <c r="H36" s="108"/>
      <c r="I36" s="108"/>
      <c r="J36" s="108"/>
      <c r="M36" s="132" t="s">
        <v>263</v>
      </c>
    </row>
    <row r="37" spans="1:13" ht="15.75">
      <c r="A37" s="107">
        <v>24</v>
      </c>
      <c r="B37" s="109" t="str">
        <f>REGISTRATION!C34</f>
        <v>Yabut</v>
      </c>
      <c r="C37" s="110" t="str">
        <f>REGISTRATION!D34</f>
        <v>Gerard</v>
      </c>
      <c r="D37" s="110" t="str">
        <f>REGISTRATION!F34</f>
        <v>J</v>
      </c>
      <c r="E37" s="110" t="str">
        <f>REGISTRATION!B34</f>
        <v>2017-01-061</v>
      </c>
      <c r="F37" s="108"/>
      <c r="G37" s="108"/>
      <c r="H37" s="108"/>
      <c r="I37" s="108"/>
      <c r="J37" s="108"/>
      <c r="M37" s="132" t="s">
        <v>263</v>
      </c>
    </row>
    <row r="38" spans="1:13">
      <c r="A38" s="107">
        <v>25</v>
      </c>
      <c r="B38" s="109">
        <f>REGISTRATION!C35</f>
        <v>0</v>
      </c>
      <c r="C38" s="110">
        <f>REGISTRATION!D35</f>
        <v>0</v>
      </c>
      <c r="D38" s="110">
        <f>REGISTRATION!F35</f>
        <v>0</v>
      </c>
      <c r="E38" s="110">
        <f>REGISTRATION!B35</f>
        <v>0</v>
      </c>
      <c r="F38" s="108"/>
      <c r="G38" s="108"/>
      <c r="H38" s="108"/>
      <c r="I38" s="108"/>
      <c r="J38" s="108"/>
    </row>
    <row r="39" spans="1:13">
      <c r="A39" s="107">
        <v>26</v>
      </c>
      <c r="B39" s="109">
        <f>REGISTRATION!C36</f>
        <v>0</v>
      </c>
      <c r="C39" s="110">
        <f>REGISTRATION!D36</f>
        <v>0</v>
      </c>
      <c r="D39" s="110">
        <f>REGISTRATION!F36</f>
        <v>0</v>
      </c>
      <c r="E39" s="110">
        <f>REGISTRATION!B36</f>
        <v>0</v>
      </c>
      <c r="F39" s="108"/>
      <c r="G39" s="108"/>
      <c r="H39" s="108"/>
      <c r="I39" s="108"/>
      <c r="J39" s="108"/>
    </row>
    <row r="40" spans="1:13">
      <c r="A40" s="107">
        <v>27</v>
      </c>
      <c r="B40" s="109">
        <f>REGISTRATION!C37</f>
        <v>0</v>
      </c>
      <c r="C40" s="110">
        <f>REGISTRATION!D37</f>
        <v>0</v>
      </c>
      <c r="D40" s="110">
        <f>REGISTRATION!F37</f>
        <v>0</v>
      </c>
      <c r="E40" s="110">
        <f>REGISTRATION!B37</f>
        <v>0</v>
      </c>
      <c r="F40" s="108"/>
      <c r="G40" s="108"/>
      <c r="H40" s="108"/>
      <c r="I40" s="108"/>
      <c r="J40" s="108"/>
    </row>
    <row r="41" spans="1:13">
      <c r="A41" s="107">
        <v>28</v>
      </c>
      <c r="B41" s="109">
        <f>REGISTRATION!C38</f>
        <v>0</v>
      </c>
      <c r="C41" s="110">
        <f>REGISTRATION!D38</f>
        <v>0</v>
      </c>
      <c r="D41" s="110">
        <f>REGISTRATION!F38</f>
        <v>0</v>
      </c>
      <c r="E41" s="110">
        <f>REGISTRATION!B38</f>
        <v>0</v>
      </c>
      <c r="F41" s="108"/>
      <c r="G41" s="108"/>
      <c r="H41" s="108"/>
      <c r="I41" s="108"/>
      <c r="J41" s="108"/>
    </row>
    <row r="42" spans="1:13">
      <c r="A42" s="107">
        <v>29</v>
      </c>
      <c r="B42" s="109">
        <f>REGISTRATION!C39</f>
        <v>0</v>
      </c>
      <c r="C42" s="110">
        <f>REGISTRATION!D39</f>
        <v>0</v>
      </c>
      <c r="D42" s="110">
        <f>REGISTRATION!F39</f>
        <v>0</v>
      </c>
      <c r="E42" s="110">
        <f>REGISTRATION!B39</f>
        <v>0</v>
      </c>
      <c r="F42" s="108"/>
      <c r="G42" s="108"/>
      <c r="H42" s="108"/>
      <c r="I42" s="108"/>
      <c r="J42" s="108"/>
    </row>
    <row r="43" spans="1:13">
      <c r="A43" s="107">
        <v>30</v>
      </c>
      <c r="B43" s="109">
        <f>REGISTRATION!C40</f>
        <v>0</v>
      </c>
      <c r="C43" s="110">
        <f>REGISTRATION!D40</f>
        <v>0</v>
      </c>
      <c r="D43" s="110">
        <f>REGISTRATION!F40</f>
        <v>0</v>
      </c>
      <c r="E43" s="110">
        <f>REGISTRATION!B40</f>
        <v>0</v>
      </c>
      <c r="F43" s="108"/>
      <c r="G43" s="108"/>
      <c r="H43" s="108"/>
      <c r="I43" s="108"/>
      <c r="J43" s="108"/>
    </row>
    <row r="44" spans="1:13">
      <c r="A44" s="107">
        <v>31</v>
      </c>
      <c r="B44" s="109">
        <f>REGISTRATION!C41</f>
        <v>0</v>
      </c>
      <c r="C44" s="110">
        <f>REGISTRATION!D41</f>
        <v>0</v>
      </c>
      <c r="D44" s="110">
        <f>REGISTRATION!F41</f>
        <v>0</v>
      </c>
      <c r="E44" s="110">
        <f>REGISTRATION!B41</f>
        <v>0</v>
      </c>
      <c r="F44" s="108"/>
      <c r="G44" s="108"/>
      <c r="H44" s="108"/>
      <c r="I44" s="108"/>
      <c r="J44" s="108"/>
    </row>
    <row r="45" spans="1:13">
      <c r="A45" s="107">
        <v>32</v>
      </c>
      <c r="B45" s="109">
        <f>REGISTRATION!C42</f>
        <v>0</v>
      </c>
      <c r="C45" s="110">
        <f>REGISTRATION!D42</f>
        <v>0</v>
      </c>
      <c r="D45" s="110">
        <f>REGISTRATION!F42</f>
        <v>0</v>
      </c>
      <c r="E45" s="110">
        <f>REGISTRATION!B42</f>
        <v>0</v>
      </c>
      <c r="F45" s="108"/>
      <c r="G45" s="108"/>
      <c r="H45" s="108"/>
      <c r="I45" s="108"/>
      <c r="J45" s="108"/>
    </row>
    <row r="46" spans="1:13">
      <c r="A46" s="107">
        <v>33</v>
      </c>
      <c r="B46" s="109">
        <f>REGISTRATION!C43</f>
        <v>0</v>
      </c>
      <c r="C46" s="110">
        <f>REGISTRATION!D43</f>
        <v>0</v>
      </c>
      <c r="D46" s="110">
        <f>REGISTRATION!F43</f>
        <v>0</v>
      </c>
      <c r="E46" s="110">
        <f>REGISTRATION!B43</f>
        <v>0</v>
      </c>
      <c r="F46" s="108"/>
      <c r="G46" s="108"/>
      <c r="H46" s="108"/>
      <c r="I46" s="108"/>
      <c r="J46" s="108"/>
    </row>
    <row r="47" spans="1:13">
      <c r="A47" s="107">
        <v>34</v>
      </c>
      <c r="B47" s="109">
        <f>REGISTRATION!C44</f>
        <v>0</v>
      </c>
      <c r="C47" s="110">
        <f>REGISTRATION!D44</f>
        <v>0</v>
      </c>
      <c r="D47" s="110">
        <f>REGISTRATION!F44</f>
        <v>0</v>
      </c>
      <c r="E47" s="110">
        <f>REGISTRATION!B44</f>
        <v>0</v>
      </c>
      <c r="F47" s="108"/>
      <c r="G47" s="108"/>
      <c r="H47" s="108"/>
      <c r="I47" s="108"/>
      <c r="J47" s="108"/>
    </row>
    <row r="48" spans="1:13">
      <c r="A48" s="107">
        <v>35</v>
      </c>
      <c r="B48" s="109">
        <f>REGISTRATION!C45</f>
        <v>0</v>
      </c>
      <c r="C48" s="110">
        <f>REGISTRATION!D45</f>
        <v>0</v>
      </c>
      <c r="D48" s="110">
        <f>REGISTRATION!F45</f>
        <v>0</v>
      </c>
      <c r="E48" s="110">
        <f>REGISTRATION!B45</f>
        <v>0</v>
      </c>
      <c r="F48" s="108"/>
      <c r="G48" s="108"/>
      <c r="H48" s="108"/>
      <c r="I48" s="108"/>
      <c r="J48" s="108"/>
    </row>
    <row r="49" spans="1:10">
      <c r="A49" s="107">
        <v>36</v>
      </c>
      <c r="B49" s="109">
        <f>REGISTRATION!C46</f>
        <v>0</v>
      </c>
      <c r="C49" s="110">
        <f>REGISTRATION!D46</f>
        <v>0</v>
      </c>
      <c r="D49" s="110">
        <f>REGISTRATION!F46</f>
        <v>0</v>
      </c>
      <c r="E49" s="110">
        <f>REGISTRATION!B46</f>
        <v>0</v>
      </c>
      <c r="F49" s="108"/>
      <c r="G49" s="108"/>
      <c r="H49" s="108"/>
      <c r="I49" s="108"/>
      <c r="J49" s="108"/>
    </row>
    <row r="50" spans="1:10">
      <c r="A50" s="107">
        <v>37</v>
      </c>
      <c r="B50" s="109">
        <f>REGISTRATION!C47</f>
        <v>0</v>
      </c>
      <c r="C50" s="110">
        <f>REGISTRATION!D47</f>
        <v>0</v>
      </c>
      <c r="D50" s="110">
        <f>REGISTRATION!F47</f>
        <v>0</v>
      </c>
      <c r="E50" s="110">
        <f>REGISTRATION!B47</f>
        <v>0</v>
      </c>
      <c r="F50" s="108"/>
      <c r="G50" s="108"/>
      <c r="H50" s="108"/>
      <c r="I50" s="108"/>
      <c r="J50" s="108"/>
    </row>
    <row r="51" spans="1:10">
      <c r="A51" s="107">
        <v>38</v>
      </c>
      <c r="B51" s="109">
        <f>REGISTRATION!C48</f>
        <v>0</v>
      </c>
      <c r="C51" s="110">
        <f>REGISTRATION!D48</f>
        <v>0</v>
      </c>
      <c r="D51" s="110">
        <f>REGISTRATION!F48</f>
        <v>0</v>
      </c>
      <c r="E51" s="110">
        <f>REGISTRATION!B48</f>
        <v>0</v>
      </c>
      <c r="F51" s="108"/>
      <c r="G51" s="108"/>
      <c r="H51" s="108"/>
      <c r="I51" s="108"/>
      <c r="J51" s="108"/>
    </row>
    <row r="52" spans="1:10">
      <c r="A52" s="107">
        <v>39</v>
      </c>
      <c r="B52" s="109">
        <f>REGISTRATION!C49</f>
        <v>0</v>
      </c>
      <c r="C52" s="110">
        <f>REGISTRATION!D49</f>
        <v>0</v>
      </c>
      <c r="D52" s="110">
        <f>REGISTRATION!F49</f>
        <v>0</v>
      </c>
      <c r="E52" s="110">
        <f>REGISTRATION!B49</f>
        <v>0</v>
      </c>
      <c r="F52" s="108"/>
      <c r="G52" s="108"/>
      <c r="H52" s="108"/>
      <c r="I52" s="108"/>
      <c r="J52" s="108"/>
    </row>
    <row r="53" spans="1:10">
      <c r="A53" s="107">
        <v>40</v>
      </c>
      <c r="B53" s="109">
        <f>REGISTRATION!C50</f>
        <v>0</v>
      </c>
      <c r="C53" s="110">
        <f>REGISTRATION!D50</f>
        <v>0</v>
      </c>
      <c r="D53" s="110">
        <f>REGISTRATION!F50</f>
        <v>0</v>
      </c>
      <c r="E53" s="110">
        <f>REGISTRATION!B50</f>
        <v>0</v>
      </c>
      <c r="F53" s="108"/>
      <c r="G53" s="108"/>
      <c r="H53" s="108"/>
      <c r="I53" s="108"/>
      <c r="J53" s="108"/>
    </row>
    <row r="54" spans="1:10">
      <c r="A54" s="107">
        <v>41</v>
      </c>
      <c r="B54" s="109">
        <f>REGISTRATION!C51</f>
        <v>0</v>
      </c>
      <c r="C54" s="110">
        <f>REGISTRATION!D51</f>
        <v>0</v>
      </c>
      <c r="D54" s="110">
        <f>REGISTRATION!F51</f>
        <v>0</v>
      </c>
      <c r="E54" s="110">
        <f>REGISTRATION!B51</f>
        <v>0</v>
      </c>
      <c r="F54" s="108"/>
      <c r="G54" s="108"/>
      <c r="H54" s="108"/>
      <c r="I54" s="108"/>
      <c r="J54" s="108"/>
    </row>
    <row r="55" spans="1:10">
      <c r="A55" s="107">
        <v>42</v>
      </c>
      <c r="B55" s="109">
        <f>REGISTRATION!C52</f>
        <v>0</v>
      </c>
      <c r="C55" s="110">
        <f>REGISTRATION!D52</f>
        <v>0</v>
      </c>
      <c r="D55" s="110">
        <f>REGISTRATION!F52</f>
        <v>0</v>
      </c>
      <c r="E55" s="110">
        <f>REGISTRATION!B52</f>
        <v>0</v>
      </c>
      <c r="F55" s="108"/>
      <c r="G55" s="108"/>
      <c r="H55" s="108"/>
      <c r="I55" s="108"/>
      <c r="J55" s="108"/>
    </row>
    <row r="56" spans="1:10">
      <c r="A56" s="107">
        <v>43</v>
      </c>
      <c r="B56" s="109">
        <f>REGISTRATION!C53</f>
        <v>0</v>
      </c>
      <c r="C56" s="110">
        <f>REGISTRATION!D53</f>
        <v>0</v>
      </c>
      <c r="D56" s="110">
        <f>REGISTRATION!F53</f>
        <v>0</v>
      </c>
      <c r="E56" s="110">
        <f>REGISTRATION!B53</f>
        <v>0</v>
      </c>
      <c r="F56" s="108"/>
      <c r="G56" s="108"/>
      <c r="H56" s="108"/>
      <c r="I56" s="108"/>
      <c r="J56" s="108"/>
    </row>
    <row r="57" spans="1:10">
      <c r="A57" s="107">
        <v>44</v>
      </c>
      <c r="B57" s="109">
        <f>REGISTRATION!C54</f>
        <v>0</v>
      </c>
      <c r="C57" s="110">
        <f>REGISTRATION!D54</f>
        <v>0</v>
      </c>
      <c r="D57" s="110">
        <f>REGISTRATION!F54</f>
        <v>0</v>
      </c>
      <c r="E57" s="110">
        <f>REGISTRATION!B54</f>
        <v>0</v>
      </c>
      <c r="F57" s="108"/>
      <c r="G57" s="108"/>
      <c r="H57" s="108"/>
      <c r="I57" s="108"/>
      <c r="J57" s="108"/>
    </row>
    <row r="58" spans="1:10">
      <c r="A58" s="107">
        <v>45</v>
      </c>
      <c r="B58" s="109">
        <f>REGISTRATION!C55</f>
        <v>0</v>
      </c>
      <c r="C58" s="110">
        <f>REGISTRATION!D55</f>
        <v>0</v>
      </c>
      <c r="D58" s="110">
        <f>REGISTRATION!F55</f>
        <v>0</v>
      </c>
      <c r="E58" s="110">
        <f>REGISTRATION!B55</f>
        <v>0</v>
      </c>
      <c r="F58" s="108"/>
      <c r="G58" s="108"/>
      <c r="H58" s="108"/>
      <c r="I58" s="108"/>
      <c r="J58" s="108"/>
    </row>
  </sheetData>
  <mergeCells count="17">
    <mergeCell ref="A7:J7"/>
    <mergeCell ref="A8:F8"/>
    <mergeCell ref="G8:J8"/>
    <mergeCell ref="A9:B9"/>
    <mergeCell ref="C9:F9"/>
    <mergeCell ref="G9:H9"/>
    <mergeCell ref="I9:J9"/>
    <mergeCell ref="A10:B10"/>
    <mergeCell ref="C10:F10"/>
    <mergeCell ref="G10:H10"/>
    <mergeCell ref="I10:J10"/>
    <mergeCell ref="A12:A13"/>
    <mergeCell ref="B12:B13"/>
    <mergeCell ref="C12:C13"/>
    <mergeCell ref="D12:D13"/>
    <mergeCell ref="E12:E13"/>
    <mergeCell ref="F12:J12"/>
  </mergeCells>
  <conditionalFormatting sqref="B14:B58">
    <cfRule type="cellIs" dxfId="7" priority="8" operator="equal">
      <formula>0</formula>
    </cfRule>
  </conditionalFormatting>
  <conditionalFormatting sqref="B14:B58">
    <cfRule type="cellIs" dxfId="6" priority="7" stopIfTrue="1" operator="equal">
      <formula>0</formula>
    </cfRule>
  </conditionalFormatting>
  <conditionalFormatting sqref="C14:C58">
    <cfRule type="cellIs" dxfId="5" priority="6" operator="equal">
      <formula>0</formula>
    </cfRule>
  </conditionalFormatting>
  <conditionalFormatting sqref="C14:C58">
    <cfRule type="cellIs" dxfId="4" priority="5" stopIfTrue="1" operator="equal">
      <formula>0</formula>
    </cfRule>
  </conditionalFormatting>
  <conditionalFormatting sqref="D14:D58">
    <cfRule type="cellIs" dxfId="3" priority="4" operator="equal">
      <formula>0</formula>
    </cfRule>
  </conditionalFormatting>
  <conditionalFormatting sqref="D14:D58">
    <cfRule type="cellIs" dxfId="2" priority="3" stopIfTrue="1" operator="equal">
      <formula>0</formula>
    </cfRule>
  </conditionalFormatting>
  <conditionalFormatting sqref="E14:E58">
    <cfRule type="cellIs" dxfId="1" priority="1" stopIfTrue="1" operator="equal">
      <formula>0</formula>
    </cfRule>
  </conditionalFormatting>
  <conditionalFormatting sqref="E14:E58">
    <cfRule type="cellIs" dxfId="0" priority="2" operator="equal">
      <formula>0</formula>
    </cfRule>
  </conditionalFormatting>
  <pageMargins left="0.7" right="0.7" top="0.75" bottom="0.75" header="0.3" footer="0.3"/>
  <pageSetup scale="7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23"/>
  <sheetViews>
    <sheetView topLeftCell="A2" workbookViewId="0">
      <selection activeCell="K20" sqref="K20"/>
    </sheetView>
  </sheetViews>
  <sheetFormatPr defaultRowHeight="15"/>
  <cols>
    <col min="1" max="1" width="12.42578125" customWidth="1"/>
  </cols>
  <sheetData>
    <row r="2" spans="1:7">
      <c r="A2" t="s">
        <v>120</v>
      </c>
      <c r="G2" t="s">
        <v>141</v>
      </c>
    </row>
    <row r="3" spans="1:7">
      <c r="A3" s="33" t="s">
        <v>122</v>
      </c>
      <c r="G3" t="s">
        <v>117</v>
      </c>
    </row>
    <row r="4" spans="1:7">
      <c r="A4" s="33" t="s">
        <v>123</v>
      </c>
      <c r="G4" t="s">
        <v>142</v>
      </c>
    </row>
    <row r="5" spans="1:7">
      <c r="A5" s="33" t="s">
        <v>124</v>
      </c>
      <c r="G5" t="s">
        <v>143</v>
      </c>
    </row>
    <row r="6" spans="1:7">
      <c r="A6" s="33" t="s">
        <v>125</v>
      </c>
      <c r="G6" t="s">
        <v>144</v>
      </c>
    </row>
    <row r="9" spans="1:7">
      <c r="A9" t="s">
        <v>126</v>
      </c>
    </row>
    <row r="10" spans="1:7">
      <c r="A10" t="s">
        <v>118</v>
      </c>
      <c r="G10" t="s">
        <v>24</v>
      </c>
    </row>
    <row r="11" spans="1:7">
      <c r="A11" t="s">
        <v>127</v>
      </c>
      <c r="G11" t="s">
        <v>116</v>
      </c>
    </row>
    <row r="12" spans="1:7">
      <c r="A12" t="s">
        <v>128</v>
      </c>
      <c r="G12" t="s">
        <v>145</v>
      </c>
    </row>
    <row r="13" spans="1:7">
      <c r="A13" t="s">
        <v>130</v>
      </c>
      <c r="G13" t="s">
        <v>146</v>
      </c>
    </row>
    <row r="14" spans="1:7">
      <c r="A14" t="s">
        <v>129</v>
      </c>
    </row>
    <row r="15" spans="1:7">
      <c r="A15" t="s">
        <v>131</v>
      </c>
    </row>
    <row r="16" spans="1:7">
      <c r="A16" t="s">
        <v>132</v>
      </c>
    </row>
    <row r="17" spans="1:1">
      <c r="A17" t="s">
        <v>133</v>
      </c>
    </row>
    <row r="18" spans="1:1">
      <c r="A18" t="s">
        <v>134</v>
      </c>
    </row>
    <row r="19" spans="1:1">
      <c r="A19" t="s">
        <v>135</v>
      </c>
    </row>
    <row r="20" spans="1:1">
      <c r="A20" t="s">
        <v>137</v>
      </c>
    </row>
    <row r="21" spans="1:1">
      <c r="A21" t="s">
        <v>136</v>
      </c>
    </row>
    <row r="22" spans="1:1">
      <c r="A22" t="s">
        <v>138</v>
      </c>
    </row>
    <row r="23" spans="1:1">
      <c r="A23" t="s">
        <v>139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REGISTRATION</vt:lpstr>
      <vt:lpstr>RAW GRADES</vt:lpstr>
      <vt:lpstr>DEPT CHAIR</vt:lpstr>
      <vt:lpstr>SEMESTRAL GRADE</vt:lpstr>
      <vt:lpstr>BACKPAGE</vt:lpstr>
      <vt:lpstr>Attendance Sheet</vt:lpstr>
      <vt:lpstr>MISC</vt:lpstr>
      <vt:lpstr>'Attendance Sheet'!Print_Area</vt:lpstr>
      <vt:lpstr>BACKPAGE!Print_Area</vt:lpstr>
      <vt:lpstr>'DEPT CHAIR'!Print_Area</vt:lpstr>
      <vt:lpstr>'SEMESTRAL GRADE'!Print_Area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</dc:creator>
  <cp:lastModifiedBy>GHIZZO</cp:lastModifiedBy>
  <cp:lastPrinted>2018-01-17T06:53:59Z</cp:lastPrinted>
  <dcterms:created xsi:type="dcterms:W3CDTF">2016-12-14T23:32:57Z</dcterms:created>
  <dcterms:modified xsi:type="dcterms:W3CDTF">2018-05-08T23:50:36Z</dcterms:modified>
</cp:coreProperties>
</file>